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qualitybolcaags-my.sharepoint.com/personal/gabriela_cadena_qualitybolca_com/Documents/COMPRAS/2025/"/>
    </mc:Choice>
  </mc:AlternateContent>
  <xr:revisionPtr revIDLastSave="238" documentId="13_ncr:1_{FC40FAC6-5890-4271-8040-6B67ABD3553D}" xr6:coauthVersionLast="47" xr6:coauthVersionMax="47" xr10:uidLastSave="{5855B52F-127C-49A7-B827-F364D2078251}"/>
  <bookViews>
    <workbookView xWindow="-120" yWindow="-120" windowWidth="20730" windowHeight="11160" activeTab="7" xr2:uid="{21DE8B03-C23B-48A8-B440-0883A7B8F545}"/>
  </bookViews>
  <sheets>
    <sheet name="Anual" sheetId="4" r:id="rId1"/>
    <sheet name="Hoja1" sheetId="10" r:id="rId2"/>
    <sheet name="ENE" sheetId="1" r:id="rId3"/>
    <sheet name="FEB" sheetId="5" r:id="rId4"/>
    <sheet name="MAR" sheetId="6" r:id="rId5"/>
    <sheet name="ABR" sheetId="7" r:id="rId6"/>
    <sheet name="MAYO" sheetId="8" r:id="rId7"/>
    <sheet name="JUN" sheetId="9" r:id="rId8"/>
  </sheets>
  <definedNames>
    <definedName name="_xlnm._FilterDatabase" localSheetId="5" hidden="1">ABR!$A$4:$AP$435</definedName>
    <definedName name="_xlnm._FilterDatabase" localSheetId="2" hidden="1">ENE!$A$4:$AN$426</definedName>
    <definedName name="_xlnm._FilterDatabase" localSheetId="3" hidden="1">FEB!$A$4:$AP$431</definedName>
    <definedName name="_xlnm._FilterDatabase" localSheetId="7" hidden="1">JUN!$A$4:$AQ$4</definedName>
    <definedName name="_xlnm._FilterDatabase" localSheetId="4" hidden="1">MAR!$A$4:$AP$437</definedName>
    <definedName name="_xlnm._FilterDatabase" localSheetId="6" hidden="1">MAYO!$A$4:$AP$437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9" l="1"/>
  <c r="G436" i="9"/>
  <c r="G439" i="9"/>
  <c r="AJ365" i="9" l="1"/>
  <c r="AJ266" i="9"/>
  <c r="AJ282" i="9"/>
  <c r="AJ120" i="9"/>
  <c r="AI438" i="9"/>
  <c r="AG438" i="9"/>
  <c r="AE438" i="9"/>
  <c r="AC438" i="9"/>
  <c r="AA438" i="9"/>
  <c r="Y438" i="9"/>
  <c r="W438" i="9"/>
  <c r="U438" i="9"/>
  <c r="S438" i="9"/>
  <c r="Q438" i="9"/>
  <c r="O438" i="9"/>
  <c r="M438" i="9"/>
  <c r="K438" i="9"/>
  <c r="G438" i="9"/>
  <c r="AO438" i="9"/>
  <c r="I438" i="9"/>
  <c r="X364" i="9"/>
  <c r="X309" i="9"/>
  <c r="Q2" i="4"/>
  <c r="AP2" i="4"/>
  <c r="G340" i="9"/>
  <c r="I340" i="9"/>
  <c r="K340" i="9"/>
  <c r="M340" i="9"/>
  <c r="O340" i="9"/>
  <c r="AP438" i="9" l="1"/>
  <c r="AN302" i="8"/>
  <c r="AN303" i="8"/>
  <c r="AL302" i="8"/>
  <c r="AL303" i="8"/>
  <c r="AH302" i="8"/>
  <c r="AH303" i="8"/>
  <c r="AJ302" i="8"/>
  <c r="AJ303" i="8"/>
  <c r="AJ304" i="8"/>
  <c r="AI309" i="8"/>
  <c r="AI365" i="8"/>
  <c r="AI364" i="8"/>
  <c r="AI266" i="8"/>
  <c r="AI282" i="8"/>
  <c r="P140" i="9" l="1"/>
  <c r="P94" i="9"/>
  <c r="V180" i="9" l="1"/>
  <c r="V140" i="9"/>
  <c r="N257" i="9" l="1"/>
  <c r="N256" i="9"/>
  <c r="N255" i="9"/>
  <c r="N254" i="9"/>
  <c r="N261" i="9"/>
  <c r="N260" i="9"/>
  <c r="N259" i="9"/>
  <c r="N258" i="9"/>
  <c r="N140" i="9"/>
  <c r="N131" i="9"/>
  <c r="N94" i="9"/>
  <c r="N93" i="9"/>
  <c r="M290" i="8" l="1"/>
  <c r="AD261" i="9"/>
  <c r="AD188" i="9"/>
  <c r="AD186" i="9"/>
  <c r="AD140" i="9"/>
  <c r="AD131" i="9"/>
  <c r="K362" i="9"/>
  <c r="M314" i="9"/>
  <c r="M315" i="9"/>
  <c r="M316" i="9"/>
  <c r="M317" i="9"/>
  <c r="M318" i="9"/>
  <c r="M319" i="9"/>
  <c r="M320" i="9"/>
  <c r="M321" i="9"/>
  <c r="M322" i="9"/>
  <c r="G295" i="9"/>
  <c r="I295" i="9"/>
  <c r="K295" i="9"/>
  <c r="M295" i="9"/>
  <c r="O295" i="9"/>
  <c r="I436" i="9"/>
  <c r="K436" i="9"/>
  <c r="M436" i="9"/>
  <c r="O436" i="9"/>
  <c r="G437" i="9"/>
  <c r="I437" i="9"/>
  <c r="K437" i="9"/>
  <c r="M437" i="9"/>
  <c r="O437" i="9"/>
  <c r="Q12" i="9"/>
  <c r="S12" i="9"/>
  <c r="U12" i="9"/>
  <c r="W12" i="9"/>
  <c r="Y12" i="9"/>
  <c r="AA12" i="9"/>
  <c r="AC12" i="9"/>
  <c r="AE12" i="9"/>
  <c r="AG12" i="9"/>
  <c r="AI12" i="9"/>
  <c r="AK12" i="9"/>
  <c r="AM12" i="9"/>
  <c r="AO12" i="9"/>
  <c r="Q13" i="9"/>
  <c r="S13" i="9"/>
  <c r="U13" i="9"/>
  <c r="W13" i="9"/>
  <c r="Y13" i="9"/>
  <c r="AA13" i="9"/>
  <c r="AC13" i="9"/>
  <c r="AE13" i="9"/>
  <c r="AG13" i="9"/>
  <c r="AI13" i="9"/>
  <c r="AK13" i="9"/>
  <c r="AM13" i="9"/>
  <c r="AO13" i="9"/>
  <c r="Q14" i="9"/>
  <c r="S14" i="9"/>
  <c r="U14" i="9"/>
  <c r="W14" i="9"/>
  <c r="Y14" i="9"/>
  <c r="AA14" i="9"/>
  <c r="AC14" i="9"/>
  <c r="AE14" i="9"/>
  <c r="AG14" i="9"/>
  <c r="AI14" i="9"/>
  <c r="AK14" i="9"/>
  <c r="AM14" i="9"/>
  <c r="AO14" i="9"/>
  <c r="Q16" i="9"/>
  <c r="S16" i="9"/>
  <c r="U16" i="9"/>
  <c r="W16" i="9"/>
  <c r="Y16" i="9"/>
  <c r="AA16" i="9"/>
  <c r="AC16" i="9"/>
  <c r="AE16" i="9"/>
  <c r="AG16" i="9"/>
  <c r="AI16" i="9"/>
  <c r="AK16" i="9"/>
  <c r="AM16" i="9"/>
  <c r="AO16" i="9"/>
  <c r="Q17" i="9"/>
  <c r="S17" i="9"/>
  <c r="U17" i="9"/>
  <c r="W17" i="9"/>
  <c r="Y17" i="9"/>
  <c r="AA17" i="9"/>
  <c r="AC17" i="9"/>
  <c r="AE17" i="9"/>
  <c r="AG17" i="9"/>
  <c r="AI17" i="9"/>
  <c r="AK17" i="9"/>
  <c r="AM17" i="9"/>
  <c r="AO17" i="9"/>
  <c r="Q18" i="9"/>
  <c r="S18" i="9"/>
  <c r="U18" i="9"/>
  <c r="W18" i="9"/>
  <c r="Y18" i="9"/>
  <c r="AA18" i="9"/>
  <c r="AC18" i="9"/>
  <c r="AE18" i="9"/>
  <c r="AG18" i="9"/>
  <c r="AI18" i="9"/>
  <c r="AK18" i="9"/>
  <c r="AM18" i="9"/>
  <c r="AO18" i="9"/>
  <c r="Q19" i="9"/>
  <c r="S19" i="9"/>
  <c r="U19" i="9"/>
  <c r="W19" i="9"/>
  <c r="Y19" i="9"/>
  <c r="AA19" i="9"/>
  <c r="AC19" i="9"/>
  <c r="AE19" i="9"/>
  <c r="AG19" i="9"/>
  <c r="AI19" i="9"/>
  <c r="AK19" i="9"/>
  <c r="AM19" i="9"/>
  <c r="AO19" i="9"/>
  <c r="Q20" i="9"/>
  <c r="S20" i="9"/>
  <c r="U20" i="9"/>
  <c r="W20" i="9"/>
  <c r="Y20" i="9"/>
  <c r="AA20" i="9"/>
  <c r="AC20" i="9"/>
  <c r="AE20" i="9"/>
  <c r="AG20" i="9"/>
  <c r="AI20" i="9"/>
  <c r="AK20" i="9"/>
  <c r="AM20" i="9"/>
  <c r="AO20" i="9"/>
  <c r="Q21" i="9"/>
  <c r="S21" i="9"/>
  <c r="U21" i="9"/>
  <c r="W21" i="9"/>
  <c r="Y21" i="9"/>
  <c r="AA21" i="9"/>
  <c r="AC21" i="9"/>
  <c r="AE21" i="9"/>
  <c r="AG21" i="9"/>
  <c r="AI21" i="9"/>
  <c r="AK21" i="9"/>
  <c r="AM21" i="9"/>
  <c r="AO21" i="9"/>
  <c r="Q22" i="9"/>
  <c r="S22" i="9"/>
  <c r="U22" i="9"/>
  <c r="W22" i="9"/>
  <c r="Y22" i="9"/>
  <c r="AA22" i="9"/>
  <c r="AC22" i="9"/>
  <c r="AE22" i="9"/>
  <c r="AG22" i="9"/>
  <c r="AI22" i="9"/>
  <c r="AK22" i="9"/>
  <c r="AM22" i="9"/>
  <c r="AO22" i="9"/>
  <c r="Q23" i="9"/>
  <c r="S23" i="9"/>
  <c r="U23" i="9"/>
  <c r="W23" i="9"/>
  <c r="Y23" i="9"/>
  <c r="AA23" i="9"/>
  <c r="AC23" i="9"/>
  <c r="AE23" i="9"/>
  <c r="AG23" i="9"/>
  <c r="AI23" i="9"/>
  <c r="AK23" i="9"/>
  <c r="AM23" i="9"/>
  <c r="AO23" i="9"/>
  <c r="Q24" i="9"/>
  <c r="S24" i="9"/>
  <c r="U24" i="9"/>
  <c r="W24" i="9"/>
  <c r="Y24" i="9"/>
  <c r="AA24" i="9"/>
  <c r="AC24" i="9"/>
  <c r="AE24" i="9"/>
  <c r="AG24" i="9"/>
  <c r="AI24" i="9"/>
  <c r="AK24" i="9"/>
  <c r="AM24" i="9"/>
  <c r="AO24" i="9"/>
  <c r="Q25" i="9"/>
  <c r="S25" i="9"/>
  <c r="U25" i="9"/>
  <c r="W25" i="9"/>
  <c r="Y25" i="9"/>
  <c r="AA25" i="9"/>
  <c r="AC25" i="9"/>
  <c r="AE25" i="9"/>
  <c r="AG25" i="9"/>
  <c r="AI25" i="9"/>
  <c r="AK25" i="9"/>
  <c r="AM25" i="9"/>
  <c r="AO25" i="9"/>
  <c r="Q26" i="9"/>
  <c r="S26" i="9"/>
  <c r="U26" i="9"/>
  <c r="W26" i="9"/>
  <c r="Y26" i="9"/>
  <c r="AA26" i="9"/>
  <c r="AC26" i="9"/>
  <c r="AE26" i="9"/>
  <c r="AG26" i="9"/>
  <c r="AI26" i="9"/>
  <c r="AK26" i="9"/>
  <c r="AM26" i="9"/>
  <c r="AO26" i="9"/>
  <c r="Q27" i="9"/>
  <c r="S27" i="9"/>
  <c r="U27" i="9"/>
  <c r="W27" i="9"/>
  <c r="Y27" i="9"/>
  <c r="AA27" i="9"/>
  <c r="AC27" i="9"/>
  <c r="AE27" i="9"/>
  <c r="AG27" i="9"/>
  <c r="AI27" i="9"/>
  <c r="AK27" i="9"/>
  <c r="AM27" i="9"/>
  <c r="AO27" i="9"/>
  <c r="Q28" i="9"/>
  <c r="S28" i="9"/>
  <c r="U28" i="9"/>
  <c r="W28" i="9"/>
  <c r="Y28" i="9"/>
  <c r="AA28" i="9"/>
  <c r="AC28" i="9"/>
  <c r="AE28" i="9"/>
  <c r="AG28" i="9"/>
  <c r="AI28" i="9"/>
  <c r="AK28" i="9"/>
  <c r="AM28" i="9"/>
  <c r="AO28" i="9"/>
  <c r="Q29" i="9"/>
  <c r="S29" i="9"/>
  <c r="U29" i="9"/>
  <c r="W29" i="9"/>
  <c r="Y29" i="9"/>
  <c r="AA29" i="9"/>
  <c r="AC29" i="9"/>
  <c r="AE29" i="9"/>
  <c r="AG29" i="9"/>
  <c r="AI29" i="9"/>
  <c r="AK29" i="9"/>
  <c r="AM29" i="9"/>
  <c r="AO29" i="9"/>
  <c r="Q30" i="9"/>
  <c r="S30" i="9"/>
  <c r="U30" i="9"/>
  <c r="W30" i="9"/>
  <c r="Y30" i="9"/>
  <c r="AA30" i="9"/>
  <c r="AC30" i="9"/>
  <c r="AE30" i="9"/>
  <c r="AG30" i="9"/>
  <c r="AI30" i="9"/>
  <c r="AK30" i="9"/>
  <c r="AM30" i="9"/>
  <c r="AO30" i="9"/>
  <c r="Q31" i="9"/>
  <c r="S31" i="9"/>
  <c r="U31" i="9"/>
  <c r="W31" i="9"/>
  <c r="Y31" i="9"/>
  <c r="AA31" i="9"/>
  <c r="AC31" i="9"/>
  <c r="AE31" i="9"/>
  <c r="AG31" i="9"/>
  <c r="AI31" i="9"/>
  <c r="AK31" i="9"/>
  <c r="AM31" i="9"/>
  <c r="AO31" i="9"/>
  <c r="Q32" i="9"/>
  <c r="S32" i="9"/>
  <c r="U32" i="9"/>
  <c r="W32" i="9"/>
  <c r="Y32" i="9"/>
  <c r="AA32" i="9"/>
  <c r="AC32" i="9"/>
  <c r="AE32" i="9"/>
  <c r="AG32" i="9"/>
  <c r="AI32" i="9"/>
  <c r="AK32" i="9"/>
  <c r="AM32" i="9"/>
  <c r="AO32" i="9"/>
  <c r="Q33" i="9"/>
  <c r="S33" i="9"/>
  <c r="U33" i="9"/>
  <c r="W33" i="9"/>
  <c r="Y33" i="9"/>
  <c r="AA33" i="9"/>
  <c r="AC33" i="9"/>
  <c r="AE33" i="9"/>
  <c r="AG33" i="9"/>
  <c r="AI33" i="9"/>
  <c r="AK33" i="9"/>
  <c r="AM33" i="9"/>
  <c r="AO33" i="9"/>
  <c r="Q34" i="9"/>
  <c r="S34" i="9"/>
  <c r="U34" i="9"/>
  <c r="W34" i="9"/>
  <c r="Y34" i="9"/>
  <c r="AA34" i="9"/>
  <c r="AC34" i="9"/>
  <c r="AE34" i="9"/>
  <c r="AG34" i="9"/>
  <c r="AI34" i="9"/>
  <c r="AK34" i="9"/>
  <c r="AM34" i="9"/>
  <c r="AO34" i="9"/>
  <c r="Q35" i="9"/>
  <c r="S35" i="9"/>
  <c r="U35" i="9"/>
  <c r="W35" i="9"/>
  <c r="Y35" i="9"/>
  <c r="AA35" i="9"/>
  <c r="AC35" i="9"/>
  <c r="AE35" i="9"/>
  <c r="AG35" i="9"/>
  <c r="AI35" i="9"/>
  <c r="AK35" i="9"/>
  <c r="AM35" i="9"/>
  <c r="AO35" i="9"/>
  <c r="Q36" i="9"/>
  <c r="S36" i="9"/>
  <c r="U36" i="9"/>
  <c r="W36" i="9"/>
  <c r="Y36" i="9"/>
  <c r="AA36" i="9"/>
  <c r="AC36" i="9"/>
  <c r="AE36" i="9"/>
  <c r="AG36" i="9"/>
  <c r="AI36" i="9"/>
  <c r="AK36" i="9"/>
  <c r="AM36" i="9"/>
  <c r="AO36" i="9"/>
  <c r="Q37" i="9"/>
  <c r="S37" i="9"/>
  <c r="U37" i="9"/>
  <c r="W37" i="9"/>
  <c r="Y37" i="9"/>
  <c r="AA37" i="9"/>
  <c r="AC37" i="9"/>
  <c r="AE37" i="9"/>
  <c r="AG37" i="9"/>
  <c r="AI37" i="9"/>
  <c r="AK37" i="9"/>
  <c r="AM37" i="9"/>
  <c r="AO37" i="9"/>
  <c r="Q38" i="9"/>
  <c r="S38" i="9"/>
  <c r="U38" i="9"/>
  <c r="W38" i="9"/>
  <c r="Y38" i="9"/>
  <c r="AA38" i="9"/>
  <c r="AC38" i="9"/>
  <c r="AE38" i="9"/>
  <c r="AG38" i="9"/>
  <c r="AI38" i="9"/>
  <c r="AK38" i="9"/>
  <c r="AM38" i="9"/>
  <c r="AO38" i="9"/>
  <c r="Q39" i="9"/>
  <c r="S39" i="9"/>
  <c r="U39" i="9"/>
  <c r="W39" i="9"/>
  <c r="Y39" i="9"/>
  <c r="AA39" i="9"/>
  <c r="AC39" i="9"/>
  <c r="AE39" i="9"/>
  <c r="AG39" i="9"/>
  <c r="AI39" i="9"/>
  <c r="AK39" i="9"/>
  <c r="AM39" i="9"/>
  <c r="AO39" i="9"/>
  <c r="Q40" i="9"/>
  <c r="S40" i="9"/>
  <c r="U40" i="9"/>
  <c r="W40" i="9"/>
  <c r="Y40" i="9"/>
  <c r="AA40" i="9"/>
  <c r="AC40" i="9"/>
  <c r="AE40" i="9"/>
  <c r="AG40" i="9"/>
  <c r="AI40" i="9"/>
  <c r="AK40" i="9"/>
  <c r="AM40" i="9"/>
  <c r="AO40" i="9"/>
  <c r="Q41" i="9"/>
  <c r="S41" i="9"/>
  <c r="U41" i="9"/>
  <c r="W41" i="9"/>
  <c r="Y41" i="9"/>
  <c r="AA41" i="9"/>
  <c r="AC41" i="9"/>
  <c r="AE41" i="9"/>
  <c r="AG41" i="9"/>
  <c r="AI41" i="9"/>
  <c r="AK41" i="9"/>
  <c r="AM41" i="9"/>
  <c r="AO41" i="9"/>
  <c r="Q42" i="9"/>
  <c r="S42" i="9"/>
  <c r="U42" i="9"/>
  <c r="W42" i="9"/>
  <c r="Y42" i="9"/>
  <c r="AA42" i="9"/>
  <c r="AC42" i="9"/>
  <c r="AE42" i="9"/>
  <c r="AG42" i="9"/>
  <c r="AI42" i="9"/>
  <c r="AK42" i="9"/>
  <c r="AM42" i="9"/>
  <c r="AO42" i="9"/>
  <c r="Q43" i="9"/>
  <c r="S43" i="9"/>
  <c r="U43" i="9"/>
  <c r="W43" i="9"/>
  <c r="Y43" i="9"/>
  <c r="AA43" i="9"/>
  <c r="AC43" i="9"/>
  <c r="AE43" i="9"/>
  <c r="AG43" i="9"/>
  <c r="AI43" i="9"/>
  <c r="AK43" i="9"/>
  <c r="AM43" i="9"/>
  <c r="AO43" i="9"/>
  <c r="Q44" i="9"/>
  <c r="S44" i="9"/>
  <c r="U44" i="9"/>
  <c r="W44" i="9"/>
  <c r="Y44" i="9"/>
  <c r="AA44" i="9"/>
  <c r="AC44" i="9"/>
  <c r="AE44" i="9"/>
  <c r="AG44" i="9"/>
  <c r="AI44" i="9"/>
  <c r="AK44" i="9"/>
  <c r="AM44" i="9"/>
  <c r="AO44" i="9"/>
  <c r="Q45" i="9"/>
  <c r="S45" i="9"/>
  <c r="U45" i="9"/>
  <c r="W45" i="9"/>
  <c r="Y45" i="9"/>
  <c r="AA45" i="9"/>
  <c r="AC45" i="9"/>
  <c r="AE45" i="9"/>
  <c r="AG45" i="9"/>
  <c r="AI45" i="9"/>
  <c r="AK45" i="9"/>
  <c r="AM45" i="9"/>
  <c r="AO45" i="9"/>
  <c r="Q46" i="9"/>
  <c r="S46" i="9"/>
  <c r="U46" i="9"/>
  <c r="W46" i="9"/>
  <c r="Y46" i="9"/>
  <c r="AA46" i="9"/>
  <c r="AC46" i="9"/>
  <c r="AE46" i="9"/>
  <c r="AG46" i="9"/>
  <c r="AI46" i="9"/>
  <c r="AK46" i="9"/>
  <c r="AM46" i="9"/>
  <c r="AO46" i="9"/>
  <c r="Q47" i="9"/>
  <c r="S47" i="9"/>
  <c r="U47" i="9"/>
  <c r="W47" i="9"/>
  <c r="Y47" i="9"/>
  <c r="AA47" i="9"/>
  <c r="AC47" i="9"/>
  <c r="AE47" i="9"/>
  <c r="AG47" i="9"/>
  <c r="AI47" i="9"/>
  <c r="AK47" i="9"/>
  <c r="AM47" i="9"/>
  <c r="AO47" i="9"/>
  <c r="Q48" i="9"/>
  <c r="S48" i="9"/>
  <c r="U48" i="9"/>
  <c r="W48" i="9"/>
  <c r="Y48" i="9"/>
  <c r="AA48" i="9"/>
  <c r="AC48" i="9"/>
  <c r="AE48" i="9"/>
  <c r="AG48" i="9"/>
  <c r="AI48" i="9"/>
  <c r="AK48" i="9"/>
  <c r="AM48" i="9"/>
  <c r="AO48" i="9"/>
  <c r="Q49" i="9"/>
  <c r="S49" i="9"/>
  <c r="U49" i="9"/>
  <c r="W49" i="9"/>
  <c r="Y49" i="9"/>
  <c r="AA49" i="9"/>
  <c r="AC49" i="9"/>
  <c r="AE49" i="9"/>
  <c r="AG49" i="9"/>
  <c r="AI49" i="9"/>
  <c r="AK49" i="9"/>
  <c r="AM49" i="9"/>
  <c r="AO49" i="9"/>
  <c r="Q50" i="9"/>
  <c r="S50" i="9"/>
  <c r="U50" i="9"/>
  <c r="W50" i="9"/>
  <c r="Y50" i="9"/>
  <c r="AA50" i="9"/>
  <c r="AC50" i="9"/>
  <c r="AE50" i="9"/>
  <c r="AG50" i="9"/>
  <c r="AI50" i="9"/>
  <c r="AK50" i="9"/>
  <c r="AM50" i="9"/>
  <c r="AO50" i="9"/>
  <c r="Q51" i="9"/>
  <c r="S51" i="9"/>
  <c r="U51" i="9"/>
  <c r="W51" i="9"/>
  <c r="Y51" i="9"/>
  <c r="AA51" i="9"/>
  <c r="AC51" i="9"/>
  <c r="AE51" i="9"/>
  <c r="AG51" i="9"/>
  <c r="AI51" i="9"/>
  <c r="AK51" i="9"/>
  <c r="AM51" i="9"/>
  <c r="AO51" i="9"/>
  <c r="Q52" i="9"/>
  <c r="S52" i="9"/>
  <c r="U52" i="9"/>
  <c r="W52" i="9"/>
  <c r="Y52" i="9"/>
  <c r="AA52" i="9"/>
  <c r="AC52" i="9"/>
  <c r="AE52" i="9"/>
  <c r="AG52" i="9"/>
  <c r="AI52" i="9"/>
  <c r="AK52" i="9"/>
  <c r="AM52" i="9"/>
  <c r="AO52" i="9"/>
  <c r="Q53" i="9"/>
  <c r="S53" i="9"/>
  <c r="U53" i="9"/>
  <c r="W53" i="9"/>
  <c r="Y53" i="9"/>
  <c r="AA53" i="9"/>
  <c r="AC53" i="9"/>
  <c r="AE53" i="9"/>
  <c r="AG53" i="9"/>
  <c r="AI53" i="9"/>
  <c r="AK53" i="9"/>
  <c r="AM53" i="9"/>
  <c r="AO53" i="9"/>
  <c r="W56" i="9"/>
  <c r="Q60" i="9"/>
  <c r="S60" i="9"/>
  <c r="U60" i="9"/>
  <c r="W60" i="9"/>
  <c r="Y60" i="9"/>
  <c r="AA60" i="9"/>
  <c r="AC60" i="9"/>
  <c r="AE60" i="9"/>
  <c r="AG60" i="9"/>
  <c r="AI60" i="9"/>
  <c r="AK60" i="9"/>
  <c r="AM60" i="9"/>
  <c r="AO60" i="9"/>
  <c r="Q61" i="9"/>
  <c r="S61" i="9"/>
  <c r="U61" i="9"/>
  <c r="W61" i="9"/>
  <c r="Y61" i="9"/>
  <c r="AA61" i="9"/>
  <c r="AC61" i="9"/>
  <c r="AE61" i="9"/>
  <c r="AG61" i="9"/>
  <c r="AI61" i="9"/>
  <c r="AK61" i="9"/>
  <c r="AM61" i="9"/>
  <c r="AO61" i="9"/>
  <c r="Q62" i="9"/>
  <c r="S62" i="9"/>
  <c r="U62" i="9"/>
  <c r="W62" i="9"/>
  <c r="Y62" i="9"/>
  <c r="AA62" i="9"/>
  <c r="AC62" i="9"/>
  <c r="AE62" i="9"/>
  <c r="AG62" i="9"/>
  <c r="AI62" i="9"/>
  <c r="AK62" i="9"/>
  <c r="AM62" i="9"/>
  <c r="AO62" i="9"/>
  <c r="Q64" i="9"/>
  <c r="S64" i="9"/>
  <c r="U64" i="9"/>
  <c r="W64" i="9"/>
  <c r="Y64" i="9"/>
  <c r="AA64" i="9"/>
  <c r="AC64" i="9"/>
  <c r="AE64" i="9"/>
  <c r="AG64" i="9"/>
  <c r="AI64" i="9"/>
  <c r="AK64" i="9"/>
  <c r="AM64" i="9"/>
  <c r="AO64" i="9"/>
  <c r="Q65" i="9"/>
  <c r="S65" i="9"/>
  <c r="U65" i="9"/>
  <c r="W65" i="9"/>
  <c r="Y65" i="9"/>
  <c r="AA65" i="9"/>
  <c r="AC65" i="9"/>
  <c r="AE65" i="9"/>
  <c r="AG65" i="9"/>
  <c r="AI65" i="9"/>
  <c r="AK65" i="9"/>
  <c r="AM65" i="9"/>
  <c r="AO65" i="9"/>
  <c r="Q69" i="9"/>
  <c r="S69" i="9"/>
  <c r="U69" i="9"/>
  <c r="W69" i="9"/>
  <c r="Y69" i="9"/>
  <c r="AA69" i="9"/>
  <c r="AC69" i="9"/>
  <c r="AE69" i="9"/>
  <c r="AG69" i="9"/>
  <c r="AI69" i="9"/>
  <c r="AK69" i="9"/>
  <c r="AM69" i="9"/>
  <c r="AO69" i="9"/>
  <c r="Q70" i="9"/>
  <c r="S70" i="9"/>
  <c r="U70" i="9"/>
  <c r="W70" i="9"/>
  <c r="Y70" i="9"/>
  <c r="AA70" i="9"/>
  <c r="AC70" i="9"/>
  <c r="AE70" i="9"/>
  <c r="AG70" i="9"/>
  <c r="AI70" i="9"/>
  <c r="AK70" i="9"/>
  <c r="AM70" i="9"/>
  <c r="AO70" i="9"/>
  <c r="Q71" i="9"/>
  <c r="S71" i="9"/>
  <c r="U71" i="9"/>
  <c r="W71" i="9"/>
  <c r="Y71" i="9"/>
  <c r="AA71" i="9"/>
  <c r="AC71" i="9"/>
  <c r="AE71" i="9"/>
  <c r="AG71" i="9"/>
  <c r="AI71" i="9"/>
  <c r="AK71" i="9"/>
  <c r="AM71" i="9"/>
  <c r="AO71" i="9"/>
  <c r="Q72" i="9"/>
  <c r="S72" i="9"/>
  <c r="U72" i="9"/>
  <c r="W72" i="9"/>
  <c r="Y72" i="9"/>
  <c r="AA72" i="9"/>
  <c r="AC72" i="9"/>
  <c r="AE72" i="9"/>
  <c r="AG72" i="9"/>
  <c r="AI72" i="9"/>
  <c r="AK72" i="9"/>
  <c r="AM72" i="9"/>
  <c r="AO72" i="9"/>
  <c r="Q73" i="9"/>
  <c r="S73" i="9"/>
  <c r="U73" i="9"/>
  <c r="W73" i="9"/>
  <c r="Y73" i="9"/>
  <c r="AA73" i="9"/>
  <c r="AC73" i="9"/>
  <c r="AE73" i="9"/>
  <c r="AG73" i="9"/>
  <c r="AI73" i="9"/>
  <c r="AK73" i="9"/>
  <c r="AM73" i="9"/>
  <c r="AO73" i="9"/>
  <c r="Q74" i="9"/>
  <c r="S74" i="9"/>
  <c r="U74" i="9"/>
  <c r="W74" i="9"/>
  <c r="Y74" i="9"/>
  <c r="AA74" i="9"/>
  <c r="AC74" i="9"/>
  <c r="AE74" i="9"/>
  <c r="AG74" i="9"/>
  <c r="AI74" i="9"/>
  <c r="AK74" i="9"/>
  <c r="AM74" i="9"/>
  <c r="AO74" i="9"/>
  <c r="Q75" i="9"/>
  <c r="S75" i="9"/>
  <c r="U75" i="9"/>
  <c r="W75" i="9"/>
  <c r="Y75" i="9"/>
  <c r="AA75" i="9"/>
  <c r="AC75" i="9"/>
  <c r="AE75" i="9"/>
  <c r="AG75" i="9"/>
  <c r="AI75" i="9"/>
  <c r="AK75" i="9"/>
  <c r="AM75" i="9"/>
  <c r="AO75" i="9"/>
  <c r="Q77" i="9"/>
  <c r="S77" i="9"/>
  <c r="U77" i="9"/>
  <c r="W77" i="9"/>
  <c r="Y77" i="9"/>
  <c r="AA77" i="9"/>
  <c r="AC77" i="9"/>
  <c r="AE77" i="9"/>
  <c r="AG77" i="9"/>
  <c r="AI77" i="9"/>
  <c r="AK77" i="9"/>
  <c r="AM77" i="9"/>
  <c r="AO77" i="9"/>
  <c r="Q78" i="9"/>
  <c r="S78" i="9"/>
  <c r="U78" i="9"/>
  <c r="W78" i="9"/>
  <c r="Y78" i="9"/>
  <c r="AA78" i="9"/>
  <c r="AC78" i="9"/>
  <c r="AE78" i="9"/>
  <c r="AG78" i="9"/>
  <c r="AI78" i="9"/>
  <c r="AK78" i="9"/>
  <c r="AM78" i="9"/>
  <c r="AO78" i="9"/>
  <c r="Q79" i="9"/>
  <c r="S79" i="9"/>
  <c r="U79" i="9"/>
  <c r="W79" i="9"/>
  <c r="Y79" i="9"/>
  <c r="AA79" i="9"/>
  <c r="AC79" i="9"/>
  <c r="AE79" i="9"/>
  <c r="AG79" i="9"/>
  <c r="AI79" i="9"/>
  <c r="AK79" i="9"/>
  <c r="AM79" i="9"/>
  <c r="AO79" i="9"/>
  <c r="Q80" i="9"/>
  <c r="S80" i="9"/>
  <c r="U80" i="9"/>
  <c r="W80" i="9"/>
  <c r="Y80" i="9"/>
  <c r="AA80" i="9"/>
  <c r="AC80" i="9"/>
  <c r="AE80" i="9"/>
  <c r="AG80" i="9"/>
  <c r="AI80" i="9"/>
  <c r="AK80" i="9"/>
  <c r="AM80" i="9"/>
  <c r="AO80" i="9"/>
  <c r="Q81" i="9"/>
  <c r="S81" i="9"/>
  <c r="U81" i="9"/>
  <c r="W81" i="9"/>
  <c r="Y81" i="9"/>
  <c r="AA81" i="9"/>
  <c r="AC81" i="9"/>
  <c r="AE81" i="9"/>
  <c r="AG81" i="9"/>
  <c r="AI81" i="9"/>
  <c r="AK81" i="9"/>
  <c r="AM81" i="9"/>
  <c r="AO81" i="9"/>
  <c r="Q82" i="9"/>
  <c r="S82" i="9"/>
  <c r="U82" i="9"/>
  <c r="W82" i="9"/>
  <c r="Y82" i="9"/>
  <c r="AA82" i="9"/>
  <c r="AC82" i="9"/>
  <c r="AE82" i="9"/>
  <c r="AG82" i="9"/>
  <c r="AI82" i="9"/>
  <c r="AK82" i="9"/>
  <c r="AM82" i="9"/>
  <c r="AO82" i="9"/>
  <c r="Q83" i="9"/>
  <c r="S83" i="9"/>
  <c r="U83" i="9"/>
  <c r="W83" i="9"/>
  <c r="Y83" i="9"/>
  <c r="AA83" i="9"/>
  <c r="AC83" i="9"/>
  <c r="AE83" i="9"/>
  <c r="AG83" i="9"/>
  <c r="AI83" i="9"/>
  <c r="AK83" i="9"/>
  <c r="AM83" i="9"/>
  <c r="AO83" i="9"/>
  <c r="Q84" i="9"/>
  <c r="S84" i="9"/>
  <c r="U84" i="9"/>
  <c r="W84" i="9"/>
  <c r="Y84" i="9"/>
  <c r="AA84" i="9"/>
  <c r="AC84" i="9"/>
  <c r="AE84" i="9"/>
  <c r="AG84" i="9"/>
  <c r="AI84" i="9"/>
  <c r="AK84" i="9"/>
  <c r="AM84" i="9"/>
  <c r="AO84" i="9"/>
  <c r="Q85" i="9"/>
  <c r="S85" i="9"/>
  <c r="U85" i="9"/>
  <c r="W85" i="9"/>
  <c r="Y85" i="9"/>
  <c r="AA85" i="9"/>
  <c r="AC85" i="9"/>
  <c r="AE85" i="9"/>
  <c r="AG85" i="9"/>
  <c r="AI85" i="9"/>
  <c r="AK85" i="9"/>
  <c r="AM85" i="9"/>
  <c r="AO85" i="9"/>
  <c r="Q86" i="9"/>
  <c r="S86" i="9"/>
  <c r="U86" i="9"/>
  <c r="W86" i="9"/>
  <c r="Y86" i="9"/>
  <c r="AA86" i="9"/>
  <c r="AC86" i="9"/>
  <c r="AE86" i="9"/>
  <c r="AG86" i="9"/>
  <c r="AI86" i="9"/>
  <c r="AK86" i="9"/>
  <c r="AM86" i="9"/>
  <c r="AO86" i="9"/>
  <c r="Q87" i="9"/>
  <c r="S87" i="9"/>
  <c r="U87" i="9"/>
  <c r="W87" i="9"/>
  <c r="Y87" i="9"/>
  <c r="AA87" i="9"/>
  <c r="AC87" i="9"/>
  <c r="AE87" i="9"/>
  <c r="AG87" i="9"/>
  <c r="AI87" i="9"/>
  <c r="AK87" i="9"/>
  <c r="AM87" i="9"/>
  <c r="AO87" i="9"/>
  <c r="Q88" i="9"/>
  <c r="S88" i="9"/>
  <c r="U88" i="9"/>
  <c r="W88" i="9"/>
  <c r="Y88" i="9"/>
  <c r="AA88" i="9"/>
  <c r="AC88" i="9"/>
  <c r="AE88" i="9"/>
  <c r="AG88" i="9"/>
  <c r="AI88" i="9"/>
  <c r="AK88" i="9"/>
  <c r="AM88" i="9"/>
  <c r="AO88" i="9"/>
  <c r="Q89" i="9"/>
  <c r="S89" i="9"/>
  <c r="U89" i="9"/>
  <c r="W89" i="9"/>
  <c r="Y89" i="9"/>
  <c r="AA89" i="9"/>
  <c r="AC89" i="9"/>
  <c r="AE89" i="9"/>
  <c r="AG89" i="9"/>
  <c r="AI89" i="9"/>
  <c r="AK89" i="9"/>
  <c r="AM89" i="9"/>
  <c r="AO89" i="9"/>
  <c r="Q90" i="9"/>
  <c r="S90" i="9"/>
  <c r="U90" i="9"/>
  <c r="W90" i="9"/>
  <c r="Y90" i="9"/>
  <c r="AA90" i="9"/>
  <c r="AC90" i="9"/>
  <c r="AE90" i="9"/>
  <c r="AG90" i="9"/>
  <c r="AI90" i="9"/>
  <c r="AK90" i="9"/>
  <c r="AM90" i="9"/>
  <c r="AO90" i="9"/>
  <c r="Q91" i="9"/>
  <c r="S91" i="9"/>
  <c r="U91" i="9"/>
  <c r="W91" i="9"/>
  <c r="Y91" i="9"/>
  <c r="AA91" i="9"/>
  <c r="AC91" i="9"/>
  <c r="AE91" i="9"/>
  <c r="AG91" i="9"/>
  <c r="AI91" i="9"/>
  <c r="AK91" i="9"/>
  <c r="AM91" i="9"/>
  <c r="AO91" i="9"/>
  <c r="Q92" i="9"/>
  <c r="S92" i="9"/>
  <c r="U92" i="9"/>
  <c r="W92" i="9"/>
  <c r="Y92" i="9"/>
  <c r="AA92" i="9"/>
  <c r="AC92" i="9"/>
  <c r="AE92" i="9"/>
  <c r="AG92" i="9"/>
  <c r="AI92" i="9"/>
  <c r="AK92" i="9"/>
  <c r="AM92" i="9"/>
  <c r="AO92" i="9"/>
  <c r="AI93" i="9"/>
  <c r="Q96" i="9"/>
  <c r="S96" i="9"/>
  <c r="U96" i="9"/>
  <c r="W96" i="9"/>
  <c r="Y96" i="9"/>
  <c r="AA96" i="9"/>
  <c r="AC96" i="9"/>
  <c r="AE96" i="9"/>
  <c r="AG96" i="9"/>
  <c r="AI96" i="9"/>
  <c r="AK96" i="9"/>
  <c r="AM96" i="9"/>
  <c r="AO96" i="9"/>
  <c r="Q97" i="9"/>
  <c r="S97" i="9"/>
  <c r="U97" i="9"/>
  <c r="W97" i="9"/>
  <c r="Y97" i="9"/>
  <c r="AA97" i="9"/>
  <c r="AC97" i="9"/>
  <c r="AE97" i="9"/>
  <c r="AG97" i="9"/>
  <c r="AI97" i="9"/>
  <c r="AK97" i="9"/>
  <c r="AM97" i="9"/>
  <c r="AO97" i="9"/>
  <c r="Q98" i="9"/>
  <c r="S98" i="9"/>
  <c r="U98" i="9"/>
  <c r="W98" i="9"/>
  <c r="Y98" i="9"/>
  <c r="AA98" i="9"/>
  <c r="AC98" i="9"/>
  <c r="AE98" i="9"/>
  <c r="AG98" i="9"/>
  <c r="AI98" i="9"/>
  <c r="AK98" i="9"/>
  <c r="AM98" i="9"/>
  <c r="AO98" i="9"/>
  <c r="Q101" i="9"/>
  <c r="S101" i="9"/>
  <c r="U101" i="9"/>
  <c r="W101" i="9"/>
  <c r="Y101" i="9"/>
  <c r="AA101" i="9"/>
  <c r="AC101" i="9"/>
  <c r="AE101" i="9"/>
  <c r="AG101" i="9"/>
  <c r="AI101" i="9"/>
  <c r="AK101" i="9"/>
  <c r="AM101" i="9"/>
  <c r="AO101" i="9"/>
  <c r="Q102" i="9"/>
  <c r="S102" i="9"/>
  <c r="U102" i="9"/>
  <c r="W102" i="9"/>
  <c r="Y102" i="9"/>
  <c r="AA102" i="9"/>
  <c r="AC102" i="9"/>
  <c r="AE102" i="9"/>
  <c r="AG102" i="9"/>
  <c r="AI102" i="9"/>
  <c r="AK102" i="9"/>
  <c r="AM102" i="9"/>
  <c r="AO102" i="9"/>
  <c r="Q103" i="9"/>
  <c r="S103" i="9"/>
  <c r="U103" i="9"/>
  <c r="W103" i="9"/>
  <c r="Y103" i="9"/>
  <c r="AA103" i="9"/>
  <c r="AC103" i="9"/>
  <c r="AE103" i="9"/>
  <c r="AG103" i="9"/>
  <c r="AI103" i="9"/>
  <c r="AK103" i="9"/>
  <c r="AM103" i="9"/>
  <c r="AO103" i="9"/>
  <c r="Q104" i="9"/>
  <c r="S104" i="9"/>
  <c r="U104" i="9"/>
  <c r="W104" i="9"/>
  <c r="Y104" i="9"/>
  <c r="AA104" i="9"/>
  <c r="AC104" i="9"/>
  <c r="AE104" i="9"/>
  <c r="AG104" i="9"/>
  <c r="AI104" i="9"/>
  <c r="AK104" i="9"/>
  <c r="AM104" i="9"/>
  <c r="AO104" i="9"/>
  <c r="Q106" i="9"/>
  <c r="S106" i="9"/>
  <c r="U106" i="9"/>
  <c r="W106" i="9"/>
  <c r="Y106" i="9"/>
  <c r="AA106" i="9"/>
  <c r="AC106" i="9"/>
  <c r="AE106" i="9"/>
  <c r="AG106" i="9"/>
  <c r="AI106" i="9"/>
  <c r="AK106" i="9"/>
  <c r="AM106" i="9"/>
  <c r="AO106" i="9"/>
  <c r="Q107" i="9"/>
  <c r="S107" i="9"/>
  <c r="U107" i="9"/>
  <c r="W107" i="9"/>
  <c r="Y107" i="9"/>
  <c r="AA107" i="9"/>
  <c r="AC107" i="9"/>
  <c r="AE107" i="9"/>
  <c r="AG107" i="9"/>
  <c r="AI107" i="9"/>
  <c r="AK107" i="9"/>
  <c r="AM107" i="9"/>
  <c r="AO107" i="9"/>
  <c r="Q108" i="9"/>
  <c r="S108" i="9"/>
  <c r="U108" i="9"/>
  <c r="W108" i="9"/>
  <c r="Y108" i="9"/>
  <c r="AA108" i="9"/>
  <c r="AC108" i="9"/>
  <c r="AE108" i="9"/>
  <c r="AG108" i="9"/>
  <c r="AI108" i="9"/>
  <c r="AK108" i="9"/>
  <c r="AM108" i="9"/>
  <c r="AO108" i="9"/>
  <c r="Q109" i="9"/>
  <c r="S109" i="9"/>
  <c r="U109" i="9"/>
  <c r="W109" i="9"/>
  <c r="Y109" i="9"/>
  <c r="AA109" i="9"/>
  <c r="AC109" i="9"/>
  <c r="AE109" i="9"/>
  <c r="AG109" i="9"/>
  <c r="AI109" i="9"/>
  <c r="AK109" i="9"/>
  <c r="AM109" i="9"/>
  <c r="AO109" i="9"/>
  <c r="Q110" i="9"/>
  <c r="S110" i="9"/>
  <c r="U110" i="9"/>
  <c r="W110" i="9"/>
  <c r="Y110" i="9"/>
  <c r="AA110" i="9"/>
  <c r="AC110" i="9"/>
  <c r="AE110" i="9"/>
  <c r="AG110" i="9"/>
  <c r="AI110" i="9"/>
  <c r="AK110" i="9"/>
  <c r="AM110" i="9"/>
  <c r="AO110" i="9"/>
  <c r="Q111" i="9"/>
  <c r="S111" i="9"/>
  <c r="U111" i="9"/>
  <c r="W111" i="9"/>
  <c r="Y111" i="9"/>
  <c r="AA111" i="9"/>
  <c r="AC111" i="9"/>
  <c r="AE111" i="9"/>
  <c r="AG111" i="9"/>
  <c r="AI111" i="9"/>
  <c r="AK111" i="9"/>
  <c r="AM111" i="9"/>
  <c r="AO111" i="9"/>
  <c r="Q112" i="9"/>
  <c r="S112" i="9"/>
  <c r="U112" i="9"/>
  <c r="W112" i="9"/>
  <c r="Y112" i="9"/>
  <c r="AA112" i="9"/>
  <c r="AC112" i="9"/>
  <c r="AE112" i="9"/>
  <c r="AG112" i="9"/>
  <c r="AI112" i="9"/>
  <c r="AK112" i="9"/>
  <c r="AM112" i="9"/>
  <c r="AO112" i="9"/>
  <c r="AE114" i="9"/>
  <c r="AE117" i="9"/>
  <c r="Q120" i="9"/>
  <c r="S120" i="9"/>
  <c r="U120" i="9"/>
  <c r="W120" i="9"/>
  <c r="Y120" i="9"/>
  <c r="AA120" i="9"/>
  <c r="AC120" i="9"/>
  <c r="AE120" i="9"/>
  <c r="AG120" i="9"/>
  <c r="AI120" i="9"/>
  <c r="AK120" i="9"/>
  <c r="AM120" i="9"/>
  <c r="AO120" i="9"/>
  <c r="Q121" i="9"/>
  <c r="S121" i="9"/>
  <c r="U121" i="9"/>
  <c r="W121" i="9"/>
  <c r="Y121" i="9"/>
  <c r="AA121" i="9"/>
  <c r="AC121" i="9"/>
  <c r="AE121" i="9"/>
  <c r="AG121" i="9"/>
  <c r="AI121" i="9"/>
  <c r="AK121" i="9"/>
  <c r="AM121" i="9"/>
  <c r="AO121" i="9"/>
  <c r="Q122" i="9"/>
  <c r="Q126" i="9"/>
  <c r="S126" i="9"/>
  <c r="U126" i="9"/>
  <c r="W126" i="9"/>
  <c r="Y126" i="9"/>
  <c r="AA126" i="9"/>
  <c r="AC126" i="9"/>
  <c r="AE126" i="9"/>
  <c r="AG126" i="9"/>
  <c r="AI126" i="9"/>
  <c r="AK126" i="9"/>
  <c r="AM126" i="9"/>
  <c r="AO126" i="9"/>
  <c r="Q127" i="9"/>
  <c r="S127" i="9"/>
  <c r="U127" i="9"/>
  <c r="W127" i="9"/>
  <c r="Y127" i="9"/>
  <c r="AA127" i="9"/>
  <c r="AC127" i="9"/>
  <c r="AE127" i="9"/>
  <c r="AG127" i="9"/>
  <c r="AI127" i="9"/>
  <c r="AK127" i="9"/>
  <c r="AM127" i="9"/>
  <c r="AO127" i="9"/>
  <c r="Q128" i="9"/>
  <c r="S128" i="9"/>
  <c r="U128" i="9"/>
  <c r="W128" i="9"/>
  <c r="Y128" i="9"/>
  <c r="AA128" i="9"/>
  <c r="AC128" i="9"/>
  <c r="AE128" i="9"/>
  <c r="AG128" i="9"/>
  <c r="AI128" i="9"/>
  <c r="AK128" i="9"/>
  <c r="AM128" i="9"/>
  <c r="AO128" i="9"/>
  <c r="Q129" i="9"/>
  <c r="S129" i="9"/>
  <c r="U129" i="9"/>
  <c r="W129" i="9"/>
  <c r="Y129" i="9"/>
  <c r="AA129" i="9"/>
  <c r="AC129" i="9"/>
  <c r="AE129" i="9"/>
  <c r="AG129" i="9"/>
  <c r="AI129" i="9"/>
  <c r="AK129" i="9"/>
  <c r="AM129" i="9"/>
  <c r="AO129" i="9"/>
  <c r="Q130" i="9"/>
  <c r="S130" i="9"/>
  <c r="U130" i="9"/>
  <c r="W130" i="9"/>
  <c r="Y130" i="9"/>
  <c r="AA130" i="9"/>
  <c r="AC130" i="9"/>
  <c r="AE130" i="9"/>
  <c r="AG130" i="9"/>
  <c r="AI130" i="9"/>
  <c r="AK130" i="9"/>
  <c r="AM130" i="9"/>
  <c r="AO130" i="9"/>
  <c r="Q132" i="9"/>
  <c r="S132" i="9"/>
  <c r="U132" i="9"/>
  <c r="W132" i="9"/>
  <c r="Y132" i="9"/>
  <c r="AA132" i="9"/>
  <c r="AC132" i="9"/>
  <c r="AE132" i="9"/>
  <c r="AG132" i="9"/>
  <c r="AI132" i="9"/>
  <c r="AK132" i="9"/>
  <c r="AM132" i="9"/>
  <c r="AO132" i="9"/>
  <c r="Q133" i="9"/>
  <c r="S133" i="9"/>
  <c r="U133" i="9"/>
  <c r="W133" i="9"/>
  <c r="Y133" i="9"/>
  <c r="AA133" i="9"/>
  <c r="AC133" i="9"/>
  <c r="AE133" i="9"/>
  <c r="AG133" i="9"/>
  <c r="AI133" i="9"/>
  <c r="AK133" i="9"/>
  <c r="AM133" i="9"/>
  <c r="AO133" i="9"/>
  <c r="Q134" i="9"/>
  <c r="S134" i="9"/>
  <c r="U134" i="9"/>
  <c r="W134" i="9"/>
  <c r="Y134" i="9"/>
  <c r="AA134" i="9"/>
  <c r="AC134" i="9"/>
  <c r="AE134" i="9"/>
  <c r="AG134" i="9"/>
  <c r="AI134" i="9"/>
  <c r="AK134" i="9"/>
  <c r="AM134" i="9"/>
  <c r="AO134" i="9"/>
  <c r="Q135" i="9"/>
  <c r="S135" i="9"/>
  <c r="U135" i="9"/>
  <c r="W135" i="9"/>
  <c r="Y135" i="9"/>
  <c r="AA135" i="9"/>
  <c r="AC135" i="9"/>
  <c r="AE135" i="9"/>
  <c r="AG135" i="9"/>
  <c r="AI135" i="9"/>
  <c r="AK135" i="9"/>
  <c r="AM135" i="9"/>
  <c r="AO135" i="9"/>
  <c r="Q136" i="9"/>
  <c r="S136" i="9"/>
  <c r="U136" i="9"/>
  <c r="W136" i="9"/>
  <c r="Y136" i="9"/>
  <c r="AA136" i="9"/>
  <c r="AC136" i="9"/>
  <c r="AE136" i="9"/>
  <c r="AG136" i="9"/>
  <c r="AI136" i="9"/>
  <c r="AK136" i="9"/>
  <c r="AM136" i="9"/>
  <c r="AO136" i="9"/>
  <c r="Q137" i="9"/>
  <c r="S137" i="9"/>
  <c r="U137" i="9"/>
  <c r="W137" i="9"/>
  <c r="Y137" i="9"/>
  <c r="AA137" i="9"/>
  <c r="AC137" i="9"/>
  <c r="AE137" i="9"/>
  <c r="AG137" i="9"/>
  <c r="AI137" i="9"/>
  <c r="AK137" i="9"/>
  <c r="AM137" i="9"/>
  <c r="AO137" i="9"/>
  <c r="Q138" i="9"/>
  <c r="S138" i="9"/>
  <c r="U138" i="9"/>
  <c r="W138" i="9"/>
  <c r="Y138" i="9"/>
  <c r="AA138" i="9"/>
  <c r="AC138" i="9"/>
  <c r="AE138" i="9"/>
  <c r="AG138" i="9"/>
  <c r="AI138" i="9"/>
  <c r="AK138" i="9"/>
  <c r="AM138" i="9"/>
  <c r="AO138" i="9"/>
  <c r="Q139" i="9"/>
  <c r="S139" i="9"/>
  <c r="U139" i="9"/>
  <c r="W139" i="9"/>
  <c r="Y139" i="9"/>
  <c r="AA139" i="9"/>
  <c r="AC139" i="9"/>
  <c r="AE139" i="9"/>
  <c r="AG139" i="9"/>
  <c r="AI139" i="9"/>
  <c r="AK139" i="9"/>
  <c r="AM139" i="9"/>
  <c r="AO139" i="9"/>
  <c r="Q141" i="9"/>
  <c r="S141" i="9"/>
  <c r="U141" i="9"/>
  <c r="W141" i="9"/>
  <c r="Y141" i="9"/>
  <c r="AA141" i="9"/>
  <c r="AC141" i="9"/>
  <c r="AE141" i="9"/>
  <c r="AG141" i="9"/>
  <c r="AI141" i="9"/>
  <c r="AK141" i="9"/>
  <c r="AM141" i="9"/>
  <c r="AO141" i="9"/>
  <c r="Q142" i="9"/>
  <c r="S142" i="9"/>
  <c r="U142" i="9"/>
  <c r="W142" i="9"/>
  <c r="Y142" i="9"/>
  <c r="AA142" i="9"/>
  <c r="AC142" i="9"/>
  <c r="AE142" i="9"/>
  <c r="AG142" i="9"/>
  <c r="AI142" i="9"/>
  <c r="AK142" i="9"/>
  <c r="AM142" i="9"/>
  <c r="AO142" i="9"/>
  <c r="Q143" i="9"/>
  <c r="S143" i="9"/>
  <c r="U143" i="9"/>
  <c r="W143" i="9"/>
  <c r="Y143" i="9"/>
  <c r="AA143" i="9"/>
  <c r="AC143" i="9"/>
  <c r="AE143" i="9"/>
  <c r="AG143" i="9"/>
  <c r="AI143" i="9"/>
  <c r="AK143" i="9"/>
  <c r="AM143" i="9"/>
  <c r="AO143" i="9"/>
  <c r="Q144" i="9"/>
  <c r="S144" i="9"/>
  <c r="U144" i="9"/>
  <c r="W144" i="9"/>
  <c r="Y144" i="9"/>
  <c r="AA144" i="9"/>
  <c r="AC144" i="9"/>
  <c r="AE144" i="9"/>
  <c r="AG144" i="9"/>
  <c r="AI144" i="9"/>
  <c r="AK144" i="9"/>
  <c r="AM144" i="9"/>
  <c r="AO144" i="9"/>
  <c r="Q145" i="9"/>
  <c r="S145" i="9"/>
  <c r="U145" i="9"/>
  <c r="W145" i="9"/>
  <c r="Y145" i="9"/>
  <c r="AA145" i="9"/>
  <c r="AC145" i="9"/>
  <c r="AE145" i="9"/>
  <c r="AG145" i="9"/>
  <c r="AI145" i="9"/>
  <c r="AK145" i="9"/>
  <c r="AM145" i="9"/>
  <c r="AO145" i="9"/>
  <c r="Q146" i="9"/>
  <c r="S146" i="9"/>
  <c r="U146" i="9"/>
  <c r="W146" i="9"/>
  <c r="Y146" i="9"/>
  <c r="AA146" i="9"/>
  <c r="AC146" i="9"/>
  <c r="AE146" i="9"/>
  <c r="AG146" i="9"/>
  <c r="AI146" i="9"/>
  <c r="AK146" i="9"/>
  <c r="AM146" i="9"/>
  <c r="AO146" i="9"/>
  <c r="Q147" i="9"/>
  <c r="S147" i="9"/>
  <c r="U147" i="9"/>
  <c r="W147" i="9"/>
  <c r="Y147" i="9"/>
  <c r="AA147" i="9"/>
  <c r="AC147" i="9"/>
  <c r="AE147" i="9"/>
  <c r="AG147" i="9"/>
  <c r="AI147" i="9"/>
  <c r="AK147" i="9"/>
  <c r="AM147" i="9"/>
  <c r="AO147" i="9"/>
  <c r="Q148" i="9"/>
  <c r="S148" i="9"/>
  <c r="U148" i="9"/>
  <c r="W148" i="9"/>
  <c r="Y148" i="9"/>
  <c r="AA148" i="9"/>
  <c r="AC148" i="9"/>
  <c r="AE148" i="9"/>
  <c r="AG148" i="9"/>
  <c r="AI148" i="9"/>
  <c r="AK148" i="9"/>
  <c r="AM148" i="9"/>
  <c r="AO148" i="9"/>
  <c r="Q149" i="9"/>
  <c r="S149" i="9"/>
  <c r="U149" i="9"/>
  <c r="W149" i="9"/>
  <c r="Y149" i="9"/>
  <c r="AA149" i="9"/>
  <c r="AC149" i="9"/>
  <c r="AE149" i="9"/>
  <c r="AG149" i="9"/>
  <c r="AI149" i="9"/>
  <c r="AK149" i="9"/>
  <c r="AM149" i="9"/>
  <c r="AO149" i="9"/>
  <c r="AC150" i="9"/>
  <c r="S154" i="9"/>
  <c r="Q155" i="9"/>
  <c r="S155" i="9"/>
  <c r="U155" i="9"/>
  <c r="W155" i="9"/>
  <c r="Y155" i="9"/>
  <c r="AA155" i="9"/>
  <c r="AC155" i="9"/>
  <c r="AE155" i="9"/>
  <c r="AG155" i="9"/>
  <c r="AI155" i="9"/>
  <c r="AK155" i="9"/>
  <c r="AM155" i="9"/>
  <c r="AO155" i="9"/>
  <c r="AO158" i="9"/>
  <c r="AM160" i="9"/>
  <c r="AE163" i="9"/>
  <c r="AK165" i="9"/>
  <c r="AE167" i="9"/>
  <c r="S175" i="9"/>
  <c r="U181" i="9"/>
  <c r="AC183" i="9"/>
  <c r="U184" i="9"/>
  <c r="AK187" i="9"/>
  <c r="W190" i="9"/>
  <c r="AI191" i="9"/>
  <c r="AM192" i="9"/>
  <c r="U194" i="9"/>
  <c r="S195" i="9"/>
  <c r="AO195" i="9"/>
  <c r="W197" i="9"/>
  <c r="AE198" i="9"/>
  <c r="AC201" i="9"/>
  <c r="Q202" i="9"/>
  <c r="S202" i="9"/>
  <c r="U202" i="9"/>
  <c r="W202" i="9"/>
  <c r="Y202" i="9"/>
  <c r="AA202" i="9"/>
  <c r="AC202" i="9"/>
  <c r="AE202" i="9"/>
  <c r="AG202" i="9"/>
  <c r="AI202" i="9"/>
  <c r="AK202" i="9"/>
  <c r="AM202" i="9"/>
  <c r="AO202" i="9"/>
  <c r="Q203" i="9"/>
  <c r="S203" i="9"/>
  <c r="U203" i="9"/>
  <c r="W203" i="9"/>
  <c r="Y203" i="9"/>
  <c r="AA203" i="9"/>
  <c r="AC203" i="9"/>
  <c r="AE203" i="9"/>
  <c r="AG203" i="9"/>
  <c r="AI203" i="9"/>
  <c r="AK203" i="9"/>
  <c r="AM203" i="9"/>
  <c r="AO203" i="9"/>
  <c r="Q204" i="9"/>
  <c r="S204" i="9"/>
  <c r="U204" i="9"/>
  <c r="W204" i="9"/>
  <c r="Y204" i="9"/>
  <c r="AA204" i="9"/>
  <c r="AC204" i="9"/>
  <c r="AE204" i="9"/>
  <c r="AG204" i="9"/>
  <c r="AI204" i="9"/>
  <c r="AK204" i="9"/>
  <c r="AM204" i="9"/>
  <c r="AO204" i="9"/>
  <c r="Q205" i="9"/>
  <c r="S205" i="9"/>
  <c r="U205" i="9"/>
  <c r="W205" i="9"/>
  <c r="Y205" i="9"/>
  <c r="AA205" i="9"/>
  <c r="AC205" i="9"/>
  <c r="AE205" i="9"/>
  <c r="AG205" i="9"/>
  <c r="AI205" i="9"/>
  <c r="AK205" i="9"/>
  <c r="AM205" i="9"/>
  <c r="AO205" i="9"/>
  <c r="Q206" i="9"/>
  <c r="S206" i="9"/>
  <c r="U206" i="9"/>
  <c r="W206" i="9"/>
  <c r="Y206" i="9"/>
  <c r="AA206" i="9"/>
  <c r="AC206" i="9"/>
  <c r="AE206" i="9"/>
  <c r="AG206" i="9"/>
  <c r="AI206" i="9"/>
  <c r="AK206" i="9"/>
  <c r="AM206" i="9"/>
  <c r="AO206" i="9"/>
  <c r="Q207" i="9"/>
  <c r="S207" i="9"/>
  <c r="U207" i="9"/>
  <c r="W207" i="9"/>
  <c r="Y207" i="9"/>
  <c r="AA207" i="9"/>
  <c r="AC207" i="9"/>
  <c r="AE207" i="9"/>
  <c r="AG207" i="9"/>
  <c r="AI207" i="9"/>
  <c r="AK207" i="9"/>
  <c r="AM207" i="9"/>
  <c r="AO207" i="9"/>
  <c r="Q208" i="9"/>
  <c r="S208" i="9"/>
  <c r="U208" i="9"/>
  <c r="W208" i="9"/>
  <c r="Y208" i="9"/>
  <c r="AA208" i="9"/>
  <c r="AC208" i="9"/>
  <c r="AE208" i="9"/>
  <c r="AG208" i="9"/>
  <c r="AI208" i="9"/>
  <c r="AK208" i="9"/>
  <c r="AM208" i="9"/>
  <c r="AO208" i="9"/>
  <c r="Q209" i="9"/>
  <c r="S209" i="9"/>
  <c r="U209" i="9"/>
  <c r="W209" i="9"/>
  <c r="Y209" i="9"/>
  <c r="AA209" i="9"/>
  <c r="AC209" i="9"/>
  <c r="AE209" i="9"/>
  <c r="AG209" i="9"/>
  <c r="AI209" i="9"/>
  <c r="AK209" i="9"/>
  <c r="AM209" i="9"/>
  <c r="AO209" i="9"/>
  <c r="Q210" i="9"/>
  <c r="S210" i="9"/>
  <c r="U210" i="9"/>
  <c r="W210" i="9"/>
  <c r="Y210" i="9"/>
  <c r="AA210" i="9"/>
  <c r="AC210" i="9"/>
  <c r="AE210" i="9"/>
  <c r="AG210" i="9"/>
  <c r="AI210" i="9"/>
  <c r="AK210" i="9"/>
  <c r="AM210" i="9"/>
  <c r="AO210" i="9"/>
  <c r="Q211" i="9"/>
  <c r="S211" i="9"/>
  <c r="U211" i="9"/>
  <c r="W211" i="9"/>
  <c r="Y211" i="9"/>
  <c r="AA211" i="9"/>
  <c r="AC211" i="9"/>
  <c r="AE211" i="9"/>
  <c r="AG211" i="9"/>
  <c r="AI211" i="9"/>
  <c r="AK211" i="9"/>
  <c r="AM211" i="9"/>
  <c r="AO211" i="9"/>
  <c r="Q212" i="9"/>
  <c r="S212" i="9"/>
  <c r="U212" i="9"/>
  <c r="W212" i="9"/>
  <c r="Y212" i="9"/>
  <c r="AA212" i="9"/>
  <c r="AC212" i="9"/>
  <c r="AE212" i="9"/>
  <c r="AG212" i="9"/>
  <c r="AI212" i="9"/>
  <c r="AK212" i="9"/>
  <c r="AM212" i="9"/>
  <c r="AO212" i="9"/>
  <c r="Q213" i="9"/>
  <c r="S213" i="9"/>
  <c r="U213" i="9"/>
  <c r="W213" i="9"/>
  <c r="Y213" i="9"/>
  <c r="AA213" i="9"/>
  <c r="AC213" i="9"/>
  <c r="AE213" i="9"/>
  <c r="AG213" i="9"/>
  <c r="AI213" i="9"/>
  <c r="AK213" i="9"/>
  <c r="AM213" i="9"/>
  <c r="AO213" i="9"/>
  <c r="Q214" i="9"/>
  <c r="S214" i="9"/>
  <c r="U214" i="9"/>
  <c r="W214" i="9"/>
  <c r="Y214" i="9"/>
  <c r="AA214" i="9"/>
  <c r="AC214" i="9"/>
  <c r="AE214" i="9"/>
  <c r="AG214" i="9"/>
  <c r="AI214" i="9"/>
  <c r="AK214" i="9"/>
  <c r="AM214" i="9"/>
  <c r="AO214" i="9"/>
  <c r="Q215" i="9"/>
  <c r="S215" i="9"/>
  <c r="U215" i="9"/>
  <c r="W215" i="9"/>
  <c r="Y215" i="9"/>
  <c r="AA215" i="9"/>
  <c r="AC215" i="9"/>
  <c r="AE215" i="9"/>
  <c r="AG215" i="9"/>
  <c r="AI215" i="9"/>
  <c r="AK215" i="9"/>
  <c r="AM215" i="9"/>
  <c r="AO215" i="9"/>
  <c r="Q216" i="9"/>
  <c r="S216" i="9"/>
  <c r="U216" i="9"/>
  <c r="W216" i="9"/>
  <c r="Y216" i="9"/>
  <c r="AA216" i="9"/>
  <c r="AC216" i="9"/>
  <c r="AE216" i="9"/>
  <c r="AG216" i="9"/>
  <c r="AI216" i="9"/>
  <c r="AK216" i="9"/>
  <c r="AM216" i="9"/>
  <c r="AO216" i="9"/>
  <c r="Q217" i="9"/>
  <c r="S217" i="9"/>
  <c r="U217" i="9"/>
  <c r="W217" i="9"/>
  <c r="Y217" i="9"/>
  <c r="AA217" i="9"/>
  <c r="AC217" i="9"/>
  <c r="AE217" i="9"/>
  <c r="AG217" i="9"/>
  <c r="AI217" i="9"/>
  <c r="AK217" i="9"/>
  <c r="AM217" i="9"/>
  <c r="AO217" i="9"/>
  <c r="Q218" i="9"/>
  <c r="S218" i="9"/>
  <c r="U218" i="9"/>
  <c r="W218" i="9"/>
  <c r="Y218" i="9"/>
  <c r="AA218" i="9"/>
  <c r="AC218" i="9"/>
  <c r="AE218" i="9"/>
  <c r="AG218" i="9"/>
  <c r="AI218" i="9"/>
  <c r="AK218" i="9"/>
  <c r="AM218" i="9"/>
  <c r="AO218" i="9"/>
  <c r="Q219" i="9"/>
  <c r="S219" i="9"/>
  <c r="U219" i="9"/>
  <c r="W219" i="9"/>
  <c r="Y219" i="9"/>
  <c r="AA219" i="9"/>
  <c r="AC219" i="9"/>
  <c r="AE219" i="9"/>
  <c r="AG219" i="9"/>
  <c r="AI219" i="9"/>
  <c r="AK219" i="9"/>
  <c r="AM219" i="9"/>
  <c r="AO219" i="9"/>
  <c r="Q220" i="9"/>
  <c r="S220" i="9"/>
  <c r="U220" i="9"/>
  <c r="W220" i="9"/>
  <c r="Y220" i="9"/>
  <c r="AA220" i="9"/>
  <c r="AC220" i="9"/>
  <c r="AE220" i="9"/>
  <c r="AG220" i="9"/>
  <c r="AI220" i="9"/>
  <c r="AK220" i="9"/>
  <c r="AM220" i="9"/>
  <c r="AO220" i="9"/>
  <c r="Q221" i="9"/>
  <c r="S221" i="9"/>
  <c r="U221" i="9"/>
  <c r="W221" i="9"/>
  <c r="Y221" i="9"/>
  <c r="AA221" i="9"/>
  <c r="AC221" i="9"/>
  <c r="AE221" i="9"/>
  <c r="AG221" i="9"/>
  <c r="AI221" i="9"/>
  <c r="AK221" i="9"/>
  <c r="AM221" i="9"/>
  <c r="AO221" i="9"/>
  <c r="Q222" i="9"/>
  <c r="S222" i="9"/>
  <c r="U222" i="9"/>
  <c r="W222" i="9"/>
  <c r="Y222" i="9"/>
  <c r="AA222" i="9"/>
  <c r="AC222" i="9"/>
  <c r="AE222" i="9"/>
  <c r="AG222" i="9"/>
  <c r="AI222" i="9"/>
  <c r="AK222" i="9"/>
  <c r="AM222" i="9"/>
  <c r="AO222" i="9"/>
  <c r="Q223" i="9"/>
  <c r="S223" i="9"/>
  <c r="U223" i="9"/>
  <c r="W223" i="9"/>
  <c r="Y223" i="9"/>
  <c r="AA223" i="9"/>
  <c r="AC223" i="9"/>
  <c r="AE223" i="9"/>
  <c r="AG223" i="9"/>
  <c r="AI223" i="9"/>
  <c r="AK223" i="9"/>
  <c r="AM223" i="9"/>
  <c r="AO223" i="9"/>
  <c r="Q224" i="9"/>
  <c r="S224" i="9"/>
  <c r="U224" i="9"/>
  <c r="W224" i="9"/>
  <c r="Y224" i="9"/>
  <c r="AA224" i="9"/>
  <c r="AC224" i="9"/>
  <c r="AE224" i="9"/>
  <c r="AG224" i="9"/>
  <c r="AI224" i="9"/>
  <c r="AK224" i="9"/>
  <c r="AM224" i="9"/>
  <c r="AO224" i="9"/>
  <c r="Q225" i="9"/>
  <c r="S225" i="9"/>
  <c r="U225" i="9"/>
  <c r="W225" i="9"/>
  <c r="Y225" i="9"/>
  <c r="AA225" i="9"/>
  <c r="AC225" i="9"/>
  <c r="AE225" i="9"/>
  <c r="AG225" i="9"/>
  <c r="AI225" i="9"/>
  <c r="AK225" i="9"/>
  <c r="AM225" i="9"/>
  <c r="AO225" i="9"/>
  <c r="Q226" i="9"/>
  <c r="S226" i="9"/>
  <c r="U226" i="9"/>
  <c r="W226" i="9"/>
  <c r="Y226" i="9"/>
  <c r="AA226" i="9"/>
  <c r="AC226" i="9"/>
  <c r="AE226" i="9"/>
  <c r="AG226" i="9"/>
  <c r="AI226" i="9"/>
  <c r="AK226" i="9"/>
  <c r="AM226" i="9"/>
  <c r="AO226" i="9"/>
  <c r="Q227" i="9"/>
  <c r="S227" i="9"/>
  <c r="U227" i="9"/>
  <c r="W227" i="9"/>
  <c r="Y227" i="9"/>
  <c r="AA227" i="9"/>
  <c r="AC227" i="9"/>
  <c r="AE227" i="9"/>
  <c r="AG227" i="9"/>
  <c r="AI227" i="9"/>
  <c r="AK227" i="9"/>
  <c r="AM227" i="9"/>
  <c r="AO227" i="9"/>
  <c r="Q228" i="9"/>
  <c r="S228" i="9"/>
  <c r="U228" i="9"/>
  <c r="W228" i="9"/>
  <c r="Y228" i="9"/>
  <c r="AA228" i="9"/>
  <c r="AC228" i="9"/>
  <c r="AE228" i="9"/>
  <c r="AG228" i="9"/>
  <c r="AI228" i="9"/>
  <c r="AK228" i="9"/>
  <c r="AM228" i="9"/>
  <c r="AO228" i="9"/>
  <c r="Q229" i="9"/>
  <c r="S229" i="9"/>
  <c r="U229" i="9"/>
  <c r="W229" i="9"/>
  <c r="Y229" i="9"/>
  <c r="AA229" i="9"/>
  <c r="AC229" i="9"/>
  <c r="AE229" i="9"/>
  <c r="AG229" i="9"/>
  <c r="AI229" i="9"/>
  <c r="AK229" i="9"/>
  <c r="AM229" i="9"/>
  <c r="AO229" i="9"/>
  <c r="Q230" i="9"/>
  <c r="S230" i="9"/>
  <c r="U230" i="9"/>
  <c r="W230" i="9"/>
  <c r="Y230" i="9"/>
  <c r="AA230" i="9"/>
  <c r="AC230" i="9"/>
  <c r="AE230" i="9"/>
  <c r="AG230" i="9"/>
  <c r="AI230" i="9"/>
  <c r="AK230" i="9"/>
  <c r="AM230" i="9"/>
  <c r="AO230" i="9"/>
  <c r="Q231" i="9"/>
  <c r="S231" i="9"/>
  <c r="U231" i="9"/>
  <c r="W231" i="9"/>
  <c r="Y231" i="9"/>
  <c r="AA231" i="9"/>
  <c r="AC231" i="9"/>
  <c r="AE231" i="9"/>
  <c r="AG231" i="9"/>
  <c r="AI231" i="9"/>
  <c r="AK231" i="9"/>
  <c r="AM231" i="9"/>
  <c r="AO231" i="9"/>
  <c r="Q232" i="9"/>
  <c r="S232" i="9"/>
  <c r="U232" i="9"/>
  <c r="W232" i="9"/>
  <c r="Y232" i="9"/>
  <c r="AA232" i="9"/>
  <c r="AC232" i="9"/>
  <c r="AE232" i="9"/>
  <c r="AG232" i="9"/>
  <c r="AI232" i="9"/>
  <c r="AK232" i="9"/>
  <c r="AM232" i="9"/>
  <c r="AO232" i="9"/>
  <c r="Q233" i="9"/>
  <c r="S233" i="9"/>
  <c r="U233" i="9"/>
  <c r="W233" i="9"/>
  <c r="Y233" i="9"/>
  <c r="AA233" i="9"/>
  <c r="AC233" i="9"/>
  <c r="AE233" i="9"/>
  <c r="AG233" i="9"/>
  <c r="AI233" i="9"/>
  <c r="AK233" i="9"/>
  <c r="AM233" i="9"/>
  <c r="AO233" i="9"/>
  <c r="AC234" i="9"/>
  <c r="AK234" i="9"/>
  <c r="AC235" i="9"/>
  <c r="Q237" i="9"/>
  <c r="S237" i="9"/>
  <c r="U237" i="9"/>
  <c r="W237" i="9"/>
  <c r="Y237" i="9"/>
  <c r="AA237" i="9"/>
  <c r="AC237" i="9"/>
  <c r="AE237" i="9"/>
  <c r="AG237" i="9"/>
  <c r="AI237" i="9"/>
  <c r="AK237" i="9"/>
  <c r="AM237" i="9"/>
  <c r="AO237" i="9"/>
  <c r="Q238" i="9"/>
  <c r="S238" i="9"/>
  <c r="U238" i="9"/>
  <c r="W238" i="9"/>
  <c r="Y238" i="9"/>
  <c r="AA238" i="9"/>
  <c r="AC238" i="9"/>
  <c r="AE238" i="9"/>
  <c r="AG238" i="9"/>
  <c r="AI238" i="9"/>
  <c r="AK238" i="9"/>
  <c r="AM238" i="9"/>
  <c r="AO238" i="9"/>
  <c r="Q239" i="9"/>
  <c r="S239" i="9"/>
  <c r="U239" i="9"/>
  <c r="W239" i="9"/>
  <c r="Y239" i="9"/>
  <c r="AA239" i="9"/>
  <c r="AC239" i="9"/>
  <c r="AE239" i="9"/>
  <c r="AG239" i="9"/>
  <c r="AI239" i="9"/>
  <c r="AK239" i="9"/>
  <c r="AM239" i="9"/>
  <c r="AO239" i="9"/>
  <c r="Q240" i="9"/>
  <c r="S240" i="9"/>
  <c r="U240" i="9"/>
  <c r="W240" i="9"/>
  <c r="Y240" i="9"/>
  <c r="AA240" i="9"/>
  <c r="AC240" i="9"/>
  <c r="AE240" i="9"/>
  <c r="AG240" i="9"/>
  <c r="AI240" i="9"/>
  <c r="AK240" i="9"/>
  <c r="AM240" i="9"/>
  <c r="AO240" i="9"/>
  <c r="Q241" i="9"/>
  <c r="S241" i="9"/>
  <c r="U241" i="9"/>
  <c r="W241" i="9"/>
  <c r="Y241" i="9"/>
  <c r="AA241" i="9"/>
  <c r="AC241" i="9"/>
  <c r="AE241" i="9"/>
  <c r="AG241" i="9"/>
  <c r="AI241" i="9"/>
  <c r="AK241" i="9"/>
  <c r="AM241" i="9"/>
  <c r="AO241" i="9"/>
  <c r="Q242" i="9"/>
  <c r="S242" i="9"/>
  <c r="U242" i="9"/>
  <c r="W242" i="9"/>
  <c r="Y242" i="9"/>
  <c r="AA242" i="9"/>
  <c r="AC242" i="9"/>
  <c r="AE242" i="9"/>
  <c r="AG242" i="9"/>
  <c r="AI242" i="9"/>
  <c r="AK242" i="9"/>
  <c r="AM242" i="9"/>
  <c r="AO242" i="9"/>
  <c r="Q243" i="9"/>
  <c r="S243" i="9"/>
  <c r="U243" i="9"/>
  <c r="W243" i="9"/>
  <c r="Y243" i="9"/>
  <c r="AA243" i="9"/>
  <c r="AC243" i="9"/>
  <c r="AE243" i="9"/>
  <c r="AG243" i="9"/>
  <c r="AI243" i="9"/>
  <c r="AK243" i="9"/>
  <c r="AM243" i="9"/>
  <c r="AO243" i="9"/>
  <c r="Q244" i="9"/>
  <c r="S244" i="9"/>
  <c r="U244" i="9"/>
  <c r="W244" i="9"/>
  <c r="Y244" i="9"/>
  <c r="AA244" i="9"/>
  <c r="AC244" i="9"/>
  <c r="AE244" i="9"/>
  <c r="AG244" i="9"/>
  <c r="AI244" i="9"/>
  <c r="AK244" i="9"/>
  <c r="AM244" i="9"/>
  <c r="AO244" i="9"/>
  <c r="Q245" i="9"/>
  <c r="S245" i="9"/>
  <c r="U245" i="9"/>
  <c r="W245" i="9"/>
  <c r="Y245" i="9"/>
  <c r="AA245" i="9"/>
  <c r="AC245" i="9"/>
  <c r="AE245" i="9"/>
  <c r="AG245" i="9"/>
  <c r="AI245" i="9"/>
  <c r="AK245" i="9"/>
  <c r="AM245" i="9"/>
  <c r="AO245" i="9"/>
  <c r="Q246" i="9"/>
  <c r="S246" i="9"/>
  <c r="U246" i="9"/>
  <c r="W246" i="9"/>
  <c r="Y246" i="9"/>
  <c r="AA246" i="9"/>
  <c r="AC246" i="9"/>
  <c r="AE246" i="9"/>
  <c r="AG246" i="9"/>
  <c r="AI246" i="9"/>
  <c r="AK246" i="9"/>
  <c r="AM246" i="9"/>
  <c r="AO246" i="9"/>
  <c r="Q247" i="9"/>
  <c r="S247" i="9"/>
  <c r="U247" i="9"/>
  <c r="W247" i="9"/>
  <c r="Y247" i="9"/>
  <c r="AA247" i="9"/>
  <c r="AC247" i="9"/>
  <c r="AE247" i="9"/>
  <c r="AG247" i="9"/>
  <c r="AI247" i="9"/>
  <c r="AK247" i="9"/>
  <c r="AM247" i="9"/>
  <c r="AO247" i="9"/>
  <c r="Q249" i="9"/>
  <c r="S249" i="9"/>
  <c r="U249" i="9"/>
  <c r="W249" i="9"/>
  <c r="Y249" i="9"/>
  <c r="AA249" i="9"/>
  <c r="AC249" i="9"/>
  <c r="AE249" i="9"/>
  <c r="AG249" i="9"/>
  <c r="AI249" i="9"/>
  <c r="AK249" i="9"/>
  <c r="AM249" i="9"/>
  <c r="AO249" i="9"/>
  <c r="Q250" i="9"/>
  <c r="S250" i="9"/>
  <c r="U250" i="9"/>
  <c r="W250" i="9"/>
  <c r="Y250" i="9"/>
  <c r="AA250" i="9"/>
  <c r="AC250" i="9"/>
  <c r="AE250" i="9"/>
  <c r="AG250" i="9"/>
  <c r="AI250" i="9"/>
  <c r="AK250" i="9"/>
  <c r="AM250" i="9"/>
  <c r="AO250" i="9"/>
  <c r="Q251" i="9"/>
  <c r="S251" i="9"/>
  <c r="U251" i="9"/>
  <c r="W251" i="9"/>
  <c r="Y251" i="9"/>
  <c r="AA251" i="9"/>
  <c r="AC251" i="9"/>
  <c r="AE251" i="9"/>
  <c r="AG251" i="9"/>
  <c r="AI251" i="9"/>
  <c r="AK251" i="9"/>
  <c r="AM251" i="9"/>
  <c r="AO251" i="9"/>
  <c r="Q252" i="9"/>
  <c r="S252" i="9"/>
  <c r="U252" i="9"/>
  <c r="W252" i="9"/>
  <c r="Y252" i="9"/>
  <c r="AA252" i="9"/>
  <c r="AC252" i="9"/>
  <c r="AE252" i="9"/>
  <c r="AG252" i="9"/>
  <c r="AI252" i="9"/>
  <c r="AK252" i="9"/>
  <c r="AM252" i="9"/>
  <c r="AO252" i="9"/>
  <c r="Q253" i="9"/>
  <c r="S253" i="9"/>
  <c r="U253" i="9"/>
  <c r="W253" i="9"/>
  <c r="Y253" i="9"/>
  <c r="AA253" i="9"/>
  <c r="AC253" i="9"/>
  <c r="AE253" i="9"/>
  <c r="AG253" i="9"/>
  <c r="AI253" i="9"/>
  <c r="AK253" i="9"/>
  <c r="AM253" i="9"/>
  <c r="AO253" i="9"/>
  <c r="Q254" i="9"/>
  <c r="S254" i="9"/>
  <c r="U254" i="9"/>
  <c r="W254" i="9"/>
  <c r="Y254" i="9"/>
  <c r="AA254" i="9"/>
  <c r="AC254" i="9"/>
  <c r="AE254" i="9"/>
  <c r="AG254" i="9"/>
  <c r="AI254" i="9"/>
  <c r="AK254" i="9"/>
  <c r="AM254" i="9"/>
  <c r="AO254" i="9"/>
  <c r="Q255" i="9"/>
  <c r="S255" i="9"/>
  <c r="U255" i="9"/>
  <c r="W255" i="9"/>
  <c r="Y255" i="9"/>
  <c r="AA255" i="9"/>
  <c r="AC255" i="9"/>
  <c r="AE255" i="9"/>
  <c r="AG255" i="9"/>
  <c r="AI255" i="9"/>
  <c r="AK255" i="9"/>
  <c r="AM255" i="9"/>
  <c r="AO255" i="9"/>
  <c r="Q256" i="9"/>
  <c r="S256" i="9"/>
  <c r="U256" i="9"/>
  <c r="W256" i="9"/>
  <c r="Y256" i="9"/>
  <c r="AA256" i="9"/>
  <c r="AC256" i="9"/>
  <c r="AE256" i="9"/>
  <c r="AG256" i="9"/>
  <c r="AI256" i="9"/>
  <c r="AK256" i="9"/>
  <c r="AM256" i="9"/>
  <c r="AO256" i="9"/>
  <c r="Q257" i="9"/>
  <c r="S257" i="9"/>
  <c r="U257" i="9"/>
  <c r="W257" i="9"/>
  <c r="Y257" i="9"/>
  <c r="AA257" i="9"/>
  <c r="AC257" i="9"/>
  <c r="AE257" i="9"/>
  <c r="AG257" i="9"/>
  <c r="AI257" i="9"/>
  <c r="AK257" i="9"/>
  <c r="AM257" i="9"/>
  <c r="AO257" i="9"/>
  <c r="Q258" i="9"/>
  <c r="S258" i="9"/>
  <c r="U258" i="9"/>
  <c r="W258" i="9"/>
  <c r="Y258" i="9"/>
  <c r="AA258" i="9"/>
  <c r="AC258" i="9"/>
  <c r="AE258" i="9"/>
  <c r="AG258" i="9"/>
  <c r="AI258" i="9"/>
  <c r="AK258" i="9"/>
  <c r="AM258" i="9"/>
  <c r="AO258" i="9"/>
  <c r="AE259" i="9"/>
  <c r="Q261" i="9"/>
  <c r="S261" i="9"/>
  <c r="U261" i="9"/>
  <c r="W261" i="9"/>
  <c r="Y261" i="9"/>
  <c r="AA261" i="9"/>
  <c r="AC261" i="9"/>
  <c r="AE261" i="9"/>
  <c r="AG261" i="9"/>
  <c r="AI261" i="9"/>
  <c r="AK261" i="9"/>
  <c r="AM261" i="9"/>
  <c r="AO261" i="9"/>
  <c r="Q262" i="9"/>
  <c r="S262" i="9"/>
  <c r="U262" i="9"/>
  <c r="W262" i="9"/>
  <c r="Y262" i="9"/>
  <c r="AA262" i="9"/>
  <c r="AC262" i="9"/>
  <c r="AE262" i="9"/>
  <c r="AG262" i="9"/>
  <c r="AI262" i="9"/>
  <c r="AK262" i="9"/>
  <c r="AM262" i="9"/>
  <c r="AO262" i="9"/>
  <c r="Q263" i="9"/>
  <c r="S263" i="9"/>
  <c r="U263" i="9"/>
  <c r="W263" i="9"/>
  <c r="Y263" i="9"/>
  <c r="AA263" i="9"/>
  <c r="AC263" i="9"/>
  <c r="AE263" i="9"/>
  <c r="AG263" i="9"/>
  <c r="AI263" i="9"/>
  <c r="AK263" i="9"/>
  <c r="AM263" i="9"/>
  <c r="AO263" i="9"/>
  <c r="Q264" i="9"/>
  <c r="S264" i="9"/>
  <c r="U264" i="9"/>
  <c r="W264" i="9"/>
  <c r="Y264" i="9"/>
  <c r="AA264" i="9"/>
  <c r="AC264" i="9"/>
  <c r="AE264" i="9"/>
  <c r="AG264" i="9"/>
  <c r="AI264" i="9"/>
  <c r="AK264" i="9"/>
  <c r="AM264" i="9"/>
  <c r="AO264" i="9"/>
  <c r="Q265" i="9"/>
  <c r="S265" i="9"/>
  <c r="U265" i="9"/>
  <c r="W265" i="9"/>
  <c r="Y265" i="9"/>
  <c r="AA265" i="9"/>
  <c r="AC265" i="9"/>
  <c r="AE265" i="9"/>
  <c r="AG265" i="9"/>
  <c r="AI265" i="9"/>
  <c r="AK265" i="9"/>
  <c r="AM265" i="9"/>
  <c r="AO265" i="9"/>
  <c r="Q266" i="9"/>
  <c r="S266" i="9"/>
  <c r="U266" i="9"/>
  <c r="W266" i="9"/>
  <c r="Y266" i="9"/>
  <c r="AA266" i="9"/>
  <c r="AC266" i="9"/>
  <c r="AE266" i="9"/>
  <c r="AG266" i="9"/>
  <c r="AI266" i="9"/>
  <c r="AK266" i="9"/>
  <c r="AM266" i="9"/>
  <c r="AO266" i="9"/>
  <c r="Q267" i="9"/>
  <c r="S267" i="9"/>
  <c r="U267" i="9"/>
  <c r="W267" i="9"/>
  <c r="Y267" i="9"/>
  <c r="AA267" i="9"/>
  <c r="AC267" i="9"/>
  <c r="AE267" i="9"/>
  <c r="AG267" i="9"/>
  <c r="AI267" i="9"/>
  <c r="AK267" i="9"/>
  <c r="AM267" i="9"/>
  <c r="AO267" i="9"/>
  <c r="Q268" i="9"/>
  <c r="S268" i="9"/>
  <c r="U268" i="9"/>
  <c r="W268" i="9"/>
  <c r="Y268" i="9"/>
  <c r="AA268" i="9"/>
  <c r="AC268" i="9"/>
  <c r="AE268" i="9"/>
  <c r="AG268" i="9"/>
  <c r="AI268" i="9"/>
  <c r="AK268" i="9"/>
  <c r="AM268" i="9"/>
  <c r="AO268" i="9"/>
  <c r="Q269" i="9"/>
  <c r="S269" i="9"/>
  <c r="U269" i="9"/>
  <c r="W269" i="9"/>
  <c r="Y269" i="9"/>
  <c r="AA269" i="9"/>
  <c r="AC269" i="9"/>
  <c r="AE269" i="9"/>
  <c r="AG269" i="9"/>
  <c r="AI269" i="9"/>
  <c r="AK269" i="9"/>
  <c r="AM269" i="9"/>
  <c r="AO269" i="9"/>
  <c r="Q270" i="9"/>
  <c r="S270" i="9"/>
  <c r="U270" i="9"/>
  <c r="W270" i="9"/>
  <c r="Y270" i="9"/>
  <c r="AA270" i="9"/>
  <c r="AC270" i="9"/>
  <c r="AE270" i="9"/>
  <c r="AG270" i="9"/>
  <c r="AI270" i="9"/>
  <c r="AK270" i="9"/>
  <c r="AM270" i="9"/>
  <c r="AO270" i="9"/>
  <c r="Q271" i="9"/>
  <c r="S271" i="9"/>
  <c r="U271" i="9"/>
  <c r="W271" i="9"/>
  <c r="Y271" i="9"/>
  <c r="AA271" i="9"/>
  <c r="AC271" i="9"/>
  <c r="AE271" i="9"/>
  <c r="AG271" i="9"/>
  <c r="AI271" i="9"/>
  <c r="AK271" i="9"/>
  <c r="AM271" i="9"/>
  <c r="AO271" i="9"/>
  <c r="Q272" i="9"/>
  <c r="S272" i="9"/>
  <c r="U272" i="9"/>
  <c r="W272" i="9"/>
  <c r="Y272" i="9"/>
  <c r="AA272" i="9"/>
  <c r="AC272" i="9"/>
  <c r="AE272" i="9"/>
  <c r="AG272" i="9"/>
  <c r="AI272" i="9"/>
  <c r="AK272" i="9"/>
  <c r="AM272" i="9"/>
  <c r="AO272" i="9"/>
  <c r="Q273" i="9"/>
  <c r="S273" i="9"/>
  <c r="U273" i="9"/>
  <c r="W273" i="9"/>
  <c r="Y273" i="9"/>
  <c r="AA273" i="9"/>
  <c r="AC273" i="9"/>
  <c r="AE273" i="9"/>
  <c r="AG273" i="9"/>
  <c r="AI273" i="9"/>
  <c r="AK273" i="9"/>
  <c r="AM273" i="9"/>
  <c r="AO273" i="9"/>
  <c r="Q274" i="9"/>
  <c r="S274" i="9"/>
  <c r="U274" i="9"/>
  <c r="W274" i="9"/>
  <c r="Y274" i="9"/>
  <c r="AA274" i="9"/>
  <c r="AC274" i="9"/>
  <c r="AE274" i="9"/>
  <c r="AG274" i="9"/>
  <c r="AI274" i="9"/>
  <c r="AK274" i="9"/>
  <c r="AM274" i="9"/>
  <c r="AO274" i="9"/>
  <c r="Q275" i="9"/>
  <c r="S275" i="9"/>
  <c r="U275" i="9"/>
  <c r="W275" i="9"/>
  <c r="Y275" i="9"/>
  <c r="AA275" i="9"/>
  <c r="AC275" i="9"/>
  <c r="AE275" i="9"/>
  <c r="AG275" i="9"/>
  <c r="AI275" i="9"/>
  <c r="AK275" i="9"/>
  <c r="AM275" i="9"/>
  <c r="AO275" i="9"/>
  <c r="Q276" i="9"/>
  <c r="S276" i="9"/>
  <c r="U276" i="9"/>
  <c r="W276" i="9"/>
  <c r="Y276" i="9"/>
  <c r="AA276" i="9"/>
  <c r="AC276" i="9"/>
  <c r="AE276" i="9"/>
  <c r="AG276" i="9"/>
  <c r="AI276" i="9"/>
  <c r="AK276" i="9"/>
  <c r="AM276" i="9"/>
  <c r="AO276" i="9"/>
  <c r="Q277" i="9"/>
  <c r="S277" i="9"/>
  <c r="U277" i="9"/>
  <c r="W277" i="9"/>
  <c r="Y277" i="9"/>
  <c r="AA277" i="9"/>
  <c r="AC277" i="9"/>
  <c r="AE277" i="9"/>
  <c r="AG277" i="9"/>
  <c r="AI277" i="9"/>
  <c r="AK277" i="9"/>
  <c r="AM277" i="9"/>
  <c r="AO277" i="9"/>
  <c r="Q278" i="9"/>
  <c r="S278" i="9"/>
  <c r="U278" i="9"/>
  <c r="W278" i="9"/>
  <c r="Y278" i="9"/>
  <c r="AA278" i="9"/>
  <c r="AC278" i="9"/>
  <c r="AE278" i="9"/>
  <c r="AG278" i="9"/>
  <c r="AI278" i="9"/>
  <c r="AK278" i="9"/>
  <c r="AM278" i="9"/>
  <c r="AO278" i="9"/>
  <c r="Q279" i="9"/>
  <c r="S279" i="9"/>
  <c r="U279" i="9"/>
  <c r="W279" i="9"/>
  <c r="Y279" i="9"/>
  <c r="AA279" i="9"/>
  <c r="AC279" i="9"/>
  <c r="AE279" i="9"/>
  <c r="AG279" i="9"/>
  <c r="AI279" i="9"/>
  <c r="AK279" i="9"/>
  <c r="AM279" i="9"/>
  <c r="AO279" i="9"/>
  <c r="Q280" i="9"/>
  <c r="S280" i="9"/>
  <c r="U280" i="9"/>
  <c r="W280" i="9"/>
  <c r="Y280" i="9"/>
  <c r="AA280" i="9"/>
  <c r="AC280" i="9"/>
  <c r="AE280" i="9"/>
  <c r="AG280" i="9"/>
  <c r="AI280" i="9"/>
  <c r="AK280" i="9"/>
  <c r="AM280" i="9"/>
  <c r="AO280" i="9"/>
  <c r="Q281" i="9"/>
  <c r="S281" i="9"/>
  <c r="U281" i="9"/>
  <c r="W281" i="9"/>
  <c r="Y281" i="9"/>
  <c r="AA281" i="9"/>
  <c r="AC281" i="9"/>
  <c r="AE281" i="9"/>
  <c r="AG281" i="9"/>
  <c r="AI281" i="9"/>
  <c r="AK281" i="9"/>
  <c r="AM281" i="9"/>
  <c r="AO281" i="9"/>
  <c r="Q282" i="9"/>
  <c r="S282" i="9"/>
  <c r="U282" i="9"/>
  <c r="W282" i="9"/>
  <c r="Y282" i="9"/>
  <c r="AA282" i="9"/>
  <c r="AC282" i="9"/>
  <c r="AE282" i="9"/>
  <c r="AG282" i="9"/>
  <c r="AI282" i="9"/>
  <c r="AK282" i="9"/>
  <c r="AM282" i="9"/>
  <c r="AO282" i="9"/>
  <c r="Q283" i="9"/>
  <c r="S283" i="9"/>
  <c r="U283" i="9"/>
  <c r="W283" i="9"/>
  <c r="Y283" i="9"/>
  <c r="AA283" i="9"/>
  <c r="AC283" i="9"/>
  <c r="AE283" i="9"/>
  <c r="AG283" i="9"/>
  <c r="AI283" i="9"/>
  <c r="AK283" i="9"/>
  <c r="AM283" i="9"/>
  <c r="AO283" i="9"/>
  <c r="Q284" i="9"/>
  <c r="S284" i="9"/>
  <c r="U284" i="9"/>
  <c r="W284" i="9"/>
  <c r="Y284" i="9"/>
  <c r="AA284" i="9"/>
  <c r="AC284" i="9"/>
  <c r="AE284" i="9"/>
  <c r="AG284" i="9"/>
  <c r="AI284" i="9"/>
  <c r="AK284" i="9"/>
  <c r="AM284" i="9"/>
  <c r="AO284" i="9"/>
  <c r="Q285" i="9"/>
  <c r="S285" i="9"/>
  <c r="U285" i="9"/>
  <c r="W285" i="9"/>
  <c r="Y285" i="9"/>
  <c r="AA285" i="9"/>
  <c r="AC285" i="9"/>
  <c r="AE285" i="9"/>
  <c r="AG285" i="9"/>
  <c r="AI285" i="9"/>
  <c r="AK285" i="9"/>
  <c r="AM285" i="9"/>
  <c r="AO285" i="9"/>
  <c r="Q286" i="9"/>
  <c r="S286" i="9"/>
  <c r="U286" i="9"/>
  <c r="W286" i="9"/>
  <c r="Y286" i="9"/>
  <c r="AA286" i="9"/>
  <c r="AC286" i="9"/>
  <c r="AE286" i="9"/>
  <c r="AG286" i="9"/>
  <c r="AI286" i="9"/>
  <c r="AK286" i="9"/>
  <c r="AM286" i="9"/>
  <c r="AO286" i="9"/>
  <c r="Q287" i="9"/>
  <c r="S287" i="9"/>
  <c r="U287" i="9"/>
  <c r="W287" i="9"/>
  <c r="Y287" i="9"/>
  <c r="AA287" i="9"/>
  <c r="AC287" i="9"/>
  <c r="AE287" i="9"/>
  <c r="AG287" i="9"/>
  <c r="AI287" i="9"/>
  <c r="AK287" i="9"/>
  <c r="AM287" i="9"/>
  <c r="AO287" i="9"/>
  <c r="Q288" i="9"/>
  <c r="S288" i="9"/>
  <c r="U288" i="9"/>
  <c r="W288" i="9"/>
  <c r="Y288" i="9"/>
  <c r="AA288" i="9"/>
  <c r="AC288" i="9"/>
  <c r="AE288" i="9"/>
  <c r="AG288" i="9"/>
  <c r="AI288" i="9"/>
  <c r="AK288" i="9"/>
  <c r="AM288" i="9"/>
  <c r="AO288" i="9"/>
  <c r="Q289" i="9"/>
  <c r="S289" i="9"/>
  <c r="U289" i="9"/>
  <c r="W289" i="9"/>
  <c r="Y289" i="9"/>
  <c r="AA289" i="9"/>
  <c r="AC289" i="9"/>
  <c r="AE289" i="9"/>
  <c r="AG289" i="9"/>
  <c r="AI289" i="9"/>
  <c r="AK289" i="9"/>
  <c r="AM289" i="9"/>
  <c r="AO289" i="9"/>
  <c r="Q290" i="9"/>
  <c r="S290" i="9"/>
  <c r="U290" i="9"/>
  <c r="W290" i="9"/>
  <c r="Y290" i="9"/>
  <c r="AA290" i="9"/>
  <c r="AC290" i="9"/>
  <c r="AE290" i="9"/>
  <c r="AG290" i="9"/>
  <c r="AI290" i="9"/>
  <c r="AK290" i="9"/>
  <c r="AM290" i="9"/>
  <c r="AO290" i="9"/>
  <c r="Q291" i="9"/>
  <c r="S291" i="9"/>
  <c r="U291" i="9"/>
  <c r="W291" i="9"/>
  <c r="Y291" i="9"/>
  <c r="AA291" i="9"/>
  <c r="AC291" i="9"/>
  <c r="AE291" i="9"/>
  <c r="AG291" i="9"/>
  <c r="AI291" i="9"/>
  <c r="AK291" i="9"/>
  <c r="AM291" i="9"/>
  <c r="AO291" i="9"/>
  <c r="Q292" i="9"/>
  <c r="S292" i="9"/>
  <c r="U292" i="9"/>
  <c r="W292" i="9"/>
  <c r="Y292" i="9"/>
  <c r="AA292" i="9"/>
  <c r="AC292" i="9"/>
  <c r="AE292" i="9"/>
  <c r="AG292" i="9"/>
  <c r="AI292" i="9"/>
  <c r="AK292" i="9"/>
  <c r="AM292" i="9"/>
  <c r="AO292" i="9"/>
  <c r="Q293" i="9"/>
  <c r="S293" i="9"/>
  <c r="U293" i="9"/>
  <c r="W293" i="9"/>
  <c r="Y293" i="9"/>
  <c r="AA293" i="9"/>
  <c r="AC293" i="9"/>
  <c r="AE293" i="9"/>
  <c r="AG293" i="9"/>
  <c r="AI293" i="9"/>
  <c r="AK293" i="9"/>
  <c r="AM293" i="9"/>
  <c r="AO293" i="9"/>
  <c r="Q294" i="9"/>
  <c r="S294" i="9"/>
  <c r="U294" i="9"/>
  <c r="W294" i="9"/>
  <c r="Y294" i="9"/>
  <c r="AA294" i="9"/>
  <c r="AC294" i="9"/>
  <c r="AE294" i="9"/>
  <c r="AG294" i="9"/>
  <c r="AI294" i="9"/>
  <c r="AK294" i="9"/>
  <c r="AM294" i="9"/>
  <c r="AO294" i="9"/>
  <c r="Q295" i="9"/>
  <c r="S295" i="9"/>
  <c r="U295" i="9"/>
  <c r="W295" i="9"/>
  <c r="Y295" i="9"/>
  <c r="AA295" i="9"/>
  <c r="AC295" i="9"/>
  <c r="AE295" i="9"/>
  <c r="AG295" i="9"/>
  <c r="AI295" i="9"/>
  <c r="AK295" i="9"/>
  <c r="AM295" i="9"/>
  <c r="AO295" i="9"/>
  <c r="Q296" i="9"/>
  <c r="S296" i="9"/>
  <c r="U296" i="9"/>
  <c r="W296" i="9"/>
  <c r="Y296" i="9"/>
  <c r="AA296" i="9"/>
  <c r="AC296" i="9"/>
  <c r="AE296" i="9"/>
  <c r="AG296" i="9"/>
  <c r="AI296" i="9"/>
  <c r="AK296" i="9"/>
  <c r="AM296" i="9"/>
  <c r="AO296" i="9"/>
  <c r="Q297" i="9"/>
  <c r="S297" i="9"/>
  <c r="U297" i="9"/>
  <c r="W297" i="9"/>
  <c r="Y297" i="9"/>
  <c r="AA297" i="9"/>
  <c r="AC297" i="9"/>
  <c r="AE297" i="9"/>
  <c r="AG297" i="9"/>
  <c r="AI297" i="9"/>
  <c r="AK297" i="9"/>
  <c r="AM297" i="9"/>
  <c r="AO297" i="9"/>
  <c r="Q298" i="9"/>
  <c r="S298" i="9"/>
  <c r="U298" i="9"/>
  <c r="W298" i="9"/>
  <c r="Y298" i="9"/>
  <c r="AA298" i="9"/>
  <c r="AC298" i="9"/>
  <c r="AE298" i="9"/>
  <c r="AG298" i="9"/>
  <c r="AI298" i="9"/>
  <c r="AK298" i="9"/>
  <c r="AM298" i="9"/>
  <c r="AO298" i="9"/>
  <c r="Q299" i="9"/>
  <c r="S299" i="9"/>
  <c r="U299" i="9"/>
  <c r="W299" i="9"/>
  <c r="Y299" i="9"/>
  <c r="AA299" i="9"/>
  <c r="AC299" i="9"/>
  <c r="AE299" i="9"/>
  <c r="AG299" i="9"/>
  <c r="AI299" i="9"/>
  <c r="AK299" i="9"/>
  <c r="AM299" i="9"/>
  <c r="AO299" i="9"/>
  <c r="Q300" i="9"/>
  <c r="S300" i="9"/>
  <c r="U300" i="9"/>
  <c r="W300" i="9"/>
  <c r="Y300" i="9"/>
  <c r="AA300" i="9"/>
  <c r="AC300" i="9"/>
  <c r="AE300" i="9"/>
  <c r="AG300" i="9"/>
  <c r="AI300" i="9"/>
  <c r="AK300" i="9"/>
  <c r="AM300" i="9"/>
  <c r="AO300" i="9"/>
  <c r="Q301" i="9"/>
  <c r="S301" i="9"/>
  <c r="U301" i="9"/>
  <c r="W301" i="9"/>
  <c r="Y301" i="9"/>
  <c r="AA301" i="9"/>
  <c r="AC301" i="9"/>
  <c r="AE301" i="9"/>
  <c r="AG301" i="9"/>
  <c r="AI301" i="9"/>
  <c r="AK301" i="9"/>
  <c r="AM301" i="9"/>
  <c r="AO301" i="9"/>
  <c r="Q302" i="9"/>
  <c r="S302" i="9"/>
  <c r="U302" i="9"/>
  <c r="W302" i="9"/>
  <c r="Y302" i="9"/>
  <c r="AA302" i="9"/>
  <c r="AC302" i="9"/>
  <c r="AE302" i="9"/>
  <c r="AG302" i="9"/>
  <c r="AI302" i="9"/>
  <c r="AK302" i="9"/>
  <c r="AM302" i="9"/>
  <c r="AO302" i="9"/>
  <c r="Q303" i="9"/>
  <c r="S303" i="9"/>
  <c r="U303" i="9"/>
  <c r="W303" i="9"/>
  <c r="Y303" i="9"/>
  <c r="AA303" i="9"/>
  <c r="AC303" i="9"/>
  <c r="AE303" i="9"/>
  <c r="AG303" i="9"/>
  <c r="AI303" i="9"/>
  <c r="AK303" i="9"/>
  <c r="AM303" i="9"/>
  <c r="AO303" i="9"/>
  <c r="Q304" i="9"/>
  <c r="S304" i="9"/>
  <c r="U304" i="9"/>
  <c r="W304" i="9"/>
  <c r="Y304" i="9"/>
  <c r="AA304" i="9"/>
  <c r="AC304" i="9"/>
  <c r="AE304" i="9"/>
  <c r="AG304" i="9"/>
  <c r="AI304" i="9"/>
  <c r="AK304" i="9"/>
  <c r="AM304" i="9"/>
  <c r="AO304" i="9"/>
  <c r="Q305" i="9"/>
  <c r="S305" i="9"/>
  <c r="U305" i="9"/>
  <c r="W305" i="9"/>
  <c r="Y305" i="9"/>
  <c r="AA305" i="9"/>
  <c r="AC305" i="9"/>
  <c r="AE305" i="9"/>
  <c r="AG305" i="9"/>
  <c r="AI305" i="9"/>
  <c r="AK305" i="9"/>
  <c r="AM305" i="9"/>
  <c r="AO305" i="9"/>
  <c r="Q306" i="9"/>
  <c r="S306" i="9"/>
  <c r="U306" i="9"/>
  <c r="W306" i="9"/>
  <c r="Y306" i="9"/>
  <c r="AA306" i="9"/>
  <c r="AC306" i="9"/>
  <c r="AE306" i="9"/>
  <c r="AG306" i="9"/>
  <c r="AI306" i="9"/>
  <c r="AK306" i="9"/>
  <c r="AM306" i="9"/>
  <c r="AO306" i="9"/>
  <c r="Q307" i="9"/>
  <c r="S307" i="9"/>
  <c r="U307" i="9"/>
  <c r="W307" i="9"/>
  <c r="Y307" i="9"/>
  <c r="AA307" i="9"/>
  <c r="AC307" i="9"/>
  <c r="AE307" i="9"/>
  <c r="AG307" i="9"/>
  <c r="AI307" i="9"/>
  <c r="AK307" i="9"/>
  <c r="AM307" i="9"/>
  <c r="AO307" i="9"/>
  <c r="Q308" i="9"/>
  <c r="S308" i="9"/>
  <c r="U308" i="9"/>
  <c r="W308" i="9"/>
  <c r="Y308" i="9"/>
  <c r="AA308" i="9"/>
  <c r="AC308" i="9"/>
  <c r="AE308" i="9"/>
  <c r="AG308" i="9"/>
  <c r="AI308" i="9"/>
  <c r="AK308" i="9"/>
  <c r="AM308" i="9"/>
  <c r="AO308" i="9"/>
  <c r="Q309" i="9"/>
  <c r="S309" i="9"/>
  <c r="U309" i="9"/>
  <c r="W309" i="9"/>
  <c r="Y309" i="9"/>
  <c r="AA309" i="9"/>
  <c r="AC309" i="9"/>
  <c r="AE309" i="9"/>
  <c r="AG309" i="9"/>
  <c r="AI309" i="9"/>
  <c r="AK309" i="9"/>
  <c r="AM309" i="9"/>
  <c r="AO309" i="9"/>
  <c r="Q310" i="9"/>
  <c r="S310" i="9"/>
  <c r="U310" i="9"/>
  <c r="W310" i="9"/>
  <c r="Y310" i="9"/>
  <c r="AA310" i="9"/>
  <c r="AC310" i="9"/>
  <c r="AE310" i="9"/>
  <c r="AG310" i="9"/>
  <c r="AI310" i="9"/>
  <c r="AK310" i="9"/>
  <c r="AM310" i="9"/>
  <c r="AO310" i="9"/>
  <c r="Q311" i="9"/>
  <c r="S311" i="9"/>
  <c r="U311" i="9"/>
  <c r="W311" i="9"/>
  <c r="Y311" i="9"/>
  <c r="AA311" i="9"/>
  <c r="AC311" i="9"/>
  <c r="AE311" i="9"/>
  <c r="AG311" i="9"/>
  <c r="AI311" i="9"/>
  <c r="AK311" i="9"/>
  <c r="AM311" i="9"/>
  <c r="AO311" i="9"/>
  <c r="Q312" i="9"/>
  <c r="S312" i="9"/>
  <c r="U312" i="9"/>
  <c r="W312" i="9"/>
  <c r="Y312" i="9"/>
  <c r="AA312" i="9"/>
  <c r="AC312" i="9"/>
  <c r="AE312" i="9"/>
  <c r="AG312" i="9"/>
  <c r="AI312" i="9"/>
  <c r="AK312" i="9"/>
  <c r="AM312" i="9"/>
  <c r="AO312" i="9"/>
  <c r="Q313" i="9"/>
  <c r="S313" i="9"/>
  <c r="U313" i="9"/>
  <c r="W313" i="9"/>
  <c r="Y313" i="9"/>
  <c r="AA313" i="9"/>
  <c r="AC313" i="9"/>
  <c r="AE313" i="9"/>
  <c r="AG313" i="9"/>
  <c r="AI313" i="9"/>
  <c r="AK313" i="9"/>
  <c r="AM313" i="9"/>
  <c r="AO313" i="9"/>
  <c r="Q314" i="9"/>
  <c r="S314" i="9"/>
  <c r="U314" i="9"/>
  <c r="W314" i="9"/>
  <c r="Y314" i="9"/>
  <c r="AA314" i="9"/>
  <c r="AC314" i="9"/>
  <c r="AE314" i="9"/>
  <c r="AG314" i="9"/>
  <c r="AI314" i="9"/>
  <c r="AK314" i="9"/>
  <c r="AM314" i="9"/>
  <c r="AO314" i="9"/>
  <c r="Q315" i="9"/>
  <c r="S315" i="9"/>
  <c r="U315" i="9"/>
  <c r="W315" i="9"/>
  <c r="Y315" i="9"/>
  <c r="AA315" i="9"/>
  <c r="AC315" i="9"/>
  <c r="AE315" i="9"/>
  <c r="AG315" i="9"/>
  <c r="AI315" i="9"/>
  <c r="AK315" i="9"/>
  <c r="AM315" i="9"/>
  <c r="AO315" i="9"/>
  <c r="Q316" i="9"/>
  <c r="S316" i="9"/>
  <c r="U316" i="9"/>
  <c r="W316" i="9"/>
  <c r="Y316" i="9"/>
  <c r="AA316" i="9"/>
  <c r="AC316" i="9"/>
  <c r="AE316" i="9"/>
  <c r="AG316" i="9"/>
  <c r="AI316" i="9"/>
  <c r="AK316" i="9"/>
  <c r="AM316" i="9"/>
  <c r="AO316" i="9"/>
  <c r="Q317" i="9"/>
  <c r="S317" i="9"/>
  <c r="U317" i="9"/>
  <c r="W317" i="9"/>
  <c r="Y317" i="9"/>
  <c r="AA317" i="9"/>
  <c r="AC317" i="9"/>
  <c r="AE317" i="9"/>
  <c r="AG317" i="9"/>
  <c r="AI317" i="9"/>
  <c r="AK317" i="9"/>
  <c r="AM317" i="9"/>
  <c r="AO317" i="9"/>
  <c r="Q318" i="9"/>
  <c r="S318" i="9"/>
  <c r="U318" i="9"/>
  <c r="W318" i="9"/>
  <c r="Y318" i="9"/>
  <c r="AA318" i="9"/>
  <c r="AC318" i="9"/>
  <c r="AE318" i="9"/>
  <c r="AG318" i="9"/>
  <c r="AI318" i="9"/>
  <c r="AK318" i="9"/>
  <c r="AM318" i="9"/>
  <c r="AO318" i="9"/>
  <c r="Q319" i="9"/>
  <c r="S319" i="9"/>
  <c r="U319" i="9"/>
  <c r="W319" i="9"/>
  <c r="Y319" i="9"/>
  <c r="AA319" i="9"/>
  <c r="AC319" i="9"/>
  <c r="AE319" i="9"/>
  <c r="AG319" i="9"/>
  <c r="AI319" i="9"/>
  <c r="AK319" i="9"/>
  <c r="AM319" i="9"/>
  <c r="AO319" i="9"/>
  <c r="Q320" i="9"/>
  <c r="S320" i="9"/>
  <c r="U320" i="9"/>
  <c r="W320" i="9"/>
  <c r="Y320" i="9"/>
  <c r="AA320" i="9"/>
  <c r="AC320" i="9"/>
  <c r="AE320" i="9"/>
  <c r="AG320" i="9"/>
  <c r="AI320" i="9"/>
  <c r="AK320" i="9"/>
  <c r="AM320" i="9"/>
  <c r="AO320" i="9"/>
  <c r="Q321" i="9"/>
  <c r="S321" i="9"/>
  <c r="U321" i="9"/>
  <c r="W321" i="9"/>
  <c r="Y321" i="9"/>
  <c r="AA321" i="9"/>
  <c r="AC321" i="9"/>
  <c r="AE321" i="9"/>
  <c r="AG321" i="9"/>
  <c r="AI321" i="9"/>
  <c r="AK321" i="9"/>
  <c r="AM321" i="9"/>
  <c r="AO321" i="9"/>
  <c r="Q322" i="9"/>
  <c r="S322" i="9"/>
  <c r="U322" i="9"/>
  <c r="W322" i="9"/>
  <c r="Y322" i="9"/>
  <c r="AA322" i="9"/>
  <c r="AC322" i="9"/>
  <c r="AE322" i="9"/>
  <c r="AG322" i="9"/>
  <c r="AI322" i="9"/>
  <c r="AK322" i="9"/>
  <c r="AM322" i="9"/>
  <c r="AO322" i="9"/>
  <c r="Q323" i="9"/>
  <c r="S323" i="9"/>
  <c r="U323" i="9"/>
  <c r="W323" i="9"/>
  <c r="Y323" i="9"/>
  <c r="AA323" i="9"/>
  <c r="AC323" i="9"/>
  <c r="AE323" i="9"/>
  <c r="AG323" i="9"/>
  <c r="AI323" i="9"/>
  <c r="AK323" i="9"/>
  <c r="AM323" i="9"/>
  <c r="AO323" i="9"/>
  <c r="Q324" i="9"/>
  <c r="S324" i="9"/>
  <c r="U324" i="9"/>
  <c r="W324" i="9"/>
  <c r="Y324" i="9"/>
  <c r="AA324" i="9"/>
  <c r="AC324" i="9"/>
  <c r="AE324" i="9"/>
  <c r="AG324" i="9"/>
  <c r="AI324" i="9"/>
  <c r="AK324" i="9"/>
  <c r="AM324" i="9"/>
  <c r="AO324" i="9"/>
  <c r="Q325" i="9"/>
  <c r="S325" i="9"/>
  <c r="U325" i="9"/>
  <c r="W325" i="9"/>
  <c r="Y325" i="9"/>
  <c r="AA325" i="9"/>
  <c r="AC325" i="9"/>
  <c r="AE325" i="9"/>
  <c r="AG325" i="9"/>
  <c r="AI325" i="9"/>
  <c r="AK325" i="9"/>
  <c r="AM325" i="9"/>
  <c r="AO325" i="9"/>
  <c r="Q326" i="9"/>
  <c r="S326" i="9"/>
  <c r="U326" i="9"/>
  <c r="W326" i="9"/>
  <c r="Y326" i="9"/>
  <c r="AA326" i="9"/>
  <c r="AC326" i="9"/>
  <c r="AE326" i="9"/>
  <c r="AG326" i="9"/>
  <c r="AI326" i="9"/>
  <c r="AK326" i="9"/>
  <c r="AM326" i="9"/>
  <c r="AO326" i="9"/>
  <c r="Q327" i="9"/>
  <c r="S327" i="9"/>
  <c r="U327" i="9"/>
  <c r="W327" i="9"/>
  <c r="Y327" i="9"/>
  <c r="AA327" i="9"/>
  <c r="AC327" i="9"/>
  <c r="AE327" i="9"/>
  <c r="AG327" i="9"/>
  <c r="AI327" i="9"/>
  <c r="AK327" i="9"/>
  <c r="AM327" i="9"/>
  <c r="AO327" i="9"/>
  <c r="Q328" i="9"/>
  <c r="S328" i="9"/>
  <c r="U328" i="9"/>
  <c r="W328" i="9"/>
  <c r="Y328" i="9"/>
  <c r="AA328" i="9"/>
  <c r="AC328" i="9"/>
  <c r="AE328" i="9"/>
  <c r="AG328" i="9"/>
  <c r="AI328" i="9"/>
  <c r="AK328" i="9"/>
  <c r="AM328" i="9"/>
  <c r="AO328" i="9"/>
  <c r="Q329" i="9"/>
  <c r="S329" i="9"/>
  <c r="U329" i="9"/>
  <c r="W329" i="9"/>
  <c r="Y329" i="9"/>
  <c r="AA329" i="9"/>
  <c r="AC329" i="9"/>
  <c r="AE329" i="9"/>
  <c r="AG329" i="9"/>
  <c r="AI329" i="9"/>
  <c r="AK329" i="9"/>
  <c r="AM329" i="9"/>
  <c r="AO329" i="9"/>
  <c r="Q330" i="9"/>
  <c r="S330" i="9"/>
  <c r="U330" i="9"/>
  <c r="W330" i="9"/>
  <c r="Y330" i="9"/>
  <c r="AA330" i="9"/>
  <c r="AC330" i="9"/>
  <c r="AE330" i="9"/>
  <c r="AG330" i="9"/>
  <c r="AI330" i="9"/>
  <c r="AK330" i="9"/>
  <c r="AM330" i="9"/>
  <c r="AO330" i="9"/>
  <c r="Q331" i="9"/>
  <c r="S331" i="9"/>
  <c r="U331" i="9"/>
  <c r="W331" i="9"/>
  <c r="Y331" i="9"/>
  <c r="AA331" i="9"/>
  <c r="AC331" i="9"/>
  <c r="AE331" i="9"/>
  <c r="AG331" i="9"/>
  <c r="AI331" i="9"/>
  <c r="AK331" i="9"/>
  <c r="AM331" i="9"/>
  <c r="AO331" i="9"/>
  <c r="Q332" i="9"/>
  <c r="S332" i="9"/>
  <c r="U332" i="9"/>
  <c r="W332" i="9"/>
  <c r="Y332" i="9"/>
  <c r="AA332" i="9"/>
  <c r="AC332" i="9"/>
  <c r="AE332" i="9"/>
  <c r="AG332" i="9"/>
  <c r="AI332" i="9"/>
  <c r="AK332" i="9"/>
  <c r="AM332" i="9"/>
  <c r="AO332" i="9"/>
  <c r="Q333" i="9"/>
  <c r="S333" i="9"/>
  <c r="U333" i="9"/>
  <c r="W333" i="9"/>
  <c r="Y333" i="9"/>
  <c r="AA333" i="9"/>
  <c r="AC333" i="9"/>
  <c r="AE333" i="9"/>
  <c r="AG333" i="9"/>
  <c r="AI333" i="9"/>
  <c r="AK333" i="9"/>
  <c r="AM333" i="9"/>
  <c r="AO333" i="9"/>
  <c r="Q334" i="9"/>
  <c r="S334" i="9"/>
  <c r="U334" i="9"/>
  <c r="W334" i="9"/>
  <c r="Y334" i="9"/>
  <c r="AA334" i="9"/>
  <c r="AC334" i="9"/>
  <c r="AE334" i="9"/>
  <c r="AG334" i="9"/>
  <c r="AI334" i="9"/>
  <c r="AK334" i="9"/>
  <c r="AM334" i="9"/>
  <c r="AO334" i="9"/>
  <c r="Q335" i="9"/>
  <c r="S335" i="9"/>
  <c r="U335" i="9"/>
  <c r="W335" i="9"/>
  <c r="Y335" i="9"/>
  <c r="AA335" i="9"/>
  <c r="AC335" i="9"/>
  <c r="AE335" i="9"/>
  <c r="AG335" i="9"/>
  <c r="AI335" i="9"/>
  <c r="AK335" i="9"/>
  <c r="AM335" i="9"/>
  <c r="AO335" i="9"/>
  <c r="Q336" i="9"/>
  <c r="S336" i="9"/>
  <c r="U336" i="9"/>
  <c r="W336" i="9"/>
  <c r="Y336" i="9"/>
  <c r="AA336" i="9"/>
  <c r="AC336" i="9"/>
  <c r="AE336" i="9"/>
  <c r="AG336" i="9"/>
  <c r="AI336" i="9"/>
  <c r="AK336" i="9"/>
  <c r="AM336" i="9"/>
  <c r="AO336" i="9"/>
  <c r="Q337" i="9"/>
  <c r="S337" i="9"/>
  <c r="U337" i="9"/>
  <c r="W337" i="9"/>
  <c r="Y337" i="9"/>
  <c r="AA337" i="9"/>
  <c r="AC337" i="9"/>
  <c r="AE337" i="9"/>
  <c r="AG337" i="9"/>
  <c r="AI337" i="9"/>
  <c r="AK337" i="9"/>
  <c r="AM337" i="9"/>
  <c r="AO337" i="9"/>
  <c r="Q338" i="9"/>
  <c r="S338" i="9"/>
  <c r="U338" i="9"/>
  <c r="W338" i="9"/>
  <c r="Y338" i="9"/>
  <c r="AA338" i="9"/>
  <c r="AC338" i="9"/>
  <c r="AE338" i="9"/>
  <c r="AG338" i="9"/>
  <c r="AI338" i="9"/>
  <c r="AK338" i="9"/>
  <c r="AM338" i="9"/>
  <c r="AO338" i="9"/>
  <c r="Q339" i="9"/>
  <c r="S339" i="9"/>
  <c r="U339" i="9"/>
  <c r="W339" i="9"/>
  <c r="Y339" i="9"/>
  <c r="AA339" i="9"/>
  <c r="AC339" i="9"/>
  <c r="AE339" i="9"/>
  <c r="AG339" i="9"/>
  <c r="AI339" i="9"/>
  <c r="AK339" i="9"/>
  <c r="AM339" i="9"/>
  <c r="AO339" i="9"/>
  <c r="Q340" i="9"/>
  <c r="S340" i="9"/>
  <c r="U340" i="9"/>
  <c r="W340" i="9"/>
  <c r="Y340" i="9"/>
  <c r="AA340" i="9"/>
  <c r="AC340" i="9"/>
  <c r="AE340" i="9"/>
  <c r="AG340" i="9"/>
  <c r="AI340" i="9"/>
  <c r="AK340" i="9"/>
  <c r="AM340" i="9"/>
  <c r="AO340" i="9"/>
  <c r="Q341" i="9"/>
  <c r="S341" i="9"/>
  <c r="U341" i="9"/>
  <c r="W341" i="9"/>
  <c r="Y341" i="9"/>
  <c r="AA341" i="9"/>
  <c r="AC341" i="9"/>
  <c r="AE341" i="9"/>
  <c r="AG341" i="9"/>
  <c r="AI341" i="9"/>
  <c r="AK341" i="9"/>
  <c r="AM341" i="9"/>
  <c r="AO341" i="9"/>
  <c r="Q342" i="9"/>
  <c r="S342" i="9"/>
  <c r="U342" i="9"/>
  <c r="W342" i="9"/>
  <c r="Y342" i="9"/>
  <c r="AA342" i="9"/>
  <c r="AC342" i="9"/>
  <c r="AE342" i="9"/>
  <c r="AG342" i="9"/>
  <c r="AI342" i="9"/>
  <c r="AK342" i="9"/>
  <c r="AM342" i="9"/>
  <c r="AO342" i="9"/>
  <c r="Q343" i="9"/>
  <c r="S343" i="9"/>
  <c r="U343" i="9"/>
  <c r="W343" i="9"/>
  <c r="Y343" i="9"/>
  <c r="AA343" i="9"/>
  <c r="AC343" i="9"/>
  <c r="AE343" i="9"/>
  <c r="AG343" i="9"/>
  <c r="AI343" i="9"/>
  <c r="AK343" i="9"/>
  <c r="AM343" i="9"/>
  <c r="AO343" i="9"/>
  <c r="Q344" i="9"/>
  <c r="S344" i="9"/>
  <c r="U344" i="9"/>
  <c r="W344" i="9"/>
  <c r="Y344" i="9"/>
  <c r="AA344" i="9"/>
  <c r="AC344" i="9"/>
  <c r="AE344" i="9"/>
  <c r="AG344" i="9"/>
  <c r="AI344" i="9"/>
  <c r="AK344" i="9"/>
  <c r="AM344" i="9"/>
  <c r="AO344" i="9"/>
  <c r="Q345" i="9"/>
  <c r="S345" i="9"/>
  <c r="U345" i="9"/>
  <c r="W345" i="9"/>
  <c r="Y345" i="9"/>
  <c r="AA345" i="9"/>
  <c r="AC345" i="9"/>
  <c r="AE345" i="9"/>
  <c r="AG345" i="9"/>
  <c r="AI345" i="9"/>
  <c r="AK345" i="9"/>
  <c r="AM345" i="9"/>
  <c r="AO345" i="9"/>
  <c r="Q346" i="9"/>
  <c r="S346" i="9"/>
  <c r="U346" i="9"/>
  <c r="W346" i="9"/>
  <c r="Y346" i="9"/>
  <c r="AA346" i="9"/>
  <c r="AC346" i="9"/>
  <c r="AE346" i="9"/>
  <c r="AG346" i="9"/>
  <c r="AI346" i="9"/>
  <c r="AK346" i="9"/>
  <c r="AM346" i="9"/>
  <c r="AO346" i="9"/>
  <c r="Q347" i="9"/>
  <c r="S347" i="9"/>
  <c r="U347" i="9"/>
  <c r="W347" i="9"/>
  <c r="Y347" i="9"/>
  <c r="AA347" i="9"/>
  <c r="AC347" i="9"/>
  <c r="AE347" i="9"/>
  <c r="AG347" i="9"/>
  <c r="AI347" i="9"/>
  <c r="AK347" i="9"/>
  <c r="AM347" i="9"/>
  <c r="AO347" i="9"/>
  <c r="Q348" i="9"/>
  <c r="S348" i="9"/>
  <c r="U348" i="9"/>
  <c r="W348" i="9"/>
  <c r="Y348" i="9"/>
  <c r="AA348" i="9"/>
  <c r="AC348" i="9"/>
  <c r="AE348" i="9"/>
  <c r="AG348" i="9"/>
  <c r="AI348" i="9"/>
  <c r="AK348" i="9"/>
  <c r="AM348" i="9"/>
  <c r="AO348" i="9"/>
  <c r="Q349" i="9"/>
  <c r="S349" i="9"/>
  <c r="U349" i="9"/>
  <c r="W349" i="9"/>
  <c r="Y349" i="9"/>
  <c r="AA349" i="9"/>
  <c r="AC349" i="9"/>
  <c r="AE349" i="9"/>
  <c r="AG349" i="9"/>
  <c r="AI349" i="9"/>
  <c r="AK349" i="9"/>
  <c r="AM349" i="9"/>
  <c r="AO349" i="9"/>
  <c r="Q350" i="9"/>
  <c r="S350" i="9"/>
  <c r="U350" i="9"/>
  <c r="W350" i="9"/>
  <c r="Y350" i="9"/>
  <c r="AA350" i="9"/>
  <c r="AC350" i="9"/>
  <c r="AE350" i="9"/>
  <c r="AG350" i="9"/>
  <c r="AI350" i="9"/>
  <c r="AK350" i="9"/>
  <c r="AM350" i="9"/>
  <c r="AO350" i="9"/>
  <c r="Q351" i="9"/>
  <c r="S351" i="9"/>
  <c r="U351" i="9"/>
  <c r="W351" i="9"/>
  <c r="Y351" i="9"/>
  <c r="AA351" i="9"/>
  <c r="AC351" i="9"/>
  <c r="AE351" i="9"/>
  <c r="AG351" i="9"/>
  <c r="AI351" i="9"/>
  <c r="AK351" i="9"/>
  <c r="AM351" i="9"/>
  <c r="AO351" i="9"/>
  <c r="Q352" i="9"/>
  <c r="S352" i="9"/>
  <c r="U352" i="9"/>
  <c r="W352" i="9"/>
  <c r="Y352" i="9"/>
  <c r="AA352" i="9"/>
  <c r="AC352" i="9"/>
  <c r="AE352" i="9"/>
  <c r="AG352" i="9"/>
  <c r="AI352" i="9"/>
  <c r="AK352" i="9"/>
  <c r="AM352" i="9"/>
  <c r="AO352" i="9"/>
  <c r="Q353" i="9"/>
  <c r="S353" i="9"/>
  <c r="U353" i="9"/>
  <c r="W353" i="9"/>
  <c r="Y353" i="9"/>
  <c r="AA353" i="9"/>
  <c r="AC353" i="9"/>
  <c r="AE353" i="9"/>
  <c r="AG353" i="9"/>
  <c r="AI353" i="9"/>
  <c r="AK353" i="9"/>
  <c r="AM353" i="9"/>
  <c r="AO353" i="9"/>
  <c r="Q354" i="9"/>
  <c r="S354" i="9"/>
  <c r="U354" i="9"/>
  <c r="W354" i="9"/>
  <c r="Y354" i="9"/>
  <c r="AA354" i="9"/>
  <c r="AC354" i="9"/>
  <c r="AE354" i="9"/>
  <c r="AG354" i="9"/>
  <c r="AI354" i="9"/>
  <c r="AK354" i="9"/>
  <c r="AM354" i="9"/>
  <c r="AO354" i="9"/>
  <c r="Q355" i="9"/>
  <c r="S355" i="9"/>
  <c r="U355" i="9"/>
  <c r="W355" i="9"/>
  <c r="Y355" i="9"/>
  <c r="AA355" i="9"/>
  <c r="AC355" i="9"/>
  <c r="AE355" i="9"/>
  <c r="AG355" i="9"/>
  <c r="AI355" i="9"/>
  <c r="AK355" i="9"/>
  <c r="AM355" i="9"/>
  <c r="AO355" i="9"/>
  <c r="Q356" i="9"/>
  <c r="S356" i="9"/>
  <c r="U356" i="9"/>
  <c r="W356" i="9"/>
  <c r="Y356" i="9"/>
  <c r="AA356" i="9"/>
  <c r="AC356" i="9"/>
  <c r="AE356" i="9"/>
  <c r="AG356" i="9"/>
  <c r="AI356" i="9"/>
  <c r="AK356" i="9"/>
  <c r="AM356" i="9"/>
  <c r="AO356" i="9"/>
  <c r="Q357" i="9"/>
  <c r="S357" i="9"/>
  <c r="U357" i="9"/>
  <c r="W357" i="9"/>
  <c r="Y357" i="9"/>
  <c r="AA357" i="9"/>
  <c r="AC357" i="9"/>
  <c r="AE357" i="9"/>
  <c r="AG357" i="9"/>
  <c r="AI357" i="9"/>
  <c r="AK357" i="9"/>
  <c r="AM357" i="9"/>
  <c r="AO357" i="9"/>
  <c r="Q358" i="9"/>
  <c r="S358" i="9"/>
  <c r="U358" i="9"/>
  <c r="W358" i="9"/>
  <c r="Y358" i="9"/>
  <c r="AA358" i="9"/>
  <c r="AC358" i="9"/>
  <c r="AE358" i="9"/>
  <c r="AG358" i="9"/>
  <c r="AI358" i="9"/>
  <c r="AK358" i="9"/>
  <c r="AM358" i="9"/>
  <c r="AO358" i="9"/>
  <c r="Q359" i="9"/>
  <c r="S359" i="9"/>
  <c r="U359" i="9"/>
  <c r="W359" i="9"/>
  <c r="Y359" i="9"/>
  <c r="AA359" i="9"/>
  <c r="AC359" i="9"/>
  <c r="AE359" i="9"/>
  <c r="AG359" i="9"/>
  <c r="AI359" i="9"/>
  <c r="AK359" i="9"/>
  <c r="AM359" i="9"/>
  <c r="AO359" i="9"/>
  <c r="Q360" i="9"/>
  <c r="S360" i="9"/>
  <c r="U360" i="9"/>
  <c r="W360" i="9"/>
  <c r="Y360" i="9"/>
  <c r="AA360" i="9"/>
  <c r="AC360" i="9"/>
  <c r="AE360" i="9"/>
  <c r="AG360" i="9"/>
  <c r="AI360" i="9"/>
  <c r="AK360" i="9"/>
  <c r="AM360" i="9"/>
  <c r="AO360" i="9"/>
  <c r="Q361" i="9"/>
  <c r="S361" i="9"/>
  <c r="U361" i="9"/>
  <c r="W361" i="9"/>
  <c r="Y361" i="9"/>
  <c r="AA361" i="9"/>
  <c r="AC361" i="9"/>
  <c r="AE361" i="9"/>
  <c r="AG361" i="9"/>
  <c r="AI361" i="9"/>
  <c r="AK361" i="9"/>
  <c r="AM361" i="9"/>
  <c r="AO361" i="9"/>
  <c r="Q362" i="9"/>
  <c r="S362" i="9"/>
  <c r="U362" i="9"/>
  <c r="W362" i="9"/>
  <c r="Y362" i="9"/>
  <c r="AA362" i="9"/>
  <c r="AC362" i="9"/>
  <c r="AE362" i="9"/>
  <c r="AG362" i="9"/>
  <c r="AI362" i="9"/>
  <c r="AK362" i="9"/>
  <c r="AM362" i="9"/>
  <c r="AO362" i="9"/>
  <c r="Q363" i="9"/>
  <c r="S363" i="9"/>
  <c r="U363" i="9"/>
  <c r="W363" i="9"/>
  <c r="Y363" i="9"/>
  <c r="AA363" i="9"/>
  <c r="AC363" i="9"/>
  <c r="AE363" i="9"/>
  <c r="AG363" i="9"/>
  <c r="AI363" i="9"/>
  <c r="AK363" i="9"/>
  <c r="AM363" i="9"/>
  <c r="AO363" i="9"/>
  <c r="Q364" i="9"/>
  <c r="S364" i="9"/>
  <c r="U364" i="9"/>
  <c r="W364" i="9"/>
  <c r="Y364" i="9"/>
  <c r="AA364" i="9"/>
  <c r="AC364" i="9"/>
  <c r="AE364" i="9"/>
  <c r="AG364" i="9"/>
  <c r="AI364" i="9"/>
  <c r="AK364" i="9"/>
  <c r="AM364" i="9"/>
  <c r="AO364" i="9"/>
  <c r="Q365" i="9"/>
  <c r="S365" i="9"/>
  <c r="U365" i="9"/>
  <c r="W365" i="9"/>
  <c r="Y365" i="9"/>
  <c r="AA365" i="9"/>
  <c r="AC365" i="9"/>
  <c r="AE365" i="9"/>
  <c r="AG365" i="9"/>
  <c r="AI365" i="9"/>
  <c r="AK365" i="9"/>
  <c r="AM365" i="9"/>
  <c r="AO365" i="9"/>
  <c r="Q366" i="9"/>
  <c r="S366" i="9"/>
  <c r="U366" i="9"/>
  <c r="W366" i="9"/>
  <c r="Y366" i="9"/>
  <c r="AA366" i="9"/>
  <c r="AC366" i="9"/>
  <c r="AE366" i="9"/>
  <c r="AG366" i="9"/>
  <c r="AI366" i="9"/>
  <c r="AK366" i="9"/>
  <c r="AM366" i="9"/>
  <c r="AO366" i="9"/>
  <c r="Q367" i="9"/>
  <c r="S367" i="9"/>
  <c r="U367" i="9"/>
  <c r="W367" i="9"/>
  <c r="Y367" i="9"/>
  <c r="AA367" i="9"/>
  <c r="AC367" i="9"/>
  <c r="AE367" i="9"/>
  <c r="AG367" i="9"/>
  <c r="AI367" i="9"/>
  <c r="AK367" i="9"/>
  <c r="AM367" i="9"/>
  <c r="AO367" i="9"/>
  <c r="Q368" i="9"/>
  <c r="S368" i="9"/>
  <c r="U368" i="9"/>
  <c r="W368" i="9"/>
  <c r="Y368" i="9"/>
  <c r="AA368" i="9"/>
  <c r="AC368" i="9"/>
  <c r="AE368" i="9"/>
  <c r="AG368" i="9"/>
  <c r="AI368" i="9"/>
  <c r="AK368" i="9"/>
  <c r="AM368" i="9"/>
  <c r="AO368" i="9"/>
  <c r="Q369" i="9"/>
  <c r="S369" i="9"/>
  <c r="U369" i="9"/>
  <c r="W369" i="9"/>
  <c r="Y369" i="9"/>
  <c r="AA369" i="9"/>
  <c r="AC369" i="9"/>
  <c r="AE369" i="9"/>
  <c r="AG369" i="9"/>
  <c r="AI369" i="9"/>
  <c r="AK369" i="9"/>
  <c r="AM369" i="9"/>
  <c r="AO369" i="9"/>
  <c r="Q370" i="9"/>
  <c r="S370" i="9"/>
  <c r="U370" i="9"/>
  <c r="W370" i="9"/>
  <c r="Y370" i="9"/>
  <c r="AA370" i="9"/>
  <c r="AC370" i="9"/>
  <c r="AE370" i="9"/>
  <c r="AG370" i="9"/>
  <c r="AI370" i="9"/>
  <c r="AK370" i="9"/>
  <c r="AM370" i="9"/>
  <c r="AO370" i="9"/>
  <c r="Q371" i="9"/>
  <c r="S371" i="9"/>
  <c r="U371" i="9"/>
  <c r="W371" i="9"/>
  <c r="Y371" i="9"/>
  <c r="AA371" i="9"/>
  <c r="AC371" i="9"/>
  <c r="AE371" i="9"/>
  <c r="AG371" i="9"/>
  <c r="AI371" i="9"/>
  <c r="AK371" i="9"/>
  <c r="AM371" i="9"/>
  <c r="AO371" i="9"/>
  <c r="Q372" i="9"/>
  <c r="S372" i="9"/>
  <c r="U372" i="9"/>
  <c r="W372" i="9"/>
  <c r="Y372" i="9"/>
  <c r="AA372" i="9"/>
  <c r="AC372" i="9"/>
  <c r="AE372" i="9"/>
  <c r="AG372" i="9"/>
  <c r="AI372" i="9"/>
  <c r="AK372" i="9"/>
  <c r="AM372" i="9"/>
  <c r="AO372" i="9"/>
  <c r="Q373" i="9"/>
  <c r="S373" i="9"/>
  <c r="U373" i="9"/>
  <c r="W373" i="9"/>
  <c r="Y373" i="9"/>
  <c r="AA373" i="9"/>
  <c r="AC373" i="9"/>
  <c r="AE373" i="9"/>
  <c r="AG373" i="9"/>
  <c r="AI373" i="9"/>
  <c r="AK373" i="9"/>
  <c r="AM373" i="9"/>
  <c r="AO373" i="9"/>
  <c r="Q374" i="9"/>
  <c r="S374" i="9"/>
  <c r="U374" i="9"/>
  <c r="W374" i="9"/>
  <c r="Y374" i="9"/>
  <c r="AA374" i="9"/>
  <c r="AC374" i="9"/>
  <c r="AE374" i="9"/>
  <c r="AG374" i="9"/>
  <c r="AI374" i="9"/>
  <c r="AK374" i="9"/>
  <c r="AM374" i="9"/>
  <c r="AO374" i="9"/>
  <c r="Q375" i="9"/>
  <c r="S375" i="9"/>
  <c r="U375" i="9"/>
  <c r="W375" i="9"/>
  <c r="Y375" i="9"/>
  <c r="AA375" i="9"/>
  <c r="AC375" i="9"/>
  <c r="AE375" i="9"/>
  <c r="AG375" i="9"/>
  <c r="AI375" i="9"/>
  <c r="AK375" i="9"/>
  <c r="AM375" i="9"/>
  <c r="AO375" i="9"/>
  <c r="Q376" i="9"/>
  <c r="S376" i="9"/>
  <c r="U376" i="9"/>
  <c r="W376" i="9"/>
  <c r="Y376" i="9"/>
  <c r="AA376" i="9"/>
  <c r="AC376" i="9"/>
  <c r="AE376" i="9"/>
  <c r="AG376" i="9"/>
  <c r="AI376" i="9"/>
  <c r="AK376" i="9"/>
  <c r="AM376" i="9"/>
  <c r="AO376" i="9"/>
  <c r="Q377" i="9"/>
  <c r="S377" i="9"/>
  <c r="U377" i="9"/>
  <c r="W377" i="9"/>
  <c r="Y377" i="9"/>
  <c r="AA377" i="9"/>
  <c r="AC377" i="9"/>
  <c r="AE377" i="9"/>
  <c r="AG377" i="9"/>
  <c r="AI377" i="9"/>
  <c r="AK377" i="9"/>
  <c r="AM377" i="9"/>
  <c r="AO377" i="9"/>
  <c r="Q378" i="9"/>
  <c r="S378" i="9"/>
  <c r="U378" i="9"/>
  <c r="W378" i="9"/>
  <c r="Y378" i="9"/>
  <c r="AA378" i="9"/>
  <c r="AC378" i="9"/>
  <c r="AE378" i="9"/>
  <c r="AG378" i="9"/>
  <c r="AI378" i="9"/>
  <c r="AK378" i="9"/>
  <c r="AM378" i="9"/>
  <c r="AO378" i="9"/>
  <c r="Q379" i="9"/>
  <c r="S379" i="9"/>
  <c r="U379" i="9"/>
  <c r="W379" i="9"/>
  <c r="Y379" i="9"/>
  <c r="AA379" i="9"/>
  <c r="AC379" i="9"/>
  <c r="AE379" i="9"/>
  <c r="AG379" i="9"/>
  <c r="AI379" i="9"/>
  <c r="AK379" i="9"/>
  <c r="AM379" i="9"/>
  <c r="AO379" i="9"/>
  <c r="Q380" i="9"/>
  <c r="S380" i="9"/>
  <c r="U380" i="9"/>
  <c r="W380" i="9"/>
  <c r="Y380" i="9"/>
  <c r="AA380" i="9"/>
  <c r="AC380" i="9"/>
  <c r="AE380" i="9"/>
  <c r="AG380" i="9"/>
  <c r="AI380" i="9"/>
  <c r="AK380" i="9"/>
  <c r="AM380" i="9"/>
  <c r="AO380" i="9"/>
  <c r="Q381" i="9"/>
  <c r="S381" i="9"/>
  <c r="U381" i="9"/>
  <c r="W381" i="9"/>
  <c r="Y381" i="9"/>
  <c r="AA381" i="9"/>
  <c r="AC381" i="9"/>
  <c r="AE381" i="9"/>
  <c r="AG381" i="9"/>
  <c r="AI381" i="9"/>
  <c r="AK381" i="9"/>
  <c r="AM381" i="9"/>
  <c r="AO381" i="9"/>
  <c r="Q382" i="9"/>
  <c r="S382" i="9"/>
  <c r="U382" i="9"/>
  <c r="W382" i="9"/>
  <c r="Y382" i="9"/>
  <c r="AA382" i="9"/>
  <c r="AC382" i="9"/>
  <c r="AE382" i="9"/>
  <c r="AG382" i="9"/>
  <c r="AI382" i="9"/>
  <c r="AK382" i="9"/>
  <c r="AM382" i="9"/>
  <c r="AO382" i="9"/>
  <c r="Q383" i="9"/>
  <c r="S383" i="9"/>
  <c r="U383" i="9"/>
  <c r="W383" i="9"/>
  <c r="Y383" i="9"/>
  <c r="AA383" i="9"/>
  <c r="AC383" i="9"/>
  <c r="AE383" i="9"/>
  <c r="AG383" i="9"/>
  <c r="AI383" i="9"/>
  <c r="AK383" i="9"/>
  <c r="AM383" i="9"/>
  <c r="AO383" i="9"/>
  <c r="Q384" i="9"/>
  <c r="S384" i="9"/>
  <c r="U384" i="9"/>
  <c r="W384" i="9"/>
  <c r="Y384" i="9"/>
  <c r="AA384" i="9"/>
  <c r="AC384" i="9"/>
  <c r="AE384" i="9"/>
  <c r="AG384" i="9"/>
  <c r="AI384" i="9"/>
  <c r="AK384" i="9"/>
  <c r="AM384" i="9"/>
  <c r="AO384" i="9"/>
  <c r="Q385" i="9"/>
  <c r="S385" i="9"/>
  <c r="U385" i="9"/>
  <c r="W385" i="9"/>
  <c r="Y385" i="9"/>
  <c r="AA385" i="9"/>
  <c r="AC385" i="9"/>
  <c r="AE385" i="9"/>
  <c r="AG385" i="9"/>
  <c r="AI385" i="9"/>
  <c r="AK385" i="9"/>
  <c r="AM385" i="9"/>
  <c r="AO385" i="9"/>
  <c r="Q386" i="9"/>
  <c r="S386" i="9"/>
  <c r="U386" i="9"/>
  <c r="W386" i="9"/>
  <c r="Y386" i="9"/>
  <c r="AA386" i="9"/>
  <c r="AC386" i="9"/>
  <c r="AE386" i="9"/>
  <c r="AG386" i="9"/>
  <c r="AI386" i="9"/>
  <c r="AK386" i="9"/>
  <c r="AM386" i="9"/>
  <c r="AO386" i="9"/>
  <c r="Q387" i="9"/>
  <c r="S387" i="9"/>
  <c r="U387" i="9"/>
  <c r="W387" i="9"/>
  <c r="Y387" i="9"/>
  <c r="AA387" i="9"/>
  <c r="AC387" i="9"/>
  <c r="AE387" i="9"/>
  <c r="AG387" i="9"/>
  <c r="AI387" i="9"/>
  <c r="AK387" i="9"/>
  <c r="AM387" i="9"/>
  <c r="AO387" i="9"/>
  <c r="Q388" i="9"/>
  <c r="S388" i="9"/>
  <c r="U388" i="9"/>
  <c r="W388" i="9"/>
  <c r="Y388" i="9"/>
  <c r="AA388" i="9"/>
  <c r="AC388" i="9"/>
  <c r="AE388" i="9"/>
  <c r="AG388" i="9"/>
  <c r="AI388" i="9"/>
  <c r="AK388" i="9"/>
  <c r="AM388" i="9"/>
  <c r="AO388" i="9"/>
  <c r="Q389" i="9"/>
  <c r="S389" i="9"/>
  <c r="U389" i="9"/>
  <c r="W389" i="9"/>
  <c r="Y389" i="9"/>
  <c r="AA389" i="9"/>
  <c r="AC389" i="9"/>
  <c r="AE389" i="9"/>
  <c r="AG389" i="9"/>
  <c r="AI389" i="9"/>
  <c r="AK389" i="9"/>
  <c r="AM389" i="9"/>
  <c r="AO389" i="9"/>
  <c r="Q390" i="9"/>
  <c r="S390" i="9"/>
  <c r="U390" i="9"/>
  <c r="W390" i="9"/>
  <c r="Y390" i="9"/>
  <c r="AA390" i="9"/>
  <c r="AC390" i="9"/>
  <c r="AE390" i="9"/>
  <c r="AG390" i="9"/>
  <c r="AI390" i="9"/>
  <c r="AK390" i="9"/>
  <c r="AM390" i="9"/>
  <c r="AO390" i="9"/>
  <c r="Q391" i="9"/>
  <c r="S391" i="9"/>
  <c r="U391" i="9"/>
  <c r="W391" i="9"/>
  <c r="Y391" i="9"/>
  <c r="AA391" i="9"/>
  <c r="AC391" i="9"/>
  <c r="AE391" i="9"/>
  <c r="AG391" i="9"/>
  <c r="AI391" i="9"/>
  <c r="AK391" i="9"/>
  <c r="AM391" i="9"/>
  <c r="AO391" i="9"/>
  <c r="Q392" i="9"/>
  <c r="S392" i="9"/>
  <c r="U392" i="9"/>
  <c r="W392" i="9"/>
  <c r="Y392" i="9"/>
  <c r="AA392" i="9"/>
  <c r="AC392" i="9"/>
  <c r="AE392" i="9"/>
  <c r="AG392" i="9"/>
  <c r="AI392" i="9"/>
  <c r="AK392" i="9"/>
  <c r="AM392" i="9"/>
  <c r="AO392" i="9"/>
  <c r="Q393" i="9"/>
  <c r="S393" i="9"/>
  <c r="U393" i="9"/>
  <c r="W393" i="9"/>
  <c r="Y393" i="9"/>
  <c r="AA393" i="9"/>
  <c r="AC393" i="9"/>
  <c r="AE393" i="9"/>
  <c r="AG393" i="9"/>
  <c r="AI393" i="9"/>
  <c r="AK393" i="9"/>
  <c r="AM393" i="9"/>
  <c r="AO393" i="9"/>
  <c r="Q394" i="9"/>
  <c r="S394" i="9"/>
  <c r="U394" i="9"/>
  <c r="W394" i="9"/>
  <c r="Y394" i="9"/>
  <c r="AA394" i="9"/>
  <c r="AC394" i="9"/>
  <c r="AE394" i="9"/>
  <c r="AG394" i="9"/>
  <c r="AI394" i="9"/>
  <c r="AK394" i="9"/>
  <c r="AM394" i="9"/>
  <c r="AO394" i="9"/>
  <c r="Q395" i="9"/>
  <c r="S395" i="9"/>
  <c r="U395" i="9"/>
  <c r="W395" i="9"/>
  <c r="Y395" i="9"/>
  <c r="AA395" i="9"/>
  <c r="AC395" i="9"/>
  <c r="AE395" i="9"/>
  <c r="AG395" i="9"/>
  <c r="AI395" i="9"/>
  <c r="AK395" i="9"/>
  <c r="AM395" i="9"/>
  <c r="AO395" i="9"/>
  <c r="Q396" i="9"/>
  <c r="S396" i="9"/>
  <c r="U396" i="9"/>
  <c r="W396" i="9"/>
  <c r="Y396" i="9"/>
  <c r="AA396" i="9"/>
  <c r="AC396" i="9"/>
  <c r="AE396" i="9"/>
  <c r="AG396" i="9"/>
  <c r="AI396" i="9"/>
  <c r="AK396" i="9"/>
  <c r="AM396" i="9"/>
  <c r="AO396" i="9"/>
  <c r="Q397" i="9"/>
  <c r="S397" i="9"/>
  <c r="U397" i="9"/>
  <c r="W397" i="9"/>
  <c r="Y397" i="9"/>
  <c r="AA397" i="9"/>
  <c r="AC397" i="9"/>
  <c r="AE397" i="9"/>
  <c r="AG397" i="9"/>
  <c r="AI397" i="9"/>
  <c r="AK397" i="9"/>
  <c r="AM397" i="9"/>
  <c r="AO397" i="9"/>
  <c r="AK398" i="9"/>
  <c r="Q400" i="9"/>
  <c r="AA400" i="9"/>
  <c r="AE400" i="9"/>
  <c r="AI400" i="9"/>
  <c r="Q402" i="9"/>
  <c r="S402" i="9"/>
  <c r="U402" i="9"/>
  <c r="W402" i="9"/>
  <c r="Y402" i="9"/>
  <c r="AA402" i="9"/>
  <c r="AC402" i="9"/>
  <c r="AE402" i="9"/>
  <c r="AG402" i="9"/>
  <c r="AI402" i="9"/>
  <c r="AK402" i="9"/>
  <c r="AM402" i="9"/>
  <c r="AO402" i="9"/>
  <c r="Q403" i="9"/>
  <c r="S403" i="9"/>
  <c r="U403" i="9"/>
  <c r="W403" i="9"/>
  <c r="Y403" i="9"/>
  <c r="AA403" i="9"/>
  <c r="AC403" i="9"/>
  <c r="AE403" i="9"/>
  <c r="AG403" i="9"/>
  <c r="AI403" i="9"/>
  <c r="AK403" i="9"/>
  <c r="AM403" i="9"/>
  <c r="AO403" i="9"/>
  <c r="Q404" i="9"/>
  <c r="S404" i="9"/>
  <c r="U404" i="9"/>
  <c r="W404" i="9"/>
  <c r="Y404" i="9"/>
  <c r="AA404" i="9"/>
  <c r="AC404" i="9"/>
  <c r="AE404" i="9"/>
  <c r="AG404" i="9"/>
  <c r="AI404" i="9"/>
  <c r="AK404" i="9"/>
  <c r="AM404" i="9"/>
  <c r="AO404" i="9"/>
  <c r="Q405" i="9"/>
  <c r="S405" i="9"/>
  <c r="U405" i="9"/>
  <c r="W405" i="9"/>
  <c r="Y405" i="9"/>
  <c r="AA405" i="9"/>
  <c r="AC405" i="9"/>
  <c r="AE405" i="9"/>
  <c r="AG405" i="9"/>
  <c r="AI405" i="9"/>
  <c r="AK405" i="9"/>
  <c r="AM405" i="9"/>
  <c r="AO405" i="9"/>
  <c r="Q406" i="9"/>
  <c r="S406" i="9"/>
  <c r="U406" i="9"/>
  <c r="W406" i="9"/>
  <c r="Y406" i="9"/>
  <c r="AA406" i="9"/>
  <c r="AC406" i="9"/>
  <c r="AE406" i="9"/>
  <c r="AG406" i="9"/>
  <c r="AI406" i="9"/>
  <c r="AK406" i="9"/>
  <c r="AM406" i="9"/>
  <c r="AO406" i="9"/>
  <c r="AG408" i="9"/>
  <c r="Q409" i="9"/>
  <c r="S409" i="9"/>
  <c r="U409" i="9"/>
  <c r="W409" i="9"/>
  <c r="Y409" i="9"/>
  <c r="AA409" i="9"/>
  <c r="AC409" i="9"/>
  <c r="AE409" i="9"/>
  <c r="AG409" i="9"/>
  <c r="AI409" i="9"/>
  <c r="AK409" i="9"/>
  <c r="AM409" i="9"/>
  <c r="AO409" i="9"/>
  <c r="Q410" i="9"/>
  <c r="S410" i="9"/>
  <c r="U410" i="9"/>
  <c r="W410" i="9"/>
  <c r="Y410" i="9"/>
  <c r="AA410" i="9"/>
  <c r="AC410" i="9"/>
  <c r="AE410" i="9"/>
  <c r="AG410" i="9"/>
  <c r="AI410" i="9"/>
  <c r="AK410" i="9"/>
  <c r="AM410" i="9"/>
  <c r="AO410" i="9"/>
  <c r="Q411" i="9"/>
  <c r="S411" i="9"/>
  <c r="U411" i="9"/>
  <c r="W411" i="9"/>
  <c r="Y411" i="9"/>
  <c r="AA411" i="9"/>
  <c r="AC411" i="9"/>
  <c r="AE411" i="9"/>
  <c r="AG411" i="9"/>
  <c r="AI411" i="9"/>
  <c r="AK411" i="9"/>
  <c r="AM411" i="9"/>
  <c r="AO411" i="9"/>
  <c r="Q412" i="9"/>
  <c r="S412" i="9"/>
  <c r="U412" i="9"/>
  <c r="W412" i="9"/>
  <c r="Y412" i="9"/>
  <c r="AA412" i="9"/>
  <c r="AC412" i="9"/>
  <c r="AE412" i="9"/>
  <c r="AG412" i="9"/>
  <c r="AI412" i="9"/>
  <c r="AK412" i="9"/>
  <c r="AM412" i="9"/>
  <c r="AO412" i="9"/>
  <c r="AG413" i="9"/>
  <c r="Q414" i="9"/>
  <c r="S414" i="9"/>
  <c r="W414" i="9"/>
  <c r="AG414" i="9"/>
  <c r="AI414" i="9"/>
  <c r="AM414" i="9"/>
  <c r="Q415" i="9"/>
  <c r="S415" i="9"/>
  <c r="U415" i="9"/>
  <c r="W415" i="9"/>
  <c r="Y415" i="9"/>
  <c r="AA415" i="9"/>
  <c r="AC415" i="9"/>
  <c r="AE415" i="9"/>
  <c r="AG415" i="9"/>
  <c r="AI415" i="9"/>
  <c r="AK415" i="9"/>
  <c r="AM415" i="9"/>
  <c r="AO415" i="9"/>
  <c r="Q416" i="9"/>
  <c r="S416" i="9"/>
  <c r="U416" i="9"/>
  <c r="W416" i="9"/>
  <c r="Y416" i="9"/>
  <c r="AA416" i="9"/>
  <c r="AC416" i="9"/>
  <c r="AE416" i="9"/>
  <c r="AG416" i="9"/>
  <c r="AI416" i="9"/>
  <c r="AK416" i="9"/>
  <c r="AM416" i="9"/>
  <c r="AO416" i="9"/>
  <c r="Q417" i="9"/>
  <c r="S417" i="9"/>
  <c r="U417" i="9"/>
  <c r="W417" i="9"/>
  <c r="Y417" i="9"/>
  <c r="AA417" i="9"/>
  <c r="AC417" i="9"/>
  <c r="AE417" i="9"/>
  <c r="AG417" i="9"/>
  <c r="AI417" i="9"/>
  <c r="AK417" i="9"/>
  <c r="AM417" i="9"/>
  <c r="AO417" i="9"/>
  <c r="Q418" i="9"/>
  <c r="S418" i="9"/>
  <c r="U418" i="9"/>
  <c r="W418" i="9"/>
  <c r="Y418" i="9"/>
  <c r="AA418" i="9"/>
  <c r="AC418" i="9"/>
  <c r="AE418" i="9"/>
  <c r="AG418" i="9"/>
  <c r="AI418" i="9"/>
  <c r="AK418" i="9"/>
  <c r="AM418" i="9"/>
  <c r="AO418" i="9"/>
  <c r="Q419" i="9"/>
  <c r="S419" i="9"/>
  <c r="U419" i="9"/>
  <c r="W419" i="9"/>
  <c r="Y419" i="9"/>
  <c r="AA419" i="9"/>
  <c r="AC419" i="9"/>
  <c r="AE419" i="9"/>
  <c r="AG419" i="9"/>
  <c r="AI419" i="9"/>
  <c r="AK419" i="9"/>
  <c r="AM419" i="9"/>
  <c r="AO419" i="9"/>
  <c r="S420" i="9"/>
  <c r="W420" i="9"/>
  <c r="AA420" i="9"/>
  <c r="AK420" i="9"/>
  <c r="AO420" i="9"/>
  <c r="Q421" i="9"/>
  <c r="S421" i="9"/>
  <c r="U421" i="9"/>
  <c r="W421" i="9"/>
  <c r="Y421" i="9"/>
  <c r="AA421" i="9"/>
  <c r="AC421" i="9"/>
  <c r="AE421" i="9"/>
  <c r="AG421" i="9"/>
  <c r="AI421" i="9"/>
  <c r="AK421" i="9"/>
  <c r="AM421" i="9"/>
  <c r="AO421" i="9"/>
  <c r="Q422" i="9"/>
  <c r="S422" i="9"/>
  <c r="U422" i="9"/>
  <c r="W422" i="9"/>
  <c r="Y422" i="9"/>
  <c r="AA422" i="9"/>
  <c r="AC422" i="9"/>
  <c r="AE422" i="9"/>
  <c r="AG422" i="9"/>
  <c r="AI422" i="9"/>
  <c r="AK422" i="9"/>
  <c r="AM422" i="9"/>
  <c r="AO422" i="9"/>
  <c r="Q423" i="9"/>
  <c r="S423" i="9"/>
  <c r="U423" i="9"/>
  <c r="W423" i="9"/>
  <c r="Y423" i="9"/>
  <c r="AA423" i="9"/>
  <c r="AC423" i="9"/>
  <c r="AE423" i="9"/>
  <c r="AG423" i="9"/>
  <c r="AI423" i="9"/>
  <c r="AK423" i="9"/>
  <c r="AM423" i="9"/>
  <c r="AO423" i="9"/>
  <c r="Q424" i="9"/>
  <c r="AE424" i="9"/>
  <c r="AI424" i="9"/>
  <c r="AE425" i="9"/>
  <c r="Q426" i="9"/>
  <c r="S426" i="9"/>
  <c r="U426" i="9"/>
  <c r="W426" i="9"/>
  <c r="Y426" i="9"/>
  <c r="AA426" i="9"/>
  <c r="AC426" i="9"/>
  <c r="AE426" i="9"/>
  <c r="AG426" i="9"/>
  <c r="AI426" i="9"/>
  <c r="AK426" i="9"/>
  <c r="AM426" i="9"/>
  <c r="AO426" i="9"/>
  <c r="S427" i="9"/>
  <c r="AC427" i="9"/>
  <c r="AG427" i="9"/>
  <c r="AK427" i="9"/>
  <c r="Q428" i="9"/>
  <c r="S428" i="9"/>
  <c r="U428" i="9"/>
  <c r="W428" i="9"/>
  <c r="Y428" i="9"/>
  <c r="AA428" i="9"/>
  <c r="AC428" i="9"/>
  <c r="AE428" i="9"/>
  <c r="AG428" i="9"/>
  <c r="AI428" i="9"/>
  <c r="AK428" i="9"/>
  <c r="AM428" i="9"/>
  <c r="AO428" i="9"/>
  <c r="Q429" i="9"/>
  <c r="S429" i="9"/>
  <c r="U429" i="9"/>
  <c r="W429" i="9"/>
  <c r="Y429" i="9"/>
  <c r="AA429" i="9"/>
  <c r="AC429" i="9"/>
  <c r="AE429" i="9"/>
  <c r="AG429" i="9"/>
  <c r="AI429" i="9"/>
  <c r="AK429" i="9"/>
  <c r="AM429" i="9"/>
  <c r="AO429" i="9"/>
  <c r="Q430" i="9"/>
  <c r="S430" i="9"/>
  <c r="U430" i="9"/>
  <c r="W430" i="9"/>
  <c r="Y430" i="9"/>
  <c r="AA430" i="9"/>
  <c r="AC430" i="9"/>
  <c r="AE430" i="9"/>
  <c r="AG430" i="9"/>
  <c r="AI430" i="9"/>
  <c r="AK430" i="9"/>
  <c r="AM430" i="9"/>
  <c r="AO430" i="9"/>
  <c r="Y431" i="9"/>
  <c r="AC431" i="9"/>
  <c r="Q432" i="9"/>
  <c r="S432" i="9"/>
  <c r="U432" i="9"/>
  <c r="W432" i="9"/>
  <c r="Y432" i="9"/>
  <c r="AA432" i="9"/>
  <c r="AC432" i="9"/>
  <c r="AE432" i="9"/>
  <c r="AG432" i="9"/>
  <c r="AI432" i="9"/>
  <c r="AK432" i="9"/>
  <c r="AM432" i="9"/>
  <c r="AO432" i="9"/>
  <c r="Q433" i="9"/>
  <c r="S433" i="9"/>
  <c r="U433" i="9"/>
  <c r="W433" i="9"/>
  <c r="Y433" i="9"/>
  <c r="AA433" i="9"/>
  <c r="AC433" i="9"/>
  <c r="AE433" i="9"/>
  <c r="AG433" i="9"/>
  <c r="AI433" i="9"/>
  <c r="AK433" i="9"/>
  <c r="AM433" i="9"/>
  <c r="AO433" i="9"/>
  <c r="Q434" i="9"/>
  <c r="S434" i="9"/>
  <c r="U434" i="9"/>
  <c r="W434" i="9"/>
  <c r="Y434" i="9"/>
  <c r="AA434" i="9"/>
  <c r="AC434" i="9"/>
  <c r="AE434" i="9"/>
  <c r="AG434" i="9"/>
  <c r="AI434" i="9"/>
  <c r="AK434" i="9"/>
  <c r="AM434" i="9"/>
  <c r="AO434" i="9"/>
  <c r="Q435" i="9"/>
  <c r="S435" i="9"/>
  <c r="U435" i="9"/>
  <c r="W435" i="9"/>
  <c r="Y435" i="9"/>
  <c r="AA435" i="9"/>
  <c r="AC435" i="9"/>
  <c r="AE435" i="9"/>
  <c r="AG435" i="9"/>
  <c r="AI435" i="9"/>
  <c r="AK435" i="9"/>
  <c r="AM435" i="9"/>
  <c r="AO435" i="9"/>
  <c r="Q436" i="9"/>
  <c r="S436" i="9"/>
  <c r="U436" i="9"/>
  <c r="W436" i="9"/>
  <c r="Y436" i="9"/>
  <c r="AA436" i="9"/>
  <c r="AC436" i="9"/>
  <c r="AE436" i="9"/>
  <c r="AG436" i="9"/>
  <c r="AI436" i="9"/>
  <c r="AK436" i="9"/>
  <c r="AM436" i="9"/>
  <c r="AO436" i="9"/>
  <c r="Q437" i="9"/>
  <c r="S437" i="9"/>
  <c r="U437" i="9"/>
  <c r="W437" i="9"/>
  <c r="Y437" i="9"/>
  <c r="AA437" i="9"/>
  <c r="AC437" i="9"/>
  <c r="AE437" i="9"/>
  <c r="AG437" i="9"/>
  <c r="AI437" i="9"/>
  <c r="AK437" i="9"/>
  <c r="AM437" i="9"/>
  <c r="AO437" i="9"/>
  <c r="Q7" i="9"/>
  <c r="S7" i="9"/>
  <c r="U7" i="9"/>
  <c r="W7" i="9"/>
  <c r="Y7" i="9"/>
  <c r="AA7" i="9"/>
  <c r="AC7" i="9"/>
  <c r="AE7" i="9"/>
  <c r="AG7" i="9"/>
  <c r="AI7" i="9"/>
  <c r="AK7" i="9"/>
  <c r="AM7" i="9"/>
  <c r="AO7" i="9"/>
  <c r="Q8" i="9"/>
  <c r="S8" i="9"/>
  <c r="U8" i="9"/>
  <c r="W8" i="9"/>
  <c r="Y8" i="9"/>
  <c r="AA8" i="9"/>
  <c r="AC8" i="9"/>
  <c r="AE8" i="9"/>
  <c r="AG8" i="9"/>
  <c r="AI8" i="9"/>
  <c r="AK8" i="9"/>
  <c r="AM8" i="9"/>
  <c r="AO8" i="9"/>
  <c r="Q9" i="9"/>
  <c r="S9" i="9"/>
  <c r="U9" i="9"/>
  <c r="W9" i="9"/>
  <c r="Y9" i="9"/>
  <c r="AA9" i="9"/>
  <c r="AC9" i="9"/>
  <c r="AE9" i="9"/>
  <c r="AG9" i="9"/>
  <c r="AI9" i="9"/>
  <c r="AK9" i="9"/>
  <c r="AM9" i="9"/>
  <c r="AO9" i="9"/>
  <c r="Q10" i="9"/>
  <c r="S10" i="9"/>
  <c r="U10" i="9"/>
  <c r="W10" i="9"/>
  <c r="Y10" i="9"/>
  <c r="AA10" i="9"/>
  <c r="AC10" i="9"/>
  <c r="AE10" i="9"/>
  <c r="AG10" i="9"/>
  <c r="AI10" i="9"/>
  <c r="AK10" i="9"/>
  <c r="AM10" i="9"/>
  <c r="AO10" i="9"/>
  <c r="Q11" i="9"/>
  <c r="S11" i="9"/>
  <c r="U11" i="9"/>
  <c r="W11" i="9"/>
  <c r="Y11" i="9"/>
  <c r="AA11" i="9"/>
  <c r="AC11" i="9"/>
  <c r="AE11" i="9"/>
  <c r="AG11" i="9"/>
  <c r="AI11" i="9"/>
  <c r="AK11" i="9"/>
  <c r="AM11" i="9"/>
  <c r="AO11" i="9"/>
  <c r="O435" i="9"/>
  <c r="M435" i="9"/>
  <c r="K435" i="9"/>
  <c r="I435" i="9"/>
  <c r="G435" i="9"/>
  <c r="O434" i="9"/>
  <c r="M434" i="9"/>
  <c r="K434" i="9"/>
  <c r="I434" i="9"/>
  <c r="G434" i="9"/>
  <c r="O433" i="9"/>
  <c r="M433" i="9"/>
  <c r="K433" i="9"/>
  <c r="I433" i="9"/>
  <c r="G433" i="9"/>
  <c r="O432" i="9"/>
  <c r="M432" i="9"/>
  <c r="K432" i="9"/>
  <c r="I432" i="9"/>
  <c r="G432" i="9"/>
  <c r="E431" i="9"/>
  <c r="AE431" i="9" s="1"/>
  <c r="O430" i="9"/>
  <c r="M430" i="9"/>
  <c r="K430" i="9"/>
  <c r="I430" i="9"/>
  <c r="G430" i="9"/>
  <c r="O429" i="9"/>
  <c r="M429" i="9"/>
  <c r="K429" i="9"/>
  <c r="I429" i="9"/>
  <c r="G429" i="9"/>
  <c r="O428" i="9"/>
  <c r="M428" i="9"/>
  <c r="K428" i="9"/>
  <c r="I428" i="9"/>
  <c r="G428" i="9"/>
  <c r="M427" i="9"/>
  <c r="I427" i="9"/>
  <c r="E427" i="9"/>
  <c r="W427" i="9" s="1"/>
  <c r="O426" i="9"/>
  <c r="M426" i="9"/>
  <c r="K426" i="9"/>
  <c r="I426" i="9"/>
  <c r="G426" i="9"/>
  <c r="E425" i="9"/>
  <c r="E424" i="9"/>
  <c r="U424" i="9" s="1"/>
  <c r="O423" i="9"/>
  <c r="M423" i="9"/>
  <c r="K423" i="9"/>
  <c r="I423" i="9"/>
  <c r="G423" i="9"/>
  <c r="O422" i="9"/>
  <c r="M422" i="9"/>
  <c r="K422" i="9"/>
  <c r="I422" i="9"/>
  <c r="G422" i="9"/>
  <c r="O421" i="9"/>
  <c r="M421" i="9"/>
  <c r="K421" i="9"/>
  <c r="I421" i="9"/>
  <c r="G421" i="9"/>
  <c r="AP421" i="9" s="1"/>
  <c r="M420" i="9"/>
  <c r="I420" i="9"/>
  <c r="E420" i="9"/>
  <c r="AC420" i="9" s="1"/>
  <c r="O419" i="9"/>
  <c r="M419" i="9"/>
  <c r="K419" i="9"/>
  <c r="I419" i="9"/>
  <c r="G419" i="9"/>
  <c r="O418" i="9"/>
  <c r="M418" i="9"/>
  <c r="K418" i="9"/>
  <c r="I418" i="9"/>
  <c r="G418" i="9"/>
  <c r="O417" i="9"/>
  <c r="M417" i="9"/>
  <c r="K417" i="9"/>
  <c r="I417" i="9"/>
  <c r="G417" i="9"/>
  <c r="O416" i="9"/>
  <c r="M416" i="9"/>
  <c r="K416" i="9"/>
  <c r="I416" i="9"/>
  <c r="G416" i="9"/>
  <c r="O415" i="9"/>
  <c r="M415" i="9"/>
  <c r="K415" i="9"/>
  <c r="I415" i="9"/>
  <c r="G415" i="9"/>
  <c r="E414" i="9"/>
  <c r="E413" i="9"/>
  <c r="O412" i="9"/>
  <c r="M412" i="9"/>
  <c r="K412" i="9"/>
  <c r="I412" i="9"/>
  <c r="G412" i="9"/>
  <c r="O411" i="9"/>
  <c r="M411" i="9"/>
  <c r="K411" i="9"/>
  <c r="I411" i="9"/>
  <c r="G411" i="9"/>
  <c r="O410" i="9"/>
  <c r="M410" i="9"/>
  <c r="K410" i="9"/>
  <c r="I410" i="9"/>
  <c r="G410" i="9"/>
  <c r="O409" i="9"/>
  <c r="M409" i="9"/>
  <c r="K409" i="9"/>
  <c r="I409" i="9"/>
  <c r="G409" i="9"/>
  <c r="E408" i="9"/>
  <c r="U408" i="9" s="1"/>
  <c r="E407" i="9"/>
  <c r="O406" i="9"/>
  <c r="M406" i="9"/>
  <c r="K406" i="9"/>
  <c r="I406" i="9"/>
  <c r="G406" i="9"/>
  <c r="O405" i="9"/>
  <c r="M405" i="9"/>
  <c r="K405" i="9"/>
  <c r="I405" i="9"/>
  <c r="G405" i="9"/>
  <c r="O404" i="9"/>
  <c r="M404" i="9"/>
  <c r="K404" i="9"/>
  <c r="I404" i="9"/>
  <c r="G404" i="9"/>
  <c r="O403" i="9"/>
  <c r="M403" i="9"/>
  <c r="K403" i="9"/>
  <c r="I403" i="9"/>
  <c r="G403" i="9"/>
  <c r="O402" i="9"/>
  <c r="M402" i="9"/>
  <c r="K402" i="9"/>
  <c r="I402" i="9"/>
  <c r="G402" i="9"/>
  <c r="E401" i="9"/>
  <c r="E400" i="9"/>
  <c r="U400" i="9" s="1"/>
  <c r="E399" i="9"/>
  <c r="E398" i="9"/>
  <c r="Y398" i="9" s="1"/>
  <c r="O397" i="9"/>
  <c r="M397" i="9"/>
  <c r="K397" i="9"/>
  <c r="I397" i="9"/>
  <c r="G397" i="9"/>
  <c r="O396" i="9"/>
  <c r="M396" i="9"/>
  <c r="K396" i="9"/>
  <c r="I396" i="9"/>
  <c r="G396" i="9"/>
  <c r="O395" i="9"/>
  <c r="M395" i="9"/>
  <c r="K395" i="9"/>
  <c r="I395" i="9"/>
  <c r="G395" i="9"/>
  <c r="O394" i="9"/>
  <c r="M394" i="9"/>
  <c r="K394" i="9"/>
  <c r="I394" i="9"/>
  <c r="G394" i="9"/>
  <c r="O393" i="9"/>
  <c r="M393" i="9"/>
  <c r="K393" i="9"/>
  <c r="I393" i="9"/>
  <c r="G393" i="9"/>
  <c r="O392" i="9"/>
  <c r="M392" i="9"/>
  <c r="K392" i="9"/>
  <c r="I392" i="9"/>
  <c r="G392" i="9"/>
  <c r="O391" i="9"/>
  <c r="M391" i="9"/>
  <c r="K391" i="9"/>
  <c r="I391" i="9"/>
  <c r="G391" i="9"/>
  <c r="O390" i="9"/>
  <c r="M390" i="9"/>
  <c r="K390" i="9"/>
  <c r="I390" i="9"/>
  <c r="G390" i="9"/>
  <c r="O389" i="9"/>
  <c r="M389" i="9"/>
  <c r="K389" i="9"/>
  <c r="I389" i="9"/>
  <c r="G389" i="9"/>
  <c r="O388" i="9"/>
  <c r="M388" i="9"/>
  <c r="K388" i="9"/>
  <c r="I388" i="9"/>
  <c r="G388" i="9"/>
  <c r="O387" i="9"/>
  <c r="M387" i="9"/>
  <c r="K387" i="9"/>
  <c r="I387" i="9"/>
  <c r="G387" i="9"/>
  <c r="O386" i="9"/>
  <c r="M386" i="9"/>
  <c r="K386" i="9"/>
  <c r="I386" i="9"/>
  <c r="G386" i="9"/>
  <c r="O385" i="9"/>
  <c r="M385" i="9"/>
  <c r="K385" i="9"/>
  <c r="I385" i="9"/>
  <c r="G385" i="9"/>
  <c r="O384" i="9"/>
  <c r="M384" i="9"/>
  <c r="K384" i="9"/>
  <c r="I384" i="9"/>
  <c r="G384" i="9"/>
  <c r="O383" i="9"/>
  <c r="M383" i="9"/>
  <c r="K383" i="9"/>
  <c r="I383" i="9"/>
  <c r="G383" i="9"/>
  <c r="O382" i="9"/>
  <c r="M382" i="9"/>
  <c r="K382" i="9"/>
  <c r="I382" i="9"/>
  <c r="G382" i="9"/>
  <c r="O381" i="9"/>
  <c r="M381" i="9"/>
  <c r="K381" i="9"/>
  <c r="I381" i="9"/>
  <c r="G381" i="9"/>
  <c r="O380" i="9"/>
  <c r="M380" i="9"/>
  <c r="K380" i="9"/>
  <c r="I380" i="9"/>
  <c r="G380" i="9"/>
  <c r="O379" i="9"/>
  <c r="M379" i="9"/>
  <c r="K379" i="9"/>
  <c r="I379" i="9"/>
  <c r="G379" i="9"/>
  <c r="O378" i="9"/>
  <c r="M378" i="9"/>
  <c r="K378" i="9"/>
  <c r="I378" i="9"/>
  <c r="G378" i="9"/>
  <c r="O377" i="9"/>
  <c r="M377" i="9"/>
  <c r="K377" i="9"/>
  <c r="I377" i="9"/>
  <c r="G377" i="9"/>
  <c r="O376" i="9"/>
  <c r="M376" i="9"/>
  <c r="K376" i="9"/>
  <c r="I376" i="9"/>
  <c r="G376" i="9"/>
  <c r="O375" i="9"/>
  <c r="M375" i="9"/>
  <c r="K375" i="9"/>
  <c r="I375" i="9"/>
  <c r="G375" i="9"/>
  <c r="O374" i="9"/>
  <c r="M374" i="9"/>
  <c r="K374" i="9"/>
  <c r="I374" i="9"/>
  <c r="G374" i="9"/>
  <c r="O373" i="9"/>
  <c r="M373" i="9"/>
  <c r="K373" i="9"/>
  <c r="I373" i="9"/>
  <c r="G373" i="9"/>
  <c r="O372" i="9"/>
  <c r="M372" i="9"/>
  <c r="K372" i="9"/>
  <c r="I372" i="9"/>
  <c r="G372" i="9"/>
  <c r="O371" i="9"/>
  <c r="M371" i="9"/>
  <c r="K371" i="9"/>
  <c r="I371" i="9"/>
  <c r="G371" i="9"/>
  <c r="O370" i="9"/>
  <c r="M370" i="9"/>
  <c r="K370" i="9"/>
  <c r="I370" i="9"/>
  <c r="G370" i="9"/>
  <c r="O369" i="9"/>
  <c r="M369" i="9"/>
  <c r="K369" i="9"/>
  <c r="I369" i="9"/>
  <c r="G369" i="9"/>
  <c r="O368" i="9"/>
  <c r="M368" i="9"/>
  <c r="K368" i="9"/>
  <c r="I368" i="9"/>
  <c r="G368" i="9"/>
  <c r="O367" i="9"/>
  <c r="M367" i="9"/>
  <c r="K367" i="9"/>
  <c r="I367" i="9"/>
  <c r="G367" i="9"/>
  <c r="O366" i="9"/>
  <c r="M366" i="9"/>
  <c r="K366" i="9"/>
  <c r="I366" i="9"/>
  <c r="G366" i="9"/>
  <c r="O365" i="9"/>
  <c r="M365" i="9"/>
  <c r="K365" i="9"/>
  <c r="I365" i="9"/>
  <c r="G365" i="9"/>
  <c r="O364" i="9"/>
  <c r="M364" i="9"/>
  <c r="K364" i="9"/>
  <c r="I364" i="9"/>
  <c r="G364" i="9"/>
  <c r="O363" i="9"/>
  <c r="M363" i="9"/>
  <c r="K363" i="9"/>
  <c r="I363" i="9"/>
  <c r="G363" i="9"/>
  <c r="M362" i="9"/>
  <c r="I362" i="9"/>
  <c r="G362" i="9"/>
  <c r="O361" i="9"/>
  <c r="M361" i="9"/>
  <c r="K361" i="9"/>
  <c r="I361" i="9"/>
  <c r="G361" i="9"/>
  <c r="O360" i="9"/>
  <c r="M360" i="9"/>
  <c r="K360" i="9"/>
  <c r="I360" i="9"/>
  <c r="G360" i="9"/>
  <c r="O359" i="9"/>
  <c r="M359" i="9"/>
  <c r="K359" i="9"/>
  <c r="I359" i="9"/>
  <c r="G359" i="9"/>
  <c r="O358" i="9"/>
  <c r="M358" i="9"/>
  <c r="K358" i="9"/>
  <c r="I358" i="9"/>
  <c r="G358" i="9"/>
  <c r="O357" i="9"/>
  <c r="M357" i="9"/>
  <c r="K357" i="9"/>
  <c r="I357" i="9"/>
  <c r="G357" i="9"/>
  <c r="O356" i="9"/>
  <c r="M356" i="9"/>
  <c r="K356" i="9"/>
  <c r="I356" i="9"/>
  <c r="G356" i="9"/>
  <c r="O355" i="9"/>
  <c r="M355" i="9"/>
  <c r="K355" i="9"/>
  <c r="I355" i="9"/>
  <c r="G355" i="9"/>
  <c r="O354" i="9"/>
  <c r="M354" i="9"/>
  <c r="K354" i="9"/>
  <c r="I354" i="9"/>
  <c r="G354" i="9"/>
  <c r="O353" i="9"/>
  <c r="M353" i="9"/>
  <c r="K353" i="9"/>
  <c r="I353" i="9"/>
  <c r="G353" i="9"/>
  <c r="AP353" i="9" s="1"/>
  <c r="O352" i="9"/>
  <c r="M352" i="9"/>
  <c r="K352" i="9"/>
  <c r="I352" i="9"/>
  <c r="G352" i="9"/>
  <c r="O351" i="9"/>
  <c r="M351" i="9"/>
  <c r="K351" i="9"/>
  <c r="I351" i="9"/>
  <c r="G351" i="9"/>
  <c r="O350" i="9"/>
  <c r="M350" i="9"/>
  <c r="K350" i="9"/>
  <c r="I350" i="9"/>
  <c r="G350" i="9"/>
  <c r="O349" i="9"/>
  <c r="M349" i="9"/>
  <c r="K349" i="9"/>
  <c r="I349" i="9"/>
  <c r="G349" i="9"/>
  <c r="O348" i="9"/>
  <c r="M348" i="9"/>
  <c r="K348" i="9"/>
  <c r="I348" i="9"/>
  <c r="G348" i="9"/>
  <c r="O347" i="9"/>
  <c r="M347" i="9"/>
  <c r="K347" i="9"/>
  <c r="I347" i="9"/>
  <c r="G347" i="9"/>
  <c r="O346" i="9"/>
  <c r="M346" i="9"/>
  <c r="K346" i="9"/>
  <c r="I346" i="9"/>
  <c r="G346" i="9"/>
  <c r="O345" i="9"/>
  <c r="M345" i="9"/>
  <c r="K345" i="9"/>
  <c r="I345" i="9"/>
  <c r="G345" i="9"/>
  <c r="O344" i="9"/>
  <c r="M344" i="9"/>
  <c r="K344" i="9"/>
  <c r="I344" i="9"/>
  <c r="G344" i="9"/>
  <c r="O343" i="9"/>
  <c r="M343" i="9"/>
  <c r="K343" i="9"/>
  <c r="I343" i="9"/>
  <c r="G343" i="9"/>
  <c r="O342" i="9"/>
  <c r="M342" i="9"/>
  <c r="K342" i="9"/>
  <c r="I342" i="9"/>
  <c r="G342" i="9"/>
  <c r="O341" i="9"/>
  <c r="M341" i="9"/>
  <c r="K341" i="9"/>
  <c r="I341" i="9"/>
  <c r="G341" i="9"/>
  <c r="AP341" i="9" s="1"/>
  <c r="O339" i="9"/>
  <c r="M339" i="9"/>
  <c r="K339" i="9"/>
  <c r="I339" i="9"/>
  <c r="G339" i="9"/>
  <c r="O338" i="9"/>
  <c r="M338" i="9"/>
  <c r="K338" i="9"/>
  <c r="I338" i="9"/>
  <c r="G338" i="9"/>
  <c r="O337" i="9"/>
  <c r="M337" i="9"/>
  <c r="K337" i="9"/>
  <c r="I337" i="9"/>
  <c r="G337" i="9"/>
  <c r="O336" i="9"/>
  <c r="M336" i="9"/>
  <c r="K336" i="9"/>
  <c r="I336" i="9"/>
  <c r="G336" i="9"/>
  <c r="O335" i="9"/>
  <c r="M335" i="9"/>
  <c r="K335" i="9"/>
  <c r="I335" i="9"/>
  <c r="G335" i="9"/>
  <c r="O334" i="9"/>
  <c r="M334" i="9"/>
  <c r="K334" i="9"/>
  <c r="I334" i="9"/>
  <c r="G334" i="9"/>
  <c r="O333" i="9"/>
  <c r="M333" i="9"/>
  <c r="K333" i="9"/>
  <c r="I333" i="9"/>
  <c r="G333" i="9"/>
  <c r="O332" i="9"/>
  <c r="M332" i="9"/>
  <c r="K332" i="9"/>
  <c r="I332" i="9"/>
  <c r="G332" i="9"/>
  <c r="O331" i="9"/>
  <c r="M331" i="9"/>
  <c r="K331" i="9"/>
  <c r="I331" i="9"/>
  <c r="G331" i="9"/>
  <c r="O330" i="9"/>
  <c r="M330" i="9"/>
  <c r="K330" i="9"/>
  <c r="I330" i="9"/>
  <c r="G330" i="9"/>
  <c r="O329" i="9"/>
  <c r="M329" i="9"/>
  <c r="K329" i="9"/>
  <c r="I329" i="9"/>
  <c r="G329" i="9"/>
  <c r="O328" i="9"/>
  <c r="M328" i="9"/>
  <c r="K328" i="9"/>
  <c r="I328" i="9"/>
  <c r="G328" i="9"/>
  <c r="O327" i="9"/>
  <c r="M327" i="9"/>
  <c r="K327" i="9"/>
  <c r="I327" i="9"/>
  <c r="G327" i="9"/>
  <c r="O326" i="9"/>
  <c r="M326" i="9"/>
  <c r="K326" i="9"/>
  <c r="I326" i="9"/>
  <c r="G326" i="9"/>
  <c r="O325" i="9"/>
  <c r="M325" i="9"/>
  <c r="K325" i="9"/>
  <c r="I325" i="9"/>
  <c r="G325" i="9"/>
  <c r="O324" i="9"/>
  <c r="M324" i="9"/>
  <c r="K324" i="9"/>
  <c r="I324" i="9"/>
  <c r="G324" i="9"/>
  <c r="O323" i="9"/>
  <c r="M323" i="9"/>
  <c r="K323" i="9"/>
  <c r="I323" i="9"/>
  <c r="G323" i="9"/>
  <c r="O322" i="9"/>
  <c r="K322" i="9"/>
  <c r="I322" i="9"/>
  <c r="G322" i="9"/>
  <c r="O321" i="9"/>
  <c r="K321" i="9"/>
  <c r="I321" i="9"/>
  <c r="G321" i="9"/>
  <c r="O320" i="9"/>
  <c r="K320" i="9"/>
  <c r="I320" i="9"/>
  <c r="G320" i="9"/>
  <c r="O319" i="9"/>
  <c r="K319" i="9"/>
  <c r="I319" i="9"/>
  <c r="G319" i="9"/>
  <c r="O318" i="9"/>
  <c r="K318" i="9"/>
  <c r="I318" i="9"/>
  <c r="G318" i="9"/>
  <c r="O317" i="9"/>
  <c r="K317" i="9"/>
  <c r="I317" i="9"/>
  <c r="G317" i="9"/>
  <c r="O316" i="9"/>
  <c r="K316" i="9"/>
  <c r="I316" i="9"/>
  <c r="G316" i="9"/>
  <c r="O315" i="9"/>
  <c r="K315" i="9"/>
  <c r="I315" i="9"/>
  <c r="G315" i="9"/>
  <c r="O314" i="9"/>
  <c r="K314" i="9"/>
  <c r="I314" i="9"/>
  <c r="G314" i="9"/>
  <c r="O313" i="9"/>
  <c r="M313" i="9"/>
  <c r="K313" i="9"/>
  <c r="I313" i="9"/>
  <c r="G313" i="9"/>
  <c r="O312" i="9"/>
  <c r="M312" i="9"/>
  <c r="K312" i="9"/>
  <c r="I312" i="9"/>
  <c r="G312" i="9"/>
  <c r="O311" i="9"/>
  <c r="M311" i="9"/>
  <c r="K311" i="9"/>
  <c r="I311" i="9"/>
  <c r="G311" i="9"/>
  <c r="O310" i="9"/>
  <c r="M310" i="9"/>
  <c r="K310" i="9"/>
  <c r="I310" i="9"/>
  <c r="G310" i="9"/>
  <c r="O309" i="9"/>
  <c r="M309" i="9"/>
  <c r="K309" i="9"/>
  <c r="I309" i="9"/>
  <c r="G309" i="9"/>
  <c r="O308" i="9"/>
  <c r="M308" i="9"/>
  <c r="K308" i="9"/>
  <c r="I308" i="9"/>
  <c r="G308" i="9"/>
  <c r="O307" i="9"/>
  <c r="M307" i="9"/>
  <c r="K307" i="9"/>
  <c r="I307" i="9"/>
  <c r="G307" i="9"/>
  <c r="AP307" i="9" s="1"/>
  <c r="O306" i="9"/>
  <c r="M306" i="9"/>
  <c r="K306" i="9"/>
  <c r="I306" i="9"/>
  <c r="G306" i="9"/>
  <c r="O305" i="9"/>
  <c r="M305" i="9"/>
  <c r="K305" i="9"/>
  <c r="I305" i="9"/>
  <c r="G305" i="9"/>
  <c r="O304" i="9"/>
  <c r="M304" i="9"/>
  <c r="K304" i="9"/>
  <c r="I304" i="9"/>
  <c r="G304" i="9"/>
  <c r="O303" i="9"/>
  <c r="M303" i="9"/>
  <c r="O302" i="9"/>
  <c r="M302" i="9"/>
  <c r="O301" i="9"/>
  <c r="M301" i="9"/>
  <c r="K301" i="9"/>
  <c r="I301" i="9"/>
  <c r="G301" i="9"/>
  <c r="O300" i="9"/>
  <c r="M300" i="9"/>
  <c r="K300" i="9"/>
  <c r="I300" i="9"/>
  <c r="G300" i="9"/>
  <c r="O299" i="9"/>
  <c r="M299" i="9"/>
  <c r="K299" i="9"/>
  <c r="I299" i="9"/>
  <c r="G299" i="9"/>
  <c r="O298" i="9"/>
  <c r="M298" i="9"/>
  <c r="K298" i="9"/>
  <c r="I298" i="9"/>
  <c r="G298" i="9"/>
  <c r="O297" i="9"/>
  <c r="M297" i="9"/>
  <c r="K297" i="9"/>
  <c r="I297" i="9"/>
  <c r="G297" i="9"/>
  <c r="AP297" i="9" s="1"/>
  <c r="O296" i="9"/>
  <c r="M296" i="9"/>
  <c r="K296" i="9"/>
  <c r="I296" i="9"/>
  <c r="G296" i="9"/>
  <c r="O294" i="9"/>
  <c r="M294" i="9"/>
  <c r="K294" i="9"/>
  <c r="I294" i="9"/>
  <c r="G294" i="9"/>
  <c r="O293" i="9"/>
  <c r="M293" i="9"/>
  <c r="K293" i="9"/>
  <c r="I293" i="9"/>
  <c r="G293" i="9"/>
  <c r="O292" i="9"/>
  <c r="M292" i="9"/>
  <c r="K292" i="9"/>
  <c r="I292" i="9"/>
  <c r="G292" i="9"/>
  <c r="O291" i="9"/>
  <c r="M291" i="9"/>
  <c r="K291" i="9"/>
  <c r="I291" i="9"/>
  <c r="G291" i="9"/>
  <c r="O290" i="9"/>
  <c r="M290" i="9"/>
  <c r="K290" i="9"/>
  <c r="I290" i="9"/>
  <c r="G290" i="9"/>
  <c r="O289" i="9"/>
  <c r="M289" i="9"/>
  <c r="K289" i="9"/>
  <c r="I289" i="9"/>
  <c r="G289" i="9"/>
  <c r="O288" i="9"/>
  <c r="M288" i="9"/>
  <c r="K288" i="9"/>
  <c r="I288" i="9"/>
  <c r="G288" i="9"/>
  <c r="O287" i="9"/>
  <c r="M287" i="9"/>
  <c r="K287" i="9"/>
  <c r="I287" i="9"/>
  <c r="G287" i="9"/>
  <c r="O286" i="9"/>
  <c r="M286" i="9"/>
  <c r="K286" i="9"/>
  <c r="I286" i="9"/>
  <c r="G286" i="9"/>
  <c r="O285" i="9"/>
  <c r="M285" i="9"/>
  <c r="K285" i="9"/>
  <c r="I285" i="9"/>
  <c r="G285" i="9"/>
  <c r="O284" i="9"/>
  <c r="M284" i="9"/>
  <c r="K284" i="9"/>
  <c r="I284" i="9"/>
  <c r="G284" i="9"/>
  <c r="O283" i="9"/>
  <c r="M283" i="9"/>
  <c r="K283" i="9"/>
  <c r="I283" i="9"/>
  <c r="G283" i="9"/>
  <c r="O282" i="9"/>
  <c r="M282" i="9"/>
  <c r="K282" i="9"/>
  <c r="I282" i="9"/>
  <c r="G282" i="9"/>
  <c r="O281" i="9"/>
  <c r="M281" i="9"/>
  <c r="K281" i="9"/>
  <c r="I281" i="9"/>
  <c r="G281" i="9"/>
  <c r="O280" i="9"/>
  <c r="M280" i="9"/>
  <c r="K280" i="9"/>
  <c r="I280" i="9"/>
  <c r="G280" i="9"/>
  <c r="O279" i="9"/>
  <c r="M279" i="9"/>
  <c r="K279" i="9"/>
  <c r="I279" i="9"/>
  <c r="G279" i="9"/>
  <c r="O278" i="9"/>
  <c r="M278" i="9"/>
  <c r="K278" i="9"/>
  <c r="I278" i="9"/>
  <c r="G278" i="9"/>
  <c r="O277" i="9"/>
  <c r="M277" i="9"/>
  <c r="K277" i="9"/>
  <c r="I277" i="9"/>
  <c r="G277" i="9"/>
  <c r="O276" i="9"/>
  <c r="M276" i="9"/>
  <c r="K276" i="9"/>
  <c r="I276" i="9"/>
  <c r="G276" i="9"/>
  <c r="O275" i="9"/>
  <c r="M275" i="9"/>
  <c r="K275" i="9"/>
  <c r="I275" i="9"/>
  <c r="G275" i="9"/>
  <c r="O274" i="9"/>
  <c r="M274" i="9"/>
  <c r="K274" i="9"/>
  <c r="I274" i="9"/>
  <c r="G274" i="9"/>
  <c r="O273" i="9"/>
  <c r="M273" i="9"/>
  <c r="K273" i="9"/>
  <c r="I273" i="9"/>
  <c r="G273" i="9"/>
  <c r="O272" i="9"/>
  <c r="M272" i="9"/>
  <c r="K272" i="9"/>
  <c r="I272" i="9"/>
  <c r="G272" i="9"/>
  <c r="O271" i="9"/>
  <c r="M271" i="9"/>
  <c r="K271" i="9"/>
  <c r="I271" i="9"/>
  <c r="G271" i="9"/>
  <c r="O270" i="9"/>
  <c r="M270" i="9"/>
  <c r="K270" i="9"/>
  <c r="I270" i="9"/>
  <c r="G270" i="9"/>
  <c r="O269" i="9"/>
  <c r="M269" i="9"/>
  <c r="K269" i="9"/>
  <c r="I269" i="9"/>
  <c r="G269" i="9"/>
  <c r="O268" i="9"/>
  <c r="M268" i="9"/>
  <c r="K268" i="9"/>
  <c r="I268" i="9"/>
  <c r="G268" i="9"/>
  <c r="AP268" i="9" s="1"/>
  <c r="O267" i="9"/>
  <c r="M267" i="9"/>
  <c r="K267" i="9"/>
  <c r="I267" i="9"/>
  <c r="G267" i="9"/>
  <c r="O266" i="9"/>
  <c r="M266" i="9"/>
  <c r="K266" i="9"/>
  <c r="I266" i="9"/>
  <c r="G266" i="9"/>
  <c r="O265" i="9"/>
  <c r="M265" i="9"/>
  <c r="K265" i="9"/>
  <c r="I265" i="9"/>
  <c r="G265" i="9"/>
  <c r="O264" i="9"/>
  <c r="M264" i="9"/>
  <c r="K264" i="9"/>
  <c r="I264" i="9"/>
  <c r="G264" i="9"/>
  <c r="O263" i="9"/>
  <c r="M263" i="9"/>
  <c r="K263" i="9"/>
  <c r="I263" i="9"/>
  <c r="G263" i="9"/>
  <c r="O262" i="9"/>
  <c r="M262" i="9"/>
  <c r="K262" i="9"/>
  <c r="I262" i="9"/>
  <c r="G262" i="9"/>
  <c r="O261" i="9"/>
  <c r="M261" i="9"/>
  <c r="K261" i="9"/>
  <c r="I261" i="9"/>
  <c r="G261" i="9"/>
  <c r="E260" i="9"/>
  <c r="E259" i="9"/>
  <c r="Y259" i="9" s="1"/>
  <c r="O258" i="9"/>
  <c r="M258" i="9"/>
  <c r="K258" i="9"/>
  <c r="I258" i="9"/>
  <c r="G258" i="9"/>
  <c r="O257" i="9"/>
  <c r="M257" i="9"/>
  <c r="K257" i="9"/>
  <c r="I257" i="9"/>
  <c r="G257" i="9"/>
  <c r="O256" i="9"/>
  <c r="M256" i="9"/>
  <c r="K256" i="9"/>
  <c r="I256" i="9"/>
  <c r="G256" i="9"/>
  <c r="O255" i="9"/>
  <c r="M255" i="9"/>
  <c r="K255" i="9"/>
  <c r="I255" i="9"/>
  <c r="G255" i="9"/>
  <c r="O254" i="9"/>
  <c r="M254" i="9"/>
  <c r="K254" i="9"/>
  <c r="I254" i="9"/>
  <c r="G254" i="9"/>
  <c r="O253" i="9"/>
  <c r="M253" i="9"/>
  <c r="K253" i="9"/>
  <c r="I253" i="9"/>
  <c r="G253" i="9"/>
  <c r="O252" i="9"/>
  <c r="M252" i="9"/>
  <c r="K252" i="9"/>
  <c r="I252" i="9"/>
  <c r="G252" i="9"/>
  <c r="AP252" i="9" s="1"/>
  <c r="O251" i="9"/>
  <c r="M251" i="9"/>
  <c r="K251" i="9"/>
  <c r="I251" i="9"/>
  <c r="G251" i="9"/>
  <c r="O250" i="9"/>
  <c r="M250" i="9"/>
  <c r="K250" i="9"/>
  <c r="I250" i="9"/>
  <c r="G250" i="9"/>
  <c r="O249" i="9"/>
  <c r="M249" i="9"/>
  <c r="K249" i="9"/>
  <c r="I249" i="9"/>
  <c r="G249" i="9"/>
  <c r="E248" i="9"/>
  <c r="Y248" i="9" s="1"/>
  <c r="O247" i="9"/>
  <c r="M247" i="9"/>
  <c r="K247" i="9"/>
  <c r="I247" i="9"/>
  <c r="G247" i="9"/>
  <c r="O246" i="9"/>
  <c r="M246" i="9"/>
  <c r="K246" i="9"/>
  <c r="I246" i="9"/>
  <c r="G246" i="9"/>
  <c r="O245" i="9"/>
  <c r="M245" i="9"/>
  <c r="K245" i="9"/>
  <c r="I245" i="9"/>
  <c r="G245" i="9"/>
  <c r="O244" i="9"/>
  <c r="M244" i="9"/>
  <c r="K244" i="9"/>
  <c r="I244" i="9"/>
  <c r="G244" i="9"/>
  <c r="O243" i="9"/>
  <c r="M243" i="9"/>
  <c r="K243" i="9"/>
  <c r="I243" i="9"/>
  <c r="G243" i="9"/>
  <c r="O242" i="9"/>
  <c r="M242" i="9"/>
  <c r="K242" i="9"/>
  <c r="I242" i="9"/>
  <c r="G242" i="9"/>
  <c r="O241" i="9"/>
  <c r="M241" i="9"/>
  <c r="K241" i="9"/>
  <c r="I241" i="9"/>
  <c r="G241" i="9"/>
  <c r="O240" i="9"/>
  <c r="M240" i="9"/>
  <c r="K240" i="9"/>
  <c r="I240" i="9"/>
  <c r="G240" i="9"/>
  <c r="O239" i="9"/>
  <c r="M239" i="9"/>
  <c r="K239" i="9"/>
  <c r="I239" i="9"/>
  <c r="G239" i="9"/>
  <c r="O238" i="9"/>
  <c r="M238" i="9"/>
  <c r="K238" i="9"/>
  <c r="I238" i="9"/>
  <c r="G238" i="9"/>
  <c r="O237" i="9"/>
  <c r="M237" i="9"/>
  <c r="K237" i="9"/>
  <c r="I237" i="9"/>
  <c r="G237" i="9"/>
  <c r="E236" i="9"/>
  <c r="AC236" i="9" s="1"/>
  <c r="E235" i="9"/>
  <c r="U235" i="9" s="1"/>
  <c r="E234" i="9"/>
  <c r="AE234" i="9" s="1"/>
  <c r="O233" i="9"/>
  <c r="M233" i="9"/>
  <c r="K233" i="9"/>
  <c r="I233" i="9"/>
  <c r="G233" i="9"/>
  <c r="O232" i="9"/>
  <c r="M232" i="9"/>
  <c r="K232" i="9"/>
  <c r="I232" i="9"/>
  <c r="G232" i="9"/>
  <c r="O231" i="9"/>
  <c r="M231" i="9"/>
  <c r="K231" i="9"/>
  <c r="I231" i="9"/>
  <c r="G231" i="9"/>
  <c r="O230" i="9"/>
  <c r="M230" i="9"/>
  <c r="K230" i="9"/>
  <c r="I230" i="9"/>
  <c r="G230" i="9"/>
  <c r="O229" i="9"/>
  <c r="M229" i="9"/>
  <c r="K229" i="9"/>
  <c r="I229" i="9"/>
  <c r="G229" i="9"/>
  <c r="O228" i="9"/>
  <c r="M228" i="9"/>
  <c r="K228" i="9"/>
  <c r="I228" i="9"/>
  <c r="G228" i="9"/>
  <c r="O227" i="9"/>
  <c r="M227" i="9"/>
  <c r="K227" i="9"/>
  <c r="I227" i="9"/>
  <c r="G227" i="9"/>
  <c r="O226" i="9"/>
  <c r="M226" i="9"/>
  <c r="K226" i="9"/>
  <c r="I226" i="9"/>
  <c r="G226" i="9"/>
  <c r="O225" i="9"/>
  <c r="M225" i="9"/>
  <c r="K225" i="9"/>
  <c r="I225" i="9"/>
  <c r="G225" i="9"/>
  <c r="O224" i="9"/>
  <c r="M224" i="9"/>
  <c r="K224" i="9"/>
  <c r="I224" i="9"/>
  <c r="G224" i="9"/>
  <c r="O223" i="9"/>
  <c r="M223" i="9"/>
  <c r="K223" i="9"/>
  <c r="I223" i="9"/>
  <c r="G223" i="9"/>
  <c r="O222" i="9"/>
  <c r="M222" i="9"/>
  <c r="K222" i="9"/>
  <c r="I222" i="9"/>
  <c r="G222" i="9"/>
  <c r="O221" i="9"/>
  <c r="M221" i="9"/>
  <c r="K221" i="9"/>
  <c r="I221" i="9"/>
  <c r="G221" i="9"/>
  <c r="O220" i="9"/>
  <c r="M220" i="9"/>
  <c r="K220" i="9"/>
  <c r="I220" i="9"/>
  <c r="G220" i="9"/>
  <c r="O219" i="9"/>
  <c r="M219" i="9"/>
  <c r="K219" i="9"/>
  <c r="I219" i="9"/>
  <c r="G219" i="9"/>
  <c r="O218" i="9"/>
  <c r="M218" i="9"/>
  <c r="K218" i="9"/>
  <c r="I218" i="9"/>
  <c r="G218" i="9"/>
  <c r="O217" i="9"/>
  <c r="M217" i="9"/>
  <c r="K217" i="9"/>
  <c r="I217" i="9"/>
  <c r="G217" i="9"/>
  <c r="O216" i="9"/>
  <c r="M216" i="9"/>
  <c r="K216" i="9"/>
  <c r="I216" i="9"/>
  <c r="G216" i="9"/>
  <c r="AP216" i="9" s="1"/>
  <c r="O215" i="9"/>
  <c r="M215" i="9"/>
  <c r="K215" i="9"/>
  <c r="I215" i="9"/>
  <c r="G215" i="9"/>
  <c r="O214" i="9"/>
  <c r="M214" i="9"/>
  <c r="K214" i="9"/>
  <c r="I214" i="9"/>
  <c r="G214" i="9"/>
  <c r="O213" i="9"/>
  <c r="M213" i="9"/>
  <c r="K213" i="9"/>
  <c r="I213" i="9"/>
  <c r="G213" i="9"/>
  <c r="O212" i="9"/>
  <c r="M212" i="9"/>
  <c r="K212" i="9"/>
  <c r="I212" i="9"/>
  <c r="G212" i="9"/>
  <c r="AP212" i="9" s="1"/>
  <c r="O211" i="9"/>
  <c r="M211" i="9"/>
  <c r="K211" i="9"/>
  <c r="I211" i="9"/>
  <c r="G211" i="9"/>
  <c r="O210" i="9"/>
  <c r="M210" i="9"/>
  <c r="K210" i="9"/>
  <c r="I210" i="9"/>
  <c r="G210" i="9"/>
  <c r="O209" i="9"/>
  <c r="M209" i="9"/>
  <c r="K209" i="9"/>
  <c r="I209" i="9"/>
  <c r="G209" i="9"/>
  <c r="O208" i="9"/>
  <c r="M208" i="9"/>
  <c r="K208" i="9"/>
  <c r="I208" i="9"/>
  <c r="G208" i="9"/>
  <c r="O207" i="9"/>
  <c r="M207" i="9"/>
  <c r="K207" i="9"/>
  <c r="I207" i="9"/>
  <c r="G207" i="9"/>
  <c r="O206" i="9"/>
  <c r="M206" i="9"/>
  <c r="K206" i="9"/>
  <c r="I206" i="9"/>
  <c r="G206" i="9"/>
  <c r="O205" i="9"/>
  <c r="M205" i="9"/>
  <c r="K205" i="9"/>
  <c r="I205" i="9"/>
  <c r="G205" i="9"/>
  <c r="O204" i="9"/>
  <c r="M204" i="9"/>
  <c r="K204" i="9"/>
  <c r="I204" i="9"/>
  <c r="G204" i="9"/>
  <c r="O203" i="9"/>
  <c r="M203" i="9"/>
  <c r="K203" i="9"/>
  <c r="I203" i="9"/>
  <c r="G203" i="9"/>
  <c r="O202" i="9"/>
  <c r="M202" i="9"/>
  <c r="K202" i="9"/>
  <c r="I202" i="9"/>
  <c r="G202" i="9"/>
  <c r="E201" i="9"/>
  <c r="W201" i="9" s="1"/>
  <c r="E200" i="9"/>
  <c r="E199" i="9"/>
  <c r="S199" i="9" s="1"/>
  <c r="E198" i="9"/>
  <c r="AC198" i="9" s="1"/>
  <c r="K197" i="9"/>
  <c r="E197" i="9"/>
  <c r="AM197" i="9" s="1"/>
  <c r="E196" i="9"/>
  <c r="G196" i="9" s="1"/>
  <c r="E195" i="9"/>
  <c r="U195" i="9" s="1"/>
  <c r="O194" i="9"/>
  <c r="K194" i="9"/>
  <c r="G194" i="9"/>
  <c r="E194" i="9"/>
  <c r="Y194" i="9" s="1"/>
  <c r="E193" i="9"/>
  <c r="AC193" i="9" s="1"/>
  <c r="M192" i="9"/>
  <c r="E192" i="9"/>
  <c r="Y192" i="9" s="1"/>
  <c r="E191" i="9"/>
  <c r="AE191" i="9" s="1"/>
  <c r="O190" i="9"/>
  <c r="E190" i="9"/>
  <c r="AO190" i="9" s="1"/>
  <c r="E189" i="9"/>
  <c r="K188" i="9"/>
  <c r="E188" i="9"/>
  <c r="AC188" i="9" s="1"/>
  <c r="E187" i="9"/>
  <c r="AA187" i="9" s="1"/>
  <c r="E186" i="9"/>
  <c r="AI186" i="9" s="1"/>
  <c r="E185" i="9"/>
  <c r="Y185" i="9" s="1"/>
  <c r="E184" i="9"/>
  <c r="AC184" i="9" s="1"/>
  <c r="K183" i="9"/>
  <c r="E183" i="9"/>
  <c r="AA183" i="9" s="1"/>
  <c r="E182" i="9"/>
  <c r="O182" i="9" s="1"/>
  <c r="O181" i="9"/>
  <c r="E181" i="9"/>
  <c r="AM181" i="9" s="1"/>
  <c r="E180" i="9"/>
  <c r="E179" i="9"/>
  <c r="E178" i="9"/>
  <c r="E177" i="9"/>
  <c r="O176" i="9"/>
  <c r="E176" i="9"/>
  <c r="W176" i="9" s="1"/>
  <c r="K175" i="9"/>
  <c r="I175" i="9"/>
  <c r="G175" i="9"/>
  <c r="E175" i="9"/>
  <c r="AI175" i="9" s="1"/>
  <c r="E174" i="9"/>
  <c r="U174" i="9" s="1"/>
  <c r="E173" i="9"/>
  <c r="AK173" i="9" s="1"/>
  <c r="O172" i="9"/>
  <c r="E172" i="9"/>
  <c r="AO172" i="9" s="1"/>
  <c r="E171" i="9"/>
  <c r="E170" i="9"/>
  <c r="E169" i="9"/>
  <c r="S169" i="9" s="1"/>
  <c r="E168" i="9"/>
  <c r="E167" i="9"/>
  <c r="AG167" i="9" s="1"/>
  <c r="K166" i="9"/>
  <c r="E166" i="9"/>
  <c r="G166" i="9" s="1"/>
  <c r="E165" i="9"/>
  <c r="AM165" i="9" s="1"/>
  <c r="G164" i="9"/>
  <c r="E164" i="9"/>
  <c r="AA164" i="9" s="1"/>
  <c r="E163" i="9"/>
  <c r="W163" i="9" s="1"/>
  <c r="E162" i="9"/>
  <c r="Y162" i="9" s="1"/>
  <c r="E161" i="9"/>
  <c r="E160" i="9"/>
  <c r="AG160" i="9" s="1"/>
  <c r="E159" i="9"/>
  <c r="AC159" i="9" s="1"/>
  <c r="E158" i="9"/>
  <c r="AK158" i="9" s="1"/>
  <c r="E157" i="9"/>
  <c r="AE157" i="9" s="1"/>
  <c r="E156" i="9"/>
  <c r="O155" i="9"/>
  <c r="M155" i="9"/>
  <c r="K155" i="9"/>
  <c r="I155" i="9"/>
  <c r="G155" i="9"/>
  <c r="M154" i="9"/>
  <c r="E154" i="9"/>
  <c r="U154" i="9" s="1"/>
  <c r="E153" i="9"/>
  <c r="AA153" i="9" s="1"/>
  <c r="E152" i="9"/>
  <c r="M151" i="9"/>
  <c r="I151" i="9"/>
  <c r="E151" i="9"/>
  <c r="Q151" i="9" s="1"/>
  <c r="E150" i="9"/>
  <c r="AA150" i="9" s="1"/>
  <c r="O149" i="9"/>
  <c r="M149" i="9"/>
  <c r="K149" i="9"/>
  <c r="I149" i="9"/>
  <c r="G149" i="9"/>
  <c r="O148" i="9"/>
  <c r="M148" i="9"/>
  <c r="K148" i="9"/>
  <c r="I148" i="9"/>
  <c r="G148" i="9"/>
  <c r="O147" i="9"/>
  <c r="M147" i="9"/>
  <c r="K147" i="9"/>
  <c r="I147" i="9"/>
  <c r="G147" i="9"/>
  <c r="O146" i="9"/>
  <c r="M146" i="9"/>
  <c r="K146" i="9"/>
  <c r="I146" i="9"/>
  <c r="G146" i="9"/>
  <c r="O145" i="9"/>
  <c r="M145" i="9"/>
  <c r="K145" i="9"/>
  <c r="I145" i="9"/>
  <c r="G145" i="9"/>
  <c r="O144" i="9"/>
  <c r="M144" i="9"/>
  <c r="K144" i="9"/>
  <c r="I144" i="9"/>
  <c r="G144" i="9"/>
  <c r="O143" i="9"/>
  <c r="M143" i="9"/>
  <c r="K143" i="9"/>
  <c r="I143" i="9"/>
  <c r="G143" i="9"/>
  <c r="O142" i="9"/>
  <c r="M142" i="9"/>
  <c r="K142" i="9"/>
  <c r="I142" i="9"/>
  <c r="G142" i="9"/>
  <c r="O141" i="9"/>
  <c r="M141" i="9"/>
  <c r="K141" i="9"/>
  <c r="I141" i="9"/>
  <c r="G141" i="9"/>
  <c r="E140" i="9"/>
  <c r="O139" i="9"/>
  <c r="M139" i="9"/>
  <c r="K139" i="9"/>
  <c r="I139" i="9"/>
  <c r="G139" i="9"/>
  <c r="O138" i="9"/>
  <c r="M138" i="9"/>
  <c r="K138" i="9"/>
  <c r="I138" i="9"/>
  <c r="G138" i="9"/>
  <c r="O137" i="9"/>
  <c r="M137" i="9"/>
  <c r="K137" i="9"/>
  <c r="I137" i="9"/>
  <c r="G137" i="9"/>
  <c r="O136" i="9"/>
  <c r="M136" i="9"/>
  <c r="K136" i="9"/>
  <c r="I136" i="9"/>
  <c r="G136" i="9"/>
  <c r="O135" i="9"/>
  <c r="M135" i="9"/>
  <c r="K135" i="9"/>
  <c r="I135" i="9"/>
  <c r="G135" i="9"/>
  <c r="O134" i="9"/>
  <c r="M134" i="9"/>
  <c r="K134" i="9"/>
  <c r="I134" i="9"/>
  <c r="G134" i="9"/>
  <c r="O133" i="9"/>
  <c r="M133" i="9"/>
  <c r="K133" i="9"/>
  <c r="I133" i="9"/>
  <c r="G133" i="9"/>
  <c r="O132" i="9"/>
  <c r="M132" i="9"/>
  <c r="K132" i="9"/>
  <c r="I132" i="9"/>
  <c r="G132" i="9"/>
  <c r="E131" i="9"/>
  <c r="AO131" i="9" s="1"/>
  <c r="O130" i="9"/>
  <c r="M130" i="9"/>
  <c r="K130" i="9"/>
  <c r="I130" i="9"/>
  <c r="G130" i="9"/>
  <c r="O129" i="9"/>
  <c r="M129" i="9"/>
  <c r="K129" i="9"/>
  <c r="I129" i="9"/>
  <c r="G129" i="9"/>
  <c r="O128" i="9"/>
  <c r="M128" i="9"/>
  <c r="K128" i="9"/>
  <c r="I128" i="9"/>
  <c r="G128" i="9"/>
  <c r="O127" i="9"/>
  <c r="M127" i="9"/>
  <c r="K127" i="9"/>
  <c r="I127" i="9"/>
  <c r="G127" i="9"/>
  <c r="O126" i="9"/>
  <c r="M126" i="9"/>
  <c r="K126" i="9"/>
  <c r="I126" i="9"/>
  <c r="G126" i="9"/>
  <c r="E125" i="9"/>
  <c r="O124" i="9"/>
  <c r="E124" i="9"/>
  <c r="Q124" i="9" s="1"/>
  <c r="E123" i="9"/>
  <c r="AM123" i="9" s="1"/>
  <c r="M122" i="9"/>
  <c r="E122" i="9"/>
  <c r="AC122" i="9" s="1"/>
  <c r="O121" i="9"/>
  <c r="M121" i="9"/>
  <c r="K121" i="9"/>
  <c r="I121" i="9"/>
  <c r="G121" i="9"/>
  <c r="O120" i="9"/>
  <c r="M120" i="9"/>
  <c r="K120" i="9"/>
  <c r="I120" i="9"/>
  <c r="G120" i="9"/>
  <c r="E119" i="9"/>
  <c r="Q119" i="9" s="1"/>
  <c r="M118" i="9"/>
  <c r="I118" i="9"/>
  <c r="E118" i="9"/>
  <c r="K118" i="9" s="1"/>
  <c r="E117" i="9"/>
  <c r="S117" i="9" s="1"/>
  <c r="E116" i="9"/>
  <c r="E115" i="9"/>
  <c r="AA115" i="9" s="1"/>
  <c r="E114" i="9"/>
  <c r="S114" i="9" s="1"/>
  <c r="E113" i="9"/>
  <c r="O112" i="9"/>
  <c r="M112" i="9"/>
  <c r="K112" i="9"/>
  <c r="I112" i="9"/>
  <c r="G112" i="9"/>
  <c r="O111" i="9"/>
  <c r="M111" i="9"/>
  <c r="K111" i="9"/>
  <c r="I111" i="9"/>
  <c r="G111" i="9"/>
  <c r="O110" i="9"/>
  <c r="M110" i="9"/>
  <c r="K110" i="9"/>
  <c r="I110" i="9"/>
  <c r="G110" i="9"/>
  <c r="O109" i="9"/>
  <c r="M109" i="9"/>
  <c r="K109" i="9"/>
  <c r="I109" i="9"/>
  <c r="G109" i="9"/>
  <c r="O108" i="9"/>
  <c r="M108" i="9"/>
  <c r="K108" i="9"/>
  <c r="I108" i="9"/>
  <c r="G108" i="9"/>
  <c r="O107" i="9"/>
  <c r="M107" i="9"/>
  <c r="K107" i="9"/>
  <c r="I107" i="9"/>
  <c r="G107" i="9"/>
  <c r="O106" i="9"/>
  <c r="M106" i="9"/>
  <c r="K106" i="9"/>
  <c r="I106" i="9"/>
  <c r="G106" i="9"/>
  <c r="E105" i="9"/>
  <c r="AA105" i="9" s="1"/>
  <c r="O104" i="9"/>
  <c r="M104" i="9"/>
  <c r="K104" i="9"/>
  <c r="I104" i="9"/>
  <c r="G104" i="9"/>
  <c r="O103" i="9"/>
  <c r="M103" i="9"/>
  <c r="K103" i="9"/>
  <c r="I103" i="9"/>
  <c r="G103" i="9"/>
  <c r="O102" i="9"/>
  <c r="M102" i="9"/>
  <c r="K102" i="9"/>
  <c r="I102" i="9"/>
  <c r="G102" i="9"/>
  <c r="O101" i="9"/>
  <c r="M101" i="9"/>
  <c r="K101" i="9"/>
  <c r="I101" i="9"/>
  <c r="G101" i="9"/>
  <c r="E100" i="9"/>
  <c r="Q100" i="9" s="1"/>
  <c r="E99" i="9"/>
  <c r="O98" i="9"/>
  <c r="M98" i="9"/>
  <c r="K98" i="9"/>
  <c r="I98" i="9"/>
  <c r="G98" i="9"/>
  <c r="O97" i="9"/>
  <c r="M97" i="9"/>
  <c r="K97" i="9"/>
  <c r="I97" i="9"/>
  <c r="G97" i="9"/>
  <c r="O96" i="9"/>
  <c r="M96" i="9"/>
  <c r="K96" i="9"/>
  <c r="I96" i="9"/>
  <c r="G96" i="9"/>
  <c r="E95" i="9"/>
  <c r="I94" i="9"/>
  <c r="E94" i="9"/>
  <c r="O94" i="9" s="1"/>
  <c r="E93" i="9"/>
  <c r="S93" i="9" s="1"/>
  <c r="O92" i="9"/>
  <c r="M92" i="9"/>
  <c r="K92" i="9"/>
  <c r="I92" i="9"/>
  <c r="G92" i="9"/>
  <c r="O91" i="9"/>
  <c r="M91" i="9"/>
  <c r="K91" i="9"/>
  <c r="I91" i="9"/>
  <c r="G91" i="9"/>
  <c r="O90" i="9"/>
  <c r="M90" i="9"/>
  <c r="K90" i="9"/>
  <c r="I90" i="9"/>
  <c r="G90" i="9"/>
  <c r="O89" i="9"/>
  <c r="M89" i="9"/>
  <c r="K89" i="9"/>
  <c r="I89" i="9"/>
  <c r="G89" i="9"/>
  <c r="O88" i="9"/>
  <c r="M88" i="9"/>
  <c r="K88" i="9"/>
  <c r="I88" i="9"/>
  <c r="G88" i="9"/>
  <c r="O87" i="9"/>
  <c r="M87" i="9"/>
  <c r="K87" i="9"/>
  <c r="I87" i="9"/>
  <c r="G87" i="9"/>
  <c r="O86" i="9"/>
  <c r="M86" i="9"/>
  <c r="K86" i="9"/>
  <c r="I86" i="9"/>
  <c r="G86" i="9"/>
  <c r="O85" i="9"/>
  <c r="M85" i="9"/>
  <c r="K85" i="9"/>
  <c r="I85" i="9"/>
  <c r="G85" i="9"/>
  <c r="O84" i="9"/>
  <c r="M84" i="9"/>
  <c r="K84" i="9"/>
  <c r="I84" i="9"/>
  <c r="G84" i="9"/>
  <c r="AP84" i="9" s="1"/>
  <c r="O83" i="9"/>
  <c r="M83" i="9"/>
  <c r="K83" i="9"/>
  <c r="I83" i="9"/>
  <c r="G83" i="9"/>
  <c r="O82" i="9"/>
  <c r="M82" i="9"/>
  <c r="K82" i="9"/>
  <c r="I82" i="9"/>
  <c r="G82" i="9"/>
  <c r="O81" i="9"/>
  <c r="M81" i="9"/>
  <c r="K81" i="9"/>
  <c r="I81" i="9"/>
  <c r="G81" i="9"/>
  <c r="O80" i="9"/>
  <c r="M80" i="9"/>
  <c r="K80" i="9"/>
  <c r="I80" i="9"/>
  <c r="G80" i="9"/>
  <c r="AP80" i="9" s="1"/>
  <c r="O79" i="9"/>
  <c r="M79" i="9"/>
  <c r="K79" i="9"/>
  <c r="I79" i="9"/>
  <c r="G79" i="9"/>
  <c r="O78" i="9"/>
  <c r="M78" i="9"/>
  <c r="K78" i="9"/>
  <c r="I78" i="9"/>
  <c r="G78" i="9"/>
  <c r="O77" i="9"/>
  <c r="M77" i="9"/>
  <c r="K77" i="9"/>
  <c r="I77" i="9"/>
  <c r="G77" i="9"/>
  <c r="E76" i="9"/>
  <c r="G76" i="9" s="1"/>
  <c r="O75" i="9"/>
  <c r="M75" i="9"/>
  <c r="K75" i="9"/>
  <c r="I75" i="9"/>
  <c r="G75" i="9"/>
  <c r="O74" i="9"/>
  <c r="M74" i="9"/>
  <c r="K74" i="9"/>
  <c r="I74" i="9"/>
  <c r="G74" i="9"/>
  <c r="O73" i="9"/>
  <c r="M73" i="9"/>
  <c r="K73" i="9"/>
  <c r="I73" i="9"/>
  <c r="G73" i="9"/>
  <c r="O72" i="9"/>
  <c r="M72" i="9"/>
  <c r="K72" i="9"/>
  <c r="I72" i="9"/>
  <c r="G72" i="9"/>
  <c r="O71" i="9"/>
  <c r="M71" i="9"/>
  <c r="K71" i="9"/>
  <c r="I71" i="9"/>
  <c r="G71" i="9"/>
  <c r="O70" i="9"/>
  <c r="M70" i="9"/>
  <c r="K70" i="9"/>
  <c r="I70" i="9"/>
  <c r="G70" i="9"/>
  <c r="O69" i="9"/>
  <c r="M69" i="9"/>
  <c r="K69" i="9"/>
  <c r="I69" i="9"/>
  <c r="G69" i="9"/>
  <c r="E68" i="9"/>
  <c r="E67" i="9"/>
  <c r="E66" i="9"/>
  <c r="Q66" i="9" s="1"/>
  <c r="O65" i="9"/>
  <c r="M65" i="9"/>
  <c r="K65" i="9"/>
  <c r="I65" i="9"/>
  <c r="G65" i="9"/>
  <c r="O64" i="9"/>
  <c r="M64" i="9"/>
  <c r="K64" i="9"/>
  <c r="I64" i="9"/>
  <c r="G64" i="9"/>
  <c r="E63" i="9"/>
  <c r="O62" i="9"/>
  <c r="M62" i="9"/>
  <c r="K62" i="9"/>
  <c r="I62" i="9"/>
  <c r="G62" i="9"/>
  <c r="O61" i="9"/>
  <c r="M61" i="9"/>
  <c r="K61" i="9"/>
  <c r="I61" i="9"/>
  <c r="G61" i="9"/>
  <c r="O60" i="9"/>
  <c r="M60" i="9"/>
  <c r="K60" i="9"/>
  <c r="I60" i="9"/>
  <c r="G60" i="9"/>
  <c r="O59" i="9"/>
  <c r="M59" i="9"/>
  <c r="E59" i="9"/>
  <c r="W59" i="9" s="1"/>
  <c r="E58" i="9"/>
  <c r="M57" i="9"/>
  <c r="I57" i="9"/>
  <c r="E57" i="9"/>
  <c r="O57" i="9" s="1"/>
  <c r="E56" i="9"/>
  <c r="Y56" i="9" s="1"/>
  <c r="E55" i="9"/>
  <c r="E54" i="9"/>
  <c r="AC54" i="9" s="1"/>
  <c r="O53" i="9"/>
  <c r="M53" i="9"/>
  <c r="K53" i="9"/>
  <c r="I53" i="9"/>
  <c r="G53" i="9"/>
  <c r="O52" i="9"/>
  <c r="M52" i="9"/>
  <c r="K52" i="9"/>
  <c r="I52" i="9"/>
  <c r="G52" i="9"/>
  <c r="O51" i="9"/>
  <c r="M51" i="9"/>
  <c r="K51" i="9"/>
  <c r="I51" i="9"/>
  <c r="G51" i="9"/>
  <c r="O50" i="9"/>
  <c r="M50" i="9"/>
  <c r="K50" i="9"/>
  <c r="I50" i="9"/>
  <c r="G50" i="9"/>
  <c r="O49" i="9"/>
  <c r="M49" i="9"/>
  <c r="K49" i="9"/>
  <c r="I49" i="9"/>
  <c r="G49" i="9"/>
  <c r="O48" i="9"/>
  <c r="M48" i="9"/>
  <c r="K48" i="9"/>
  <c r="I48" i="9"/>
  <c r="G48" i="9"/>
  <c r="O47" i="9"/>
  <c r="M47" i="9"/>
  <c r="K47" i="9"/>
  <c r="I47" i="9"/>
  <c r="G47" i="9"/>
  <c r="O46" i="9"/>
  <c r="M46" i="9"/>
  <c r="K46" i="9"/>
  <c r="I46" i="9"/>
  <c r="G46" i="9"/>
  <c r="O45" i="9"/>
  <c r="M45" i="9"/>
  <c r="K45" i="9"/>
  <c r="I45" i="9"/>
  <c r="G45" i="9"/>
  <c r="O44" i="9"/>
  <c r="M44" i="9"/>
  <c r="K44" i="9"/>
  <c r="I44" i="9"/>
  <c r="G44" i="9"/>
  <c r="O43" i="9"/>
  <c r="M43" i="9"/>
  <c r="K43" i="9"/>
  <c r="I43" i="9"/>
  <c r="G43" i="9"/>
  <c r="O42" i="9"/>
  <c r="M42" i="9"/>
  <c r="K42" i="9"/>
  <c r="I42" i="9"/>
  <c r="G42" i="9"/>
  <c r="O41" i="9"/>
  <c r="M41" i="9"/>
  <c r="K41" i="9"/>
  <c r="I41" i="9"/>
  <c r="G41" i="9"/>
  <c r="O40" i="9"/>
  <c r="M40" i="9"/>
  <c r="K40" i="9"/>
  <c r="I40" i="9"/>
  <c r="G40" i="9"/>
  <c r="O39" i="9"/>
  <c r="M39" i="9"/>
  <c r="K39" i="9"/>
  <c r="I39" i="9"/>
  <c r="G39" i="9"/>
  <c r="O38" i="9"/>
  <c r="M38" i="9"/>
  <c r="K38" i="9"/>
  <c r="I38" i="9"/>
  <c r="G38" i="9"/>
  <c r="O37" i="9"/>
  <c r="M37" i="9"/>
  <c r="K37" i="9"/>
  <c r="I37" i="9"/>
  <c r="G37" i="9"/>
  <c r="O36" i="9"/>
  <c r="M36" i="9"/>
  <c r="K36" i="9"/>
  <c r="I36" i="9"/>
  <c r="G36" i="9"/>
  <c r="O35" i="9"/>
  <c r="M35" i="9"/>
  <c r="K35" i="9"/>
  <c r="I35" i="9"/>
  <c r="G35" i="9"/>
  <c r="O34" i="9"/>
  <c r="M34" i="9"/>
  <c r="K34" i="9"/>
  <c r="I34" i="9"/>
  <c r="G34" i="9"/>
  <c r="O33" i="9"/>
  <c r="M33" i="9"/>
  <c r="K33" i="9"/>
  <c r="I33" i="9"/>
  <c r="G33" i="9"/>
  <c r="O32" i="9"/>
  <c r="M32" i="9"/>
  <c r="K32" i="9"/>
  <c r="I32" i="9"/>
  <c r="G32" i="9"/>
  <c r="O31" i="9"/>
  <c r="M31" i="9"/>
  <c r="K31" i="9"/>
  <c r="I31" i="9"/>
  <c r="G31" i="9"/>
  <c r="O30" i="9"/>
  <c r="M30" i="9"/>
  <c r="K30" i="9"/>
  <c r="I30" i="9"/>
  <c r="G30" i="9"/>
  <c r="O29" i="9"/>
  <c r="M29" i="9"/>
  <c r="K29" i="9"/>
  <c r="I29" i="9"/>
  <c r="G29" i="9"/>
  <c r="O28" i="9"/>
  <c r="M28" i="9"/>
  <c r="K28" i="9"/>
  <c r="I28" i="9"/>
  <c r="G28" i="9"/>
  <c r="O27" i="9"/>
  <c r="M27" i="9"/>
  <c r="K27" i="9"/>
  <c r="I27" i="9"/>
  <c r="G27" i="9"/>
  <c r="O26" i="9"/>
  <c r="M26" i="9"/>
  <c r="K26" i="9"/>
  <c r="I26" i="9"/>
  <c r="G26" i="9"/>
  <c r="O25" i="9"/>
  <c r="M25" i="9"/>
  <c r="K25" i="9"/>
  <c r="I25" i="9"/>
  <c r="G25" i="9"/>
  <c r="O24" i="9"/>
  <c r="M24" i="9"/>
  <c r="K24" i="9"/>
  <c r="I24" i="9"/>
  <c r="G24" i="9"/>
  <c r="O23" i="9"/>
  <c r="M23" i="9"/>
  <c r="K23" i="9"/>
  <c r="I23" i="9"/>
  <c r="G23" i="9"/>
  <c r="O22" i="9"/>
  <c r="M22" i="9"/>
  <c r="K22" i="9"/>
  <c r="I22" i="9"/>
  <c r="G22" i="9"/>
  <c r="O21" i="9"/>
  <c r="M21" i="9"/>
  <c r="K21" i="9"/>
  <c r="I21" i="9"/>
  <c r="G21" i="9"/>
  <c r="O20" i="9"/>
  <c r="M20" i="9"/>
  <c r="K20" i="9"/>
  <c r="I20" i="9"/>
  <c r="G20" i="9"/>
  <c r="O19" i="9"/>
  <c r="M19" i="9"/>
  <c r="K19" i="9"/>
  <c r="I19" i="9"/>
  <c r="G19" i="9"/>
  <c r="O18" i="9"/>
  <c r="M18" i="9"/>
  <c r="K18" i="9"/>
  <c r="I18" i="9"/>
  <c r="G18" i="9"/>
  <c r="O17" i="9"/>
  <c r="M17" i="9"/>
  <c r="K17" i="9"/>
  <c r="I17" i="9"/>
  <c r="G17" i="9"/>
  <c r="O16" i="9"/>
  <c r="M16" i="9"/>
  <c r="K16" i="9"/>
  <c r="I16" i="9"/>
  <c r="G16" i="9"/>
  <c r="E15" i="9"/>
  <c r="S15" i="9" s="1"/>
  <c r="O14" i="9"/>
  <c r="M14" i="9"/>
  <c r="K14" i="9"/>
  <c r="I14" i="9"/>
  <c r="G14" i="9"/>
  <c r="O13" i="9"/>
  <c r="M13" i="9"/>
  <c r="K13" i="9"/>
  <c r="I13" i="9"/>
  <c r="G13" i="9"/>
  <c r="O12" i="9"/>
  <c r="M12" i="9"/>
  <c r="K12" i="9"/>
  <c r="I12" i="9"/>
  <c r="G12" i="9"/>
  <c r="O11" i="9"/>
  <c r="M11" i="9"/>
  <c r="K11" i="9"/>
  <c r="I11" i="9"/>
  <c r="G11" i="9"/>
  <c r="O10" i="9"/>
  <c r="M10" i="9"/>
  <c r="K10" i="9"/>
  <c r="I10" i="9"/>
  <c r="G10" i="9"/>
  <c r="O9" i="9"/>
  <c r="M9" i="9"/>
  <c r="K9" i="9"/>
  <c r="I9" i="9"/>
  <c r="G9" i="9"/>
  <c r="O8" i="9"/>
  <c r="M8" i="9"/>
  <c r="K8" i="9"/>
  <c r="I8" i="9"/>
  <c r="G8" i="9"/>
  <c r="O7" i="9"/>
  <c r="M7" i="9"/>
  <c r="K7" i="9"/>
  <c r="I7" i="9"/>
  <c r="G7" i="9"/>
  <c r="AO6" i="9"/>
  <c r="AM6" i="9"/>
  <c r="AK6" i="9"/>
  <c r="AI6" i="9"/>
  <c r="AG6" i="9"/>
  <c r="AE6" i="9"/>
  <c r="AC6" i="9"/>
  <c r="AA6" i="9"/>
  <c r="Y6" i="9"/>
  <c r="W6" i="9"/>
  <c r="U6" i="9"/>
  <c r="S6" i="9"/>
  <c r="Q6" i="9"/>
  <c r="O6" i="9"/>
  <c r="M6" i="9"/>
  <c r="K6" i="9"/>
  <c r="I6" i="9"/>
  <c r="G6" i="9"/>
  <c r="AO5" i="9"/>
  <c r="AM5" i="9"/>
  <c r="AK5" i="9"/>
  <c r="AI5" i="9"/>
  <c r="AG5" i="9"/>
  <c r="AE5" i="9"/>
  <c r="AC5" i="9"/>
  <c r="AA5" i="9"/>
  <c r="Y5" i="9"/>
  <c r="W5" i="9"/>
  <c r="U5" i="9"/>
  <c r="S5" i="9"/>
  <c r="Q5" i="9"/>
  <c r="O5" i="9"/>
  <c r="M5" i="9"/>
  <c r="K5" i="9"/>
  <c r="I5" i="9"/>
  <c r="G5" i="9"/>
  <c r="AN408" i="8"/>
  <c r="AL408" i="8"/>
  <c r="AJ408" i="8"/>
  <c r="AH408" i="8"/>
  <c r="AF408" i="8"/>
  <c r="AD408" i="8"/>
  <c r="AB408" i="8"/>
  <c r="Z408" i="8"/>
  <c r="X408" i="8"/>
  <c r="V408" i="8"/>
  <c r="T408" i="8"/>
  <c r="R408" i="8"/>
  <c r="P408" i="8"/>
  <c r="N408" i="8"/>
  <c r="L408" i="8"/>
  <c r="J408" i="8"/>
  <c r="H408" i="8"/>
  <c r="F408" i="8"/>
  <c r="AO414" i="8"/>
  <c r="AP349" i="9" l="1"/>
  <c r="AP228" i="9"/>
  <c r="AP288" i="9"/>
  <c r="AP264" i="9"/>
  <c r="AP280" i="9"/>
  <c r="AP144" i="9"/>
  <c r="AP112" i="9"/>
  <c r="AP10" i="9"/>
  <c r="AP14" i="9"/>
  <c r="AP26" i="9"/>
  <c r="AP50" i="9"/>
  <c r="AP417" i="9"/>
  <c r="AC260" i="9"/>
  <c r="Q260" i="9"/>
  <c r="AG260" i="9"/>
  <c r="S260" i="9"/>
  <c r="AI260" i="9"/>
  <c r="U260" i="9"/>
  <c r="AK260" i="9"/>
  <c r="AP363" i="9"/>
  <c r="AP367" i="9"/>
  <c r="AP375" i="9"/>
  <c r="AP379" i="9"/>
  <c r="AP387" i="9"/>
  <c r="AP391" i="9"/>
  <c r="AP395" i="9"/>
  <c r="AE399" i="9"/>
  <c r="AC399" i="9"/>
  <c r="W399" i="9"/>
  <c r="AM399" i="9"/>
  <c r="Y399" i="9"/>
  <c r="AO399" i="9"/>
  <c r="AE407" i="9"/>
  <c r="Y407" i="9"/>
  <c r="AO407" i="9"/>
  <c r="AA407" i="9"/>
  <c r="O407" i="9"/>
  <c r="AC407" i="9"/>
  <c r="M407" i="9"/>
  <c r="AA425" i="9"/>
  <c r="U425" i="9"/>
  <c r="AG425" i="9"/>
  <c r="AO425" i="9"/>
  <c r="W425" i="9"/>
  <c r="AI425" i="9"/>
  <c r="Q425" i="9"/>
  <c r="Y425" i="9"/>
  <c r="AK425" i="9"/>
  <c r="M425" i="9"/>
  <c r="S425" i="9"/>
  <c r="AA399" i="9"/>
  <c r="Y260" i="9"/>
  <c r="S58" i="9"/>
  <c r="AC58" i="9"/>
  <c r="AO99" i="9"/>
  <c r="O99" i="9"/>
  <c r="M99" i="9"/>
  <c r="AK99" i="9"/>
  <c r="K99" i="9"/>
  <c r="AM99" i="9"/>
  <c r="S170" i="9"/>
  <c r="O170" i="9"/>
  <c r="AC170" i="9"/>
  <c r="M170" i="9"/>
  <c r="K170" i="9"/>
  <c r="Q170" i="9"/>
  <c r="S171" i="9"/>
  <c r="AO171" i="9"/>
  <c r="AM171" i="9"/>
  <c r="S178" i="9"/>
  <c r="O178" i="9"/>
  <c r="U178" i="9"/>
  <c r="M178" i="9"/>
  <c r="Q178" i="9"/>
  <c r="K178" i="9"/>
  <c r="AP428" i="9"/>
  <c r="AM407" i="9"/>
  <c r="O168" i="9"/>
  <c r="Y168" i="9"/>
  <c r="AC168" i="9"/>
  <c r="M168" i="9"/>
  <c r="S179" i="9"/>
  <c r="AO179" i="9"/>
  <c r="AK179" i="9"/>
  <c r="AM179" i="9"/>
  <c r="S185" i="9"/>
  <c r="W185" i="9"/>
  <c r="S413" i="9"/>
  <c r="Q413" i="9"/>
  <c r="AE413" i="9"/>
  <c r="AM425" i="9"/>
  <c r="W407" i="9"/>
  <c r="AG152" i="9"/>
  <c r="S152" i="9"/>
  <c r="U152" i="9"/>
  <c r="AO260" i="9"/>
  <c r="K57" i="9"/>
  <c r="K94" i="9"/>
  <c r="O122" i="9"/>
  <c r="K151" i="9"/>
  <c r="O154" i="9"/>
  <c r="M166" i="9"/>
  <c r="M183" i="9"/>
  <c r="O192" i="9"/>
  <c r="I194" i="9"/>
  <c r="O197" i="9"/>
  <c r="Y414" i="9"/>
  <c r="M414" i="9"/>
  <c r="K414" i="9"/>
  <c r="I414" i="9"/>
  <c r="O414" i="9"/>
  <c r="K420" i="9"/>
  <c r="K427" i="9"/>
  <c r="AA431" i="9"/>
  <c r="AE427" i="9"/>
  <c r="Q427" i="9"/>
  <c r="S424" i="9"/>
  <c r="AI420" i="9"/>
  <c r="U420" i="9"/>
  <c r="AK414" i="9"/>
  <c r="U414" i="9"/>
  <c r="S408" i="9"/>
  <c r="AC400" i="9"/>
  <c r="W398" i="9"/>
  <c r="S2" i="9"/>
  <c r="G12" i="4" s="1"/>
  <c r="AC259" i="9"/>
  <c r="AA235" i="9"/>
  <c r="AI234" i="9"/>
  <c r="Q234" i="9"/>
  <c r="AK199" i="9"/>
  <c r="U197" i="9"/>
  <c r="AM195" i="9"/>
  <c r="AO194" i="9"/>
  <c r="AM193" i="9"/>
  <c r="AK192" i="9"/>
  <c r="AG191" i="9"/>
  <c r="U190" i="9"/>
  <c r="AI187" i="9"/>
  <c r="S184" i="9"/>
  <c r="AK182" i="9"/>
  <c r="S181" i="9"/>
  <c r="AM176" i="9"/>
  <c r="Q175" i="9"/>
  <c r="AA166" i="9"/>
  <c r="S165" i="9"/>
  <c r="AA163" i="9"/>
  <c r="AK160" i="9"/>
  <c r="Q154" i="9"/>
  <c r="W117" i="9"/>
  <c r="AC114" i="9"/>
  <c r="AM94" i="9"/>
  <c r="AG93" i="9"/>
  <c r="U66" i="9"/>
  <c r="AA59" i="9"/>
  <c r="AO56" i="9"/>
  <c r="U56" i="9"/>
  <c r="O166" i="9"/>
  <c r="O183" i="9"/>
  <c r="Q408" i="9"/>
  <c r="U398" i="9"/>
  <c r="AA259" i="9"/>
  <c r="Y235" i="9"/>
  <c r="AG234" i="9"/>
  <c r="AO201" i="9"/>
  <c r="AC199" i="9"/>
  <c r="AO197" i="9"/>
  <c r="S197" i="9"/>
  <c r="AK195" i="9"/>
  <c r="AM194" i="9"/>
  <c r="AI193" i="9"/>
  <c r="AA192" i="9"/>
  <c r="AK190" i="9"/>
  <c r="AE188" i="9"/>
  <c r="AE187" i="9"/>
  <c r="AG183" i="9"/>
  <c r="AG182" i="9"/>
  <c r="Q181" i="9"/>
  <c r="AK176" i="9"/>
  <c r="Q166" i="9"/>
  <c r="Y163" i="9"/>
  <c r="AE159" i="9"/>
  <c r="AC153" i="9"/>
  <c r="S151" i="9"/>
  <c r="AI131" i="9"/>
  <c r="AO123" i="9"/>
  <c r="U117" i="9"/>
  <c r="U114" i="9"/>
  <c r="AK94" i="9"/>
  <c r="S66" i="9"/>
  <c r="Y59" i="9"/>
  <c r="AG56" i="9"/>
  <c r="AE131" i="9"/>
  <c r="M94" i="9"/>
  <c r="G94" i="9"/>
  <c r="M114" i="9"/>
  <c r="K122" i="9"/>
  <c r="O151" i="9"/>
  <c r="K154" i="9"/>
  <c r="M181" i="9"/>
  <c r="I183" i="9"/>
  <c r="M190" i="9"/>
  <c r="K192" i="9"/>
  <c r="M194" i="9"/>
  <c r="O420" i="9"/>
  <c r="O427" i="9"/>
  <c r="AO431" i="9"/>
  <c r="AI427" i="9"/>
  <c r="U427" i="9"/>
  <c r="AG424" i="9"/>
  <c r="AM420" i="9"/>
  <c r="Y420" i="9"/>
  <c r="AI408" i="9"/>
  <c r="AG400" i="9"/>
  <c r="S400" i="9"/>
  <c r="AM398" i="9"/>
  <c r="AI235" i="9"/>
  <c r="W235" i="9"/>
  <c r="AE201" i="9"/>
  <c r="AA199" i="9"/>
  <c r="Y197" i="9"/>
  <c r="Q197" i="9"/>
  <c r="AE194" i="9"/>
  <c r="AO192" i="9"/>
  <c r="AG190" i="9"/>
  <c r="U188" i="9"/>
  <c r="AO184" i="9"/>
  <c r="AE183" i="9"/>
  <c r="AG181" i="9"/>
  <c r="Q172" i="9"/>
  <c r="AO163" i="9"/>
  <c r="U131" i="9"/>
  <c r="AG117" i="9"/>
  <c r="AK93" i="9"/>
  <c r="AP403" i="9"/>
  <c r="AP148" i="9"/>
  <c r="AP104" i="9"/>
  <c r="AP92" i="9"/>
  <c r="AP276" i="9"/>
  <c r="AP60" i="9"/>
  <c r="AP30" i="9"/>
  <c r="AP108" i="9"/>
  <c r="AP324" i="9"/>
  <c r="AP136" i="9"/>
  <c r="AP240" i="9"/>
  <c r="AP34" i="9"/>
  <c r="AP42" i="9"/>
  <c r="AP132" i="9"/>
  <c r="AP328" i="9"/>
  <c r="AP332" i="9"/>
  <c r="AP224" i="9"/>
  <c r="AP409" i="9"/>
  <c r="AP432" i="9"/>
  <c r="AP336" i="9"/>
  <c r="AP220" i="9"/>
  <c r="AP301" i="9"/>
  <c r="AP284" i="9"/>
  <c r="AP88" i="9"/>
  <c r="AP292" i="9"/>
  <c r="AP311" i="9"/>
  <c r="AP204" i="9"/>
  <c r="AP244" i="9"/>
  <c r="AP256" i="9"/>
  <c r="AP357" i="9"/>
  <c r="AP64" i="9"/>
  <c r="AP383" i="9"/>
  <c r="AP361" i="9"/>
  <c r="AP18" i="9"/>
  <c r="AP22" i="9"/>
  <c r="AP46" i="9"/>
  <c r="AP208" i="9"/>
  <c r="AP371" i="9"/>
  <c r="AP340" i="9"/>
  <c r="AP128" i="9"/>
  <c r="AP232" i="9"/>
  <c r="AP272" i="9"/>
  <c r="AP346" i="9"/>
  <c r="AP38" i="9"/>
  <c r="AP72" i="9"/>
  <c r="AP120" i="9"/>
  <c r="AP345" i="9"/>
  <c r="AP11" i="9"/>
  <c r="AP19" i="9"/>
  <c r="AP23" i="9"/>
  <c r="AP27" i="9"/>
  <c r="AP31" i="9"/>
  <c r="AP35" i="9"/>
  <c r="AP39" i="9"/>
  <c r="AP43" i="9"/>
  <c r="AP47" i="9"/>
  <c r="AP51" i="9"/>
  <c r="AP61" i="9"/>
  <c r="AP65" i="9"/>
  <c r="AP69" i="9"/>
  <c r="AP73" i="9"/>
  <c r="AP77" i="9"/>
  <c r="AP81" i="9"/>
  <c r="AP85" i="9"/>
  <c r="AP89" i="9"/>
  <c r="AP96" i="9"/>
  <c r="AP101" i="9"/>
  <c r="AP109" i="9"/>
  <c r="AP121" i="9"/>
  <c r="AP129" i="9"/>
  <c r="AP133" i="9"/>
  <c r="AP137" i="9"/>
  <c r="AP141" i="9"/>
  <c r="AP145" i="9"/>
  <c r="AP149" i="9"/>
  <c r="AP205" i="9"/>
  <c r="AP209" i="9"/>
  <c r="AP213" i="9"/>
  <c r="AP217" i="9"/>
  <c r="AP221" i="9"/>
  <c r="AP225" i="9"/>
  <c r="AP229" i="9"/>
  <c r="AP233" i="9"/>
  <c r="AP237" i="9"/>
  <c r="AP241" i="9"/>
  <c r="AP245" i="9"/>
  <c r="AP249" i="9"/>
  <c r="AP253" i="9"/>
  <c r="AP257" i="9"/>
  <c r="AP261" i="9"/>
  <c r="AP265" i="9"/>
  <c r="AP269" i="9"/>
  <c r="AP273" i="9"/>
  <c r="AP277" i="9"/>
  <c r="AP281" i="9"/>
  <c r="AP285" i="9"/>
  <c r="AP289" i="9"/>
  <c r="AP293" i="9"/>
  <c r="AP298" i="9"/>
  <c r="AP302" i="9"/>
  <c r="AP304" i="9"/>
  <c r="AP308" i="9"/>
  <c r="AP312" i="9"/>
  <c r="AP325" i="9"/>
  <c r="AP329" i="9"/>
  <c r="AP333" i="9"/>
  <c r="AP337" i="9"/>
  <c r="AP342" i="9"/>
  <c r="AP350" i="9"/>
  <c r="AP354" i="9"/>
  <c r="AP362" i="9"/>
  <c r="AP368" i="9"/>
  <c r="AP376" i="9"/>
  <c r="AP384" i="9"/>
  <c r="AP392" i="9"/>
  <c r="AP422" i="9"/>
  <c r="AP433" i="9"/>
  <c r="AP48" i="9"/>
  <c r="AP52" i="9"/>
  <c r="AP62" i="9"/>
  <c r="AP70" i="9"/>
  <c r="AP74" i="9"/>
  <c r="AP78" i="9"/>
  <c r="AP82" i="9"/>
  <c r="AP86" i="9"/>
  <c r="AP90" i="9"/>
  <c r="AP97" i="9"/>
  <c r="AP102" i="9"/>
  <c r="AP106" i="9"/>
  <c r="AP110" i="9"/>
  <c r="AP126" i="9"/>
  <c r="AP130" i="9"/>
  <c r="AP134" i="9"/>
  <c r="AP138" i="9"/>
  <c r="AP142" i="9"/>
  <c r="AP146" i="9"/>
  <c r="AP155" i="9"/>
  <c r="AP202" i="9"/>
  <c r="AP206" i="9"/>
  <c r="AP210" i="9"/>
  <c r="AP214" i="9"/>
  <c r="AP218" i="9"/>
  <c r="AP222" i="9"/>
  <c r="AP226" i="9"/>
  <c r="AP230" i="9"/>
  <c r="AP238" i="9"/>
  <c r="AP242" i="9"/>
  <c r="AP246" i="9"/>
  <c r="AP250" i="9"/>
  <c r="AP254" i="9"/>
  <c r="AP258" i="9"/>
  <c r="AP262" i="9"/>
  <c r="AP266" i="9"/>
  <c r="AP270" i="9"/>
  <c r="AP274" i="9"/>
  <c r="AP278" i="9"/>
  <c r="AP282" i="9"/>
  <c r="AP286" i="9"/>
  <c r="AP290" i="9"/>
  <c r="AP294" i="9"/>
  <c r="AP299" i="9"/>
  <c r="AP305" i="9"/>
  <c r="AP309" i="9"/>
  <c r="AP313" i="9"/>
  <c r="AP326" i="9"/>
  <c r="AP330" i="9"/>
  <c r="AP334" i="9"/>
  <c r="AP338" i="9"/>
  <c r="AP343" i="9"/>
  <c r="AP347" i="9"/>
  <c r="AP351" i="9"/>
  <c r="AP355" i="9"/>
  <c r="AP359" i="9"/>
  <c r="AP365" i="9"/>
  <c r="AP369" i="9"/>
  <c r="AP373" i="9"/>
  <c r="AP377" i="9"/>
  <c r="AP381" i="9"/>
  <c r="AP385" i="9"/>
  <c r="AP389" i="9"/>
  <c r="AP393" i="9"/>
  <c r="AP397" i="9"/>
  <c r="AP405" i="9"/>
  <c r="AP411" i="9"/>
  <c r="AP415" i="9"/>
  <c r="AP419" i="9"/>
  <c r="AP423" i="9"/>
  <c r="AP426" i="9"/>
  <c r="AP430" i="9"/>
  <c r="AP434" i="9"/>
  <c r="AP436" i="9"/>
  <c r="AP358" i="9"/>
  <c r="AP364" i="9"/>
  <c r="AP372" i="9"/>
  <c r="AP380" i="9"/>
  <c r="AP388" i="9"/>
  <c r="AP396" i="9"/>
  <c r="AP404" i="9"/>
  <c r="AP410" i="9"/>
  <c r="AP418" i="9"/>
  <c r="AP429" i="9"/>
  <c r="AP437" i="9"/>
  <c r="AP8" i="9"/>
  <c r="AP12" i="9"/>
  <c r="AP16" i="9"/>
  <c r="AP20" i="9"/>
  <c r="AP24" i="9"/>
  <c r="AP28" i="9"/>
  <c r="AP32" i="9"/>
  <c r="AP36" i="9"/>
  <c r="AP40" i="9"/>
  <c r="AP44" i="9"/>
  <c r="AP9" i="9"/>
  <c r="AP13" i="9"/>
  <c r="AP17" i="9"/>
  <c r="AP21" i="9"/>
  <c r="AP25" i="9"/>
  <c r="AP29" i="9"/>
  <c r="AP33" i="9"/>
  <c r="AP37" i="9"/>
  <c r="AP41" i="9"/>
  <c r="AP45" i="9"/>
  <c r="AP49" i="9"/>
  <c r="AP53" i="9"/>
  <c r="AP71" i="9"/>
  <c r="AP75" i="9"/>
  <c r="AP79" i="9"/>
  <c r="AP83" i="9"/>
  <c r="AP87" i="9"/>
  <c r="AP91" i="9"/>
  <c r="AP98" i="9"/>
  <c r="AP103" i="9"/>
  <c r="AP107" i="9"/>
  <c r="AP111" i="9"/>
  <c r="AP127" i="9"/>
  <c r="AP135" i="9"/>
  <c r="AP139" i="9"/>
  <c r="AP143" i="9"/>
  <c r="AP147" i="9"/>
  <c r="AP203" i="9"/>
  <c r="AP207" i="9"/>
  <c r="AP211" i="9"/>
  <c r="AP215" i="9"/>
  <c r="AP219" i="9"/>
  <c r="AP223" i="9"/>
  <c r="AP227" i="9"/>
  <c r="AP231" i="9"/>
  <c r="AP239" i="9"/>
  <c r="AP243" i="9"/>
  <c r="AP247" i="9"/>
  <c r="AP251" i="9"/>
  <c r="AP255" i="9"/>
  <c r="AP263" i="9"/>
  <c r="AP267" i="9"/>
  <c r="AP271" i="9"/>
  <c r="AP275" i="9"/>
  <c r="AP279" i="9"/>
  <c r="AP283" i="9"/>
  <c r="AP287" i="9"/>
  <c r="AP291" i="9"/>
  <c r="AP296" i="9"/>
  <c r="AP300" i="9"/>
  <c r="AP303" i="9"/>
  <c r="AP306" i="9"/>
  <c r="AP310" i="9"/>
  <c r="AP314" i="9"/>
  <c r="AP315" i="9"/>
  <c r="AP316" i="9"/>
  <c r="AP317" i="9"/>
  <c r="AP318" i="9"/>
  <c r="AP319" i="9"/>
  <c r="AP320" i="9"/>
  <c r="AP321" i="9"/>
  <c r="AP322" i="9"/>
  <c r="AP323" i="9"/>
  <c r="AP327" i="9"/>
  <c r="AP331" i="9"/>
  <c r="AP335" i="9"/>
  <c r="AP339" i="9"/>
  <c r="AP344" i="9"/>
  <c r="AP348" i="9"/>
  <c r="AP352" i="9"/>
  <c r="AP356" i="9"/>
  <c r="AP360" i="9"/>
  <c r="AP366" i="9"/>
  <c r="AP370" i="9"/>
  <c r="AP374" i="9"/>
  <c r="AP378" i="9"/>
  <c r="AP382" i="9"/>
  <c r="AP386" i="9"/>
  <c r="AP390" i="9"/>
  <c r="AP394" i="9"/>
  <c r="AP402" i="9"/>
  <c r="AP406" i="9"/>
  <c r="AP412" i="9"/>
  <c r="AP416" i="9"/>
  <c r="AP435" i="9"/>
  <c r="AP295" i="9"/>
  <c r="U63" i="9"/>
  <c r="AK63" i="9"/>
  <c r="W63" i="9"/>
  <c r="AM63" i="9"/>
  <c r="Y63" i="9"/>
  <c r="AO63" i="9"/>
  <c r="AG63" i="9"/>
  <c r="AI63" i="9"/>
  <c r="AA63" i="9"/>
  <c r="AC63" i="9"/>
  <c r="AE63" i="9"/>
  <c r="Q63" i="9"/>
  <c r="S63" i="9"/>
  <c r="AE200" i="9"/>
  <c r="W200" i="9"/>
  <c r="AO200" i="9"/>
  <c r="Y200" i="9"/>
  <c r="AA200" i="9"/>
  <c r="AM200" i="9"/>
  <c r="AC200" i="9"/>
  <c r="AG200" i="9"/>
  <c r="AI200" i="9"/>
  <c r="Q200" i="9"/>
  <c r="I200" i="9"/>
  <c r="S200" i="9"/>
  <c r="U200" i="9"/>
  <c r="K200" i="9"/>
  <c r="AA401" i="9"/>
  <c r="U401" i="9"/>
  <c r="W401" i="9"/>
  <c r="AC401" i="9"/>
  <c r="AG401" i="9"/>
  <c r="S401" i="9"/>
  <c r="AK401" i="9"/>
  <c r="M401" i="9"/>
  <c r="AE401" i="9"/>
  <c r="Q401" i="9"/>
  <c r="AI401" i="9"/>
  <c r="AM401" i="9"/>
  <c r="G186" i="9"/>
  <c r="Y189" i="9"/>
  <c r="AO189" i="9"/>
  <c r="AC189" i="9"/>
  <c r="AE189" i="9"/>
  <c r="AG189" i="9"/>
  <c r="AI189" i="9"/>
  <c r="AA189" i="9"/>
  <c r="Q189" i="9"/>
  <c r="O189" i="9"/>
  <c r="S189" i="9"/>
  <c r="AK189" i="9"/>
  <c r="M189" i="9"/>
  <c r="AM189" i="9"/>
  <c r="U189" i="9"/>
  <c r="Q161" i="9"/>
  <c r="AG161" i="9"/>
  <c r="S161" i="9"/>
  <c r="AI161" i="9"/>
  <c r="U161" i="9"/>
  <c r="AK161" i="9"/>
  <c r="W161" i="9"/>
  <c r="Y161" i="9"/>
  <c r="AA161" i="9"/>
  <c r="AC161" i="9"/>
  <c r="AE161" i="9"/>
  <c r="M161" i="9"/>
  <c r="K161" i="9"/>
  <c r="AM161" i="9"/>
  <c r="AO161" i="9"/>
  <c r="I161" i="9"/>
  <c r="Q177" i="9"/>
  <c r="AG177" i="9"/>
  <c r="S177" i="9"/>
  <c r="AI177" i="9"/>
  <c r="U177" i="9"/>
  <c r="AK177" i="9"/>
  <c r="AA177" i="9"/>
  <c r="AC177" i="9"/>
  <c r="AE177" i="9"/>
  <c r="AO177" i="9"/>
  <c r="K177" i="9"/>
  <c r="W177" i="9"/>
  <c r="O177" i="9"/>
  <c r="Y177" i="9"/>
  <c r="AM177" i="9"/>
  <c r="G177" i="9"/>
  <c r="G200" i="9"/>
  <c r="G401" i="9"/>
  <c r="Y125" i="9"/>
  <c r="AO125" i="9"/>
  <c r="AA125" i="9"/>
  <c r="AC125" i="9"/>
  <c r="AE125" i="9"/>
  <c r="AG125" i="9"/>
  <c r="AI125" i="9"/>
  <c r="AM125" i="9"/>
  <c r="Q125" i="9"/>
  <c r="S125" i="9"/>
  <c r="AK125" i="9"/>
  <c r="U125" i="9"/>
  <c r="W125" i="9"/>
  <c r="G161" i="9"/>
  <c r="W186" i="9"/>
  <c r="AM186" i="9"/>
  <c r="AA186" i="9"/>
  <c r="U186" i="9"/>
  <c r="Y186" i="9"/>
  <c r="AC186" i="9"/>
  <c r="AK186" i="9"/>
  <c r="K186" i="9"/>
  <c r="AG186" i="9"/>
  <c r="AO186" i="9"/>
  <c r="Q186" i="9"/>
  <c r="S186" i="9"/>
  <c r="M186" i="9"/>
  <c r="O186" i="9"/>
  <c r="AE186" i="9"/>
  <c r="S156" i="9"/>
  <c r="AI156" i="9"/>
  <c r="U156" i="9"/>
  <c r="AK156" i="9"/>
  <c r="W156" i="9"/>
  <c r="AM156" i="9"/>
  <c r="Q156" i="9"/>
  <c r="Y156" i="9"/>
  <c r="AA156" i="9"/>
  <c r="AE156" i="9"/>
  <c r="AG156" i="9"/>
  <c r="AO156" i="9"/>
  <c r="AC156" i="9"/>
  <c r="U15" i="9"/>
  <c r="AK15" i="9"/>
  <c r="W15" i="9"/>
  <c r="AM15" i="9"/>
  <c r="Y15" i="9"/>
  <c r="AO15" i="9"/>
  <c r="AA15" i="9"/>
  <c r="AC15" i="9"/>
  <c r="AE15" i="9"/>
  <c r="AG15" i="9"/>
  <c r="AI15" i="9"/>
  <c r="Q15" i="9"/>
  <c r="U55" i="9"/>
  <c r="AK55" i="9"/>
  <c r="W55" i="9"/>
  <c r="AM55" i="9"/>
  <c r="Y55" i="9"/>
  <c r="AO55" i="9"/>
  <c r="AG55" i="9"/>
  <c r="AI55" i="9"/>
  <c r="AC55" i="9"/>
  <c r="AE55" i="9"/>
  <c r="Q55" i="9"/>
  <c r="M55" i="9"/>
  <c r="S55" i="9"/>
  <c r="O55" i="9"/>
  <c r="I55" i="9"/>
  <c r="AA55" i="9"/>
  <c r="K55" i="9"/>
  <c r="S140" i="9"/>
  <c r="AI140" i="9"/>
  <c r="U140" i="9"/>
  <c r="AK140" i="9"/>
  <c r="W140" i="9"/>
  <c r="AM140" i="9"/>
  <c r="Y140" i="9"/>
  <c r="AA140" i="9"/>
  <c r="AC140" i="9"/>
  <c r="Q140" i="9"/>
  <c r="AG140" i="9"/>
  <c r="AO140" i="9"/>
  <c r="Y157" i="9"/>
  <c r="AO157" i="9"/>
  <c r="AA157" i="9"/>
  <c r="AC157" i="9"/>
  <c r="S157" i="9"/>
  <c r="U157" i="9"/>
  <c r="W157" i="9"/>
  <c r="AM157" i="9"/>
  <c r="AG157" i="9"/>
  <c r="AI157" i="9"/>
  <c r="M157" i="9"/>
  <c r="Q157" i="9"/>
  <c r="AK157" i="9"/>
  <c r="S164" i="9"/>
  <c r="AI164" i="9"/>
  <c r="W164" i="9"/>
  <c r="AM164" i="9"/>
  <c r="AC164" i="9"/>
  <c r="AE164" i="9"/>
  <c r="AG164" i="9"/>
  <c r="Q164" i="9"/>
  <c r="U164" i="9"/>
  <c r="Y164" i="9"/>
  <c r="AK164" i="9"/>
  <c r="AO164" i="9"/>
  <c r="O164" i="9"/>
  <c r="M164" i="9"/>
  <c r="K164" i="9"/>
  <c r="U236" i="9"/>
  <c r="AK236" i="9"/>
  <c r="W236" i="9"/>
  <c r="AM236" i="9"/>
  <c r="AE236" i="9"/>
  <c r="S236" i="9"/>
  <c r="AG236" i="9"/>
  <c r="AA236" i="9"/>
  <c r="AI236" i="9"/>
  <c r="Q236" i="9"/>
  <c r="AO236" i="9"/>
  <c r="Y236" i="9"/>
  <c r="AE248" i="9"/>
  <c r="AA248" i="9"/>
  <c r="S248" i="9"/>
  <c r="AM248" i="9"/>
  <c r="AO248" i="9"/>
  <c r="AC248" i="9"/>
  <c r="AI248" i="9"/>
  <c r="AG248" i="9"/>
  <c r="Q248" i="9"/>
  <c r="AK248" i="9"/>
  <c r="U248" i="9"/>
  <c r="W248" i="9"/>
  <c r="AO401" i="9"/>
  <c r="W189" i="9"/>
  <c r="S76" i="9"/>
  <c r="AI76" i="9"/>
  <c r="U76" i="9"/>
  <c r="AK76" i="9"/>
  <c r="W76" i="9"/>
  <c r="AM76" i="9"/>
  <c r="Y76" i="9"/>
  <c r="AA76" i="9"/>
  <c r="AC76" i="9"/>
  <c r="AE76" i="9"/>
  <c r="AG76" i="9"/>
  <c r="AO76" i="9"/>
  <c r="Q76" i="9"/>
  <c r="K76" i="9"/>
  <c r="I76" i="9"/>
  <c r="O76" i="9"/>
  <c r="M76" i="9"/>
  <c r="AC115" i="9"/>
  <c r="AE115" i="9"/>
  <c r="Q115" i="9"/>
  <c r="AG115" i="9"/>
  <c r="AK115" i="9"/>
  <c r="AM115" i="9"/>
  <c r="S115" i="9"/>
  <c r="AO115" i="9"/>
  <c r="U115" i="9"/>
  <c r="W115" i="9"/>
  <c r="AI115" i="9"/>
  <c r="Y115" i="9"/>
  <c r="Y173" i="9"/>
  <c r="AO173" i="9"/>
  <c r="AA173" i="9"/>
  <c r="AC173" i="9"/>
  <c r="AE173" i="9"/>
  <c r="AG173" i="9"/>
  <c r="AI173" i="9"/>
  <c r="AM173" i="9"/>
  <c r="W173" i="9"/>
  <c r="Q173" i="9"/>
  <c r="S173" i="9"/>
  <c r="U173" i="9"/>
  <c r="W196" i="9"/>
  <c r="AM196" i="9"/>
  <c r="Q196" i="9"/>
  <c r="AI196" i="9"/>
  <c r="S196" i="9"/>
  <c r="AK196" i="9"/>
  <c r="U196" i="9"/>
  <c r="AO196" i="9"/>
  <c r="AC196" i="9"/>
  <c r="K196" i="9"/>
  <c r="I196" i="9"/>
  <c r="AE196" i="9"/>
  <c r="Y196" i="9"/>
  <c r="AG196" i="9"/>
  <c r="O196" i="9"/>
  <c r="M196" i="9"/>
  <c r="AK200" i="9"/>
  <c r="AC67" i="9"/>
  <c r="AE67" i="9"/>
  <c r="Q67" i="9"/>
  <c r="AG67" i="9"/>
  <c r="AA67" i="9"/>
  <c r="AI67" i="9"/>
  <c r="AK67" i="9"/>
  <c r="S67" i="9"/>
  <c r="W67" i="9"/>
  <c r="Y67" i="9"/>
  <c r="AM67" i="9"/>
  <c r="AO67" i="9"/>
  <c r="U67" i="9"/>
  <c r="I54" i="9"/>
  <c r="AE54" i="9"/>
  <c r="Q54" i="9"/>
  <c r="AG54" i="9"/>
  <c r="S54" i="9"/>
  <c r="AI54" i="9"/>
  <c r="AK54" i="9"/>
  <c r="AM54" i="9"/>
  <c r="AO54" i="9"/>
  <c r="U54" i="9"/>
  <c r="W54" i="9"/>
  <c r="Y54" i="9"/>
  <c r="AA54" i="9"/>
  <c r="S68" i="9"/>
  <c r="AI68" i="9"/>
  <c r="U68" i="9"/>
  <c r="AK68" i="9"/>
  <c r="W68" i="9"/>
  <c r="AM68" i="9"/>
  <c r="AC68" i="9"/>
  <c r="AE68" i="9"/>
  <c r="AG68" i="9"/>
  <c r="Q68" i="9"/>
  <c r="Y68" i="9"/>
  <c r="AA68" i="9"/>
  <c r="O68" i="9"/>
  <c r="M68" i="9"/>
  <c r="K68" i="9"/>
  <c r="AO68" i="9"/>
  <c r="M248" i="9"/>
  <c r="Y401" i="9"/>
  <c r="AA196" i="9"/>
  <c r="AE140" i="9"/>
  <c r="S116" i="9"/>
  <c r="AI116" i="9"/>
  <c r="U116" i="9"/>
  <c r="AK116" i="9"/>
  <c r="W116" i="9"/>
  <c r="AM116" i="9"/>
  <c r="AG116" i="9"/>
  <c r="AO116" i="9"/>
  <c r="AA116" i="9"/>
  <c r="AC116" i="9"/>
  <c r="AE116" i="9"/>
  <c r="S198" i="9"/>
  <c r="AI198" i="9"/>
  <c r="U198" i="9"/>
  <c r="AM198" i="9"/>
  <c r="W198" i="9"/>
  <c r="AO198" i="9"/>
  <c r="Y198" i="9"/>
  <c r="AC413" i="9"/>
  <c r="AE408" i="9"/>
  <c r="AI398" i="9"/>
  <c r="S100" i="9"/>
  <c r="AI100" i="9"/>
  <c r="U100" i="9"/>
  <c r="AK100" i="9"/>
  <c r="W100" i="9"/>
  <c r="AM100" i="9"/>
  <c r="AA100" i="9"/>
  <c r="AC100" i="9"/>
  <c r="AE100" i="9"/>
  <c r="Y100" i="9"/>
  <c r="AG100" i="9"/>
  <c r="AO100" i="9"/>
  <c r="K116" i="9"/>
  <c r="AC123" i="9"/>
  <c r="AE123" i="9"/>
  <c r="Q123" i="9"/>
  <c r="AG123" i="9"/>
  <c r="AA123" i="9"/>
  <c r="AI123" i="9"/>
  <c r="AK123" i="9"/>
  <c r="S123" i="9"/>
  <c r="U123" i="9"/>
  <c r="AA176" i="9"/>
  <c r="AC176" i="9"/>
  <c r="AE176" i="9"/>
  <c r="Y176" i="9"/>
  <c r="AG176" i="9"/>
  <c r="AI176" i="9"/>
  <c r="I191" i="9"/>
  <c r="AM431" i="9"/>
  <c r="AC424" i="9"/>
  <c r="AA413" i="9"/>
  <c r="Q398" i="9"/>
  <c r="W199" i="9"/>
  <c r="Y123" i="9"/>
  <c r="AO105" i="9"/>
  <c r="W66" i="9"/>
  <c r="AM66" i="9"/>
  <c r="Y66" i="9"/>
  <c r="AO66" i="9"/>
  <c r="AA66" i="9"/>
  <c r="AE66" i="9"/>
  <c r="AG66" i="9"/>
  <c r="AI66" i="9"/>
  <c r="AC66" i="9"/>
  <c r="AK66" i="9"/>
  <c r="M116" i="9"/>
  <c r="S124" i="9"/>
  <c r="AI124" i="9"/>
  <c r="U124" i="9"/>
  <c r="AK124" i="9"/>
  <c r="W124" i="9"/>
  <c r="AM124" i="9"/>
  <c r="AC124" i="9"/>
  <c r="AE124" i="9"/>
  <c r="AG124" i="9"/>
  <c r="Y124" i="9"/>
  <c r="AA124" i="9"/>
  <c r="AO124" i="9"/>
  <c r="U159" i="9"/>
  <c r="AK159" i="9"/>
  <c r="W159" i="9"/>
  <c r="AM159" i="9"/>
  <c r="Y159" i="9"/>
  <c r="AO159" i="9"/>
  <c r="Q159" i="9"/>
  <c r="S159" i="9"/>
  <c r="AA159" i="9"/>
  <c r="AG159" i="9"/>
  <c r="AI159" i="9"/>
  <c r="U167" i="9"/>
  <c r="AK167" i="9"/>
  <c r="Y167" i="9"/>
  <c r="AO167" i="9"/>
  <c r="AI167" i="9"/>
  <c r="Q167" i="9"/>
  <c r="AM167" i="9"/>
  <c r="S167" i="9"/>
  <c r="K174" i="9"/>
  <c r="S180" i="9"/>
  <c r="AI180" i="9"/>
  <c r="U180" i="9"/>
  <c r="AK180" i="9"/>
  <c r="W180" i="9"/>
  <c r="AM180" i="9"/>
  <c r="AA180" i="9"/>
  <c r="AC180" i="9"/>
  <c r="AE180" i="9"/>
  <c r="K191" i="9"/>
  <c r="Q259" i="9"/>
  <c r="AG259" i="9"/>
  <c r="K431" i="9"/>
  <c r="AK431" i="9"/>
  <c r="AA424" i="9"/>
  <c r="AO413" i="9"/>
  <c r="AK407" i="9"/>
  <c r="U399" i="9"/>
  <c r="W259" i="9"/>
  <c r="AA201" i="9"/>
  <c r="U199" i="9"/>
  <c r="AE193" i="9"/>
  <c r="AA191" i="9"/>
  <c r="Q190" i="9"/>
  <c r="Q182" i="9"/>
  <c r="AO180" i="9"/>
  <c r="U179" i="9"/>
  <c r="S176" i="9"/>
  <c r="Y174" i="9"/>
  <c r="W171" i="9"/>
  <c r="AM169" i="9"/>
  <c r="AC167" i="9"/>
  <c r="W123" i="9"/>
  <c r="S119" i="9"/>
  <c r="U58" i="9"/>
  <c r="U95" i="9"/>
  <c r="AK95" i="9"/>
  <c r="W95" i="9"/>
  <c r="AM95" i="9"/>
  <c r="Y95" i="9"/>
  <c r="AO95" i="9"/>
  <c r="S95" i="9"/>
  <c r="AA95" i="9"/>
  <c r="AC95" i="9"/>
  <c r="AG95" i="9"/>
  <c r="AI95" i="9"/>
  <c r="AC99" i="9"/>
  <c r="AE99" i="9"/>
  <c r="Q99" i="9"/>
  <c r="AG99" i="9"/>
  <c r="Y99" i="9"/>
  <c r="AA99" i="9"/>
  <c r="AI99" i="9"/>
  <c r="S99" i="9"/>
  <c r="U99" i="9"/>
  <c r="O100" i="9"/>
  <c r="Y117" i="9"/>
  <c r="AO117" i="9"/>
  <c r="AA117" i="9"/>
  <c r="AC117" i="9"/>
  <c r="AI117" i="9"/>
  <c r="AK117" i="9"/>
  <c r="Q117" i="9"/>
  <c r="AM117" i="9"/>
  <c r="I124" i="9"/>
  <c r="K131" i="9"/>
  <c r="Q153" i="9"/>
  <c r="AG153" i="9"/>
  <c r="S153" i="9"/>
  <c r="AI153" i="9"/>
  <c r="U153" i="9"/>
  <c r="AK153" i="9"/>
  <c r="AE153" i="9"/>
  <c r="AM153" i="9"/>
  <c r="AO153" i="9"/>
  <c r="W153" i="9"/>
  <c r="Y153" i="9"/>
  <c r="K159" i="9"/>
  <c r="W162" i="9"/>
  <c r="AM162" i="9"/>
  <c r="AA162" i="9"/>
  <c r="Q162" i="9"/>
  <c r="AK162" i="9"/>
  <c r="S162" i="9"/>
  <c r="AO162" i="9"/>
  <c r="U162" i="9"/>
  <c r="AG162" i="9"/>
  <c r="AI162" i="9"/>
  <c r="Y165" i="9"/>
  <c r="AO165" i="9"/>
  <c r="AC165" i="9"/>
  <c r="W165" i="9"/>
  <c r="AA165" i="9"/>
  <c r="AE165" i="9"/>
  <c r="U165" i="9"/>
  <c r="AG165" i="9"/>
  <c r="AI165" i="9"/>
  <c r="AA168" i="9"/>
  <c r="AE168" i="9"/>
  <c r="AG168" i="9"/>
  <c r="AI168" i="9"/>
  <c r="Q168" i="9"/>
  <c r="AK168" i="9"/>
  <c r="S168" i="9"/>
  <c r="U168" i="9"/>
  <c r="W168" i="9"/>
  <c r="K169" i="9"/>
  <c r="G172" i="9"/>
  <c r="M174" i="9"/>
  <c r="I176" i="9"/>
  <c r="W178" i="9"/>
  <c r="AM178" i="9"/>
  <c r="Y178" i="9"/>
  <c r="AO178" i="9"/>
  <c r="AA178" i="9"/>
  <c r="AC178" i="9"/>
  <c r="AE178" i="9"/>
  <c r="AG178" i="9"/>
  <c r="M180" i="9"/>
  <c r="Q185" i="9"/>
  <c r="AG185" i="9"/>
  <c r="U185" i="9"/>
  <c r="AK185" i="9"/>
  <c r="AA185" i="9"/>
  <c r="AC185" i="9"/>
  <c r="AE185" i="9"/>
  <c r="AC187" i="9"/>
  <c r="Q187" i="9"/>
  <c r="AG187" i="9"/>
  <c r="S187" i="9"/>
  <c r="AM187" i="9"/>
  <c r="U187" i="9"/>
  <c r="AO187" i="9"/>
  <c r="W187" i="9"/>
  <c r="G190" i="9"/>
  <c r="AE192" i="9"/>
  <c r="AC192" i="9"/>
  <c r="AG192" i="9"/>
  <c r="Q192" i="9"/>
  <c r="AI192" i="9"/>
  <c r="K193" i="9"/>
  <c r="Q195" i="9"/>
  <c r="AG195" i="9"/>
  <c r="Y195" i="9"/>
  <c r="AA195" i="9"/>
  <c r="AC195" i="9"/>
  <c r="K199" i="9"/>
  <c r="Y234" i="9"/>
  <c r="AO234" i="9"/>
  <c r="AA234" i="9"/>
  <c r="M259" i="9"/>
  <c r="G407" i="9"/>
  <c r="O408" i="9"/>
  <c r="M424" i="9"/>
  <c r="M431" i="9"/>
  <c r="AI431" i="9"/>
  <c r="S431" i="9"/>
  <c r="AA427" i="9"/>
  <c r="AO424" i="9"/>
  <c r="Y424" i="9"/>
  <c r="AG420" i="9"/>
  <c r="Q420" i="9"/>
  <c r="AC414" i="9"/>
  <c r="AM413" i="9"/>
  <c r="W413" i="9"/>
  <c r="AO408" i="9"/>
  <c r="Y408" i="9"/>
  <c r="AI407" i="9"/>
  <c r="S407" i="9"/>
  <c r="AO400" i="9"/>
  <c r="Y400" i="9"/>
  <c r="AI399" i="9"/>
  <c r="S399" i="9"/>
  <c r="AC398" i="9"/>
  <c r="AE260" i="9"/>
  <c r="AM259" i="9"/>
  <c r="U259" i="9"/>
  <c r="AO235" i="9"/>
  <c r="W234" i="9"/>
  <c r="Y201" i="9"/>
  <c r="AI195" i="9"/>
  <c r="AC194" i="9"/>
  <c r="W192" i="9"/>
  <c r="Q191" i="9"/>
  <c r="Y187" i="9"/>
  <c r="AO185" i="9"/>
  <c r="AG180" i="9"/>
  <c r="Q176" i="9"/>
  <c r="W174" i="9"/>
  <c r="U171" i="9"/>
  <c r="AA167" i="9"/>
  <c r="Q165" i="9"/>
  <c r="AI160" i="9"/>
  <c r="Y116" i="9"/>
  <c r="W99" i="9"/>
  <c r="AE95" i="9"/>
  <c r="Q169" i="9"/>
  <c r="AG169" i="9"/>
  <c r="U169" i="9"/>
  <c r="AK169" i="9"/>
  <c r="AA169" i="9"/>
  <c r="AC169" i="9"/>
  <c r="AE169" i="9"/>
  <c r="W169" i="9"/>
  <c r="Y169" i="9"/>
  <c r="AI169" i="9"/>
  <c r="AE182" i="9"/>
  <c r="S182" i="9"/>
  <c r="AI182" i="9"/>
  <c r="U182" i="9"/>
  <c r="AO182" i="9"/>
  <c r="W182" i="9"/>
  <c r="Y182" i="9"/>
  <c r="S398" i="9"/>
  <c r="AA198" i="9"/>
  <c r="AC182" i="9"/>
  <c r="U119" i="9"/>
  <c r="AK119" i="9"/>
  <c r="W119" i="9"/>
  <c r="AM119" i="9"/>
  <c r="Y119" i="9"/>
  <c r="AO119" i="9"/>
  <c r="AG119" i="9"/>
  <c r="AI119" i="9"/>
  <c r="AC119" i="9"/>
  <c r="AE119" i="9"/>
  <c r="AC131" i="9"/>
  <c r="Q131" i="9"/>
  <c r="AG131" i="9"/>
  <c r="W131" i="9"/>
  <c r="Y131" i="9"/>
  <c r="AA131" i="9"/>
  <c r="S131" i="9"/>
  <c r="AE158" i="9"/>
  <c r="Q158" i="9"/>
  <c r="AG158" i="9"/>
  <c r="S158" i="9"/>
  <c r="AI158" i="9"/>
  <c r="U158" i="9"/>
  <c r="W158" i="9"/>
  <c r="Y158" i="9"/>
  <c r="AA158" i="9"/>
  <c r="AC158" i="9"/>
  <c r="G169" i="9"/>
  <c r="G174" i="9"/>
  <c r="AC179" i="9"/>
  <c r="AE179" i="9"/>
  <c r="Q179" i="9"/>
  <c r="AG179" i="9"/>
  <c r="Y179" i="9"/>
  <c r="AA179" i="9"/>
  <c r="AI179" i="9"/>
  <c r="U193" i="9"/>
  <c r="AK193" i="9"/>
  <c r="W193" i="9"/>
  <c r="AO193" i="9"/>
  <c r="Y193" i="9"/>
  <c r="AA193" i="9"/>
  <c r="Y199" i="9"/>
  <c r="AO199" i="9"/>
  <c r="AE199" i="9"/>
  <c r="AG199" i="9"/>
  <c r="Q199" i="9"/>
  <c r="AI199" i="9"/>
  <c r="W431" i="9"/>
  <c r="Q198" i="9"/>
  <c r="AG193" i="9"/>
  <c r="W179" i="9"/>
  <c r="AM174" i="9"/>
  <c r="AO169" i="9"/>
  <c r="AM158" i="9"/>
  <c r="AA119" i="9"/>
  <c r="W58" i="9"/>
  <c r="AM58" i="9"/>
  <c r="Y58" i="9"/>
  <c r="AO58" i="9"/>
  <c r="AA58" i="9"/>
  <c r="AG58" i="9"/>
  <c r="AI58" i="9"/>
  <c r="AK58" i="9"/>
  <c r="AE58" i="9"/>
  <c r="K100" i="9"/>
  <c r="G131" i="9"/>
  <c r="AA152" i="9"/>
  <c r="AC152" i="9"/>
  <c r="AE152" i="9"/>
  <c r="AI152" i="9"/>
  <c r="AK152" i="9"/>
  <c r="Q152" i="9"/>
  <c r="AM152" i="9"/>
  <c r="AO152" i="9"/>
  <c r="S172" i="9"/>
  <c r="AI172" i="9"/>
  <c r="U172" i="9"/>
  <c r="AK172" i="9"/>
  <c r="W172" i="9"/>
  <c r="AM172" i="9"/>
  <c r="AC172" i="9"/>
  <c r="AE172" i="9"/>
  <c r="AG172" i="9"/>
  <c r="AA184" i="9"/>
  <c r="AE184" i="9"/>
  <c r="AG184" i="9"/>
  <c r="AI184" i="9"/>
  <c r="Q184" i="9"/>
  <c r="AK184" i="9"/>
  <c r="I193" i="9"/>
  <c r="G199" i="9"/>
  <c r="I408" i="9"/>
  <c r="K424" i="9"/>
  <c r="U431" i="9"/>
  <c r="AK399" i="9"/>
  <c r="AE398" i="9"/>
  <c r="AC59" i="9"/>
  <c r="AE59" i="9"/>
  <c r="Q59" i="9"/>
  <c r="AG59" i="9"/>
  <c r="AI59" i="9"/>
  <c r="AK59" i="9"/>
  <c r="AM59" i="9"/>
  <c r="S59" i="9"/>
  <c r="U59" i="9"/>
  <c r="AA56" i="9"/>
  <c r="AC56" i="9"/>
  <c r="AE56" i="9"/>
  <c r="AI56" i="9"/>
  <c r="AK56" i="9"/>
  <c r="Q56" i="9"/>
  <c r="AM56" i="9"/>
  <c r="S56" i="9"/>
  <c r="I59" i="9"/>
  <c r="M66" i="9"/>
  <c r="Y93" i="9"/>
  <c r="AO93" i="9"/>
  <c r="AA93" i="9"/>
  <c r="AC93" i="9"/>
  <c r="U93" i="9"/>
  <c r="W93" i="9"/>
  <c r="AE93" i="9"/>
  <c r="AM93" i="9"/>
  <c r="G99" i="9"/>
  <c r="M113" i="9"/>
  <c r="Q113" i="9"/>
  <c r="AG113" i="9"/>
  <c r="S113" i="9"/>
  <c r="AI113" i="9"/>
  <c r="U113" i="9"/>
  <c r="AK113" i="9"/>
  <c r="AM113" i="9"/>
  <c r="AO113" i="9"/>
  <c r="Y113" i="9"/>
  <c r="AA113" i="9"/>
  <c r="AC113" i="9"/>
  <c r="AE118" i="9"/>
  <c r="Q118" i="9"/>
  <c r="AG118" i="9"/>
  <c r="S118" i="9"/>
  <c r="AI118" i="9"/>
  <c r="AK118" i="9"/>
  <c r="AM118" i="9"/>
  <c r="AO118" i="9"/>
  <c r="U118" i="9"/>
  <c r="W118" i="9"/>
  <c r="Y118" i="9"/>
  <c r="W122" i="9"/>
  <c r="AM122" i="9"/>
  <c r="Y122" i="9"/>
  <c r="AO122" i="9"/>
  <c r="AA122" i="9"/>
  <c r="AE122" i="9"/>
  <c r="AG122" i="9"/>
  <c r="AI122" i="9"/>
  <c r="AK122" i="9"/>
  <c r="K124" i="9"/>
  <c r="M131" i="9"/>
  <c r="AE150" i="9"/>
  <c r="Q150" i="9"/>
  <c r="AG150" i="9"/>
  <c r="S150" i="9"/>
  <c r="AI150" i="9"/>
  <c r="AK150" i="9"/>
  <c r="AM150" i="9"/>
  <c r="AO150" i="9"/>
  <c r="U150" i="9"/>
  <c r="W150" i="9"/>
  <c r="W154" i="9"/>
  <c r="AM154" i="9"/>
  <c r="Y154" i="9"/>
  <c r="AO154" i="9"/>
  <c r="AA154" i="9"/>
  <c r="AG154" i="9"/>
  <c r="AI154" i="9"/>
  <c r="AK154" i="9"/>
  <c r="AC154" i="9"/>
  <c r="AE154" i="9"/>
  <c r="M159" i="9"/>
  <c r="AC163" i="9"/>
  <c r="Q163" i="9"/>
  <c r="AG163" i="9"/>
  <c r="AI163" i="9"/>
  <c r="AK163" i="9"/>
  <c r="S163" i="9"/>
  <c r="AM163" i="9"/>
  <c r="U163" i="9"/>
  <c r="K165" i="9"/>
  <c r="G168" i="9"/>
  <c r="W170" i="9"/>
  <c r="U170" i="9"/>
  <c r="AM170" i="9"/>
  <c r="Y170" i="9"/>
  <c r="AO170" i="9"/>
  <c r="AA170" i="9"/>
  <c r="AE170" i="9"/>
  <c r="AG170" i="9"/>
  <c r="AI170" i="9"/>
  <c r="K172" i="9"/>
  <c r="O174" i="9"/>
  <c r="K176" i="9"/>
  <c r="G178" i="9"/>
  <c r="Y181" i="9"/>
  <c r="AO181" i="9"/>
  <c r="AC181" i="9"/>
  <c r="W181" i="9"/>
  <c r="AA181" i="9"/>
  <c r="AE181" i="9"/>
  <c r="U183" i="9"/>
  <c r="AK183" i="9"/>
  <c r="Y183" i="9"/>
  <c r="AO183" i="9"/>
  <c r="AI183" i="9"/>
  <c r="Q183" i="9"/>
  <c r="AM183" i="9"/>
  <c r="S183" i="9"/>
  <c r="M185" i="9"/>
  <c r="S188" i="9"/>
  <c r="AI188" i="9"/>
  <c r="W188" i="9"/>
  <c r="AM188" i="9"/>
  <c r="AG188" i="9"/>
  <c r="AK188" i="9"/>
  <c r="Q188" i="9"/>
  <c r="AO188" i="9"/>
  <c r="I190" i="9"/>
  <c r="G192" i="9"/>
  <c r="O193" i="9"/>
  <c r="G195" i="9"/>
  <c r="AC197" i="9"/>
  <c r="AA197" i="9"/>
  <c r="AE197" i="9"/>
  <c r="AG197" i="9"/>
  <c r="M199" i="9"/>
  <c r="AE235" i="9"/>
  <c r="Q235" i="9"/>
  <c r="AG235" i="9"/>
  <c r="O259" i="9"/>
  <c r="G400" i="9"/>
  <c r="I407" i="9"/>
  <c r="O424" i="9"/>
  <c r="O431" i="9"/>
  <c r="AG431" i="9"/>
  <c r="Q431" i="9"/>
  <c r="AO427" i="9"/>
  <c r="Y427" i="9"/>
  <c r="AC425" i="9"/>
  <c r="AM424" i="9"/>
  <c r="W424" i="9"/>
  <c r="AE420" i="9"/>
  <c r="AA414" i="9"/>
  <c r="AK413" i="9"/>
  <c r="U413" i="9"/>
  <c r="AM408" i="9"/>
  <c r="W408" i="9"/>
  <c r="AG407" i="9"/>
  <c r="Q407" i="9"/>
  <c r="AM400" i="9"/>
  <c r="W400" i="9"/>
  <c r="AG399" i="9"/>
  <c r="Q399" i="9"/>
  <c r="AA398" i="9"/>
  <c r="AK259" i="9"/>
  <c r="S259" i="9"/>
  <c r="AM235" i="9"/>
  <c r="S235" i="9"/>
  <c r="U234" i="9"/>
  <c r="AK198" i="9"/>
  <c r="AK197" i="9"/>
  <c r="AE195" i="9"/>
  <c r="S193" i="9"/>
  <c r="U192" i="9"/>
  <c r="AA188" i="9"/>
  <c r="AM185" i="9"/>
  <c r="Y184" i="9"/>
  <c r="W183" i="9"/>
  <c r="AK181" i="9"/>
  <c r="Y180" i="9"/>
  <c r="AK178" i="9"/>
  <c r="AA172" i="9"/>
  <c r="AO168" i="9"/>
  <c r="W167" i="9"/>
  <c r="AE162" i="9"/>
  <c r="Y152" i="9"/>
  <c r="Y150" i="9"/>
  <c r="AM131" i="9"/>
  <c r="U122" i="9"/>
  <c r="AC118" i="9"/>
  <c r="Q116" i="9"/>
  <c r="AE113" i="9"/>
  <c r="Q95" i="9"/>
  <c r="Q93" i="9"/>
  <c r="Q58" i="9"/>
  <c r="Q105" i="9"/>
  <c r="AG105" i="9"/>
  <c r="S105" i="9"/>
  <c r="AI105" i="9"/>
  <c r="U105" i="9"/>
  <c r="AK105" i="9"/>
  <c r="W105" i="9"/>
  <c r="Y105" i="9"/>
  <c r="AC105" i="9"/>
  <c r="AE105" i="9"/>
  <c r="AM105" i="9"/>
  <c r="AE174" i="9"/>
  <c r="Q174" i="9"/>
  <c r="AG174" i="9"/>
  <c r="S174" i="9"/>
  <c r="AI174" i="9"/>
  <c r="AA174" i="9"/>
  <c r="AC174" i="9"/>
  <c r="AK174" i="9"/>
  <c r="Y191" i="9"/>
  <c r="AO191" i="9"/>
  <c r="S191" i="9"/>
  <c r="AK191" i="9"/>
  <c r="U191" i="9"/>
  <c r="AM191" i="9"/>
  <c r="W191" i="9"/>
  <c r="AO174" i="9"/>
  <c r="AC171" i="9"/>
  <c r="AE171" i="9"/>
  <c r="Q171" i="9"/>
  <c r="AG171" i="9"/>
  <c r="AA171" i="9"/>
  <c r="AI171" i="9"/>
  <c r="AK171" i="9"/>
  <c r="G182" i="9"/>
  <c r="O398" i="9"/>
  <c r="G408" i="9"/>
  <c r="O413" i="9"/>
  <c r="AC408" i="9"/>
  <c r="AG398" i="9"/>
  <c r="AC191" i="9"/>
  <c r="AA182" i="9"/>
  <c r="U176" i="9"/>
  <c r="Y171" i="9"/>
  <c r="I169" i="9"/>
  <c r="G176" i="9"/>
  <c r="K182" i="9"/>
  <c r="AE190" i="9"/>
  <c r="S190" i="9"/>
  <c r="AI190" i="9"/>
  <c r="Y190" i="9"/>
  <c r="AA190" i="9"/>
  <c r="AC190" i="9"/>
  <c r="U201" i="9"/>
  <c r="AK201" i="9"/>
  <c r="AG201" i="9"/>
  <c r="Q201" i="9"/>
  <c r="AI201" i="9"/>
  <c r="S201" i="9"/>
  <c r="AM201" i="9"/>
  <c r="AE414" i="9"/>
  <c r="Y413" i="9"/>
  <c r="AA408" i="9"/>
  <c r="U407" i="9"/>
  <c r="AO259" i="9"/>
  <c r="AM184" i="9"/>
  <c r="K66" i="9"/>
  <c r="Q57" i="9"/>
  <c r="AG57" i="9"/>
  <c r="S57" i="9"/>
  <c r="AI57" i="9"/>
  <c r="U57" i="9"/>
  <c r="AK57" i="9"/>
  <c r="AE57" i="9"/>
  <c r="AM57" i="9"/>
  <c r="AO57" i="9"/>
  <c r="W57" i="9"/>
  <c r="Y57" i="9"/>
  <c r="AA57" i="9"/>
  <c r="K59" i="9"/>
  <c r="O66" i="9"/>
  <c r="AE94" i="9"/>
  <c r="Q94" i="9"/>
  <c r="AG94" i="9"/>
  <c r="S94" i="9"/>
  <c r="AI94" i="9"/>
  <c r="W94" i="9"/>
  <c r="Y94" i="9"/>
  <c r="AA94" i="9"/>
  <c r="U94" i="9"/>
  <c r="AC94" i="9"/>
  <c r="I99" i="9"/>
  <c r="W114" i="9"/>
  <c r="AM114" i="9"/>
  <c r="Y114" i="9"/>
  <c r="AO114" i="9"/>
  <c r="AA114" i="9"/>
  <c r="AI114" i="9"/>
  <c r="AK114" i="9"/>
  <c r="Q114" i="9"/>
  <c r="AG114" i="9"/>
  <c r="G118" i="9"/>
  <c r="I122" i="9"/>
  <c r="M124" i="9"/>
  <c r="O131" i="9"/>
  <c r="U151" i="9"/>
  <c r="AK151" i="9"/>
  <c r="W151" i="9"/>
  <c r="AM151" i="9"/>
  <c r="Y151" i="9"/>
  <c r="AO151" i="9"/>
  <c r="AG151" i="9"/>
  <c r="AI151" i="9"/>
  <c r="AA151" i="9"/>
  <c r="AC151" i="9"/>
  <c r="AE151" i="9"/>
  <c r="G154" i="9"/>
  <c r="AA160" i="9"/>
  <c r="AC160" i="9"/>
  <c r="AE160" i="9"/>
  <c r="S160" i="9"/>
  <c r="AO160" i="9"/>
  <c r="U160" i="9"/>
  <c r="W160" i="9"/>
  <c r="Q160" i="9"/>
  <c r="G163" i="9"/>
  <c r="AE166" i="9"/>
  <c r="S166" i="9"/>
  <c r="AI166" i="9"/>
  <c r="U166" i="9"/>
  <c r="AO166" i="9"/>
  <c r="W166" i="9"/>
  <c r="Y166" i="9"/>
  <c r="AG166" i="9"/>
  <c r="AK166" i="9"/>
  <c r="AM166" i="9"/>
  <c r="K168" i="9"/>
  <c r="G170" i="9"/>
  <c r="M172" i="9"/>
  <c r="U175" i="9"/>
  <c r="AK175" i="9"/>
  <c r="W175" i="9"/>
  <c r="AM175" i="9"/>
  <c r="Y175" i="9"/>
  <c r="AO175" i="9"/>
  <c r="AC175" i="9"/>
  <c r="AE175" i="9"/>
  <c r="AG175" i="9"/>
  <c r="M176" i="9"/>
  <c r="I178" i="9"/>
  <c r="K181" i="9"/>
  <c r="G183" i="9"/>
  <c r="O185" i="9"/>
  <c r="I188" i="9"/>
  <c r="K190" i="9"/>
  <c r="I192" i="9"/>
  <c r="AA194" i="9"/>
  <c r="AG194" i="9"/>
  <c r="Q194" i="9"/>
  <c r="AI194" i="9"/>
  <c r="S194" i="9"/>
  <c r="AK194" i="9"/>
  <c r="K195" i="9"/>
  <c r="I197" i="9"/>
  <c r="O199" i="9"/>
  <c r="O235" i="9"/>
  <c r="W260" i="9"/>
  <c r="AM260" i="9"/>
  <c r="I400" i="9"/>
  <c r="K407" i="9"/>
  <c r="G420" i="9"/>
  <c r="G427" i="9"/>
  <c r="AM427" i="9"/>
  <c r="AK424" i="9"/>
  <c r="AO414" i="9"/>
  <c r="AI413" i="9"/>
  <c r="AK408" i="9"/>
  <c r="AK400" i="9"/>
  <c r="AO398" i="9"/>
  <c r="AA260" i="9"/>
  <c r="AI259" i="9"/>
  <c r="AK235" i="9"/>
  <c r="AM234" i="9"/>
  <c r="S234" i="9"/>
  <c r="AM199" i="9"/>
  <c r="AG198" i="9"/>
  <c r="AI197" i="9"/>
  <c r="W195" i="9"/>
  <c r="W194" i="9"/>
  <c r="Q193" i="9"/>
  <c r="S192" i="9"/>
  <c r="AM190" i="9"/>
  <c r="Y188" i="9"/>
  <c r="AI185" i="9"/>
  <c r="W184" i="9"/>
  <c r="AM182" i="9"/>
  <c r="AI181" i="9"/>
  <c r="Q180" i="9"/>
  <c r="AI178" i="9"/>
  <c r="AO176" i="9"/>
  <c r="AA175" i="9"/>
  <c r="Y172" i="9"/>
  <c r="AK170" i="9"/>
  <c r="AM168" i="9"/>
  <c r="AC166" i="9"/>
  <c r="AC162" i="9"/>
  <c r="Y160" i="9"/>
  <c r="W152" i="9"/>
  <c r="AK131" i="9"/>
  <c r="S122" i="9"/>
  <c r="AA118" i="9"/>
  <c r="W113" i="9"/>
  <c r="AO94" i="9"/>
  <c r="AO59" i="9"/>
  <c r="AC57" i="9"/>
  <c r="AP5" i="9"/>
  <c r="AP7" i="9"/>
  <c r="O58" i="9"/>
  <c r="M58" i="9"/>
  <c r="K58" i="9"/>
  <c r="I58" i="9"/>
  <c r="G54" i="9"/>
  <c r="O63" i="9"/>
  <c r="O150" i="9"/>
  <c r="M150" i="9"/>
  <c r="K150" i="9"/>
  <c r="I150" i="9"/>
  <c r="O67" i="9"/>
  <c r="M67" i="9"/>
  <c r="K67" i="9"/>
  <c r="O93" i="9"/>
  <c r="M93" i="9"/>
  <c r="K93" i="9"/>
  <c r="I93" i="9"/>
  <c r="G93" i="9"/>
  <c r="G67" i="9"/>
  <c r="K156" i="9"/>
  <c r="I156" i="9"/>
  <c r="G156" i="9"/>
  <c r="O156" i="9"/>
  <c r="M156" i="9"/>
  <c r="M105" i="9"/>
  <c r="O105" i="9"/>
  <c r="K105" i="9"/>
  <c r="I105" i="9"/>
  <c r="G105" i="9"/>
  <c r="I113" i="9"/>
  <c r="O123" i="9"/>
  <c r="M123" i="9"/>
  <c r="K123" i="9"/>
  <c r="I123" i="9"/>
  <c r="O54" i="9"/>
  <c r="M54" i="9"/>
  <c r="K54" i="9"/>
  <c r="M63" i="9"/>
  <c r="K63" i="9"/>
  <c r="I63" i="9"/>
  <c r="G63" i="9"/>
  <c r="O95" i="9"/>
  <c r="M95" i="9"/>
  <c r="K95" i="9"/>
  <c r="O173" i="9"/>
  <c r="M173" i="9"/>
  <c r="K173" i="9"/>
  <c r="I173" i="9"/>
  <c r="G173" i="9"/>
  <c r="K15" i="9"/>
  <c r="I15" i="9"/>
  <c r="G15" i="9"/>
  <c r="G58" i="9"/>
  <c r="K115" i="9"/>
  <c r="I115" i="9"/>
  <c r="G115" i="9"/>
  <c r="O115" i="9"/>
  <c r="M115" i="9"/>
  <c r="M15" i="9"/>
  <c r="I95" i="9"/>
  <c r="G150" i="9"/>
  <c r="O15" i="9"/>
  <c r="I67" i="9"/>
  <c r="I56" i="9"/>
  <c r="G123" i="9"/>
  <c r="M198" i="9"/>
  <c r="K198" i="9"/>
  <c r="I198" i="9"/>
  <c r="O198" i="9"/>
  <c r="O153" i="9"/>
  <c r="M153" i="9"/>
  <c r="K153" i="9"/>
  <c r="I153" i="9"/>
  <c r="G153" i="9"/>
  <c r="G95" i="9"/>
  <c r="AP6" i="9"/>
  <c r="O56" i="9"/>
  <c r="M56" i="9"/>
  <c r="K56" i="9"/>
  <c r="K113" i="9"/>
  <c r="G113" i="9"/>
  <c r="O113" i="9"/>
  <c r="G56" i="9"/>
  <c r="O163" i="9"/>
  <c r="M163" i="9"/>
  <c r="K163" i="9"/>
  <c r="I163" i="9"/>
  <c r="G198" i="9"/>
  <c r="O140" i="9"/>
  <c r="M140" i="9"/>
  <c r="K158" i="9"/>
  <c r="I158" i="9"/>
  <c r="G158" i="9"/>
  <c r="O167" i="9"/>
  <c r="M167" i="9"/>
  <c r="I179" i="9"/>
  <c r="M179" i="9"/>
  <c r="M236" i="9"/>
  <c r="K236" i="9"/>
  <c r="O236" i="9"/>
  <c r="K117" i="9"/>
  <c r="I117" i="9"/>
  <c r="G117" i="9"/>
  <c r="O125" i="9"/>
  <c r="M125" i="9"/>
  <c r="K125" i="9"/>
  <c r="G140" i="9"/>
  <c r="M158" i="9"/>
  <c r="K160" i="9"/>
  <c r="I160" i="9"/>
  <c r="G160" i="9"/>
  <c r="G167" i="9"/>
  <c r="G179" i="9"/>
  <c r="M184" i="9"/>
  <c r="K184" i="9"/>
  <c r="I234" i="9"/>
  <c r="G234" i="9"/>
  <c r="O234" i="9"/>
  <c r="M234" i="9"/>
  <c r="K234" i="9"/>
  <c r="G236" i="9"/>
  <c r="O114" i="9"/>
  <c r="M117" i="9"/>
  <c r="K119" i="9"/>
  <c r="I119" i="9"/>
  <c r="G119" i="9"/>
  <c r="G125" i="9"/>
  <c r="I140" i="9"/>
  <c r="M152" i="9"/>
  <c r="K152" i="9"/>
  <c r="I152" i="9"/>
  <c r="O157" i="9"/>
  <c r="O158" i="9"/>
  <c r="M160" i="9"/>
  <c r="K162" i="9"/>
  <c r="I162" i="9"/>
  <c r="G162" i="9"/>
  <c r="I167" i="9"/>
  <c r="O171" i="9"/>
  <c r="M171" i="9"/>
  <c r="K179" i="9"/>
  <c r="G184" i="9"/>
  <c r="I236" i="9"/>
  <c r="O260" i="9"/>
  <c r="M260" i="9"/>
  <c r="K260" i="9"/>
  <c r="I260" i="9"/>
  <c r="G260" i="9"/>
  <c r="M100" i="9"/>
  <c r="G114" i="9"/>
  <c r="O116" i="9"/>
  <c r="O117" i="9"/>
  <c r="M119" i="9"/>
  <c r="I125" i="9"/>
  <c r="K140" i="9"/>
  <c r="G152" i="9"/>
  <c r="G157" i="9"/>
  <c r="O159" i="9"/>
  <c r="O160" i="9"/>
  <c r="M162" i="9"/>
  <c r="O165" i="9"/>
  <c r="M165" i="9"/>
  <c r="K167" i="9"/>
  <c r="G171" i="9"/>
  <c r="O179" i="9"/>
  <c r="I184" i="9"/>
  <c r="M187" i="9"/>
  <c r="K187" i="9"/>
  <c r="K399" i="9"/>
  <c r="I399" i="9"/>
  <c r="O399" i="9"/>
  <c r="M399" i="9"/>
  <c r="G399" i="9"/>
  <c r="G66" i="9"/>
  <c r="G68" i="9"/>
  <c r="G100" i="9"/>
  <c r="I114" i="9"/>
  <c r="G116" i="9"/>
  <c r="O118" i="9"/>
  <c r="O119" i="9"/>
  <c r="I157" i="9"/>
  <c r="G159" i="9"/>
  <c r="O161" i="9"/>
  <c r="G165" i="9"/>
  <c r="I171" i="9"/>
  <c r="M175" i="9"/>
  <c r="O175" i="9"/>
  <c r="O184" i="9"/>
  <c r="G187" i="9"/>
  <c r="I201" i="9"/>
  <c r="M201" i="9"/>
  <c r="K201" i="9"/>
  <c r="O201" i="9"/>
  <c r="G201" i="9"/>
  <c r="K235" i="9"/>
  <c r="I235" i="9"/>
  <c r="M235" i="9"/>
  <c r="G235" i="9"/>
  <c r="I248" i="9"/>
  <c r="G248" i="9"/>
  <c r="O248" i="9"/>
  <c r="G55" i="9"/>
  <c r="G57" i="9"/>
  <c r="G59" i="9"/>
  <c r="I66" i="9"/>
  <c r="I68" i="9"/>
  <c r="I100" i="9"/>
  <c r="K114" i="9"/>
  <c r="I116" i="9"/>
  <c r="O152" i="9"/>
  <c r="K157" i="9"/>
  <c r="I159" i="9"/>
  <c r="O162" i="9"/>
  <c r="I165" i="9"/>
  <c r="O169" i="9"/>
  <c r="M169" i="9"/>
  <c r="K171" i="9"/>
  <c r="O180" i="9"/>
  <c r="K180" i="9"/>
  <c r="I180" i="9"/>
  <c r="G180" i="9"/>
  <c r="I187" i="9"/>
  <c r="G188" i="9"/>
  <c r="O188" i="9"/>
  <c r="M188" i="9"/>
  <c r="K248" i="9"/>
  <c r="O400" i="9"/>
  <c r="M400" i="9"/>
  <c r="K400" i="9"/>
  <c r="M177" i="9"/>
  <c r="M182" i="9"/>
  <c r="M195" i="9"/>
  <c r="O195" i="9"/>
  <c r="O425" i="9"/>
  <c r="K425" i="9"/>
  <c r="I425" i="9"/>
  <c r="G425" i="9"/>
  <c r="G181" i="9"/>
  <c r="I185" i="9"/>
  <c r="G185" i="9"/>
  <c r="K189" i="9"/>
  <c r="I189" i="9"/>
  <c r="M191" i="9"/>
  <c r="O191" i="9"/>
  <c r="G122" i="9"/>
  <c r="G124" i="9"/>
  <c r="I131" i="9"/>
  <c r="G151" i="9"/>
  <c r="I154" i="9"/>
  <c r="I164" i="9"/>
  <c r="I166" i="9"/>
  <c r="I168" i="9"/>
  <c r="I170" i="9"/>
  <c r="I172" i="9"/>
  <c r="I174" i="9"/>
  <c r="I177" i="9"/>
  <c r="I181" i="9"/>
  <c r="I182" i="9"/>
  <c r="K185" i="9"/>
  <c r="O187" i="9"/>
  <c r="G189" i="9"/>
  <c r="G191" i="9"/>
  <c r="I195" i="9"/>
  <c r="I199" i="9"/>
  <c r="K401" i="9"/>
  <c r="I401" i="9"/>
  <c r="O401" i="9"/>
  <c r="M413" i="9"/>
  <c r="K413" i="9"/>
  <c r="M193" i="9"/>
  <c r="M197" i="9"/>
  <c r="K398" i="9"/>
  <c r="I398" i="9"/>
  <c r="G398" i="9"/>
  <c r="G413" i="9"/>
  <c r="I186" i="9"/>
  <c r="G193" i="9"/>
  <c r="G197" i="9"/>
  <c r="O200" i="9"/>
  <c r="M200" i="9"/>
  <c r="M398" i="9"/>
  <c r="I413" i="9"/>
  <c r="I259" i="9"/>
  <c r="G259" i="9"/>
  <c r="K259" i="9"/>
  <c r="M408" i="9"/>
  <c r="K408" i="9"/>
  <c r="I424" i="9"/>
  <c r="G424" i="9"/>
  <c r="I431" i="9"/>
  <c r="G431" i="9"/>
  <c r="AO408" i="8"/>
  <c r="M361" i="8"/>
  <c r="Y2" i="9" l="1"/>
  <c r="G14" i="4" s="1"/>
  <c r="W2" i="9"/>
  <c r="G13" i="4" s="1"/>
  <c r="O2" i="9"/>
  <c r="G8" i="4" s="1"/>
  <c r="AP166" i="9"/>
  <c r="AP76" i="9"/>
  <c r="AP414" i="9"/>
  <c r="AP191" i="9"/>
  <c r="AP164" i="9"/>
  <c r="AP124" i="9"/>
  <c r="AP55" i="9"/>
  <c r="AP201" i="9"/>
  <c r="AP159" i="9"/>
  <c r="AP116" i="9"/>
  <c r="AP119" i="9"/>
  <c r="AP156" i="9"/>
  <c r="Q2" i="9"/>
  <c r="G10" i="4" s="1"/>
  <c r="AP161" i="9"/>
  <c r="AP196" i="9"/>
  <c r="AP197" i="9"/>
  <c r="AP398" i="9"/>
  <c r="AP181" i="9"/>
  <c r="AP235" i="9"/>
  <c r="AP175" i="9"/>
  <c r="AP66" i="9"/>
  <c r="AP114" i="9"/>
  <c r="AP153" i="9"/>
  <c r="AP93" i="9"/>
  <c r="AP420" i="9"/>
  <c r="AP194" i="9"/>
  <c r="AP99" i="9"/>
  <c r="AP182" i="9"/>
  <c r="AP424" i="9"/>
  <c r="AP193" i="9"/>
  <c r="AP425" i="9"/>
  <c r="AP187" i="9"/>
  <c r="AP236" i="9"/>
  <c r="AP179" i="9"/>
  <c r="AP158" i="9"/>
  <c r="AP150" i="9"/>
  <c r="AP173" i="9"/>
  <c r="AP54" i="9"/>
  <c r="AP163" i="9"/>
  <c r="AP118" i="9"/>
  <c r="AP400" i="9"/>
  <c r="AP199" i="9"/>
  <c r="AP169" i="9"/>
  <c r="AP407" i="9"/>
  <c r="AP172" i="9"/>
  <c r="AP259" i="9"/>
  <c r="AP185" i="9"/>
  <c r="AP59" i="9"/>
  <c r="AP165" i="9"/>
  <c r="AP100" i="9"/>
  <c r="AP171" i="9"/>
  <c r="AP152" i="9"/>
  <c r="AP260" i="9"/>
  <c r="AP167" i="9"/>
  <c r="AP198" i="9"/>
  <c r="AP115" i="9"/>
  <c r="AP15" i="9"/>
  <c r="AP154" i="9"/>
  <c r="AP408" i="9"/>
  <c r="AP178" i="9"/>
  <c r="AP131" i="9"/>
  <c r="AP190" i="9"/>
  <c r="AP401" i="9"/>
  <c r="AP186" i="9"/>
  <c r="AP184" i="9"/>
  <c r="AP174" i="9"/>
  <c r="AP177" i="9"/>
  <c r="AP189" i="9"/>
  <c r="AP122" i="9"/>
  <c r="AP180" i="9"/>
  <c r="AP399" i="9"/>
  <c r="AP157" i="9"/>
  <c r="AP162" i="9"/>
  <c r="AP234" i="9"/>
  <c r="AP113" i="9"/>
  <c r="AP123" i="9"/>
  <c r="AP58" i="9"/>
  <c r="AP63" i="9"/>
  <c r="AP105" i="9"/>
  <c r="AP170" i="9"/>
  <c r="AP176" i="9"/>
  <c r="AP192" i="9"/>
  <c r="AP94" i="9"/>
  <c r="AP151" i="9"/>
  <c r="AP248" i="9"/>
  <c r="AP431" i="9"/>
  <c r="AP413" i="9"/>
  <c r="AP188" i="9"/>
  <c r="AP57" i="9"/>
  <c r="AP68" i="9"/>
  <c r="AP125" i="9"/>
  <c r="AP160" i="9"/>
  <c r="AP140" i="9"/>
  <c r="AP117" i="9"/>
  <c r="AP56" i="9"/>
  <c r="AP95" i="9"/>
  <c r="AP67" i="9"/>
  <c r="AP427" i="9"/>
  <c r="AP183" i="9"/>
  <c r="AP195" i="9"/>
  <c r="AP168" i="9"/>
  <c r="AP200" i="9"/>
  <c r="AG2" i="9"/>
  <c r="G18" i="4" s="1"/>
  <c r="U2" i="9"/>
  <c r="AE2" i="9"/>
  <c r="G17" i="4" s="1"/>
  <c r="AK2" i="9"/>
  <c r="G20" i="4" s="1"/>
  <c r="K2" i="9"/>
  <c r="M2" i="9"/>
  <c r="AI2" i="9"/>
  <c r="AO2" i="9"/>
  <c r="G22" i="4" s="1"/>
  <c r="AA2" i="9"/>
  <c r="AC2" i="9"/>
  <c r="AM2" i="9"/>
  <c r="I2" i="9"/>
  <c r="G4" i="4" s="1"/>
  <c r="G3" i="4"/>
  <c r="AG310" i="8"/>
  <c r="M162" i="8"/>
  <c r="N436" i="8"/>
  <c r="L437" i="8"/>
  <c r="N437" i="8"/>
  <c r="P437" i="8"/>
  <c r="R437" i="8"/>
  <c r="T437" i="8"/>
  <c r="V437" i="8"/>
  <c r="X437" i="8"/>
  <c r="Z437" i="8"/>
  <c r="AB437" i="8"/>
  <c r="AD437" i="8"/>
  <c r="AF437" i="8"/>
  <c r="AH437" i="8"/>
  <c r="AJ437" i="8"/>
  <c r="AL437" i="8"/>
  <c r="AN437" i="8"/>
  <c r="F436" i="8"/>
  <c r="H436" i="8"/>
  <c r="J436" i="8"/>
  <c r="L436" i="8"/>
  <c r="P436" i="8"/>
  <c r="R436" i="8"/>
  <c r="T436" i="8"/>
  <c r="V436" i="8"/>
  <c r="X436" i="8"/>
  <c r="Z436" i="8"/>
  <c r="AB436" i="8"/>
  <c r="AD436" i="8"/>
  <c r="AF436" i="8"/>
  <c r="AH436" i="8"/>
  <c r="AJ436" i="8"/>
  <c r="AL436" i="8"/>
  <c r="AN436" i="8"/>
  <c r="AP2" i="9" l="1"/>
  <c r="G23" i="4"/>
  <c r="AO437" i="8"/>
  <c r="AO436" i="8"/>
  <c r="M255" i="8" l="1"/>
  <c r="M254" i="8"/>
  <c r="M259" i="8"/>
  <c r="M249" i="8"/>
  <c r="M182" i="8" l="1"/>
  <c r="M179" i="8"/>
  <c r="M178" i="8"/>
  <c r="M177" i="8"/>
  <c r="M189" i="8"/>
  <c r="M187" i="8"/>
  <c r="M152" i="8"/>
  <c r="M151" i="8"/>
  <c r="U253" i="8"/>
  <c r="U252" i="8"/>
  <c r="U251" i="8"/>
  <c r="U197" i="8"/>
  <c r="U140" i="8"/>
  <c r="D151" i="8" l="1"/>
  <c r="D152" i="8"/>
  <c r="D153" i="8"/>
  <c r="D154" i="8"/>
  <c r="D150" i="8"/>
  <c r="Q152" i="8"/>
  <c r="Q150" i="8"/>
  <c r="F435" i="8" l="1"/>
  <c r="H435" i="8"/>
  <c r="J435" i="8"/>
  <c r="L435" i="8"/>
  <c r="N435" i="8"/>
  <c r="P435" i="8"/>
  <c r="R435" i="8"/>
  <c r="T435" i="8"/>
  <c r="V435" i="8"/>
  <c r="X435" i="8"/>
  <c r="Z435" i="8"/>
  <c r="AB435" i="8"/>
  <c r="AD435" i="8"/>
  <c r="AF435" i="8"/>
  <c r="AH435" i="8"/>
  <c r="AJ435" i="8"/>
  <c r="AL435" i="8"/>
  <c r="AN435" i="8"/>
  <c r="D408" i="8"/>
  <c r="D407" i="8"/>
  <c r="D414" i="8"/>
  <c r="D413" i="8"/>
  <c r="AJ340" i="8"/>
  <c r="AH340" i="8"/>
  <c r="AF340" i="8"/>
  <c r="AO435" i="8" l="1"/>
  <c r="D194" i="8"/>
  <c r="D195" i="8"/>
  <c r="D196" i="8"/>
  <c r="D197" i="8"/>
  <c r="D198" i="8"/>
  <c r="D199" i="8"/>
  <c r="D200" i="8"/>
  <c r="D201" i="8"/>
  <c r="D193" i="8"/>
  <c r="D189" i="8"/>
  <c r="D187" i="8"/>
  <c r="D192" i="8"/>
  <c r="D191" i="8"/>
  <c r="D190" i="8"/>
  <c r="D188" i="8"/>
  <c r="D186" i="8"/>
  <c r="D185" i="8"/>
  <c r="D182" i="8"/>
  <c r="D183" i="8"/>
  <c r="D184" i="8"/>
  <c r="D181" i="8"/>
  <c r="D178" i="8"/>
  <c r="D179" i="8"/>
  <c r="D180" i="8"/>
  <c r="D169" i="8"/>
  <c r="D170" i="8"/>
  <c r="D171" i="8"/>
  <c r="D172" i="8"/>
  <c r="D173" i="8"/>
  <c r="D174" i="8"/>
  <c r="D175" i="8"/>
  <c r="D168" i="8"/>
  <c r="D166" i="8"/>
  <c r="D167" i="8"/>
  <c r="D165" i="8"/>
  <c r="D164" i="8"/>
  <c r="D161" i="8"/>
  <c r="D162" i="8"/>
  <c r="D163" i="8"/>
  <c r="D160" i="8"/>
  <c r="D157" i="8"/>
  <c r="D158" i="8"/>
  <c r="D159" i="8"/>
  <c r="D156" i="8"/>
  <c r="D105" i="8"/>
  <c r="D100" i="8"/>
  <c r="D99" i="8"/>
  <c r="D94" i="8"/>
  <c r="D95" i="8"/>
  <c r="D93" i="8"/>
  <c r="D76" i="8"/>
  <c r="D68" i="8"/>
  <c r="D63" i="8"/>
  <c r="D59" i="8"/>
  <c r="D58" i="8"/>
  <c r="D57" i="8"/>
  <c r="D56" i="8"/>
  <c r="D55" i="8"/>
  <c r="D54" i="8"/>
  <c r="AF304" i="8" l="1"/>
  <c r="AM140" i="7" l="1"/>
  <c r="AI96" i="7" l="1"/>
  <c r="AI113" i="7"/>
  <c r="AI120" i="7"/>
  <c r="O94" i="7"/>
  <c r="O93" i="7"/>
  <c r="AI363" i="7"/>
  <c r="AI309" i="7"/>
  <c r="AI266" i="7"/>
  <c r="AI282" i="7"/>
  <c r="AI362" i="7"/>
  <c r="AN434" i="8"/>
  <c r="AL434" i="8"/>
  <c r="AJ434" i="8"/>
  <c r="AH434" i="8"/>
  <c r="AF434" i="8"/>
  <c r="AD434" i="8"/>
  <c r="AB434" i="8"/>
  <c r="Z434" i="8"/>
  <c r="X434" i="8"/>
  <c r="V434" i="8"/>
  <c r="T434" i="8"/>
  <c r="R434" i="8"/>
  <c r="P434" i="8"/>
  <c r="N434" i="8"/>
  <c r="L434" i="8"/>
  <c r="J434" i="8"/>
  <c r="H434" i="8"/>
  <c r="F434" i="8"/>
  <c r="AN433" i="8"/>
  <c r="AL433" i="8"/>
  <c r="AJ433" i="8"/>
  <c r="AH433" i="8"/>
  <c r="AF433" i="8"/>
  <c r="AD433" i="8"/>
  <c r="AB433" i="8"/>
  <c r="Z433" i="8"/>
  <c r="X433" i="8"/>
  <c r="V433" i="8"/>
  <c r="T433" i="8"/>
  <c r="R433" i="8"/>
  <c r="P433" i="8"/>
  <c r="N433" i="8"/>
  <c r="L433" i="8"/>
  <c r="J433" i="8"/>
  <c r="H433" i="8"/>
  <c r="F433" i="8"/>
  <c r="AN432" i="8"/>
  <c r="AL432" i="8"/>
  <c r="AJ432" i="8"/>
  <c r="AH432" i="8"/>
  <c r="AF432" i="8"/>
  <c r="AD432" i="8"/>
  <c r="AB432" i="8"/>
  <c r="Z432" i="8"/>
  <c r="X432" i="8"/>
  <c r="V432" i="8"/>
  <c r="T432" i="8"/>
  <c r="R432" i="8"/>
  <c r="P432" i="8"/>
  <c r="N432" i="8"/>
  <c r="L432" i="8"/>
  <c r="J432" i="8"/>
  <c r="H432" i="8"/>
  <c r="F432" i="8"/>
  <c r="D431" i="8"/>
  <c r="AJ431" i="8" s="1"/>
  <c r="AN430" i="8"/>
  <c r="AL430" i="8"/>
  <c r="AJ430" i="8"/>
  <c r="AH430" i="8"/>
  <c r="AF430" i="8"/>
  <c r="AD430" i="8"/>
  <c r="AB430" i="8"/>
  <c r="Z430" i="8"/>
  <c r="X430" i="8"/>
  <c r="V430" i="8"/>
  <c r="T430" i="8"/>
  <c r="R430" i="8"/>
  <c r="P430" i="8"/>
  <c r="N430" i="8"/>
  <c r="L430" i="8"/>
  <c r="J430" i="8"/>
  <c r="H430" i="8"/>
  <c r="F430" i="8"/>
  <c r="AN429" i="8"/>
  <c r="AL429" i="8"/>
  <c r="AJ429" i="8"/>
  <c r="AH429" i="8"/>
  <c r="AF429" i="8"/>
  <c r="AD429" i="8"/>
  <c r="AB429" i="8"/>
  <c r="Z429" i="8"/>
  <c r="X429" i="8"/>
  <c r="V429" i="8"/>
  <c r="T429" i="8"/>
  <c r="R429" i="8"/>
  <c r="P429" i="8"/>
  <c r="N429" i="8"/>
  <c r="L429" i="8"/>
  <c r="J429" i="8"/>
  <c r="H429" i="8"/>
  <c r="F429" i="8"/>
  <c r="AN428" i="8"/>
  <c r="AL428" i="8"/>
  <c r="AJ428" i="8"/>
  <c r="AH428" i="8"/>
  <c r="AF428" i="8"/>
  <c r="AD428" i="8"/>
  <c r="AB428" i="8"/>
  <c r="Z428" i="8"/>
  <c r="X428" i="8"/>
  <c r="V428" i="8"/>
  <c r="T428" i="8"/>
  <c r="R428" i="8"/>
  <c r="P428" i="8"/>
  <c r="N428" i="8"/>
  <c r="L428" i="8"/>
  <c r="J428" i="8"/>
  <c r="H428" i="8"/>
  <c r="F428" i="8"/>
  <c r="AF427" i="8"/>
  <c r="D427" i="8"/>
  <c r="AL427" i="8" s="1"/>
  <c r="AN426" i="8"/>
  <c r="AL426" i="8"/>
  <c r="AJ426" i="8"/>
  <c r="AH426" i="8"/>
  <c r="AF426" i="8"/>
  <c r="AD426" i="8"/>
  <c r="AB426" i="8"/>
  <c r="Z426" i="8"/>
  <c r="X426" i="8"/>
  <c r="V426" i="8"/>
  <c r="T426" i="8"/>
  <c r="R426" i="8"/>
  <c r="P426" i="8"/>
  <c r="N426" i="8"/>
  <c r="L426" i="8"/>
  <c r="J426" i="8"/>
  <c r="H426" i="8"/>
  <c r="F426" i="8"/>
  <c r="D425" i="8"/>
  <c r="AJ425" i="8" s="1"/>
  <c r="D424" i="8"/>
  <c r="AJ424" i="8" s="1"/>
  <c r="AN423" i="8"/>
  <c r="AL423" i="8"/>
  <c r="AJ423" i="8"/>
  <c r="AH423" i="8"/>
  <c r="AF423" i="8"/>
  <c r="AD423" i="8"/>
  <c r="AB423" i="8"/>
  <c r="Z423" i="8"/>
  <c r="X423" i="8"/>
  <c r="V423" i="8"/>
  <c r="T423" i="8"/>
  <c r="R423" i="8"/>
  <c r="P423" i="8"/>
  <c r="N423" i="8"/>
  <c r="L423" i="8"/>
  <c r="J423" i="8"/>
  <c r="H423" i="8"/>
  <c r="F423" i="8"/>
  <c r="AN422" i="8"/>
  <c r="AL422" i="8"/>
  <c r="AJ422" i="8"/>
  <c r="AH422" i="8"/>
  <c r="AF422" i="8"/>
  <c r="AD422" i="8"/>
  <c r="AB422" i="8"/>
  <c r="Z422" i="8"/>
  <c r="X422" i="8"/>
  <c r="V422" i="8"/>
  <c r="T422" i="8"/>
  <c r="R422" i="8"/>
  <c r="P422" i="8"/>
  <c r="N422" i="8"/>
  <c r="L422" i="8"/>
  <c r="J422" i="8"/>
  <c r="H422" i="8"/>
  <c r="F422" i="8"/>
  <c r="AN421" i="8"/>
  <c r="AL421" i="8"/>
  <c r="AJ421" i="8"/>
  <c r="AH421" i="8"/>
  <c r="AF421" i="8"/>
  <c r="AD421" i="8"/>
  <c r="AB421" i="8"/>
  <c r="Z421" i="8"/>
  <c r="X421" i="8"/>
  <c r="V421" i="8"/>
  <c r="T421" i="8"/>
  <c r="R421" i="8"/>
  <c r="P421" i="8"/>
  <c r="N421" i="8"/>
  <c r="L421" i="8"/>
  <c r="J421" i="8"/>
  <c r="H421" i="8"/>
  <c r="F421" i="8"/>
  <c r="D420" i="8"/>
  <c r="AL420" i="8" s="1"/>
  <c r="AN419" i="8"/>
  <c r="AL419" i="8"/>
  <c r="AJ419" i="8"/>
  <c r="AH419" i="8"/>
  <c r="AF419" i="8"/>
  <c r="AD419" i="8"/>
  <c r="AB419" i="8"/>
  <c r="Z419" i="8"/>
  <c r="X419" i="8"/>
  <c r="V419" i="8"/>
  <c r="T419" i="8"/>
  <c r="R419" i="8"/>
  <c r="P419" i="8"/>
  <c r="N419" i="8"/>
  <c r="L419" i="8"/>
  <c r="J419" i="8"/>
  <c r="H419" i="8"/>
  <c r="F419" i="8"/>
  <c r="AN418" i="8"/>
  <c r="AL418" i="8"/>
  <c r="AJ418" i="8"/>
  <c r="AH418" i="8"/>
  <c r="AF418" i="8"/>
  <c r="AD418" i="8"/>
  <c r="AB418" i="8"/>
  <c r="Z418" i="8"/>
  <c r="X418" i="8"/>
  <c r="V418" i="8"/>
  <c r="T418" i="8"/>
  <c r="R418" i="8"/>
  <c r="P418" i="8"/>
  <c r="N418" i="8"/>
  <c r="L418" i="8"/>
  <c r="J418" i="8"/>
  <c r="H418" i="8"/>
  <c r="F418" i="8"/>
  <c r="AN417" i="8"/>
  <c r="AL417" i="8"/>
  <c r="AJ417" i="8"/>
  <c r="AH417" i="8"/>
  <c r="AF417" i="8"/>
  <c r="AD417" i="8"/>
  <c r="AB417" i="8"/>
  <c r="Z417" i="8"/>
  <c r="X417" i="8"/>
  <c r="V417" i="8"/>
  <c r="T417" i="8"/>
  <c r="R417" i="8"/>
  <c r="P417" i="8"/>
  <c r="N417" i="8"/>
  <c r="L417" i="8"/>
  <c r="J417" i="8"/>
  <c r="H417" i="8"/>
  <c r="F417" i="8"/>
  <c r="AN416" i="8"/>
  <c r="AL416" i="8"/>
  <c r="AJ416" i="8"/>
  <c r="AH416" i="8"/>
  <c r="AF416" i="8"/>
  <c r="AD416" i="8"/>
  <c r="AB416" i="8"/>
  <c r="Z416" i="8"/>
  <c r="X416" i="8"/>
  <c r="V416" i="8"/>
  <c r="T416" i="8"/>
  <c r="R416" i="8"/>
  <c r="P416" i="8"/>
  <c r="N416" i="8"/>
  <c r="L416" i="8"/>
  <c r="J416" i="8"/>
  <c r="H416" i="8"/>
  <c r="F416" i="8"/>
  <c r="AN415" i="8"/>
  <c r="AL415" i="8"/>
  <c r="AJ415" i="8"/>
  <c r="AH415" i="8"/>
  <c r="AF415" i="8"/>
  <c r="AD415" i="8"/>
  <c r="AB415" i="8"/>
  <c r="Z415" i="8"/>
  <c r="X415" i="8"/>
  <c r="V415" i="8"/>
  <c r="T415" i="8"/>
  <c r="R415" i="8"/>
  <c r="P415" i="8"/>
  <c r="N415" i="8"/>
  <c r="L415" i="8"/>
  <c r="J415" i="8"/>
  <c r="H415" i="8"/>
  <c r="F415" i="8"/>
  <c r="AJ413" i="8"/>
  <c r="AN412" i="8"/>
  <c r="AL412" i="8"/>
  <c r="AJ412" i="8"/>
  <c r="AH412" i="8"/>
  <c r="AF412" i="8"/>
  <c r="AD412" i="8"/>
  <c r="AB412" i="8"/>
  <c r="Z412" i="8"/>
  <c r="X412" i="8"/>
  <c r="V412" i="8"/>
  <c r="T412" i="8"/>
  <c r="R412" i="8"/>
  <c r="P412" i="8"/>
  <c r="N412" i="8"/>
  <c r="L412" i="8"/>
  <c r="J412" i="8"/>
  <c r="H412" i="8"/>
  <c r="F412" i="8"/>
  <c r="AN411" i="8"/>
  <c r="AL411" i="8"/>
  <c r="AJ411" i="8"/>
  <c r="AH411" i="8"/>
  <c r="AF411" i="8"/>
  <c r="AD411" i="8"/>
  <c r="AB411" i="8"/>
  <c r="Z411" i="8"/>
  <c r="X411" i="8"/>
  <c r="V411" i="8"/>
  <c r="T411" i="8"/>
  <c r="R411" i="8"/>
  <c r="P411" i="8"/>
  <c r="N411" i="8"/>
  <c r="L411" i="8"/>
  <c r="J411" i="8"/>
  <c r="H411" i="8"/>
  <c r="F411" i="8"/>
  <c r="AN410" i="8"/>
  <c r="AL410" i="8"/>
  <c r="AJ410" i="8"/>
  <c r="AH410" i="8"/>
  <c r="AF410" i="8"/>
  <c r="AD410" i="8"/>
  <c r="AB410" i="8"/>
  <c r="Z410" i="8"/>
  <c r="X410" i="8"/>
  <c r="V410" i="8"/>
  <c r="T410" i="8"/>
  <c r="R410" i="8"/>
  <c r="P410" i="8"/>
  <c r="N410" i="8"/>
  <c r="L410" i="8"/>
  <c r="J410" i="8"/>
  <c r="H410" i="8"/>
  <c r="F410" i="8"/>
  <c r="AN409" i="8"/>
  <c r="AL409" i="8"/>
  <c r="AJ409" i="8"/>
  <c r="AH409" i="8"/>
  <c r="AF409" i="8"/>
  <c r="AD409" i="8"/>
  <c r="AB409" i="8"/>
  <c r="Z409" i="8"/>
  <c r="X409" i="8"/>
  <c r="V409" i="8"/>
  <c r="T409" i="8"/>
  <c r="R409" i="8"/>
  <c r="P409" i="8"/>
  <c r="N409" i="8"/>
  <c r="L409" i="8"/>
  <c r="J409" i="8"/>
  <c r="H409" i="8"/>
  <c r="F409" i="8"/>
  <c r="AJ407" i="8"/>
  <c r="AN406" i="8"/>
  <c r="AL406" i="8"/>
  <c r="AJ406" i="8"/>
  <c r="AH406" i="8"/>
  <c r="AF406" i="8"/>
  <c r="AD406" i="8"/>
  <c r="AB406" i="8"/>
  <c r="Z406" i="8"/>
  <c r="X406" i="8"/>
  <c r="V406" i="8"/>
  <c r="T406" i="8"/>
  <c r="R406" i="8"/>
  <c r="P406" i="8"/>
  <c r="N406" i="8"/>
  <c r="L406" i="8"/>
  <c r="J406" i="8"/>
  <c r="H406" i="8"/>
  <c r="F406" i="8"/>
  <c r="AN405" i="8"/>
  <c r="AL405" i="8"/>
  <c r="AJ405" i="8"/>
  <c r="AH405" i="8"/>
  <c r="AF405" i="8"/>
  <c r="AD405" i="8"/>
  <c r="AB405" i="8"/>
  <c r="Z405" i="8"/>
  <c r="X405" i="8"/>
  <c r="V405" i="8"/>
  <c r="T405" i="8"/>
  <c r="R405" i="8"/>
  <c r="P405" i="8"/>
  <c r="N405" i="8"/>
  <c r="L405" i="8"/>
  <c r="J405" i="8"/>
  <c r="H405" i="8"/>
  <c r="F405" i="8"/>
  <c r="AN404" i="8"/>
  <c r="AL404" i="8"/>
  <c r="AJ404" i="8"/>
  <c r="AH404" i="8"/>
  <c r="AF404" i="8"/>
  <c r="AD404" i="8"/>
  <c r="AB404" i="8"/>
  <c r="Z404" i="8"/>
  <c r="X404" i="8"/>
  <c r="V404" i="8"/>
  <c r="T404" i="8"/>
  <c r="R404" i="8"/>
  <c r="P404" i="8"/>
  <c r="N404" i="8"/>
  <c r="L404" i="8"/>
  <c r="J404" i="8"/>
  <c r="H404" i="8"/>
  <c r="F404" i="8"/>
  <c r="AN403" i="8"/>
  <c r="AL403" i="8"/>
  <c r="AJ403" i="8"/>
  <c r="AH403" i="8"/>
  <c r="AF403" i="8"/>
  <c r="AD403" i="8"/>
  <c r="AB403" i="8"/>
  <c r="Z403" i="8"/>
  <c r="X403" i="8"/>
  <c r="V403" i="8"/>
  <c r="T403" i="8"/>
  <c r="R403" i="8"/>
  <c r="P403" i="8"/>
  <c r="N403" i="8"/>
  <c r="L403" i="8"/>
  <c r="J403" i="8"/>
  <c r="H403" i="8"/>
  <c r="F403" i="8"/>
  <c r="AN402" i="8"/>
  <c r="AL402" i="8"/>
  <c r="AJ402" i="8"/>
  <c r="AH402" i="8"/>
  <c r="AF402" i="8"/>
  <c r="AD402" i="8"/>
  <c r="AB402" i="8"/>
  <c r="Z402" i="8"/>
  <c r="X402" i="8"/>
  <c r="V402" i="8"/>
  <c r="T402" i="8"/>
  <c r="R402" i="8"/>
  <c r="P402" i="8"/>
  <c r="N402" i="8"/>
  <c r="L402" i="8"/>
  <c r="J402" i="8"/>
  <c r="H402" i="8"/>
  <c r="F402" i="8"/>
  <c r="D401" i="8"/>
  <c r="AD401" i="8" s="1"/>
  <c r="D400" i="8"/>
  <c r="AD400" i="8" s="1"/>
  <c r="AL399" i="8"/>
  <c r="AD399" i="8"/>
  <c r="D399" i="8"/>
  <c r="N399" i="8" s="1"/>
  <c r="D398" i="8"/>
  <c r="AJ398" i="8" s="1"/>
  <c r="AN397" i="8"/>
  <c r="AL397" i="8"/>
  <c r="AJ397" i="8"/>
  <c r="AH397" i="8"/>
  <c r="AF397" i="8"/>
  <c r="AD397" i="8"/>
  <c r="AB397" i="8"/>
  <c r="Z397" i="8"/>
  <c r="X397" i="8"/>
  <c r="V397" i="8"/>
  <c r="T397" i="8"/>
  <c r="R397" i="8"/>
  <c r="P397" i="8"/>
  <c r="N397" i="8"/>
  <c r="L397" i="8"/>
  <c r="J397" i="8"/>
  <c r="H397" i="8"/>
  <c r="F397" i="8"/>
  <c r="AN396" i="8"/>
  <c r="AL396" i="8"/>
  <c r="AJ396" i="8"/>
  <c r="AH396" i="8"/>
  <c r="AF396" i="8"/>
  <c r="AD396" i="8"/>
  <c r="AB396" i="8"/>
  <c r="Z396" i="8"/>
  <c r="X396" i="8"/>
  <c r="V396" i="8"/>
  <c r="T396" i="8"/>
  <c r="R396" i="8"/>
  <c r="P396" i="8"/>
  <c r="N396" i="8"/>
  <c r="L396" i="8"/>
  <c r="J396" i="8"/>
  <c r="H396" i="8"/>
  <c r="F396" i="8"/>
  <c r="AN395" i="8"/>
  <c r="AL395" i="8"/>
  <c r="AJ395" i="8"/>
  <c r="AH395" i="8"/>
  <c r="AF395" i="8"/>
  <c r="AD395" i="8"/>
  <c r="AB395" i="8"/>
  <c r="Z395" i="8"/>
  <c r="X395" i="8"/>
  <c r="V395" i="8"/>
  <c r="T395" i="8"/>
  <c r="R395" i="8"/>
  <c r="P395" i="8"/>
  <c r="N395" i="8"/>
  <c r="L395" i="8"/>
  <c r="J395" i="8"/>
  <c r="H395" i="8"/>
  <c r="F395" i="8"/>
  <c r="AN394" i="8"/>
  <c r="AL394" i="8"/>
  <c r="AJ394" i="8"/>
  <c r="AH394" i="8"/>
  <c r="AF394" i="8"/>
  <c r="AD394" i="8"/>
  <c r="AB394" i="8"/>
  <c r="Z394" i="8"/>
  <c r="X394" i="8"/>
  <c r="V394" i="8"/>
  <c r="T394" i="8"/>
  <c r="R394" i="8"/>
  <c r="P394" i="8"/>
  <c r="N394" i="8"/>
  <c r="L394" i="8"/>
  <c r="J394" i="8"/>
  <c r="H394" i="8"/>
  <c r="F394" i="8"/>
  <c r="AN393" i="8"/>
  <c r="AL393" i="8"/>
  <c r="AJ393" i="8"/>
  <c r="AH393" i="8"/>
  <c r="AF393" i="8"/>
  <c r="AD393" i="8"/>
  <c r="AB393" i="8"/>
  <c r="Z393" i="8"/>
  <c r="X393" i="8"/>
  <c r="V393" i="8"/>
  <c r="T393" i="8"/>
  <c r="R393" i="8"/>
  <c r="P393" i="8"/>
  <c r="N393" i="8"/>
  <c r="L393" i="8"/>
  <c r="J393" i="8"/>
  <c r="H393" i="8"/>
  <c r="F393" i="8"/>
  <c r="AN392" i="8"/>
  <c r="AL392" i="8"/>
  <c r="AJ392" i="8"/>
  <c r="AH392" i="8"/>
  <c r="AF392" i="8"/>
  <c r="AD392" i="8"/>
  <c r="AB392" i="8"/>
  <c r="Z392" i="8"/>
  <c r="X392" i="8"/>
  <c r="V392" i="8"/>
  <c r="T392" i="8"/>
  <c r="R392" i="8"/>
  <c r="P392" i="8"/>
  <c r="N392" i="8"/>
  <c r="L392" i="8"/>
  <c r="J392" i="8"/>
  <c r="H392" i="8"/>
  <c r="F392" i="8"/>
  <c r="AN391" i="8"/>
  <c r="AL391" i="8"/>
  <c r="AJ391" i="8"/>
  <c r="AH391" i="8"/>
  <c r="AF391" i="8"/>
  <c r="AD391" i="8"/>
  <c r="AB391" i="8"/>
  <c r="Z391" i="8"/>
  <c r="X391" i="8"/>
  <c r="V391" i="8"/>
  <c r="T391" i="8"/>
  <c r="R391" i="8"/>
  <c r="P391" i="8"/>
  <c r="N391" i="8"/>
  <c r="L391" i="8"/>
  <c r="J391" i="8"/>
  <c r="H391" i="8"/>
  <c r="F391" i="8"/>
  <c r="AN390" i="8"/>
  <c r="AL390" i="8"/>
  <c r="AJ390" i="8"/>
  <c r="AH390" i="8"/>
  <c r="AF390" i="8"/>
  <c r="AD390" i="8"/>
  <c r="AB390" i="8"/>
  <c r="Z390" i="8"/>
  <c r="X390" i="8"/>
  <c r="V390" i="8"/>
  <c r="T390" i="8"/>
  <c r="R390" i="8"/>
  <c r="P390" i="8"/>
  <c r="N390" i="8"/>
  <c r="L390" i="8"/>
  <c r="J390" i="8"/>
  <c r="H390" i="8"/>
  <c r="F390" i="8"/>
  <c r="AN389" i="8"/>
  <c r="AL389" i="8"/>
  <c r="AJ389" i="8"/>
  <c r="AH389" i="8"/>
  <c r="AF389" i="8"/>
  <c r="AD389" i="8"/>
  <c r="AB389" i="8"/>
  <c r="Z389" i="8"/>
  <c r="X389" i="8"/>
  <c r="V389" i="8"/>
  <c r="T389" i="8"/>
  <c r="R389" i="8"/>
  <c r="P389" i="8"/>
  <c r="N389" i="8"/>
  <c r="L389" i="8"/>
  <c r="J389" i="8"/>
  <c r="H389" i="8"/>
  <c r="F389" i="8"/>
  <c r="AN388" i="8"/>
  <c r="AL388" i="8"/>
  <c r="AJ388" i="8"/>
  <c r="AH388" i="8"/>
  <c r="AF388" i="8"/>
  <c r="AD388" i="8"/>
  <c r="AB388" i="8"/>
  <c r="Z388" i="8"/>
  <c r="X388" i="8"/>
  <c r="V388" i="8"/>
  <c r="T388" i="8"/>
  <c r="R388" i="8"/>
  <c r="P388" i="8"/>
  <c r="N388" i="8"/>
  <c r="L388" i="8"/>
  <c r="J388" i="8"/>
  <c r="H388" i="8"/>
  <c r="F388" i="8"/>
  <c r="AN387" i="8"/>
  <c r="AL387" i="8"/>
  <c r="AJ387" i="8"/>
  <c r="AH387" i="8"/>
  <c r="AF387" i="8"/>
  <c r="AD387" i="8"/>
  <c r="AB387" i="8"/>
  <c r="Z387" i="8"/>
  <c r="X387" i="8"/>
  <c r="V387" i="8"/>
  <c r="T387" i="8"/>
  <c r="R387" i="8"/>
  <c r="P387" i="8"/>
  <c r="N387" i="8"/>
  <c r="L387" i="8"/>
  <c r="J387" i="8"/>
  <c r="H387" i="8"/>
  <c r="F387" i="8"/>
  <c r="AN386" i="8"/>
  <c r="AL386" i="8"/>
  <c r="AJ386" i="8"/>
  <c r="AH386" i="8"/>
  <c r="AF386" i="8"/>
  <c r="AD386" i="8"/>
  <c r="AB386" i="8"/>
  <c r="Z386" i="8"/>
  <c r="X386" i="8"/>
  <c r="V386" i="8"/>
  <c r="T386" i="8"/>
  <c r="R386" i="8"/>
  <c r="P386" i="8"/>
  <c r="N386" i="8"/>
  <c r="L386" i="8"/>
  <c r="J386" i="8"/>
  <c r="H386" i="8"/>
  <c r="F386" i="8"/>
  <c r="AN385" i="8"/>
  <c r="AL385" i="8"/>
  <c r="AJ385" i="8"/>
  <c r="AH385" i="8"/>
  <c r="AF385" i="8"/>
  <c r="AD385" i="8"/>
  <c r="AB385" i="8"/>
  <c r="Z385" i="8"/>
  <c r="X385" i="8"/>
  <c r="V385" i="8"/>
  <c r="T385" i="8"/>
  <c r="R385" i="8"/>
  <c r="P385" i="8"/>
  <c r="N385" i="8"/>
  <c r="L385" i="8"/>
  <c r="J385" i="8"/>
  <c r="H385" i="8"/>
  <c r="F385" i="8"/>
  <c r="AN384" i="8"/>
  <c r="AL384" i="8"/>
  <c r="AJ384" i="8"/>
  <c r="AH384" i="8"/>
  <c r="AF384" i="8"/>
  <c r="AD384" i="8"/>
  <c r="AB384" i="8"/>
  <c r="Z384" i="8"/>
  <c r="X384" i="8"/>
  <c r="V384" i="8"/>
  <c r="T384" i="8"/>
  <c r="R384" i="8"/>
  <c r="P384" i="8"/>
  <c r="N384" i="8"/>
  <c r="L384" i="8"/>
  <c r="J384" i="8"/>
  <c r="H384" i="8"/>
  <c r="F384" i="8"/>
  <c r="AN383" i="8"/>
  <c r="AL383" i="8"/>
  <c r="AJ383" i="8"/>
  <c r="AH383" i="8"/>
  <c r="AF383" i="8"/>
  <c r="AD383" i="8"/>
  <c r="AB383" i="8"/>
  <c r="Z383" i="8"/>
  <c r="X383" i="8"/>
  <c r="V383" i="8"/>
  <c r="T383" i="8"/>
  <c r="R383" i="8"/>
  <c r="P383" i="8"/>
  <c r="N383" i="8"/>
  <c r="L383" i="8"/>
  <c r="J383" i="8"/>
  <c r="H383" i="8"/>
  <c r="F383" i="8"/>
  <c r="AN382" i="8"/>
  <c r="AL382" i="8"/>
  <c r="AJ382" i="8"/>
  <c r="AH382" i="8"/>
  <c r="AF382" i="8"/>
  <c r="AD382" i="8"/>
  <c r="AB382" i="8"/>
  <c r="Z382" i="8"/>
  <c r="X382" i="8"/>
  <c r="V382" i="8"/>
  <c r="T382" i="8"/>
  <c r="R382" i="8"/>
  <c r="P382" i="8"/>
  <c r="N382" i="8"/>
  <c r="L382" i="8"/>
  <c r="J382" i="8"/>
  <c r="H382" i="8"/>
  <c r="F382" i="8"/>
  <c r="AN381" i="8"/>
  <c r="AL381" i="8"/>
  <c r="AJ381" i="8"/>
  <c r="AH381" i="8"/>
  <c r="AF381" i="8"/>
  <c r="AD381" i="8"/>
  <c r="AB381" i="8"/>
  <c r="Z381" i="8"/>
  <c r="X381" i="8"/>
  <c r="V381" i="8"/>
  <c r="T381" i="8"/>
  <c r="R381" i="8"/>
  <c r="P381" i="8"/>
  <c r="N381" i="8"/>
  <c r="L381" i="8"/>
  <c r="J381" i="8"/>
  <c r="H381" i="8"/>
  <c r="F381" i="8"/>
  <c r="AN380" i="8"/>
  <c r="AL380" i="8"/>
  <c r="AJ380" i="8"/>
  <c r="AH380" i="8"/>
  <c r="AF380" i="8"/>
  <c r="AD380" i="8"/>
  <c r="AB380" i="8"/>
  <c r="Z380" i="8"/>
  <c r="X380" i="8"/>
  <c r="V380" i="8"/>
  <c r="T380" i="8"/>
  <c r="R380" i="8"/>
  <c r="P380" i="8"/>
  <c r="N380" i="8"/>
  <c r="L380" i="8"/>
  <c r="J380" i="8"/>
  <c r="H380" i="8"/>
  <c r="F380" i="8"/>
  <c r="AN379" i="8"/>
  <c r="AL379" i="8"/>
  <c r="AJ379" i="8"/>
  <c r="AH379" i="8"/>
  <c r="AF379" i="8"/>
  <c r="AD379" i="8"/>
  <c r="AB379" i="8"/>
  <c r="Z379" i="8"/>
  <c r="X379" i="8"/>
  <c r="V379" i="8"/>
  <c r="T379" i="8"/>
  <c r="R379" i="8"/>
  <c r="P379" i="8"/>
  <c r="N379" i="8"/>
  <c r="L379" i="8"/>
  <c r="J379" i="8"/>
  <c r="H379" i="8"/>
  <c r="F379" i="8"/>
  <c r="AN378" i="8"/>
  <c r="AL378" i="8"/>
  <c r="AJ378" i="8"/>
  <c r="AH378" i="8"/>
  <c r="AF378" i="8"/>
  <c r="AD378" i="8"/>
  <c r="AB378" i="8"/>
  <c r="Z378" i="8"/>
  <c r="X378" i="8"/>
  <c r="V378" i="8"/>
  <c r="T378" i="8"/>
  <c r="R378" i="8"/>
  <c r="P378" i="8"/>
  <c r="N378" i="8"/>
  <c r="L378" i="8"/>
  <c r="J378" i="8"/>
  <c r="H378" i="8"/>
  <c r="F378" i="8"/>
  <c r="AN377" i="8"/>
  <c r="AL377" i="8"/>
  <c r="AJ377" i="8"/>
  <c r="AH377" i="8"/>
  <c r="AF377" i="8"/>
  <c r="AD377" i="8"/>
  <c r="AB377" i="8"/>
  <c r="Z377" i="8"/>
  <c r="X377" i="8"/>
  <c r="V377" i="8"/>
  <c r="T377" i="8"/>
  <c r="R377" i="8"/>
  <c r="P377" i="8"/>
  <c r="N377" i="8"/>
  <c r="L377" i="8"/>
  <c r="J377" i="8"/>
  <c r="H377" i="8"/>
  <c r="F377" i="8"/>
  <c r="AN376" i="8"/>
  <c r="AL376" i="8"/>
  <c r="AJ376" i="8"/>
  <c r="AH376" i="8"/>
  <c r="AF376" i="8"/>
  <c r="AD376" i="8"/>
  <c r="AB376" i="8"/>
  <c r="Z376" i="8"/>
  <c r="X376" i="8"/>
  <c r="V376" i="8"/>
  <c r="T376" i="8"/>
  <c r="R376" i="8"/>
  <c r="P376" i="8"/>
  <c r="N376" i="8"/>
  <c r="L376" i="8"/>
  <c r="J376" i="8"/>
  <c r="H376" i="8"/>
  <c r="F376" i="8"/>
  <c r="AN375" i="8"/>
  <c r="AL375" i="8"/>
  <c r="AJ375" i="8"/>
  <c r="AH375" i="8"/>
  <c r="AF375" i="8"/>
  <c r="AD375" i="8"/>
  <c r="AB375" i="8"/>
  <c r="Z375" i="8"/>
  <c r="X375" i="8"/>
  <c r="V375" i="8"/>
  <c r="T375" i="8"/>
  <c r="R375" i="8"/>
  <c r="P375" i="8"/>
  <c r="N375" i="8"/>
  <c r="L375" i="8"/>
  <c r="J375" i="8"/>
  <c r="H375" i="8"/>
  <c r="F375" i="8"/>
  <c r="AN374" i="8"/>
  <c r="AL374" i="8"/>
  <c r="AJ374" i="8"/>
  <c r="AH374" i="8"/>
  <c r="AF374" i="8"/>
  <c r="AD374" i="8"/>
  <c r="AB374" i="8"/>
  <c r="Z374" i="8"/>
  <c r="X374" i="8"/>
  <c r="V374" i="8"/>
  <c r="T374" i="8"/>
  <c r="R374" i="8"/>
  <c r="P374" i="8"/>
  <c r="N374" i="8"/>
  <c r="L374" i="8"/>
  <c r="J374" i="8"/>
  <c r="H374" i="8"/>
  <c r="F374" i="8"/>
  <c r="AN373" i="8"/>
  <c r="AL373" i="8"/>
  <c r="AJ373" i="8"/>
  <c r="AH373" i="8"/>
  <c r="AF373" i="8"/>
  <c r="AD373" i="8"/>
  <c r="AB373" i="8"/>
  <c r="Z373" i="8"/>
  <c r="X373" i="8"/>
  <c r="V373" i="8"/>
  <c r="T373" i="8"/>
  <c r="R373" i="8"/>
  <c r="P373" i="8"/>
  <c r="N373" i="8"/>
  <c r="L373" i="8"/>
  <c r="J373" i="8"/>
  <c r="H373" i="8"/>
  <c r="F373" i="8"/>
  <c r="AN372" i="8"/>
  <c r="AL372" i="8"/>
  <c r="AJ372" i="8"/>
  <c r="AH372" i="8"/>
  <c r="AF372" i="8"/>
  <c r="AD372" i="8"/>
  <c r="AB372" i="8"/>
  <c r="Z372" i="8"/>
  <c r="X372" i="8"/>
  <c r="V372" i="8"/>
  <c r="T372" i="8"/>
  <c r="R372" i="8"/>
  <c r="P372" i="8"/>
  <c r="N372" i="8"/>
  <c r="L372" i="8"/>
  <c r="J372" i="8"/>
  <c r="H372" i="8"/>
  <c r="F372" i="8"/>
  <c r="AN371" i="8"/>
  <c r="AL371" i="8"/>
  <c r="AJ371" i="8"/>
  <c r="AH371" i="8"/>
  <c r="AF371" i="8"/>
  <c r="AD371" i="8"/>
  <c r="AB371" i="8"/>
  <c r="Z371" i="8"/>
  <c r="X371" i="8"/>
  <c r="V371" i="8"/>
  <c r="T371" i="8"/>
  <c r="R371" i="8"/>
  <c r="P371" i="8"/>
  <c r="N371" i="8"/>
  <c r="L371" i="8"/>
  <c r="J371" i="8"/>
  <c r="H371" i="8"/>
  <c r="F371" i="8"/>
  <c r="AN370" i="8"/>
  <c r="AL370" i="8"/>
  <c r="AJ370" i="8"/>
  <c r="AH370" i="8"/>
  <c r="AF370" i="8"/>
  <c r="AD370" i="8"/>
  <c r="AB370" i="8"/>
  <c r="Z370" i="8"/>
  <c r="X370" i="8"/>
  <c r="V370" i="8"/>
  <c r="T370" i="8"/>
  <c r="R370" i="8"/>
  <c r="P370" i="8"/>
  <c r="N370" i="8"/>
  <c r="L370" i="8"/>
  <c r="J370" i="8"/>
  <c r="H370" i="8"/>
  <c r="F370" i="8"/>
  <c r="AN369" i="8"/>
  <c r="AL369" i="8"/>
  <c r="AJ369" i="8"/>
  <c r="AH369" i="8"/>
  <c r="AF369" i="8"/>
  <c r="AD369" i="8"/>
  <c r="AB369" i="8"/>
  <c r="Z369" i="8"/>
  <c r="X369" i="8"/>
  <c r="V369" i="8"/>
  <c r="T369" i="8"/>
  <c r="R369" i="8"/>
  <c r="P369" i="8"/>
  <c r="N369" i="8"/>
  <c r="L369" i="8"/>
  <c r="J369" i="8"/>
  <c r="H369" i="8"/>
  <c r="F369" i="8"/>
  <c r="AN368" i="8"/>
  <c r="AL368" i="8"/>
  <c r="AJ368" i="8"/>
  <c r="AH368" i="8"/>
  <c r="AF368" i="8"/>
  <c r="AD368" i="8"/>
  <c r="AB368" i="8"/>
  <c r="Z368" i="8"/>
  <c r="X368" i="8"/>
  <c r="V368" i="8"/>
  <c r="T368" i="8"/>
  <c r="R368" i="8"/>
  <c r="P368" i="8"/>
  <c r="N368" i="8"/>
  <c r="L368" i="8"/>
  <c r="J368" i="8"/>
  <c r="H368" i="8"/>
  <c r="F368" i="8"/>
  <c r="AN367" i="8"/>
  <c r="AL367" i="8"/>
  <c r="AJ367" i="8"/>
  <c r="AH367" i="8"/>
  <c r="AF367" i="8"/>
  <c r="AD367" i="8"/>
  <c r="AB367" i="8"/>
  <c r="Z367" i="8"/>
  <c r="X367" i="8"/>
  <c r="V367" i="8"/>
  <c r="T367" i="8"/>
  <c r="R367" i="8"/>
  <c r="P367" i="8"/>
  <c r="N367" i="8"/>
  <c r="L367" i="8"/>
  <c r="J367" i="8"/>
  <c r="H367" i="8"/>
  <c r="F367" i="8"/>
  <c r="AN366" i="8"/>
  <c r="AL366" i="8"/>
  <c r="AJ366" i="8"/>
  <c r="AH366" i="8"/>
  <c r="AF366" i="8"/>
  <c r="AD366" i="8"/>
  <c r="AB366" i="8"/>
  <c r="Z366" i="8"/>
  <c r="X366" i="8"/>
  <c r="V366" i="8"/>
  <c r="T366" i="8"/>
  <c r="R366" i="8"/>
  <c r="P366" i="8"/>
  <c r="N366" i="8"/>
  <c r="L366" i="8"/>
  <c r="J366" i="8"/>
  <c r="H366" i="8"/>
  <c r="F366" i="8"/>
  <c r="AN365" i="8"/>
  <c r="AL365" i="8"/>
  <c r="AJ365" i="8"/>
  <c r="AH365" i="8"/>
  <c r="AF365" i="8"/>
  <c r="AD365" i="8"/>
  <c r="AB365" i="8"/>
  <c r="Z365" i="8"/>
  <c r="X365" i="8"/>
  <c r="V365" i="8"/>
  <c r="T365" i="8"/>
  <c r="R365" i="8"/>
  <c r="P365" i="8"/>
  <c r="N365" i="8"/>
  <c r="L365" i="8"/>
  <c r="J365" i="8"/>
  <c r="H365" i="8"/>
  <c r="F365" i="8"/>
  <c r="AN364" i="8"/>
  <c r="AL364" i="8"/>
  <c r="AJ364" i="8"/>
  <c r="AH364" i="8"/>
  <c r="AF364" i="8"/>
  <c r="AD364" i="8"/>
  <c r="AB364" i="8"/>
  <c r="Z364" i="8"/>
  <c r="X364" i="8"/>
  <c r="V364" i="8"/>
  <c r="T364" i="8"/>
  <c r="R364" i="8"/>
  <c r="P364" i="8"/>
  <c r="N364" i="8"/>
  <c r="L364" i="8"/>
  <c r="J364" i="8"/>
  <c r="H364" i="8"/>
  <c r="F364" i="8"/>
  <c r="AN363" i="8"/>
  <c r="AL363" i="8"/>
  <c r="AJ363" i="8"/>
  <c r="AH363" i="8"/>
  <c r="AF363" i="8"/>
  <c r="AD363" i="8"/>
  <c r="AB363" i="8"/>
  <c r="Z363" i="8"/>
  <c r="X363" i="8"/>
  <c r="V363" i="8"/>
  <c r="T363" i="8"/>
  <c r="R363" i="8"/>
  <c r="P363" i="8"/>
  <c r="N363" i="8"/>
  <c r="L363" i="8"/>
  <c r="J363" i="8"/>
  <c r="H363" i="8"/>
  <c r="F363" i="8"/>
  <c r="AL362" i="8"/>
  <c r="AJ362" i="8"/>
  <c r="AH362" i="8"/>
  <c r="L362" i="8"/>
  <c r="H362" i="8"/>
  <c r="F362" i="8"/>
  <c r="AN361" i="8"/>
  <c r="AL361" i="8"/>
  <c r="AJ361" i="8"/>
  <c r="AH361" i="8"/>
  <c r="AF361" i="8"/>
  <c r="AD361" i="8"/>
  <c r="AB361" i="8"/>
  <c r="Z361" i="8"/>
  <c r="X361" i="8"/>
  <c r="V361" i="8"/>
  <c r="T361" i="8"/>
  <c r="R361" i="8"/>
  <c r="P361" i="8"/>
  <c r="N361" i="8"/>
  <c r="L361" i="8"/>
  <c r="J361" i="8"/>
  <c r="H361" i="8"/>
  <c r="F361" i="8"/>
  <c r="AN360" i="8"/>
  <c r="AL360" i="8"/>
  <c r="AJ360" i="8"/>
  <c r="AH360" i="8"/>
  <c r="AF360" i="8"/>
  <c r="AD360" i="8"/>
  <c r="AB360" i="8"/>
  <c r="Z360" i="8"/>
  <c r="X360" i="8"/>
  <c r="V360" i="8"/>
  <c r="T360" i="8"/>
  <c r="R360" i="8"/>
  <c r="P360" i="8"/>
  <c r="N360" i="8"/>
  <c r="L360" i="8"/>
  <c r="J360" i="8"/>
  <c r="H360" i="8"/>
  <c r="F360" i="8"/>
  <c r="AN359" i="8"/>
  <c r="AL359" i="8"/>
  <c r="AJ359" i="8"/>
  <c r="AH359" i="8"/>
  <c r="AF359" i="8"/>
  <c r="AD359" i="8"/>
  <c r="AB359" i="8"/>
  <c r="Z359" i="8"/>
  <c r="X359" i="8"/>
  <c r="V359" i="8"/>
  <c r="T359" i="8"/>
  <c r="R359" i="8"/>
  <c r="P359" i="8"/>
  <c r="N359" i="8"/>
  <c r="L359" i="8"/>
  <c r="J359" i="8"/>
  <c r="H359" i="8"/>
  <c r="F359" i="8"/>
  <c r="AN358" i="8"/>
  <c r="AL358" i="8"/>
  <c r="AJ358" i="8"/>
  <c r="AH358" i="8"/>
  <c r="AF358" i="8"/>
  <c r="AD358" i="8"/>
  <c r="AB358" i="8"/>
  <c r="Z358" i="8"/>
  <c r="X358" i="8"/>
  <c r="V358" i="8"/>
  <c r="T358" i="8"/>
  <c r="R358" i="8"/>
  <c r="P358" i="8"/>
  <c r="N358" i="8"/>
  <c r="L358" i="8"/>
  <c r="J358" i="8"/>
  <c r="H358" i="8"/>
  <c r="F358" i="8"/>
  <c r="AN357" i="8"/>
  <c r="AL357" i="8"/>
  <c r="AJ357" i="8"/>
  <c r="AH357" i="8"/>
  <c r="AF357" i="8"/>
  <c r="AD357" i="8"/>
  <c r="AB357" i="8"/>
  <c r="Z357" i="8"/>
  <c r="X357" i="8"/>
  <c r="V357" i="8"/>
  <c r="T357" i="8"/>
  <c r="R357" i="8"/>
  <c r="P357" i="8"/>
  <c r="N357" i="8"/>
  <c r="L357" i="8"/>
  <c r="J357" i="8"/>
  <c r="H357" i="8"/>
  <c r="F357" i="8"/>
  <c r="AN356" i="8"/>
  <c r="AL356" i="8"/>
  <c r="AJ356" i="8"/>
  <c r="AH356" i="8"/>
  <c r="AF356" i="8"/>
  <c r="AD356" i="8"/>
  <c r="AB356" i="8"/>
  <c r="Z356" i="8"/>
  <c r="X356" i="8"/>
  <c r="V356" i="8"/>
  <c r="T356" i="8"/>
  <c r="R356" i="8"/>
  <c r="P356" i="8"/>
  <c r="N356" i="8"/>
  <c r="L356" i="8"/>
  <c r="J356" i="8"/>
  <c r="H356" i="8"/>
  <c r="F356" i="8"/>
  <c r="AN355" i="8"/>
  <c r="AL355" i="8"/>
  <c r="AJ355" i="8"/>
  <c r="AH355" i="8"/>
  <c r="AF355" i="8"/>
  <c r="AD355" i="8"/>
  <c r="AB355" i="8"/>
  <c r="Z355" i="8"/>
  <c r="X355" i="8"/>
  <c r="V355" i="8"/>
  <c r="T355" i="8"/>
  <c r="R355" i="8"/>
  <c r="P355" i="8"/>
  <c r="N355" i="8"/>
  <c r="L355" i="8"/>
  <c r="J355" i="8"/>
  <c r="H355" i="8"/>
  <c r="F355" i="8"/>
  <c r="AN354" i="8"/>
  <c r="AL354" i="8"/>
  <c r="AJ354" i="8"/>
  <c r="AH354" i="8"/>
  <c r="AF354" i="8"/>
  <c r="AD354" i="8"/>
  <c r="AB354" i="8"/>
  <c r="Z354" i="8"/>
  <c r="X354" i="8"/>
  <c r="V354" i="8"/>
  <c r="T354" i="8"/>
  <c r="R354" i="8"/>
  <c r="P354" i="8"/>
  <c r="N354" i="8"/>
  <c r="L354" i="8"/>
  <c r="J354" i="8"/>
  <c r="H354" i="8"/>
  <c r="F354" i="8"/>
  <c r="AN353" i="8"/>
  <c r="AL353" i="8"/>
  <c r="AJ353" i="8"/>
  <c r="AH353" i="8"/>
  <c r="AF353" i="8"/>
  <c r="AD353" i="8"/>
  <c r="AB353" i="8"/>
  <c r="Z353" i="8"/>
  <c r="X353" i="8"/>
  <c r="V353" i="8"/>
  <c r="T353" i="8"/>
  <c r="R353" i="8"/>
  <c r="P353" i="8"/>
  <c r="N353" i="8"/>
  <c r="L353" i="8"/>
  <c r="J353" i="8"/>
  <c r="H353" i="8"/>
  <c r="F353" i="8"/>
  <c r="AN352" i="8"/>
  <c r="AL352" i="8"/>
  <c r="AJ352" i="8"/>
  <c r="AH352" i="8"/>
  <c r="AF352" i="8"/>
  <c r="AD352" i="8"/>
  <c r="AB352" i="8"/>
  <c r="Z352" i="8"/>
  <c r="X352" i="8"/>
  <c r="V352" i="8"/>
  <c r="T352" i="8"/>
  <c r="R352" i="8"/>
  <c r="P352" i="8"/>
  <c r="N352" i="8"/>
  <c r="L352" i="8"/>
  <c r="J352" i="8"/>
  <c r="H352" i="8"/>
  <c r="F352" i="8"/>
  <c r="AN351" i="8"/>
  <c r="AL351" i="8"/>
  <c r="AJ351" i="8"/>
  <c r="AH351" i="8"/>
  <c r="AF351" i="8"/>
  <c r="AD351" i="8"/>
  <c r="AB351" i="8"/>
  <c r="Z351" i="8"/>
  <c r="X351" i="8"/>
  <c r="V351" i="8"/>
  <c r="T351" i="8"/>
  <c r="R351" i="8"/>
  <c r="P351" i="8"/>
  <c r="N351" i="8"/>
  <c r="L351" i="8"/>
  <c r="J351" i="8"/>
  <c r="H351" i="8"/>
  <c r="F351" i="8"/>
  <c r="AN350" i="8"/>
  <c r="AL350" i="8"/>
  <c r="AJ350" i="8"/>
  <c r="AH350" i="8"/>
  <c r="AF350" i="8"/>
  <c r="AD350" i="8"/>
  <c r="AB350" i="8"/>
  <c r="Z350" i="8"/>
  <c r="X350" i="8"/>
  <c r="V350" i="8"/>
  <c r="T350" i="8"/>
  <c r="R350" i="8"/>
  <c r="P350" i="8"/>
  <c r="N350" i="8"/>
  <c r="L350" i="8"/>
  <c r="J350" i="8"/>
  <c r="H350" i="8"/>
  <c r="F350" i="8"/>
  <c r="AN349" i="8"/>
  <c r="AL349" i="8"/>
  <c r="AJ349" i="8"/>
  <c r="AH349" i="8"/>
  <c r="AF349" i="8"/>
  <c r="AD349" i="8"/>
  <c r="AB349" i="8"/>
  <c r="Z349" i="8"/>
  <c r="X349" i="8"/>
  <c r="V349" i="8"/>
  <c r="T349" i="8"/>
  <c r="R349" i="8"/>
  <c r="P349" i="8"/>
  <c r="N349" i="8"/>
  <c r="L349" i="8"/>
  <c r="J349" i="8"/>
  <c r="H349" i="8"/>
  <c r="F349" i="8"/>
  <c r="AN348" i="8"/>
  <c r="AL348" i="8"/>
  <c r="AJ348" i="8"/>
  <c r="AH348" i="8"/>
  <c r="AF348" i="8"/>
  <c r="AD348" i="8"/>
  <c r="AB348" i="8"/>
  <c r="Z348" i="8"/>
  <c r="X348" i="8"/>
  <c r="V348" i="8"/>
  <c r="T348" i="8"/>
  <c r="R348" i="8"/>
  <c r="P348" i="8"/>
  <c r="N348" i="8"/>
  <c r="L348" i="8"/>
  <c r="J348" i="8"/>
  <c r="H348" i="8"/>
  <c r="F348" i="8"/>
  <c r="AN347" i="8"/>
  <c r="AL347" i="8"/>
  <c r="AJ347" i="8"/>
  <c r="AH347" i="8"/>
  <c r="AF347" i="8"/>
  <c r="AD347" i="8"/>
  <c r="AB347" i="8"/>
  <c r="Z347" i="8"/>
  <c r="X347" i="8"/>
  <c r="V347" i="8"/>
  <c r="T347" i="8"/>
  <c r="R347" i="8"/>
  <c r="P347" i="8"/>
  <c r="N347" i="8"/>
  <c r="L347" i="8"/>
  <c r="J347" i="8"/>
  <c r="H347" i="8"/>
  <c r="F347" i="8"/>
  <c r="AN346" i="8"/>
  <c r="AL346" i="8"/>
  <c r="AJ346" i="8"/>
  <c r="AH346" i="8"/>
  <c r="AF346" i="8"/>
  <c r="AD346" i="8"/>
  <c r="AB346" i="8"/>
  <c r="Z346" i="8"/>
  <c r="X346" i="8"/>
  <c r="V346" i="8"/>
  <c r="T346" i="8"/>
  <c r="R346" i="8"/>
  <c r="P346" i="8"/>
  <c r="N346" i="8"/>
  <c r="L346" i="8"/>
  <c r="J346" i="8"/>
  <c r="H346" i="8"/>
  <c r="F346" i="8"/>
  <c r="AN345" i="8"/>
  <c r="AL345" i="8"/>
  <c r="AJ345" i="8"/>
  <c r="AH345" i="8"/>
  <c r="AF345" i="8"/>
  <c r="AD345" i="8"/>
  <c r="AB345" i="8"/>
  <c r="Z345" i="8"/>
  <c r="X345" i="8"/>
  <c r="V345" i="8"/>
  <c r="T345" i="8"/>
  <c r="R345" i="8"/>
  <c r="P345" i="8"/>
  <c r="N345" i="8"/>
  <c r="L345" i="8"/>
  <c r="J345" i="8"/>
  <c r="H345" i="8"/>
  <c r="F345" i="8"/>
  <c r="AN344" i="8"/>
  <c r="AL344" i="8"/>
  <c r="AJ344" i="8"/>
  <c r="AH344" i="8"/>
  <c r="AF344" i="8"/>
  <c r="AD344" i="8"/>
  <c r="AB344" i="8"/>
  <c r="Z344" i="8"/>
  <c r="X344" i="8"/>
  <c r="V344" i="8"/>
  <c r="T344" i="8"/>
  <c r="R344" i="8"/>
  <c r="P344" i="8"/>
  <c r="N344" i="8"/>
  <c r="L344" i="8"/>
  <c r="J344" i="8"/>
  <c r="H344" i="8"/>
  <c r="F344" i="8"/>
  <c r="AN343" i="8"/>
  <c r="AL343" i="8"/>
  <c r="AJ343" i="8"/>
  <c r="AH343" i="8"/>
  <c r="AF343" i="8"/>
  <c r="AD343" i="8"/>
  <c r="AB343" i="8"/>
  <c r="Z343" i="8"/>
  <c r="X343" i="8"/>
  <c r="V343" i="8"/>
  <c r="T343" i="8"/>
  <c r="R343" i="8"/>
  <c r="P343" i="8"/>
  <c r="N343" i="8"/>
  <c r="L343" i="8"/>
  <c r="J343" i="8"/>
  <c r="H343" i="8"/>
  <c r="F343" i="8"/>
  <c r="AN342" i="8"/>
  <c r="AL342" i="8"/>
  <c r="AJ342" i="8"/>
  <c r="AH342" i="8"/>
  <c r="AF342" i="8"/>
  <c r="AD342" i="8"/>
  <c r="AB342" i="8"/>
  <c r="Z342" i="8"/>
  <c r="X342" i="8"/>
  <c r="V342" i="8"/>
  <c r="T342" i="8"/>
  <c r="R342" i="8"/>
  <c r="P342" i="8"/>
  <c r="N342" i="8"/>
  <c r="L342" i="8"/>
  <c r="J342" i="8"/>
  <c r="H342" i="8"/>
  <c r="F342" i="8"/>
  <c r="AN341" i="8"/>
  <c r="AL341" i="8"/>
  <c r="AJ341" i="8"/>
  <c r="AH341" i="8"/>
  <c r="AF341" i="8"/>
  <c r="AD341" i="8"/>
  <c r="AB341" i="8"/>
  <c r="Z341" i="8"/>
  <c r="X341" i="8"/>
  <c r="V341" i="8"/>
  <c r="T341" i="8"/>
  <c r="R341" i="8"/>
  <c r="P341" i="8"/>
  <c r="N341" i="8"/>
  <c r="L341" i="8"/>
  <c r="J341" i="8"/>
  <c r="H341" i="8"/>
  <c r="F341" i="8"/>
  <c r="AN339" i="8"/>
  <c r="AL339" i="8"/>
  <c r="AJ339" i="8"/>
  <c r="AH339" i="8"/>
  <c r="AF339" i="8"/>
  <c r="AD339" i="8"/>
  <c r="AB339" i="8"/>
  <c r="Z339" i="8"/>
  <c r="X339" i="8"/>
  <c r="V339" i="8"/>
  <c r="T339" i="8"/>
  <c r="R339" i="8"/>
  <c r="P339" i="8"/>
  <c r="N339" i="8"/>
  <c r="L339" i="8"/>
  <c r="J339" i="8"/>
  <c r="H339" i="8"/>
  <c r="F339" i="8"/>
  <c r="AN338" i="8"/>
  <c r="AL338" i="8"/>
  <c r="AJ338" i="8"/>
  <c r="AH338" i="8"/>
  <c r="AF338" i="8"/>
  <c r="AD338" i="8"/>
  <c r="AB338" i="8"/>
  <c r="Z338" i="8"/>
  <c r="X338" i="8"/>
  <c r="V338" i="8"/>
  <c r="T338" i="8"/>
  <c r="R338" i="8"/>
  <c r="P338" i="8"/>
  <c r="N338" i="8"/>
  <c r="L338" i="8"/>
  <c r="J338" i="8"/>
  <c r="H338" i="8"/>
  <c r="F338" i="8"/>
  <c r="AN337" i="8"/>
  <c r="AL337" i="8"/>
  <c r="AJ337" i="8"/>
  <c r="AH337" i="8"/>
  <c r="AF337" i="8"/>
  <c r="AD337" i="8"/>
  <c r="AB337" i="8"/>
  <c r="Z337" i="8"/>
  <c r="X337" i="8"/>
  <c r="V337" i="8"/>
  <c r="T337" i="8"/>
  <c r="R337" i="8"/>
  <c r="P337" i="8"/>
  <c r="N337" i="8"/>
  <c r="L337" i="8"/>
  <c r="J337" i="8"/>
  <c r="H337" i="8"/>
  <c r="F337" i="8"/>
  <c r="AN336" i="8"/>
  <c r="AL336" i="8"/>
  <c r="AJ336" i="8"/>
  <c r="AH336" i="8"/>
  <c r="AF336" i="8"/>
  <c r="AD336" i="8"/>
  <c r="AB336" i="8"/>
  <c r="Z336" i="8"/>
  <c r="X336" i="8"/>
  <c r="V336" i="8"/>
  <c r="T336" i="8"/>
  <c r="R336" i="8"/>
  <c r="P336" i="8"/>
  <c r="N336" i="8"/>
  <c r="L336" i="8"/>
  <c r="J336" i="8"/>
  <c r="H336" i="8"/>
  <c r="F336" i="8"/>
  <c r="AN335" i="8"/>
  <c r="AL335" i="8"/>
  <c r="AJ335" i="8"/>
  <c r="AH335" i="8"/>
  <c r="AF335" i="8"/>
  <c r="AD335" i="8"/>
  <c r="AB335" i="8"/>
  <c r="Z335" i="8"/>
  <c r="X335" i="8"/>
  <c r="V335" i="8"/>
  <c r="T335" i="8"/>
  <c r="R335" i="8"/>
  <c r="P335" i="8"/>
  <c r="N335" i="8"/>
  <c r="L335" i="8"/>
  <c r="J335" i="8"/>
  <c r="H335" i="8"/>
  <c r="F335" i="8"/>
  <c r="AN334" i="8"/>
  <c r="AL334" i="8"/>
  <c r="AJ334" i="8"/>
  <c r="AH334" i="8"/>
  <c r="AF334" i="8"/>
  <c r="AD334" i="8"/>
  <c r="AB334" i="8"/>
  <c r="Z334" i="8"/>
  <c r="X334" i="8"/>
  <c r="V334" i="8"/>
  <c r="T334" i="8"/>
  <c r="R334" i="8"/>
  <c r="P334" i="8"/>
  <c r="N334" i="8"/>
  <c r="L334" i="8"/>
  <c r="J334" i="8"/>
  <c r="H334" i="8"/>
  <c r="F334" i="8"/>
  <c r="AN333" i="8"/>
  <c r="AL333" i="8"/>
  <c r="AJ333" i="8"/>
  <c r="AH333" i="8"/>
  <c r="AF333" i="8"/>
  <c r="AD333" i="8"/>
  <c r="AB333" i="8"/>
  <c r="Z333" i="8"/>
  <c r="X333" i="8"/>
  <c r="V333" i="8"/>
  <c r="T333" i="8"/>
  <c r="R333" i="8"/>
  <c r="P333" i="8"/>
  <c r="N333" i="8"/>
  <c r="L333" i="8"/>
  <c r="J333" i="8"/>
  <c r="H333" i="8"/>
  <c r="F333" i="8"/>
  <c r="AN332" i="8"/>
  <c r="AL332" i="8"/>
  <c r="AJ332" i="8"/>
  <c r="AH332" i="8"/>
  <c r="AF332" i="8"/>
  <c r="AD332" i="8"/>
  <c r="AB332" i="8"/>
  <c r="Z332" i="8"/>
  <c r="X332" i="8"/>
  <c r="V332" i="8"/>
  <c r="T332" i="8"/>
  <c r="R332" i="8"/>
  <c r="P332" i="8"/>
  <c r="N332" i="8"/>
  <c r="L332" i="8"/>
  <c r="J332" i="8"/>
  <c r="H332" i="8"/>
  <c r="F332" i="8"/>
  <c r="AN331" i="8"/>
  <c r="AL331" i="8"/>
  <c r="AJ331" i="8"/>
  <c r="AH331" i="8"/>
  <c r="AF331" i="8"/>
  <c r="AD331" i="8"/>
  <c r="AB331" i="8"/>
  <c r="Z331" i="8"/>
  <c r="X331" i="8"/>
  <c r="V331" i="8"/>
  <c r="T331" i="8"/>
  <c r="R331" i="8"/>
  <c r="P331" i="8"/>
  <c r="N331" i="8"/>
  <c r="L331" i="8"/>
  <c r="J331" i="8"/>
  <c r="H331" i="8"/>
  <c r="F331" i="8"/>
  <c r="AN330" i="8"/>
  <c r="AL330" i="8"/>
  <c r="AJ330" i="8"/>
  <c r="AH330" i="8"/>
  <c r="AF330" i="8"/>
  <c r="AD330" i="8"/>
  <c r="AB330" i="8"/>
  <c r="Z330" i="8"/>
  <c r="X330" i="8"/>
  <c r="V330" i="8"/>
  <c r="T330" i="8"/>
  <c r="R330" i="8"/>
  <c r="P330" i="8"/>
  <c r="N330" i="8"/>
  <c r="L330" i="8"/>
  <c r="J330" i="8"/>
  <c r="H330" i="8"/>
  <c r="F330" i="8"/>
  <c r="AN329" i="8"/>
  <c r="AL329" i="8"/>
  <c r="AJ329" i="8"/>
  <c r="AH329" i="8"/>
  <c r="AF329" i="8"/>
  <c r="AD329" i="8"/>
  <c r="AB329" i="8"/>
  <c r="Z329" i="8"/>
  <c r="X329" i="8"/>
  <c r="V329" i="8"/>
  <c r="T329" i="8"/>
  <c r="R329" i="8"/>
  <c r="P329" i="8"/>
  <c r="N329" i="8"/>
  <c r="L329" i="8"/>
  <c r="J329" i="8"/>
  <c r="H329" i="8"/>
  <c r="F329" i="8"/>
  <c r="AN328" i="8"/>
  <c r="AL328" i="8"/>
  <c r="AJ328" i="8"/>
  <c r="AH328" i="8"/>
  <c r="AF328" i="8"/>
  <c r="AD328" i="8"/>
  <c r="AB328" i="8"/>
  <c r="Z328" i="8"/>
  <c r="X328" i="8"/>
  <c r="V328" i="8"/>
  <c r="T328" i="8"/>
  <c r="R328" i="8"/>
  <c r="P328" i="8"/>
  <c r="N328" i="8"/>
  <c r="L328" i="8"/>
  <c r="J328" i="8"/>
  <c r="H328" i="8"/>
  <c r="F328" i="8"/>
  <c r="AN327" i="8"/>
  <c r="AL327" i="8"/>
  <c r="AJ327" i="8"/>
  <c r="AH327" i="8"/>
  <c r="AF327" i="8"/>
  <c r="AD327" i="8"/>
  <c r="AB327" i="8"/>
  <c r="Z327" i="8"/>
  <c r="X327" i="8"/>
  <c r="V327" i="8"/>
  <c r="T327" i="8"/>
  <c r="R327" i="8"/>
  <c r="P327" i="8"/>
  <c r="N327" i="8"/>
  <c r="L327" i="8"/>
  <c r="J327" i="8"/>
  <c r="H327" i="8"/>
  <c r="F327" i="8"/>
  <c r="AN326" i="8"/>
  <c r="AL326" i="8"/>
  <c r="AJ326" i="8"/>
  <c r="AH326" i="8"/>
  <c r="AF326" i="8"/>
  <c r="AD326" i="8"/>
  <c r="AB326" i="8"/>
  <c r="Z326" i="8"/>
  <c r="X326" i="8"/>
  <c r="V326" i="8"/>
  <c r="T326" i="8"/>
  <c r="R326" i="8"/>
  <c r="P326" i="8"/>
  <c r="N326" i="8"/>
  <c r="L326" i="8"/>
  <c r="J326" i="8"/>
  <c r="H326" i="8"/>
  <c r="F326" i="8"/>
  <c r="AN325" i="8"/>
  <c r="AL325" i="8"/>
  <c r="AJ325" i="8"/>
  <c r="AH325" i="8"/>
  <c r="AF325" i="8"/>
  <c r="AD325" i="8"/>
  <c r="AB325" i="8"/>
  <c r="Z325" i="8"/>
  <c r="X325" i="8"/>
  <c r="V325" i="8"/>
  <c r="T325" i="8"/>
  <c r="R325" i="8"/>
  <c r="P325" i="8"/>
  <c r="N325" i="8"/>
  <c r="L325" i="8"/>
  <c r="J325" i="8"/>
  <c r="H325" i="8"/>
  <c r="F325" i="8"/>
  <c r="AN324" i="8"/>
  <c r="AL324" i="8"/>
  <c r="AJ324" i="8"/>
  <c r="AH324" i="8"/>
  <c r="AF324" i="8"/>
  <c r="AD324" i="8"/>
  <c r="AB324" i="8"/>
  <c r="Z324" i="8"/>
  <c r="X324" i="8"/>
  <c r="V324" i="8"/>
  <c r="T324" i="8"/>
  <c r="R324" i="8"/>
  <c r="P324" i="8"/>
  <c r="N324" i="8"/>
  <c r="L324" i="8"/>
  <c r="J324" i="8"/>
  <c r="H324" i="8"/>
  <c r="F324" i="8"/>
  <c r="AN323" i="8"/>
  <c r="AL323" i="8"/>
  <c r="AJ323" i="8"/>
  <c r="AH323" i="8"/>
  <c r="AF323" i="8"/>
  <c r="AD323" i="8"/>
  <c r="AB323" i="8"/>
  <c r="Z323" i="8"/>
  <c r="X323" i="8"/>
  <c r="V323" i="8"/>
  <c r="T323" i="8"/>
  <c r="R323" i="8"/>
  <c r="P323" i="8"/>
  <c r="N323" i="8"/>
  <c r="L323" i="8"/>
  <c r="J323" i="8"/>
  <c r="H323" i="8"/>
  <c r="F323" i="8"/>
  <c r="AN322" i="8"/>
  <c r="AL322" i="8"/>
  <c r="AJ322" i="8"/>
  <c r="AH322" i="8"/>
  <c r="AF322" i="8"/>
  <c r="AD322" i="8"/>
  <c r="AB322" i="8"/>
  <c r="Z322" i="8"/>
  <c r="X322" i="8"/>
  <c r="V322" i="8"/>
  <c r="T322" i="8"/>
  <c r="R322" i="8"/>
  <c r="P322" i="8"/>
  <c r="N322" i="8"/>
  <c r="L322" i="8"/>
  <c r="J322" i="8"/>
  <c r="H322" i="8"/>
  <c r="F322" i="8"/>
  <c r="AN321" i="8"/>
  <c r="AL321" i="8"/>
  <c r="AJ321" i="8"/>
  <c r="AH321" i="8"/>
  <c r="AF321" i="8"/>
  <c r="AD321" i="8"/>
  <c r="AB321" i="8"/>
  <c r="Z321" i="8"/>
  <c r="X321" i="8"/>
  <c r="V321" i="8"/>
  <c r="T321" i="8"/>
  <c r="R321" i="8"/>
  <c r="P321" i="8"/>
  <c r="N321" i="8"/>
  <c r="L321" i="8"/>
  <c r="J321" i="8"/>
  <c r="H321" i="8"/>
  <c r="F321" i="8"/>
  <c r="AN320" i="8"/>
  <c r="AL320" i="8"/>
  <c r="AJ320" i="8"/>
  <c r="AH320" i="8"/>
  <c r="AF320" i="8"/>
  <c r="AD320" i="8"/>
  <c r="AB320" i="8"/>
  <c r="Z320" i="8"/>
  <c r="X320" i="8"/>
  <c r="V320" i="8"/>
  <c r="T320" i="8"/>
  <c r="R320" i="8"/>
  <c r="P320" i="8"/>
  <c r="N320" i="8"/>
  <c r="L320" i="8"/>
  <c r="J320" i="8"/>
  <c r="H320" i="8"/>
  <c r="F320" i="8"/>
  <c r="AN319" i="8"/>
  <c r="AL319" i="8"/>
  <c r="AJ319" i="8"/>
  <c r="AH319" i="8"/>
  <c r="AF319" i="8"/>
  <c r="AD319" i="8"/>
  <c r="AB319" i="8"/>
  <c r="Z319" i="8"/>
  <c r="X319" i="8"/>
  <c r="V319" i="8"/>
  <c r="T319" i="8"/>
  <c r="R319" i="8"/>
  <c r="P319" i="8"/>
  <c r="N319" i="8"/>
  <c r="L319" i="8"/>
  <c r="J319" i="8"/>
  <c r="H319" i="8"/>
  <c r="F319" i="8"/>
  <c r="AN318" i="8"/>
  <c r="AL318" i="8"/>
  <c r="AJ318" i="8"/>
  <c r="AH318" i="8"/>
  <c r="AF318" i="8"/>
  <c r="AD318" i="8"/>
  <c r="AB318" i="8"/>
  <c r="Z318" i="8"/>
  <c r="X318" i="8"/>
  <c r="V318" i="8"/>
  <c r="T318" i="8"/>
  <c r="R318" i="8"/>
  <c r="P318" i="8"/>
  <c r="N318" i="8"/>
  <c r="L318" i="8"/>
  <c r="J318" i="8"/>
  <c r="H318" i="8"/>
  <c r="F318" i="8"/>
  <c r="AN317" i="8"/>
  <c r="AL317" i="8"/>
  <c r="AJ317" i="8"/>
  <c r="AH317" i="8"/>
  <c r="AF317" i="8"/>
  <c r="AD317" i="8"/>
  <c r="AB317" i="8"/>
  <c r="Z317" i="8"/>
  <c r="X317" i="8"/>
  <c r="V317" i="8"/>
  <c r="T317" i="8"/>
  <c r="R317" i="8"/>
  <c r="P317" i="8"/>
  <c r="N317" i="8"/>
  <c r="L317" i="8"/>
  <c r="J317" i="8"/>
  <c r="H317" i="8"/>
  <c r="F317" i="8"/>
  <c r="AN316" i="8"/>
  <c r="AL316" i="8"/>
  <c r="AJ316" i="8"/>
  <c r="AH316" i="8"/>
  <c r="AF316" i="8"/>
  <c r="AD316" i="8"/>
  <c r="AB316" i="8"/>
  <c r="Z316" i="8"/>
  <c r="X316" i="8"/>
  <c r="V316" i="8"/>
  <c r="T316" i="8"/>
  <c r="R316" i="8"/>
  <c r="P316" i="8"/>
  <c r="N316" i="8"/>
  <c r="L316" i="8"/>
  <c r="J316" i="8"/>
  <c r="H316" i="8"/>
  <c r="F316" i="8"/>
  <c r="AN315" i="8"/>
  <c r="AL315" i="8"/>
  <c r="AJ315" i="8"/>
  <c r="AH315" i="8"/>
  <c r="AF315" i="8"/>
  <c r="AD315" i="8"/>
  <c r="AB315" i="8"/>
  <c r="Z315" i="8"/>
  <c r="X315" i="8"/>
  <c r="V315" i="8"/>
  <c r="T315" i="8"/>
  <c r="R315" i="8"/>
  <c r="P315" i="8"/>
  <c r="N315" i="8"/>
  <c r="L315" i="8"/>
  <c r="J315" i="8"/>
  <c r="H315" i="8"/>
  <c r="F315" i="8"/>
  <c r="AN314" i="8"/>
  <c r="AL314" i="8"/>
  <c r="AJ314" i="8"/>
  <c r="AH314" i="8"/>
  <c r="AF314" i="8"/>
  <c r="AD314" i="8"/>
  <c r="AB314" i="8"/>
  <c r="Z314" i="8"/>
  <c r="X314" i="8"/>
  <c r="V314" i="8"/>
  <c r="T314" i="8"/>
  <c r="R314" i="8"/>
  <c r="P314" i="8"/>
  <c r="N314" i="8"/>
  <c r="L314" i="8"/>
  <c r="J314" i="8"/>
  <c r="H314" i="8"/>
  <c r="F314" i="8"/>
  <c r="AN313" i="8"/>
  <c r="AL313" i="8"/>
  <c r="AJ313" i="8"/>
  <c r="AH313" i="8"/>
  <c r="AF313" i="8"/>
  <c r="AD313" i="8"/>
  <c r="AB313" i="8"/>
  <c r="Z313" i="8"/>
  <c r="X313" i="8"/>
  <c r="V313" i="8"/>
  <c r="T313" i="8"/>
  <c r="R313" i="8"/>
  <c r="P313" i="8"/>
  <c r="N313" i="8"/>
  <c r="L313" i="8"/>
  <c r="J313" i="8"/>
  <c r="H313" i="8"/>
  <c r="F313" i="8"/>
  <c r="AN312" i="8"/>
  <c r="AL312" i="8"/>
  <c r="AJ312" i="8"/>
  <c r="AH312" i="8"/>
  <c r="AF312" i="8"/>
  <c r="AD312" i="8"/>
  <c r="AB312" i="8"/>
  <c r="Z312" i="8"/>
  <c r="X312" i="8"/>
  <c r="V312" i="8"/>
  <c r="T312" i="8"/>
  <c r="R312" i="8"/>
  <c r="P312" i="8"/>
  <c r="N312" i="8"/>
  <c r="L312" i="8"/>
  <c r="J312" i="8"/>
  <c r="H312" i="8"/>
  <c r="F312" i="8"/>
  <c r="AN311" i="8"/>
  <c r="AL311" i="8"/>
  <c r="AJ311" i="8"/>
  <c r="AH311" i="8"/>
  <c r="AF311" i="8"/>
  <c r="AD311" i="8"/>
  <c r="AB311" i="8"/>
  <c r="Z311" i="8"/>
  <c r="X311" i="8"/>
  <c r="V311" i="8"/>
  <c r="T311" i="8"/>
  <c r="R311" i="8"/>
  <c r="P311" i="8"/>
  <c r="N311" i="8"/>
  <c r="L311" i="8"/>
  <c r="J311" i="8"/>
  <c r="H311" i="8"/>
  <c r="F311" i="8"/>
  <c r="AN310" i="8"/>
  <c r="AL310" i="8"/>
  <c r="AJ310" i="8"/>
  <c r="AH310" i="8"/>
  <c r="AF310" i="8"/>
  <c r="AD310" i="8"/>
  <c r="AB310" i="8"/>
  <c r="Z310" i="8"/>
  <c r="X310" i="8"/>
  <c r="V310" i="8"/>
  <c r="T310" i="8"/>
  <c r="R310" i="8"/>
  <c r="P310" i="8"/>
  <c r="N310" i="8"/>
  <c r="L310" i="8"/>
  <c r="J310" i="8"/>
  <c r="H310" i="8"/>
  <c r="F310" i="8"/>
  <c r="AN309" i="8"/>
  <c r="AL309" i="8"/>
  <c r="AJ309" i="8"/>
  <c r="AH309" i="8"/>
  <c r="AF309" i="8"/>
  <c r="AD309" i="8"/>
  <c r="AB309" i="8"/>
  <c r="Z309" i="8"/>
  <c r="X309" i="8"/>
  <c r="V309" i="8"/>
  <c r="T309" i="8"/>
  <c r="R309" i="8"/>
  <c r="P309" i="8"/>
  <c r="N309" i="8"/>
  <c r="L309" i="8"/>
  <c r="J309" i="8"/>
  <c r="H309" i="8"/>
  <c r="F309" i="8"/>
  <c r="AN308" i="8"/>
  <c r="AL308" i="8"/>
  <c r="AJ308" i="8"/>
  <c r="AH308" i="8"/>
  <c r="AF308" i="8"/>
  <c r="AD308" i="8"/>
  <c r="AB308" i="8"/>
  <c r="Z308" i="8"/>
  <c r="X308" i="8"/>
  <c r="V308" i="8"/>
  <c r="T308" i="8"/>
  <c r="R308" i="8"/>
  <c r="P308" i="8"/>
  <c r="N308" i="8"/>
  <c r="L308" i="8"/>
  <c r="J308" i="8"/>
  <c r="H308" i="8"/>
  <c r="F308" i="8"/>
  <c r="AN307" i="8"/>
  <c r="AL307" i="8"/>
  <c r="AJ307" i="8"/>
  <c r="AH307" i="8"/>
  <c r="AF307" i="8"/>
  <c r="AD307" i="8"/>
  <c r="AB307" i="8"/>
  <c r="Z307" i="8"/>
  <c r="X307" i="8"/>
  <c r="V307" i="8"/>
  <c r="T307" i="8"/>
  <c r="R307" i="8"/>
  <c r="P307" i="8"/>
  <c r="N307" i="8"/>
  <c r="L307" i="8"/>
  <c r="J307" i="8"/>
  <c r="H307" i="8"/>
  <c r="F307" i="8"/>
  <c r="AN306" i="8"/>
  <c r="AL306" i="8"/>
  <c r="AJ306" i="8"/>
  <c r="AH306" i="8"/>
  <c r="AF306" i="8"/>
  <c r="AD306" i="8"/>
  <c r="AB306" i="8"/>
  <c r="Z306" i="8"/>
  <c r="X306" i="8"/>
  <c r="V306" i="8"/>
  <c r="T306" i="8"/>
  <c r="R306" i="8"/>
  <c r="P306" i="8"/>
  <c r="N306" i="8"/>
  <c r="L306" i="8"/>
  <c r="J306" i="8"/>
  <c r="H306" i="8"/>
  <c r="F306" i="8"/>
  <c r="AN305" i="8"/>
  <c r="AL305" i="8"/>
  <c r="AJ305" i="8"/>
  <c r="AH305" i="8"/>
  <c r="AF305" i="8"/>
  <c r="AD305" i="8"/>
  <c r="AB305" i="8"/>
  <c r="Z305" i="8"/>
  <c r="X305" i="8"/>
  <c r="V305" i="8"/>
  <c r="T305" i="8"/>
  <c r="R305" i="8"/>
  <c r="P305" i="8"/>
  <c r="N305" i="8"/>
  <c r="L305" i="8"/>
  <c r="J305" i="8"/>
  <c r="H305" i="8"/>
  <c r="F305" i="8"/>
  <c r="AN304" i="8"/>
  <c r="AL304" i="8"/>
  <c r="AH304" i="8"/>
  <c r="AD304" i="8"/>
  <c r="AB304" i="8"/>
  <c r="Z304" i="8"/>
  <c r="X304" i="8"/>
  <c r="V304" i="8"/>
  <c r="T304" i="8"/>
  <c r="R304" i="8"/>
  <c r="P304" i="8"/>
  <c r="N304" i="8"/>
  <c r="L304" i="8"/>
  <c r="J304" i="8"/>
  <c r="H304" i="8"/>
  <c r="F304" i="8"/>
  <c r="P303" i="8"/>
  <c r="N303" i="8"/>
  <c r="L303" i="8"/>
  <c r="P302" i="8"/>
  <c r="N302" i="8"/>
  <c r="L302" i="8"/>
  <c r="AN301" i="8"/>
  <c r="AL301" i="8"/>
  <c r="AJ301" i="8"/>
  <c r="AH301" i="8"/>
  <c r="AF301" i="8"/>
  <c r="AD301" i="8"/>
  <c r="AB301" i="8"/>
  <c r="Z301" i="8"/>
  <c r="X301" i="8"/>
  <c r="V301" i="8"/>
  <c r="T301" i="8"/>
  <c r="R301" i="8"/>
  <c r="P301" i="8"/>
  <c r="N301" i="8"/>
  <c r="L301" i="8"/>
  <c r="J301" i="8"/>
  <c r="H301" i="8"/>
  <c r="F301" i="8"/>
  <c r="AN300" i="8"/>
  <c r="AL300" i="8"/>
  <c r="AJ300" i="8"/>
  <c r="AH300" i="8"/>
  <c r="AF300" i="8"/>
  <c r="AD300" i="8"/>
  <c r="AB300" i="8"/>
  <c r="Z300" i="8"/>
  <c r="X300" i="8"/>
  <c r="V300" i="8"/>
  <c r="T300" i="8"/>
  <c r="R300" i="8"/>
  <c r="P300" i="8"/>
  <c r="N300" i="8"/>
  <c r="L300" i="8"/>
  <c r="J300" i="8"/>
  <c r="H300" i="8"/>
  <c r="F300" i="8"/>
  <c r="AN299" i="8"/>
  <c r="AL299" i="8"/>
  <c r="AJ299" i="8"/>
  <c r="AH299" i="8"/>
  <c r="AF299" i="8"/>
  <c r="AD299" i="8"/>
  <c r="AB299" i="8"/>
  <c r="Z299" i="8"/>
  <c r="X299" i="8"/>
  <c r="V299" i="8"/>
  <c r="T299" i="8"/>
  <c r="R299" i="8"/>
  <c r="P299" i="8"/>
  <c r="N299" i="8"/>
  <c r="L299" i="8"/>
  <c r="J299" i="8"/>
  <c r="H299" i="8"/>
  <c r="F299" i="8"/>
  <c r="AN298" i="8"/>
  <c r="AL298" i="8"/>
  <c r="AJ298" i="8"/>
  <c r="AH298" i="8"/>
  <c r="AF298" i="8"/>
  <c r="AD298" i="8"/>
  <c r="AB298" i="8"/>
  <c r="Z298" i="8"/>
  <c r="X298" i="8"/>
  <c r="V298" i="8"/>
  <c r="T298" i="8"/>
  <c r="R298" i="8"/>
  <c r="P298" i="8"/>
  <c r="N298" i="8"/>
  <c r="L298" i="8"/>
  <c r="J298" i="8"/>
  <c r="H298" i="8"/>
  <c r="F298" i="8"/>
  <c r="AN297" i="8"/>
  <c r="AL297" i="8"/>
  <c r="AJ297" i="8"/>
  <c r="AH297" i="8"/>
  <c r="AF297" i="8"/>
  <c r="AD297" i="8"/>
  <c r="AB297" i="8"/>
  <c r="Z297" i="8"/>
  <c r="X297" i="8"/>
  <c r="V297" i="8"/>
  <c r="T297" i="8"/>
  <c r="R297" i="8"/>
  <c r="P297" i="8"/>
  <c r="N297" i="8"/>
  <c r="L297" i="8"/>
  <c r="J297" i="8"/>
  <c r="H297" i="8"/>
  <c r="F297" i="8"/>
  <c r="AN296" i="8"/>
  <c r="AL296" i="8"/>
  <c r="AJ296" i="8"/>
  <c r="AH296" i="8"/>
  <c r="AF296" i="8"/>
  <c r="AD296" i="8"/>
  <c r="AB296" i="8"/>
  <c r="Z296" i="8"/>
  <c r="X296" i="8"/>
  <c r="V296" i="8"/>
  <c r="T296" i="8"/>
  <c r="R296" i="8"/>
  <c r="P296" i="8"/>
  <c r="N296" i="8"/>
  <c r="L296" i="8"/>
  <c r="J296" i="8"/>
  <c r="H296" i="8"/>
  <c r="F296" i="8"/>
  <c r="N295" i="8"/>
  <c r="AO295" i="8" s="1"/>
  <c r="AN294" i="8"/>
  <c r="AL294" i="8"/>
  <c r="AJ294" i="8"/>
  <c r="AH294" i="8"/>
  <c r="AF294" i="8"/>
  <c r="AD294" i="8"/>
  <c r="AB294" i="8"/>
  <c r="Z294" i="8"/>
  <c r="X294" i="8"/>
  <c r="V294" i="8"/>
  <c r="T294" i="8"/>
  <c r="R294" i="8"/>
  <c r="P294" i="8"/>
  <c r="N294" i="8"/>
  <c r="L294" i="8"/>
  <c r="J294" i="8"/>
  <c r="H294" i="8"/>
  <c r="F294" i="8"/>
  <c r="AN293" i="8"/>
  <c r="AL293" i="8"/>
  <c r="AJ293" i="8"/>
  <c r="AH293" i="8"/>
  <c r="AF293" i="8"/>
  <c r="AD293" i="8"/>
  <c r="AB293" i="8"/>
  <c r="Z293" i="8"/>
  <c r="X293" i="8"/>
  <c r="V293" i="8"/>
  <c r="T293" i="8"/>
  <c r="R293" i="8"/>
  <c r="P293" i="8"/>
  <c r="N293" i="8"/>
  <c r="L293" i="8"/>
  <c r="J293" i="8"/>
  <c r="H293" i="8"/>
  <c r="F293" i="8"/>
  <c r="AN292" i="8"/>
  <c r="AL292" i="8"/>
  <c r="AJ292" i="8"/>
  <c r="AH292" i="8"/>
  <c r="AF292" i="8"/>
  <c r="AD292" i="8"/>
  <c r="AB292" i="8"/>
  <c r="Z292" i="8"/>
  <c r="X292" i="8"/>
  <c r="V292" i="8"/>
  <c r="T292" i="8"/>
  <c r="R292" i="8"/>
  <c r="P292" i="8"/>
  <c r="N292" i="8"/>
  <c r="L292" i="8"/>
  <c r="J292" i="8"/>
  <c r="H292" i="8"/>
  <c r="F292" i="8"/>
  <c r="AN291" i="8"/>
  <c r="AL291" i="8"/>
  <c r="AJ291" i="8"/>
  <c r="AH291" i="8"/>
  <c r="AF291" i="8"/>
  <c r="AD291" i="8"/>
  <c r="AB291" i="8"/>
  <c r="Z291" i="8"/>
  <c r="X291" i="8"/>
  <c r="V291" i="8"/>
  <c r="T291" i="8"/>
  <c r="R291" i="8"/>
  <c r="P291" i="8"/>
  <c r="N291" i="8"/>
  <c r="L291" i="8"/>
  <c r="J291" i="8"/>
  <c r="H291" i="8"/>
  <c r="F291" i="8"/>
  <c r="AN290" i="8"/>
  <c r="AL290" i="8"/>
  <c r="AJ290" i="8"/>
  <c r="AH290" i="8"/>
  <c r="AF290" i="8"/>
  <c r="AD290" i="8"/>
  <c r="AB290" i="8"/>
  <c r="Z290" i="8"/>
  <c r="X290" i="8"/>
  <c r="V290" i="8"/>
  <c r="T290" i="8"/>
  <c r="R290" i="8"/>
  <c r="P290" i="8"/>
  <c r="N290" i="8"/>
  <c r="L290" i="8"/>
  <c r="J290" i="8"/>
  <c r="H290" i="8"/>
  <c r="F290" i="8"/>
  <c r="AN289" i="8"/>
  <c r="AL289" i="8"/>
  <c r="AJ289" i="8"/>
  <c r="AH289" i="8"/>
  <c r="AF289" i="8"/>
  <c r="AD289" i="8"/>
  <c r="AB289" i="8"/>
  <c r="Z289" i="8"/>
  <c r="X289" i="8"/>
  <c r="V289" i="8"/>
  <c r="T289" i="8"/>
  <c r="R289" i="8"/>
  <c r="P289" i="8"/>
  <c r="N289" i="8"/>
  <c r="L289" i="8"/>
  <c r="J289" i="8"/>
  <c r="H289" i="8"/>
  <c r="F289" i="8"/>
  <c r="AN288" i="8"/>
  <c r="AL288" i="8"/>
  <c r="AJ288" i="8"/>
  <c r="AH288" i="8"/>
  <c r="AF288" i="8"/>
  <c r="AD288" i="8"/>
  <c r="AB288" i="8"/>
  <c r="Z288" i="8"/>
  <c r="X288" i="8"/>
  <c r="V288" i="8"/>
  <c r="T288" i="8"/>
  <c r="R288" i="8"/>
  <c r="P288" i="8"/>
  <c r="N288" i="8"/>
  <c r="L288" i="8"/>
  <c r="J288" i="8"/>
  <c r="H288" i="8"/>
  <c r="F288" i="8"/>
  <c r="AN287" i="8"/>
  <c r="AL287" i="8"/>
  <c r="AJ287" i="8"/>
  <c r="AH287" i="8"/>
  <c r="AF287" i="8"/>
  <c r="AD287" i="8"/>
  <c r="AB287" i="8"/>
  <c r="Z287" i="8"/>
  <c r="X287" i="8"/>
  <c r="V287" i="8"/>
  <c r="T287" i="8"/>
  <c r="R287" i="8"/>
  <c r="P287" i="8"/>
  <c r="N287" i="8"/>
  <c r="L287" i="8"/>
  <c r="J287" i="8"/>
  <c r="H287" i="8"/>
  <c r="F287" i="8"/>
  <c r="AN286" i="8"/>
  <c r="AL286" i="8"/>
  <c r="AJ286" i="8"/>
  <c r="AH286" i="8"/>
  <c r="AF286" i="8"/>
  <c r="AD286" i="8"/>
  <c r="AB286" i="8"/>
  <c r="Z286" i="8"/>
  <c r="X286" i="8"/>
  <c r="V286" i="8"/>
  <c r="T286" i="8"/>
  <c r="R286" i="8"/>
  <c r="P286" i="8"/>
  <c r="N286" i="8"/>
  <c r="L286" i="8"/>
  <c r="J286" i="8"/>
  <c r="H286" i="8"/>
  <c r="F286" i="8"/>
  <c r="AN285" i="8"/>
  <c r="AL285" i="8"/>
  <c r="AJ285" i="8"/>
  <c r="AH285" i="8"/>
  <c r="AF285" i="8"/>
  <c r="AD285" i="8"/>
  <c r="AB285" i="8"/>
  <c r="Z285" i="8"/>
  <c r="X285" i="8"/>
  <c r="V285" i="8"/>
  <c r="T285" i="8"/>
  <c r="R285" i="8"/>
  <c r="P285" i="8"/>
  <c r="N285" i="8"/>
  <c r="L285" i="8"/>
  <c r="J285" i="8"/>
  <c r="H285" i="8"/>
  <c r="F285" i="8"/>
  <c r="AN284" i="8"/>
  <c r="AL284" i="8"/>
  <c r="AJ284" i="8"/>
  <c r="AH284" i="8"/>
  <c r="AF284" i="8"/>
  <c r="AD284" i="8"/>
  <c r="AB284" i="8"/>
  <c r="Z284" i="8"/>
  <c r="X284" i="8"/>
  <c r="V284" i="8"/>
  <c r="T284" i="8"/>
  <c r="R284" i="8"/>
  <c r="P284" i="8"/>
  <c r="N284" i="8"/>
  <c r="L284" i="8"/>
  <c r="J284" i="8"/>
  <c r="H284" i="8"/>
  <c r="F284" i="8"/>
  <c r="AN283" i="8"/>
  <c r="AL283" i="8"/>
  <c r="AJ283" i="8"/>
  <c r="AH283" i="8"/>
  <c r="AF283" i="8"/>
  <c r="AD283" i="8"/>
  <c r="AB283" i="8"/>
  <c r="Z283" i="8"/>
  <c r="X283" i="8"/>
  <c r="V283" i="8"/>
  <c r="T283" i="8"/>
  <c r="R283" i="8"/>
  <c r="P283" i="8"/>
  <c r="N283" i="8"/>
  <c r="L283" i="8"/>
  <c r="J283" i="8"/>
  <c r="H283" i="8"/>
  <c r="F283" i="8"/>
  <c r="AN282" i="8"/>
  <c r="AL282" i="8"/>
  <c r="AJ282" i="8"/>
  <c r="AH282" i="8"/>
  <c r="AF282" i="8"/>
  <c r="AD282" i="8"/>
  <c r="AB282" i="8"/>
  <c r="Z282" i="8"/>
  <c r="X282" i="8"/>
  <c r="V282" i="8"/>
  <c r="T282" i="8"/>
  <c r="R282" i="8"/>
  <c r="P282" i="8"/>
  <c r="N282" i="8"/>
  <c r="L282" i="8"/>
  <c r="J282" i="8"/>
  <c r="H282" i="8"/>
  <c r="F282" i="8"/>
  <c r="AN281" i="8"/>
  <c r="AL281" i="8"/>
  <c r="AJ281" i="8"/>
  <c r="AH281" i="8"/>
  <c r="AF281" i="8"/>
  <c r="AD281" i="8"/>
  <c r="AB281" i="8"/>
  <c r="Z281" i="8"/>
  <c r="X281" i="8"/>
  <c r="V281" i="8"/>
  <c r="T281" i="8"/>
  <c r="R281" i="8"/>
  <c r="P281" i="8"/>
  <c r="N281" i="8"/>
  <c r="L281" i="8"/>
  <c r="J281" i="8"/>
  <c r="H281" i="8"/>
  <c r="F281" i="8"/>
  <c r="AN280" i="8"/>
  <c r="AL280" i="8"/>
  <c r="AJ280" i="8"/>
  <c r="AH280" i="8"/>
  <c r="AF280" i="8"/>
  <c r="AD280" i="8"/>
  <c r="AB280" i="8"/>
  <c r="Z280" i="8"/>
  <c r="X280" i="8"/>
  <c r="V280" i="8"/>
  <c r="T280" i="8"/>
  <c r="R280" i="8"/>
  <c r="P280" i="8"/>
  <c r="N280" i="8"/>
  <c r="L280" i="8"/>
  <c r="J280" i="8"/>
  <c r="H280" i="8"/>
  <c r="F280" i="8"/>
  <c r="AN279" i="8"/>
  <c r="AL279" i="8"/>
  <c r="AJ279" i="8"/>
  <c r="AH279" i="8"/>
  <c r="AF279" i="8"/>
  <c r="AD279" i="8"/>
  <c r="AB279" i="8"/>
  <c r="Z279" i="8"/>
  <c r="X279" i="8"/>
  <c r="V279" i="8"/>
  <c r="T279" i="8"/>
  <c r="R279" i="8"/>
  <c r="P279" i="8"/>
  <c r="N279" i="8"/>
  <c r="L279" i="8"/>
  <c r="J279" i="8"/>
  <c r="H279" i="8"/>
  <c r="F279" i="8"/>
  <c r="AN278" i="8"/>
  <c r="AL278" i="8"/>
  <c r="AJ278" i="8"/>
  <c r="AH278" i="8"/>
  <c r="AF278" i="8"/>
  <c r="AD278" i="8"/>
  <c r="AB278" i="8"/>
  <c r="Z278" i="8"/>
  <c r="X278" i="8"/>
  <c r="V278" i="8"/>
  <c r="T278" i="8"/>
  <c r="R278" i="8"/>
  <c r="P278" i="8"/>
  <c r="N278" i="8"/>
  <c r="L278" i="8"/>
  <c r="J278" i="8"/>
  <c r="H278" i="8"/>
  <c r="F278" i="8"/>
  <c r="AN277" i="8"/>
  <c r="AL277" i="8"/>
  <c r="AJ277" i="8"/>
  <c r="AH277" i="8"/>
  <c r="AF277" i="8"/>
  <c r="AD277" i="8"/>
  <c r="AB277" i="8"/>
  <c r="Z277" i="8"/>
  <c r="X277" i="8"/>
  <c r="V277" i="8"/>
  <c r="T277" i="8"/>
  <c r="R277" i="8"/>
  <c r="P277" i="8"/>
  <c r="N277" i="8"/>
  <c r="L277" i="8"/>
  <c r="J277" i="8"/>
  <c r="H277" i="8"/>
  <c r="F277" i="8"/>
  <c r="AN276" i="8"/>
  <c r="AL276" i="8"/>
  <c r="AJ276" i="8"/>
  <c r="AH276" i="8"/>
  <c r="AF276" i="8"/>
  <c r="AD276" i="8"/>
  <c r="AB276" i="8"/>
  <c r="Z276" i="8"/>
  <c r="X276" i="8"/>
  <c r="V276" i="8"/>
  <c r="T276" i="8"/>
  <c r="R276" i="8"/>
  <c r="P276" i="8"/>
  <c r="N276" i="8"/>
  <c r="L276" i="8"/>
  <c r="J276" i="8"/>
  <c r="H276" i="8"/>
  <c r="F276" i="8"/>
  <c r="AN275" i="8"/>
  <c r="AL275" i="8"/>
  <c r="AJ275" i="8"/>
  <c r="AH275" i="8"/>
  <c r="AF275" i="8"/>
  <c r="AD275" i="8"/>
  <c r="AB275" i="8"/>
  <c r="Z275" i="8"/>
  <c r="X275" i="8"/>
  <c r="V275" i="8"/>
  <c r="T275" i="8"/>
  <c r="R275" i="8"/>
  <c r="P275" i="8"/>
  <c r="N275" i="8"/>
  <c r="L275" i="8"/>
  <c r="J275" i="8"/>
  <c r="H275" i="8"/>
  <c r="F275" i="8"/>
  <c r="AN274" i="8"/>
  <c r="AL274" i="8"/>
  <c r="AJ274" i="8"/>
  <c r="AH274" i="8"/>
  <c r="AF274" i="8"/>
  <c r="AD274" i="8"/>
  <c r="AB274" i="8"/>
  <c r="Z274" i="8"/>
  <c r="X274" i="8"/>
  <c r="V274" i="8"/>
  <c r="T274" i="8"/>
  <c r="R274" i="8"/>
  <c r="P274" i="8"/>
  <c r="N274" i="8"/>
  <c r="L274" i="8"/>
  <c r="J274" i="8"/>
  <c r="H274" i="8"/>
  <c r="F274" i="8"/>
  <c r="AN273" i="8"/>
  <c r="AL273" i="8"/>
  <c r="AJ273" i="8"/>
  <c r="AH273" i="8"/>
  <c r="AF273" i="8"/>
  <c r="AD273" i="8"/>
  <c r="AB273" i="8"/>
  <c r="Z273" i="8"/>
  <c r="X273" i="8"/>
  <c r="V273" i="8"/>
  <c r="T273" i="8"/>
  <c r="R273" i="8"/>
  <c r="P273" i="8"/>
  <c r="N273" i="8"/>
  <c r="L273" i="8"/>
  <c r="J273" i="8"/>
  <c r="H273" i="8"/>
  <c r="F273" i="8"/>
  <c r="AN272" i="8"/>
  <c r="AL272" i="8"/>
  <c r="AJ272" i="8"/>
  <c r="AH272" i="8"/>
  <c r="AF272" i="8"/>
  <c r="AD272" i="8"/>
  <c r="AB272" i="8"/>
  <c r="Z272" i="8"/>
  <c r="X272" i="8"/>
  <c r="V272" i="8"/>
  <c r="T272" i="8"/>
  <c r="R272" i="8"/>
  <c r="P272" i="8"/>
  <c r="N272" i="8"/>
  <c r="L272" i="8"/>
  <c r="J272" i="8"/>
  <c r="H272" i="8"/>
  <c r="F272" i="8"/>
  <c r="AN271" i="8"/>
  <c r="AL271" i="8"/>
  <c r="AJ271" i="8"/>
  <c r="AH271" i="8"/>
  <c r="AF271" i="8"/>
  <c r="AD271" i="8"/>
  <c r="AB271" i="8"/>
  <c r="Z271" i="8"/>
  <c r="X271" i="8"/>
  <c r="V271" i="8"/>
  <c r="T271" i="8"/>
  <c r="R271" i="8"/>
  <c r="P271" i="8"/>
  <c r="N271" i="8"/>
  <c r="L271" i="8"/>
  <c r="J271" i="8"/>
  <c r="H271" i="8"/>
  <c r="F271" i="8"/>
  <c r="AN270" i="8"/>
  <c r="AL270" i="8"/>
  <c r="AJ270" i="8"/>
  <c r="AH270" i="8"/>
  <c r="AF270" i="8"/>
  <c r="AD270" i="8"/>
  <c r="AB270" i="8"/>
  <c r="Z270" i="8"/>
  <c r="X270" i="8"/>
  <c r="V270" i="8"/>
  <c r="T270" i="8"/>
  <c r="R270" i="8"/>
  <c r="P270" i="8"/>
  <c r="N270" i="8"/>
  <c r="L270" i="8"/>
  <c r="J270" i="8"/>
  <c r="H270" i="8"/>
  <c r="F270" i="8"/>
  <c r="AN269" i="8"/>
  <c r="AL269" i="8"/>
  <c r="AJ269" i="8"/>
  <c r="AH269" i="8"/>
  <c r="AF269" i="8"/>
  <c r="AD269" i="8"/>
  <c r="AB269" i="8"/>
  <c r="Z269" i="8"/>
  <c r="X269" i="8"/>
  <c r="V269" i="8"/>
  <c r="T269" i="8"/>
  <c r="R269" i="8"/>
  <c r="P269" i="8"/>
  <c r="N269" i="8"/>
  <c r="L269" i="8"/>
  <c r="J269" i="8"/>
  <c r="H269" i="8"/>
  <c r="F269" i="8"/>
  <c r="AN268" i="8"/>
  <c r="AL268" i="8"/>
  <c r="AJ268" i="8"/>
  <c r="AH268" i="8"/>
  <c r="AF268" i="8"/>
  <c r="AD268" i="8"/>
  <c r="AB268" i="8"/>
  <c r="Z268" i="8"/>
  <c r="X268" i="8"/>
  <c r="V268" i="8"/>
  <c r="T268" i="8"/>
  <c r="R268" i="8"/>
  <c r="P268" i="8"/>
  <c r="N268" i="8"/>
  <c r="L268" i="8"/>
  <c r="J268" i="8"/>
  <c r="H268" i="8"/>
  <c r="F268" i="8"/>
  <c r="AN267" i="8"/>
  <c r="AL267" i="8"/>
  <c r="AJ267" i="8"/>
  <c r="AH267" i="8"/>
  <c r="AF267" i="8"/>
  <c r="AD267" i="8"/>
  <c r="AB267" i="8"/>
  <c r="Z267" i="8"/>
  <c r="X267" i="8"/>
  <c r="V267" i="8"/>
  <c r="T267" i="8"/>
  <c r="R267" i="8"/>
  <c r="P267" i="8"/>
  <c r="N267" i="8"/>
  <c r="L267" i="8"/>
  <c r="J267" i="8"/>
  <c r="H267" i="8"/>
  <c r="F267" i="8"/>
  <c r="AN266" i="8"/>
  <c r="AL266" i="8"/>
  <c r="AJ266" i="8"/>
  <c r="AH266" i="8"/>
  <c r="AF266" i="8"/>
  <c r="AD266" i="8"/>
  <c r="AB266" i="8"/>
  <c r="Z266" i="8"/>
  <c r="X266" i="8"/>
  <c r="V266" i="8"/>
  <c r="T266" i="8"/>
  <c r="R266" i="8"/>
  <c r="P266" i="8"/>
  <c r="N266" i="8"/>
  <c r="L266" i="8"/>
  <c r="J266" i="8"/>
  <c r="H266" i="8"/>
  <c r="F266" i="8"/>
  <c r="AN265" i="8"/>
  <c r="AL265" i="8"/>
  <c r="AJ265" i="8"/>
  <c r="AH265" i="8"/>
  <c r="AF265" i="8"/>
  <c r="AD265" i="8"/>
  <c r="AB265" i="8"/>
  <c r="Z265" i="8"/>
  <c r="X265" i="8"/>
  <c r="V265" i="8"/>
  <c r="T265" i="8"/>
  <c r="R265" i="8"/>
  <c r="P265" i="8"/>
  <c r="N265" i="8"/>
  <c r="L265" i="8"/>
  <c r="J265" i="8"/>
  <c r="H265" i="8"/>
  <c r="F265" i="8"/>
  <c r="AN264" i="8"/>
  <c r="AL264" i="8"/>
  <c r="AJ264" i="8"/>
  <c r="AH264" i="8"/>
  <c r="AF264" i="8"/>
  <c r="AD264" i="8"/>
  <c r="AB264" i="8"/>
  <c r="Z264" i="8"/>
  <c r="X264" i="8"/>
  <c r="V264" i="8"/>
  <c r="T264" i="8"/>
  <c r="R264" i="8"/>
  <c r="P264" i="8"/>
  <c r="N264" i="8"/>
  <c r="L264" i="8"/>
  <c r="J264" i="8"/>
  <c r="H264" i="8"/>
  <c r="F264" i="8"/>
  <c r="AN263" i="8"/>
  <c r="AL263" i="8"/>
  <c r="AJ263" i="8"/>
  <c r="AH263" i="8"/>
  <c r="AF263" i="8"/>
  <c r="AD263" i="8"/>
  <c r="AB263" i="8"/>
  <c r="Z263" i="8"/>
  <c r="X263" i="8"/>
  <c r="V263" i="8"/>
  <c r="T263" i="8"/>
  <c r="R263" i="8"/>
  <c r="P263" i="8"/>
  <c r="N263" i="8"/>
  <c r="L263" i="8"/>
  <c r="J263" i="8"/>
  <c r="H263" i="8"/>
  <c r="F263" i="8"/>
  <c r="AN262" i="8"/>
  <c r="AL262" i="8"/>
  <c r="AJ262" i="8"/>
  <c r="AH262" i="8"/>
  <c r="AF262" i="8"/>
  <c r="AD262" i="8"/>
  <c r="AB262" i="8"/>
  <c r="Z262" i="8"/>
  <c r="X262" i="8"/>
  <c r="V262" i="8"/>
  <c r="T262" i="8"/>
  <c r="R262" i="8"/>
  <c r="P262" i="8"/>
  <c r="N262" i="8"/>
  <c r="L262" i="8"/>
  <c r="J262" i="8"/>
  <c r="H262" i="8"/>
  <c r="F262" i="8"/>
  <c r="AN261" i="8"/>
  <c r="AL261" i="8"/>
  <c r="AJ261" i="8"/>
  <c r="AH261" i="8"/>
  <c r="AF261" i="8"/>
  <c r="AD261" i="8"/>
  <c r="AB261" i="8"/>
  <c r="Z261" i="8"/>
  <c r="X261" i="8"/>
  <c r="V261" i="8"/>
  <c r="T261" i="8"/>
  <c r="R261" i="8"/>
  <c r="P261" i="8"/>
  <c r="N261" i="8"/>
  <c r="L261" i="8"/>
  <c r="J261" i="8"/>
  <c r="H261" i="8"/>
  <c r="F261" i="8"/>
  <c r="D260" i="8"/>
  <c r="L260" i="8" s="1"/>
  <c r="V259" i="8"/>
  <c r="D259" i="8"/>
  <c r="T259" i="8" s="1"/>
  <c r="AN258" i="8"/>
  <c r="AL258" i="8"/>
  <c r="AJ258" i="8"/>
  <c r="AH258" i="8"/>
  <c r="AF258" i="8"/>
  <c r="AD258" i="8"/>
  <c r="AB258" i="8"/>
  <c r="Z258" i="8"/>
  <c r="X258" i="8"/>
  <c r="V258" i="8"/>
  <c r="T258" i="8"/>
  <c r="R258" i="8"/>
  <c r="P258" i="8"/>
  <c r="N258" i="8"/>
  <c r="L258" i="8"/>
  <c r="J258" i="8"/>
  <c r="H258" i="8"/>
  <c r="F258" i="8"/>
  <c r="AN257" i="8"/>
  <c r="AL257" i="8"/>
  <c r="AJ257" i="8"/>
  <c r="AH257" i="8"/>
  <c r="AF257" i="8"/>
  <c r="AD257" i="8"/>
  <c r="AB257" i="8"/>
  <c r="Z257" i="8"/>
  <c r="X257" i="8"/>
  <c r="V257" i="8"/>
  <c r="T257" i="8"/>
  <c r="R257" i="8"/>
  <c r="P257" i="8"/>
  <c r="N257" i="8"/>
  <c r="L257" i="8"/>
  <c r="J257" i="8"/>
  <c r="H257" i="8"/>
  <c r="F257" i="8"/>
  <c r="AN256" i="8"/>
  <c r="AL256" i="8"/>
  <c r="AJ256" i="8"/>
  <c r="AH256" i="8"/>
  <c r="AF256" i="8"/>
  <c r="AD256" i="8"/>
  <c r="AB256" i="8"/>
  <c r="Z256" i="8"/>
  <c r="X256" i="8"/>
  <c r="V256" i="8"/>
  <c r="T256" i="8"/>
  <c r="R256" i="8"/>
  <c r="P256" i="8"/>
  <c r="N256" i="8"/>
  <c r="L256" i="8"/>
  <c r="J256" i="8"/>
  <c r="H256" i="8"/>
  <c r="F256" i="8"/>
  <c r="AN255" i="8"/>
  <c r="AL255" i="8"/>
  <c r="AJ255" i="8"/>
  <c r="AH255" i="8"/>
  <c r="AF255" i="8"/>
  <c r="AD255" i="8"/>
  <c r="AB255" i="8"/>
  <c r="Z255" i="8"/>
  <c r="X255" i="8"/>
  <c r="V255" i="8"/>
  <c r="T255" i="8"/>
  <c r="R255" i="8"/>
  <c r="P255" i="8"/>
  <c r="N255" i="8"/>
  <c r="L255" i="8"/>
  <c r="J255" i="8"/>
  <c r="H255" i="8"/>
  <c r="F255" i="8"/>
  <c r="AN254" i="8"/>
  <c r="AL254" i="8"/>
  <c r="AJ254" i="8"/>
  <c r="AH254" i="8"/>
  <c r="AF254" i="8"/>
  <c r="AD254" i="8"/>
  <c r="AB254" i="8"/>
  <c r="Z254" i="8"/>
  <c r="X254" i="8"/>
  <c r="V254" i="8"/>
  <c r="T254" i="8"/>
  <c r="R254" i="8"/>
  <c r="P254" i="8"/>
  <c r="N254" i="8"/>
  <c r="L254" i="8"/>
  <c r="J254" i="8"/>
  <c r="H254" i="8"/>
  <c r="F254" i="8"/>
  <c r="AN253" i="8"/>
  <c r="AL253" i="8"/>
  <c r="AJ253" i="8"/>
  <c r="AH253" i="8"/>
  <c r="AF253" i="8"/>
  <c r="AD253" i="8"/>
  <c r="AB253" i="8"/>
  <c r="Z253" i="8"/>
  <c r="X253" i="8"/>
  <c r="V253" i="8"/>
  <c r="T253" i="8"/>
  <c r="R253" i="8"/>
  <c r="P253" i="8"/>
  <c r="N253" i="8"/>
  <c r="L253" i="8"/>
  <c r="J253" i="8"/>
  <c r="H253" i="8"/>
  <c r="F253" i="8"/>
  <c r="AN252" i="8"/>
  <c r="AL252" i="8"/>
  <c r="AJ252" i="8"/>
  <c r="AH252" i="8"/>
  <c r="AF252" i="8"/>
  <c r="AD252" i="8"/>
  <c r="AB252" i="8"/>
  <c r="Z252" i="8"/>
  <c r="X252" i="8"/>
  <c r="V252" i="8"/>
  <c r="T252" i="8"/>
  <c r="R252" i="8"/>
  <c r="P252" i="8"/>
  <c r="N252" i="8"/>
  <c r="L252" i="8"/>
  <c r="J252" i="8"/>
  <c r="H252" i="8"/>
  <c r="F252" i="8"/>
  <c r="AN251" i="8"/>
  <c r="AL251" i="8"/>
  <c r="AJ251" i="8"/>
  <c r="AH251" i="8"/>
  <c r="AF251" i="8"/>
  <c r="AD251" i="8"/>
  <c r="AB251" i="8"/>
  <c r="Z251" i="8"/>
  <c r="X251" i="8"/>
  <c r="V251" i="8"/>
  <c r="T251" i="8"/>
  <c r="R251" i="8"/>
  <c r="P251" i="8"/>
  <c r="N251" i="8"/>
  <c r="L251" i="8"/>
  <c r="J251" i="8"/>
  <c r="H251" i="8"/>
  <c r="F251" i="8"/>
  <c r="AN250" i="8"/>
  <c r="AL250" i="8"/>
  <c r="AJ250" i="8"/>
  <c r="AH250" i="8"/>
  <c r="AF250" i="8"/>
  <c r="AD250" i="8"/>
  <c r="AB250" i="8"/>
  <c r="Z250" i="8"/>
  <c r="X250" i="8"/>
  <c r="V250" i="8"/>
  <c r="T250" i="8"/>
  <c r="R250" i="8"/>
  <c r="P250" i="8"/>
  <c r="N250" i="8"/>
  <c r="L250" i="8"/>
  <c r="J250" i="8"/>
  <c r="H250" i="8"/>
  <c r="F250" i="8"/>
  <c r="AN249" i="8"/>
  <c r="AL249" i="8"/>
  <c r="AJ249" i="8"/>
  <c r="AH249" i="8"/>
  <c r="AF249" i="8"/>
  <c r="AD249" i="8"/>
  <c r="AB249" i="8"/>
  <c r="Z249" i="8"/>
  <c r="X249" i="8"/>
  <c r="V249" i="8"/>
  <c r="T249" i="8"/>
  <c r="R249" i="8"/>
  <c r="P249" i="8"/>
  <c r="N249" i="8"/>
  <c r="L249" i="8"/>
  <c r="J249" i="8"/>
  <c r="H249" i="8"/>
  <c r="F249" i="8"/>
  <c r="D248" i="8"/>
  <c r="AN247" i="8"/>
  <c r="AL247" i="8"/>
  <c r="AJ247" i="8"/>
  <c r="AH247" i="8"/>
  <c r="AF247" i="8"/>
  <c r="AD247" i="8"/>
  <c r="AB247" i="8"/>
  <c r="Z247" i="8"/>
  <c r="X247" i="8"/>
  <c r="V247" i="8"/>
  <c r="T247" i="8"/>
  <c r="R247" i="8"/>
  <c r="P247" i="8"/>
  <c r="N247" i="8"/>
  <c r="L247" i="8"/>
  <c r="J247" i="8"/>
  <c r="H247" i="8"/>
  <c r="F247" i="8"/>
  <c r="AN246" i="8"/>
  <c r="AL246" i="8"/>
  <c r="AJ246" i="8"/>
  <c r="AH246" i="8"/>
  <c r="AF246" i="8"/>
  <c r="AD246" i="8"/>
  <c r="AB246" i="8"/>
  <c r="Z246" i="8"/>
  <c r="X246" i="8"/>
  <c r="V246" i="8"/>
  <c r="T246" i="8"/>
  <c r="R246" i="8"/>
  <c r="P246" i="8"/>
  <c r="N246" i="8"/>
  <c r="L246" i="8"/>
  <c r="J246" i="8"/>
  <c r="H246" i="8"/>
  <c r="F246" i="8"/>
  <c r="AN245" i="8"/>
  <c r="AL245" i="8"/>
  <c r="AJ245" i="8"/>
  <c r="AH245" i="8"/>
  <c r="AF245" i="8"/>
  <c r="AD245" i="8"/>
  <c r="AB245" i="8"/>
  <c r="Z245" i="8"/>
  <c r="X245" i="8"/>
  <c r="V245" i="8"/>
  <c r="T245" i="8"/>
  <c r="R245" i="8"/>
  <c r="P245" i="8"/>
  <c r="N245" i="8"/>
  <c r="L245" i="8"/>
  <c r="J245" i="8"/>
  <c r="H245" i="8"/>
  <c r="F245" i="8"/>
  <c r="AN244" i="8"/>
  <c r="AL244" i="8"/>
  <c r="AJ244" i="8"/>
  <c r="AH244" i="8"/>
  <c r="AF244" i="8"/>
  <c r="AD244" i="8"/>
  <c r="AB244" i="8"/>
  <c r="Z244" i="8"/>
  <c r="X244" i="8"/>
  <c r="V244" i="8"/>
  <c r="T244" i="8"/>
  <c r="R244" i="8"/>
  <c r="P244" i="8"/>
  <c r="N244" i="8"/>
  <c r="L244" i="8"/>
  <c r="J244" i="8"/>
  <c r="H244" i="8"/>
  <c r="F244" i="8"/>
  <c r="AN243" i="8"/>
  <c r="AL243" i="8"/>
  <c r="AJ243" i="8"/>
  <c r="AH243" i="8"/>
  <c r="AF243" i="8"/>
  <c r="AD243" i="8"/>
  <c r="AB243" i="8"/>
  <c r="Z243" i="8"/>
  <c r="X243" i="8"/>
  <c r="V243" i="8"/>
  <c r="T243" i="8"/>
  <c r="R243" i="8"/>
  <c r="P243" i="8"/>
  <c r="N243" i="8"/>
  <c r="L243" i="8"/>
  <c r="J243" i="8"/>
  <c r="H243" i="8"/>
  <c r="F243" i="8"/>
  <c r="AN242" i="8"/>
  <c r="AL242" i="8"/>
  <c r="AJ242" i="8"/>
  <c r="AH242" i="8"/>
  <c r="AF242" i="8"/>
  <c r="AD242" i="8"/>
  <c r="AB242" i="8"/>
  <c r="Z242" i="8"/>
  <c r="X242" i="8"/>
  <c r="V242" i="8"/>
  <c r="T242" i="8"/>
  <c r="R242" i="8"/>
  <c r="P242" i="8"/>
  <c r="N242" i="8"/>
  <c r="L242" i="8"/>
  <c r="J242" i="8"/>
  <c r="H242" i="8"/>
  <c r="F242" i="8"/>
  <c r="AN241" i="8"/>
  <c r="AL241" i="8"/>
  <c r="AJ241" i="8"/>
  <c r="AH241" i="8"/>
  <c r="AF241" i="8"/>
  <c r="AD241" i="8"/>
  <c r="AB241" i="8"/>
  <c r="Z241" i="8"/>
  <c r="X241" i="8"/>
  <c r="V241" i="8"/>
  <c r="T241" i="8"/>
  <c r="R241" i="8"/>
  <c r="P241" i="8"/>
  <c r="N241" i="8"/>
  <c r="L241" i="8"/>
  <c r="J241" i="8"/>
  <c r="H241" i="8"/>
  <c r="F241" i="8"/>
  <c r="AN240" i="8"/>
  <c r="AL240" i="8"/>
  <c r="AJ240" i="8"/>
  <c r="AH240" i="8"/>
  <c r="AF240" i="8"/>
  <c r="AD240" i="8"/>
  <c r="AB240" i="8"/>
  <c r="Z240" i="8"/>
  <c r="X240" i="8"/>
  <c r="V240" i="8"/>
  <c r="T240" i="8"/>
  <c r="R240" i="8"/>
  <c r="P240" i="8"/>
  <c r="N240" i="8"/>
  <c r="L240" i="8"/>
  <c r="J240" i="8"/>
  <c r="H240" i="8"/>
  <c r="F240" i="8"/>
  <c r="AN239" i="8"/>
  <c r="AL239" i="8"/>
  <c r="AJ239" i="8"/>
  <c r="AH239" i="8"/>
  <c r="AF239" i="8"/>
  <c r="AD239" i="8"/>
  <c r="AB239" i="8"/>
  <c r="Z239" i="8"/>
  <c r="X239" i="8"/>
  <c r="V239" i="8"/>
  <c r="T239" i="8"/>
  <c r="R239" i="8"/>
  <c r="P239" i="8"/>
  <c r="N239" i="8"/>
  <c r="L239" i="8"/>
  <c r="J239" i="8"/>
  <c r="H239" i="8"/>
  <c r="F239" i="8"/>
  <c r="AN238" i="8"/>
  <c r="AL238" i="8"/>
  <c r="AJ238" i="8"/>
  <c r="AH238" i="8"/>
  <c r="AF238" i="8"/>
  <c r="AD238" i="8"/>
  <c r="AB238" i="8"/>
  <c r="Z238" i="8"/>
  <c r="X238" i="8"/>
  <c r="V238" i="8"/>
  <c r="T238" i="8"/>
  <c r="R238" i="8"/>
  <c r="P238" i="8"/>
  <c r="N238" i="8"/>
  <c r="L238" i="8"/>
  <c r="J238" i="8"/>
  <c r="H238" i="8"/>
  <c r="F238" i="8"/>
  <c r="AN237" i="8"/>
  <c r="AL237" i="8"/>
  <c r="AJ237" i="8"/>
  <c r="AH237" i="8"/>
  <c r="AF237" i="8"/>
  <c r="AD237" i="8"/>
  <c r="AB237" i="8"/>
  <c r="Z237" i="8"/>
  <c r="X237" i="8"/>
  <c r="V237" i="8"/>
  <c r="T237" i="8"/>
  <c r="R237" i="8"/>
  <c r="P237" i="8"/>
  <c r="N237" i="8"/>
  <c r="L237" i="8"/>
  <c r="J237" i="8"/>
  <c r="H237" i="8"/>
  <c r="F237" i="8"/>
  <c r="D236" i="8"/>
  <c r="AJ236" i="8" s="1"/>
  <c r="D235" i="8"/>
  <c r="AJ235" i="8" s="1"/>
  <c r="AD234" i="8"/>
  <c r="D234" i="8"/>
  <c r="AJ234" i="8" s="1"/>
  <c r="AN233" i="8"/>
  <c r="AL233" i="8"/>
  <c r="AJ233" i="8"/>
  <c r="AH233" i="8"/>
  <c r="AF233" i="8"/>
  <c r="AD233" i="8"/>
  <c r="AB233" i="8"/>
  <c r="Z233" i="8"/>
  <c r="X233" i="8"/>
  <c r="V233" i="8"/>
  <c r="T233" i="8"/>
  <c r="R233" i="8"/>
  <c r="P233" i="8"/>
  <c r="N233" i="8"/>
  <c r="L233" i="8"/>
  <c r="J233" i="8"/>
  <c r="H233" i="8"/>
  <c r="F233" i="8"/>
  <c r="AN232" i="8"/>
  <c r="AL232" i="8"/>
  <c r="AJ232" i="8"/>
  <c r="AH232" i="8"/>
  <c r="AF232" i="8"/>
  <c r="AD232" i="8"/>
  <c r="AB232" i="8"/>
  <c r="Z232" i="8"/>
  <c r="X232" i="8"/>
  <c r="V232" i="8"/>
  <c r="T232" i="8"/>
  <c r="R232" i="8"/>
  <c r="P232" i="8"/>
  <c r="N232" i="8"/>
  <c r="L232" i="8"/>
  <c r="J232" i="8"/>
  <c r="H232" i="8"/>
  <c r="F232" i="8"/>
  <c r="AN231" i="8"/>
  <c r="AL231" i="8"/>
  <c r="AJ231" i="8"/>
  <c r="AH231" i="8"/>
  <c r="AF231" i="8"/>
  <c r="AD231" i="8"/>
  <c r="AB231" i="8"/>
  <c r="Z231" i="8"/>
  <c r="X231" i="8"/>
  <c r="V231" i="8"/>
  <c r="T231" i="8"/>
  <c r="R231" i="8"/>
  <c r="P231" i="8"/>
  <c r="N231" i="8"/>
  <c r="L231" i="8"/>
  <c r="J231" i="8"/>
  <c r="H231" i="8"/>
  <c r="F231" i="8"/>
  <c r="AN230" i="8"/>
  <c r="AL230" i="8"/>
  <c r="AJ230" i="8"/>
  <c r="AH230" i="8"/>
  <c r="AF230" i="8"/>
  <c r="AD230" i="8"/>
  <c r="AB230" i="8"/>
  <c r="Z230" i="8"/>
  <c r="X230" i="8"/>
  <c r="V230" i="8"/>
  <c r="T230" i="8"/>
  <c r="R230" i="8"/>
  <c r="P230" i="8"/>
  <c r="N230" i="8"/>
  <c r="L230" i="8"/>
  <c r="J230" i="8"/>
  <c r="H230" i="8"/>
  <c r="F230" i="8"/>
  <c r="AN229" i="8"/>
  <c r="AL229" i="8"/>
  <c r="AJ229" i="8"/>
  <c r="AH229" i="8"/>
  <c r="AF229" i="8"/>
  <c r="AD229" i="8"/>
  <c r="AB229" i="8"/>
  <c r="Z229" i="8"/>
  <c r="X229" i="8"/>
  <c r="V229" i="8"/>
  <c r="T229" i="8"/>
  <c r="R229" i="8"/>
  <c r="P229" i="8"/>
  <c r="N229" i="8"/>
  <c r="L229" i="8"/>
  <c r="J229" i="8"/>
  <c r="H229" i="8"/>
  <c r="F229" i="8"/>
  <c r="AN228" i="8"/>
  <c r="AL228" i="8"/>
  <c r="AJ228" i="8"/>
  <c r="AH228" i="8"/>
  <c r="AF228" i="8"/>
  <c r="AD228" i="8"/>
  <c r="AB228" i="8"/>
  <c r="Z228" i="8"/>
  <c r="X228" i="8"/>
  <c r="V228" i="8"/>
  <c r="T228" i="8"/>
  <c r="R228" i="8"/>
  <c r="P228" i="8"/>
  <c r="N228" i="8"/>
  <c r="L228" i="8"/>
  <c r="J228" i="8"/>
  <c r="H228" i="8"/>
  <c r="F228" i="8"/>
  <c r="AN227" i="8"/>
  <c r="AL227" i="8"/>
  <c r="AJ227" i="8"/>
  <c r="AH227" i="8"/>
  <c r="AF227" i="8"/>
  <c r="AD227" i="8"/>
  <c r="AB227" i="8"/>
  <c r="Z227" i="8"/>
  <c r="X227" i="8"/>
  <c r="V227" i="8"/>
  <c r="T227" i="8"/>
  <c r="R227" i="8"/>
  <c r="P227" i="8"/>
  <c r="N227" i="8"/>
  <c r="L227" i="8"/>
  <c r="J227" i="8"/>
  <c r="H227" i="8"/>
  <c r="F227" i="8"/>
  <c r="AN226" i="8"/>
  <c r="AL226" i="8"/>
  <c r="AJ226" i="8"/>
  <c r="AH226" i="8"/>
  <c r="AF226" i="8"/>
  <c r="AD226" i="8"/>
  <c r="AB226" i="8"/>
  <c r="Z226" i="8"/>
  <c r="X226" i="8"/>
  <c r="V226" i="8"/>
  <c r="T226" i="8"/>
  <c r="R226" i="8"/>
  <c r="P226" i="8"/>
  <c r="N226" i="8"/>
  <c r="L226" i="8"/>
  <c r="J226" i="8"/>
  <c r="H226" i="8"/>
  <c r="F226" i="8"/>
  <c r="AN225" i="8"/>
  <c r="AL225" i="8"/>
  <c r="AJ225" i="8"/>
  <c r="AH225" i="8"/>
  <c r="AF225" i="8"/>
  <c r="AD225" i="8"/>
  <c r="AB225" i="8"/>
  <c r="Z225" i="8"/>
  <c r="X225" i="8"/>
  <c r="V225" i="8"/>
  <c r="T225" i="8"/>
  <c r="R225" i="8"/>
  <c r="P225" i="8"/>
  <c r="N225" i="8"/>
  <c r="L225" i="8"/>
  <c r="J225" i="8"/>
  <c r="H225" i="8"/>
  <c r="F225" i="8"/>
  <c r="AN224" i="8"/>
  <c r="AL224" i="8"/>
  <c r="AJ224" i="8"/>
  <c r="AH224" i="8"/>
  <c r="AF224" i="8"/>
  <c r="AD224" i="8"/>
  <c r="AB224" i="8"/>
  <c r="Z224" i="8"/>
  <c r="X224" i="8"/>
  <c r="V224" i="8"/>
  <c r="T224" i="8"/>
  <c r="R224" i="8"/>
  <c r="P224" i="8"/>
  <c r="N224" i="8"/>
  <c r="L224" i="8"/>
  <c r="J224" i="8"/>
  <c r="H224" i="8"/>
  <c r="F224" i="8"/>
  <c r="AN223" i="8"/>
  <c r="AL223" i="8"/>
  <c r="AJ223" i="8"/>
  <c r="AH223" i="8"/>
  <c r="AF223" i="8"/>
  <c r="AD223" i="8"/>
  <c r="AB223" i="8"/>
  <c r="Z223" i="8"/>
  <c r="X223" i="8"/>
  <c r="V223" i="8"/>
  <c r="T223" i="8"/>
  <c r="R223" i="8"/>
  <c r="P223" i="8"/>
  <c r="N223" i="8"/>
  <c r="L223" i="8"/>
  <c r="J223" i="8"/>
  <c r="H223" i="8"/>
  <c r="F223" i="8"/>
  <c r="AN222" i="8"/>
  <c r="AL222" i="8"/>
  <c r="AJ222" i="8"/>
  <c r="AH222" i="8"/>
  <c r="AF222" i="8"/>
  <c r="AD222" i="8"/>
  <c r="AB222" i="8"/>
  <c r="Z222" i="8"/>
  <c r="X222" i="8"/>
  <c r="V222" i="8"/>
  <c r="T222" i="8"/>
  <c r="R222" i="8"/>
  <c r="P222" i="8"/>
  <c r="N222" i="8"/>
  <c r="L222" i="8"/>
  <c r="J222" i="8"/>
  <c r="H222" i="8"/>
  <c r="F222" i="8"/>
  <c r="AN221" i="8"/>
  <c r="AL221" i="8"/>
  <c r="AJ221" i="8"/>
  <c r="AH221" i="8"/>
  <c r="AF221" i="8"/>
  <c r="AD221" i="8"/>
  <c r="AB221" i="8"/>
  <c r="Z221" i="8"/>
  <c r="X221" i="8"/>
  <c r="V221" i="8"/>
  <c r="T221" i="8"/>
  <c r="R221" i="8"/>
  <c r="P221" i="8"/>
  <c r="N221" i="8"/>
  <c r="L221" i="8"/>
  <c r="J221" i="8"/>
  <c r="H221" i="8"/>
  <c r="F221" i="8"/>
  <c r="AN220" i="8"/>
  <c r="AL220" i="8"/>
  <c r="AJ220" i="8"/>
  <c r="AH220" i="8"/>
  <c r="AF220" i="8"/>
  <c r="AD220" i="8"/>
  <c r="AB220" i="8"/>
  <c r="Z220" i="8"/>
  <c r="X220" i="8"/>
  <c r="V220" i="8"/>
  <c r="T220" i="8"/>
  <c r="R220" i="8"/>
  <c r="P220" i="8"/>
  <c r="N220" i="8"/>
  <c r="L220" i="8"/>
  <c r="J220" i="8"/>
  <c r="H220" i="8"/>
  <c r="F220" i="8"/>
  <c r="AN219" i="8"/>
  <c r="AL219" i="8"/>
  <c r="AJ219" i="8"/>
  <c r="AH219" i="8"/>
  <c r="AF219" i="8"/>
  <c r="AD219" i="8"/>
  <c r="AB219" i="8"/>
  <c r="Z219" i="8"/>
  <c r="X219" i="8"/>
  <c r="V219" i="8"/>
  <c r="T219" i="8"/>
  <c r="R219" i="8"/>
  <c r="P219" i="8"/>
  <c r="N219" i="8"/>
  <c r="L219" i="8"/>
  <c r="J219" i="8"/>
  <c r="H219" i="8"/>
  <c r="F219" i="8"/>
  <c r="AN218" i="8"/>
  <c r="AL218" i="8"/>
  <c r="AJ218" i="8"/>
  <c r="AH218" i="8"/>
  <c r="AF218" i="8"/>
  <c r="AD218" i="8"/>
  <c r="AB218" i="8"/>
  <c r="Z218" i="8"/>
  <c r="X218" i="8"/>
  <c r="V218" i="8"/>
  <c r="T218" i="8"/>
  <c r="R218" i="8"/>
  <c r="P218" i="8"/>
  <c r="N218" i="8"/>
  <c r="L218" i="8"/>
  <c r="J218" i="8"/>
  <c r="H218" i="8"/>
  <c r="F218" i="8"/>
  <c r="AN217" i="8"/>
  <c r="AL217" i="8"/>
  <c r="AJ217" i="8"/>
  <c r="AH217" i="8"/>
  <c r="AF217" i="8"/>
  <c r="AD217" i="8"/>
  <c r="AB217" i="8"/>
  <c r="Z217" i="8"/>
  <c r="X217" i="8"/>
  <c r="V217" i="8"/>
  <c r="T217" i="8"/>
  <c r="R217" i="8"/>
  <c r="P217" i="8"/>
  <c r="N217" i="8"/>
  <c r="L217" i="8"/>
  <c r="J217" i="8"/>
  <c r="H217" i="8"/>
  <c r="F217" i="8"/>
  <c r="AN216" i="8"/>
  <c r="AL216" i="8"/>
  <c r="AJ216" i="8"/>
  <c r="AH216" i="8"/>
  <c r="AF216" i="8"/>
  <c r="AD216" i="8"/>
  <c r="AB216" i="8"/>
  <c r="Z216" i="8"/>
  <c r="X216" i="8"/>
  <c r="V216" i="8"/>
  <c r="T216" i="8"/>
  <c r="R216" i="8"/>
  <c r="P216" i="8"/>
  <c r="N216" i="8"/>
  <c r="L216" i="8"/>
  <c r="J216" i="8"/>
  <c r="H216" i="8"/>
  <c r="F216" i="8"/>
  <c r="AN215" i="8"/>
  <c r="AL215" i="8"/>
  <c r="AJ215" i="8"/>
  <c r="AH215" i="8"/>
  <c r="AF215" i="8"/>
  <c r="AD215" i="8"/>
  <c r="AB215" i="8"/>
  <c r="Z215" i="8"/>
  <c r="X215" i="8"/>
  <c r="V215" i="8"/>
  <c r="T215" i="8"/>
  <c r="R215" i="8"/>
  <c r="P215" i="8"/>
  <c r="N215" i="8"/>
  <c r="L215" i="8"/>
  <c r="J215" i="8"/>
  <c r="H215" i="8"/>
  <c r="F215" i="8"/>
  <c r="AN214" i="8"/>
  <c r="AL214" i="8"/>
  <c r="AJ214" i="8"/>
  <c r="AH214" i="8"/>
  <c r="AF214" i="8"/>
  <c r="AD214" i="8"/>
  <c r="AB214" i="8"/>
  <c r="Z214" i="8"/>
  <c r="X214" i="8"/>
  <c r="V214" i="8"/>
  <c r="T214" i="8"/>
  <c r="R214" i="8"/>
  <c r="P214" i="8"/>
  <c r="N214" i="8"/>
  <c r="L214" i="8"/>
  <c r="J214" i="8"/>
  <c r="H214" i="8"/>
  <c r="F214" i="8"/>
  <c r="AN213" i="8"/>
  <c r="AL213" i="8"/>
  <c r="AJ213" i="8"/>
  <c r="AH213" i="8"/>
  <c r="AF213" i="8"/>
  <c r="AD213" i="8"/>
  <c r="AB213" i="8"/>
  <c r="Z213" i="8"/>
  <c r="X213" i="8"/>
  <c r="V213" i="8"/>
  <c r="T213" i="8"/>
  <c r="R213" i="8"/>
  <c r="P213" i="8"/>
  <c r="N213" i="8"/>
  <c r="L213" i="8"/>
  <c r="J213" i="8"/>
  <c r="H213" i="8"/>
  <c r="F213" i="8"/>
  <c r="AN212" i="8"/>
  <c r="AL212" i="8"/>
  <c r="AJ212" i="8"/>
  <c r="AH212" i="8"/>
  <c r="AF212" i="8"/>
  <c r="AD212" i="8"/>
  <c r="AB212" i="8"/>
  <c r="Z212" i="8"/>
  <c r="X212" i="8"/>
  <c r="V212" i="8"/>
  <c r="T212" i="8"/>
  <c r="R212" i="8"/>
  <c r="P212" i="8"/>
  <c r="N212" i="8"/>
  <c r="L212" i="8"/>
  <c r="J212" i="8"/>
  <c r="H212" i="8"/>
  <c r="F212" i="8"/>
  <c r="AN211" i="8"/>
  <c r="AL211" i="8"/>
  <c r="AJ211" i="8"/>
  <c r="AH211" i="8"/>
  <c r="AF211" i="8"/>
  <c r="AD211" i="8"/>
  <c r="AB211" i="8"/>
  <c r="Z211" i="8"/>
  <c r="X211" i="8"/>
  <c r="V211" i="8"/>
  <c r="T211" i="8"/>
  <c r="R211" i="8"/>
  <c r="P211" i="8"/>
  <c r="N211" i="8"/>
  <c r="L211" i="8"/>
  <c r="J211" i="8"/>
  <c r="H211" i="8"/>
  <c r="F211" i="8"/>
  <c r="AN210" i="8"/>
  <c r="AL210" i="8"/>
  <c r="AJ210" i="8"/>
  <c r="AH210" i="8"/>
  <c r="AF210" i="8"/>
  <c r="AD210" i="8"/>
  <c r="AB210" i="8"/>
  <c r="Z210" i="8"/>
  <c r="X210" i="8"/>
  <c r="V210" i="8"/>
  <c r="T210" i="8"/>
  <c r="R210" i="8"/>
  <c r="P210" i="8"/>
  <c r="N210" i="8"/>
  <c r="L210" i="8"/>
  <c r="J210" i="8"/>
  <c r="H210" i="8"/>
  <c r="F210" i="8"/>
  <c r="AN209" i="8"/>
  <c r="AL209" i="8"/>
  <c r="AJ209" i="8"/>
  <c r="AH209" i="8"/>
  <c r="AF209" i="8"/>
  <c r="AD209" i="8"/>
  <c r="AB209" i="8"/>
  <c r="Z209" i="8"/>
  <c r="X209" i="8"/>
  <c r="V209" i="8"/>
  <c r="T209" i="8"/>
  <c r="R209" i="8"/>
  <c r="P209" i="8"/>
  <c r="N209" i="8"/>
  <c r="L209" i="8"/>
  <c r="J209" i="8"/>
  <c r="H209" i="8"/>
  <c r="F209" i="8"/>
  <c r="AN208" i="8"/>
  <c r="AL208" i="8"/>
  <c r="AJ208" i="8"/>
  <c r="AH208" i="8"/>
  <c r="AF208" i="8"/>
  <c r="AD208" i="8"/>
  <c r="AB208" i="8"/>
  <c r="Z208" i="8"/>
  <c r="X208" i="8"/>
  <c r="V208" i="8"/>
  <c r="T208" i="8"/>
  <c r="R208" i="8"/>
  <c r="P208" i="8"/>
  <c r="N208" i="8"/>
  <c r="L208" i="8"/>
  <c r="J208" i="8"/>
  <c r="H208" i="8"/>
  <c r="F208" i="8"/>
  <c r="AN207" i="8"/>
  <c r="AL207" i="8"/>
  <c r="AJ207" i="8"/>
  <c r="AH207" i="8"/>
  <c r="AF207" i="8"/>
  <c r="AD207" i="8"/>
  <c r="AB207" i="8"/>
  <c r="Z207" i="8"/>
  <c r="X207" i="8"/>
  <c r="V207" i="8"/>
  <c r="T207" i="8"/>
  <c r="R207" i="8"/>
  <c r="P207" i="8"/>
  <c r="N207" i="8"/>
  <c r="L207" i="8"/>
  <c r="J207" i="8"/>
  <c r="H207" i="8"/>
  <c r="F207" i="8"/>
  <c r="AN206" i="8"/>
  <c r="AL206" i="8"/>
  <c r="AJ206" i="8"/>
  <c r="AH206" i="8"/>
  <c r="AF206" i="8"/>
  <c r="AD206" i="8"/>
  <c r="AB206" i="8"/>
  <c r="Z206" i="8"/>
  <c r="X206" i="8"/>
  <c r="V206" i="8"/>
  <c r="T206" i="8"/>
  <c r="R206" i="8"/>
  <c r="P206" i="8"/>
  <c r="N206" i="8"/>
  <c r="L206" i="8"/>
  <c r="J206" i="8"/>
  <c r="H206" i="8"/>
  <c r="F206" i="8"/>
  <c r="AN205" i="8"/>
  <c r="AL205" i="8"/>
  <c r="AJ205" i="8"/>
  <c r="AH205" i="8"/>
  <c r="AF205" i="8"/>
  <c r="AD205" i="8"/>
  <c r="AB205" i="8"/>
  <c r="Z205" i="8"/>
  <c r="X205" i="8"/>
  <c r="V205" i="8"/>
  <c r="T205" i="8"/>
  <c r="R205" i="8"/>
  <c r="P205" i="8"/>
  <c r="N205" i="8"/>
  <c r="L205" i="8"/>
  <c r="J205" i="8"/>
  <c r="H205" i="8"/>
  <c r="F205" i="8"/>
  <c r="AN204" i="8"/>
  <c r="AL204" i="8"/>
  <c r="AJ204" i="8"/>
  <c r="AH204" i="8"/>
  <c r="AF204" i="8"/>
  <c r="AD204" i="8"/>
  <c r="AB204" i="8"/>
  <c r="Z204" i="8"/>
  <c r="X204" i="8"/>
  <c r="V204" i="8"/>
  <c r="T204" i="8"/>
  <c r="R204" i="8"/>
  <c r="P204" i="8"/>
  <c r="N204" i="8"/>
  <c r="L204" i="8"/>
  <c r="J204" i="8"/>
  <c r="H204" i="8"/>
  <c r="F204" i="8"/>
  <c r="AN203" i="8"/>
  <c r="AL203" i="8"/>
  <c r="AJ203" i="8"/>
  <c r="AH203" i="8"/>
  <c r="AF203" i="8"/>
  <c r="AD203" i="8"/>
  <c r="AB203" i="8"/>
  <c r="Z203" i="8"/>
  <c r="X203" i="8"/>
  <c r="V203" i="8"/>
  <c r="T203" i="8"/>
  <c r="R203" i="8"/>
  <c r="P203" i="8"/>
  <c r="N203" i="8"/>
  <c r="L203" i="8"/>
  <c r="J203" i="8"/>
  <c r="H203" i="8"/>
  <c r="F203" i="8"/>
  <c r="AN202" i="8"/>
  <c r="AL202" i="8"/>
  <c r="AJ202" i="8"/>
  <c r="AH202" i="8"/>
  <c r="AF202" i="8"/>
  <c r="AD202" i="8"/>
  <c r="AB202" i="8"/>
  <c r="Z202" i="8"/>
  <c r="X202" i="8"/>
  <c r="V202" i="8"/>
  <c r="T202" i="8"/>
  <c r="R202" i="8"/>
  <c r="P202" i="8"/>
  <c r="N202" i="8"/>
  <c r="L202" i="8"/>
  <c r="J202" i="8"/>
  <c r="H202" i="8"/>
  <c r="F202" i="8"/>
  <c r="AN201" i="8"/>
  <c r="AL201" i="8"/>
  <c r="AH201" i="8"/>
  <c r="AF201" i="8"/>
  <c r="AD201" i="8"/>
  <c r="Z201" i="8"/>
  <c r="X201" i="8"/>
  <c r="V201" i="8"/>
  <c r="R201" i="8"/>
  <c r="P201" i="8"/>
  <c r="N201" i="8"/>
  <c r="J201" i="8"/>
  <c r="H201" i="8"/>
  <c r="F201" i="8"/>
  <c r="AJ201" i="8"/>
  <c r="AN200" i="8"/>
  <c r="AL200" i="8"/>
  <c r="AH200" i="8"/>
  <c r="AF200" i="8"/>
  <c r="AD200" i="8"/>
  <c r="Z200" i="8"/>
  <c r="X200" i="8"/>
  <c r="V200" i="8"/>
  <c r="R200" i="8"/>
  <c r="P200" i="8"/>
  <c r="N200" i="8"/>
  <c r="J200" i="8"/>
  <c r="H200" i="8"/>
  <c r="F200" i="8"/>
  <c r="AJ200" i="8"/>
  <c r="AN199" i="8"/>
  <c r="AL199" i="8"/>
  <c r="AH199" i="8"/>
  <c r="AF199" i="8"/>
  <c r="AD199" i="8"/>
  <c r="Z199" i="8"/>
  <c r="X199" i="8"/>
  <c r="V199" i="8"/>
  <c r="R199" i="8"/>
  <c r="P199" i="8"/>
  <c r="N199" i="8"/>
  <c r="J199" i="8"/>
  <c r="H199" i="8"/>
  <c r="F199" i="8"/>
  <c r="AJ199" i="8"/>
  <c r="AN198" i="8"/>
  <c r="AL198" i="8"/>
  <c r="AH198" i="8"/>
  <c r="AF198" i="8"/>
  <c r="AD198" i="8"/>
  <c r="Z198" i="8"/>
  <c r="X198" i="8"/>
  <c r="V198" i="8"/>
  <c r="R198" i="8"/>
  <c r="P198" i="8"/>
  <c r="N198" i="8"/>
  <c r="J198" i="8"/>
  <c r="H198" i="8"/>
  <c r="F198" i="8"/>
  <c r="AJ198" i="8"/>
  <c r="AN197" i="8"/>
  <c r="AL197" i="8"/>
  <c r="AH197" i="8"/>
  <c r="AF197" i="8"/>
  <c r="AD197" i="8"/>
  <c r="Z197" i="8"/>
  <c r="X197" i="8"/>
  <c r="V197" i="8"/>
  <c r="R197" i="8"/>
  <c r="P197" i="8"/>
  <c r="N197" i="8"/>
  <c r="J197" i="8"/>
  <c r="H197" i="8"/>
  <c r="F197" i="8"/>
  <c r="AJ197" i="8"/>
  <c r="AN196" i="8"/>
  <c r="AL196" i="8"/>
  <c r="AH196" i="8"/>
  <c r="AF196" i="8"/>
  <c r="AD196" i="8"/>
  <c r="Z196" i="8"/>
  <c r="X196" i="8"/>
  <c r="V196" i="8"/>
  <c r="R196" i="8"/>
  <c r="P196" i="8"/>
  <c r="N196" i="8"/>
  <c r="J196" i="8"/>
  <c r="H196" i="8"/>
  <c r="F196" i="8"/>
  <c r="AJ196" i="8"/>
  <c r="AN195" i="8"/>
  <c r="AL195" i="8"/>
  <c r="AH195" i="8"/>
  <c r="AF195" i="8"/>
  <c r="AD195" i="8"/>
  <c r="Z195" i="8"/>
  <c r="X195" i="8"/>
  <c r="V195" i="8"/>
  <c r="R195" i="8"/>
  <c r="P195" i="8"/>
  <c r="N195" i="8"/>
  <c r="J195" i="8"/>
  <c r="H195" i="8"/>
  <c r="F195" i="8"/>
  <c r="AJ195" i="8"/>
  <c r="AN194" i="8"/>
  <c r="AL194" i="8"/>
  <c r="AH194" i="8"/>
  <c r="AF194" i="8"/>
  <c r="AD194" i="8"/>
  <c r="Z194" i="8"/>
  <c r="X194" i="8"/>
  <c r="V194" i="8"/>
  <c r="R194" i="8"/>
  <c r="P194" i="8"/>
  <c r="N194" i="8"/>
  <c r="J194" i="8"/>
  <c r="H194" i="8"/>
  <c r="F194" i="8"/>
  <c r="AJ194" i="8"/>
  <c r="AN193" i="8"/>
  <c r="AL193" i="8"/>
  <c r="AH193" i="8"/>
  <c r="AF193" i="8"/>
  <c r="AD193" i="8"/>
  <c r="Z193" i="8"/>
  <c r="X193" i="8"/>
  <c r="V193" i="8"/>
  <c r="R193" i="8"/>
  <c r="P193" i="8"/>
  <c r="N193" i="8"/>
  <c r="J193" i="8"/>
  <c r="H193" i="8"/>
  <c r="F193" i="8"/>
  <c r="AJ193" i="8"/>
  <c r="AN192" i="8"/>
  <c r="AL192" i="8"/>
  <c r="AH192" i="8"/>
  <c r="AF192" i="8"/>
  <c r="AD192" i="8"/>
  <c r="Z192" i="8"/>
  <c r="X192" i="8"/>
  <c r="V192" i="8"/>
  <c r="R192" i="8"/>
  <c r="P192" i="8"/>
  <c r="N192" i="8"/>
  <c r="J192" i="8"/>
  <c r="H192" i="8"/>
  <c r="F192" i="8"/>
  <c r="AJ192" i="8"/>
  <c r="AN191" i="8"/>
  <c r="AL191" i="8"/>
  <c r="AH191" i="8"/>
  <c r="AF191" i="8"/>
  <c r="AD191" i="8"/>
  <c r="Z191" i="8"/>
  <c r="X191" i="8"/>
  <c r="V191" i="8"/>
  <c r="R191" i="8"/>
  <c r="P191" i="8"/>
  <c r="N191" i="8"/>
  <c r="J191" i="8"/>
  <c r="H191" i="8"/>
  <c r="F191" i="8"/>
  <c r="AJ191" i="8"/>
  <c r="V190" i="8"/>
  <c r="AD189" i="8"/>
  <c r="AB189" i="8"/>
  <c r="N189" i="8"/>
  <c r="L189" i="8"/>
  <c r="AN188" i="8"/>
  <c r="AL188" i="8"/>
  <c r="AJ188" i="8"/>
  <c r="AF188" i="8"/>
  <c r="AD188" i="8"/>
  <c r="Z188" i="8"/>
  <c r="X188" i="8"/>
  <c r="V188" i="8"/>
  <c r="R188" i="8"/>
  <c r="P188" i="8"/>
  <c r="N188" i="8"/>
  <c r="J188" i="8"/>
  <c r="H188" i="8"/>
  <c r="F188" i="8"/>
  <c r="AH188" i="8"/>
  <c r="AN187" i="8"/>
  <c r="AL187" i="8"/>
  <c r="AF187" i="8"/>
  <c r="AD187" i="8"/>
  <c r="AB187" i="8"/>
  <c r="Z187" i="8"/>
  <c r="X187" i="8"/>
  <c r="R187" i="8"/>
  <c r="P187" i="8"/>
  <c r="J187" i="8"/>
  <c r="H187" i="8"/>
  <c r="AJ187" i="8"/>
  <c r="AN186" i="8"/>
  <c r="AD186" i="8"/>
  <c r="AB186" i="8"/>
  <c r="R186" i="8"/>
  <c r="L186" i="8"/>
  <c r="Z185" i="8"/>
  <c r="T185" i="8"/>
  <c r="J185" i="8"/>
  <c r="AH184" i="8"/>
  <c r="AB184" i="8"/>
  <c r="R184" i="8"/>
  <c r="L184" i="8"/>
  <c r="AH182" i="8"/>
  <c r="AB182" i="8"/>
  <c r="R182" i="8"/>
  <c r="L182" i="8"/>
  <c r="AJ181" i="8"/>
  <c r="AB181" i="8"/>
  <c r="Z181" i="8"/>
  <c r="T181" i="8"/>
  <c r="N181" i="8"/>
  <c r="L181" i="8"/>
  <c r="F181" i="8"/>
  <c r="AJ180" i="8"/>
  <c r="AD180" i="8"/>
  <c r="V180" i="8"/>
  <c r="T180" i="8"/>
  <c r="L180" i="8"/>
  <c r="H180" i="8"/>
  <c r="AN179" i="8"/>
  <c r="AL179" i="8"/>
  <c r="AF179" i="8"/>
  <c r="AD179" i="8"/>
  <c r="AB179" i="8"/>
  <c r="V179" i="8"/>
  <c r="T179" i="8"/>
  <c r="P179" i="8"/>
  <c r="L179" i="8"/>
  <c r="H179" i="8"/>
  <c r="F179" i="8"/>
  <c r="AL178" i="8"/>
  <c r="AJ178" i="8"/>
  <c r="AB178" i="8"/>
  <c r="P178" i="8"/>
  <c r="N178" i="8"/>
  <c r="F178" i="8"/>
  <c r="D177" i="8"/>
  <c r="D176" i="8"/>
  <c r="H176" i="8" s="1"/>
  <c r="AN175" i="8"/>
  <c r="AL175" i="8"/>
  <c r="AF175" i="8"/>
  <c r="AD175" i="8"/>
  <c r="AB175" i="8"/>
  <c r="V175" i="8"/>
  <c r="T175" i="8"/>
  <c r="P175" i="8"/>
  <c r="L175" i="8"/>
  <c r="H175" i="8"/>
  <c r="F175" i="8"/>
  <c r="X174" i="8"/>
  <c r="V173" i="8"/>
  <c r="AN172" i="8"/>
  <c r="AL172" i="8"/>
  <c r="AJ172" i="8"/>
  <c r="AF172" i="8"/>
  <c r="AD172" i="8"/>
  <c r="AB172" i="8"/>
  <c r="X172" i="8"/>
  <c r="V172" i="8"/>
  <c r="T172" i="8"/>
  <c r="P172" i="8"/>
  <c r="N172" i="8"/>
  <c r="J172" i="8"/>
  <c r="H172" i="8"/>
  <c r="F172" i="8"/>
  <c r="AH172" i="8"/>
  <c r="AN171" i="8"/>
  <c r="AL171" i="8"/>
  <c r="AH171" i="8"/>
  <c r="AF171" i="8"/>
  <c r="AD171" i="8"/>
  <c r="Z171" i="8"/>
  <c r="X171" i="8"/>
  <c r="V171" i="8"/>
  <c r="R171" i="8"/>
  <c r="P171" i="8"/>
  <c r="N171" i="8"/>
  <c r="J171" i="8"/>
  <c r="H171" i="8"/>
  <c r="F171" i="8"/>
  <c r="AJ171" i="8"/>
  <c r="AH170" i="8"/>
  <c r="N170" i="8"/>
  <c r="AJ169" i="8"/>
  <c r="P169" i="8"/>
  <c r="AJ168" i="8"/>
  <c r="V168" i="8"/>
  <c r="N168" i="8"/>
  <c r="AH167" i="8"/>
  <c r="AD167" i="8"/>
  <c r="V167" i="8"/>
  <c r="T167" i="8"/>
  <c r="L167" i="8"/>
  <c r="J167" i="8"/>
  <c r="AL166" i="8"/>
  <c r="AH166" i="8"/>
  <c r="AD166" i="8"/>
  <c r="AB166" i="8"/>
  <c r="X166" i="8"/>
  <c r="V166" i="8"/>
  <c r="T166" i="8"/>
  <c r="P166" i="8"/>
  <c r="N166" i="8"/>
  <c r="J166" i="8"/>
  <c r="H166" i="8"/>
  <c r="F166" i="8"/>
  <c r="AN165" i="8"/>
  <c r="AL165" i="8"/>
  <c r="AH165" i="8"/>
  <c r="AF165" i="8"/>
  <c r="AD165" i="8"/>
  <c r="Z165" i="8"/>
  <c r="X165" i="8"/>
  <c r="V165" i="8"/>
  <c r="R165" i="8"/>
  <c r="P165" i="8"/>
  <c r="N165" i="8"/>
  <c r="J165" i="8"/>
  <c r="H165" i="8"/>
  <c r="F165" i="8"/>
  <c r="AJ165" i="8"/>
  <c r="AN164" i="8"/>
  <c r="AL164" i="8"/>
  <c r="AH164" i="8"/>
  <c r="AF164" i="8"/>
  <c r="AD164" i="8"/>
  <c r="Z164" i="8"/>
  <c r="X164" i="8"/>
  <c r="V164" i="8"/>
  <c r="R164" i="8"/>
  <c r="P164" i="8"/>
  <c r="N164" i="8"/>
  <c r="J164" i="8"/>
  <c r="H164" i="8"/>
  <c r="F164" i="8"/>
  <c r="AJ164" i="8"/>
  <c r="AN163" i="8"/>
  <c r="AL163" i="8"/>
  <c r="AH163" i="8"/>
  <c r="AF163" i="8"/>
  <c r="AD163" i="8"/>
  <c r="Z163" i="8"/>
  <c r="X163" i="8"/>
  <c r="V163" i="8"/>
  <c r="R163" i="8"/>
  <c r="P163" i="8"/>
  <c r="N163" i="8"/>
  <c r="J163" i="8"/>
  <c r="H163" i="8"/>
  <c r="F163" i="8"/>
  <c r="AJ163" i="8"/>
  <c r="AN162" i="8"/>
  <c r="AL162" i="8"/>
  <c r="AH162" i="8"/>
  <c r="AF162" i="8"/>
  <c r="AD162" i="8"/>
  <c r="Z162" i="8"/>
  <c r="X162" i="8"/>
  <c r="V162" i="8"/>
  <c r="R162" i="8"/>
  <c r="P162" i="8"/>
  <c r="N162" i="8"/>
  <c r="J162" i="8"/>
  <c r="H162" i="8"/>
  <c r="F162" i="8"/>
  <c r="AJ162" i="8"/>
  <c r="AN161" i="8"/>
  <c r="AL161" i="8"/>
  <c r="AH161" i="8"/>
  <c r="AF161" i="8"/>
  <c r="AD161" i="8"/>
  <c r="Z161" i="8"/>
  <c r="X161" i="8"/>
  <c r="V161" i="8"/>
  <c r="R161" i="8"/>
  <c r="P161" i="8"/>
  <c r="N161" i="8"/>
  <c r="J161" i="8"/>
  <c r="H161" i="8"/>
  <c r="F161" i="8"/>
  <c r="AJ161" i="8"/>
  <c r="AN160" i="8"/>
  <c r="AL160" i="8"/>
  <c r="AH160" i="8"/>
  <c r="AF160" i="8"/>
  <c r="AD160" i="8"/>
  <c r="Z160" i="8"/>
  <c r="X160" i="8"/>
  <c r="V160" i="8"/>
  <c r="R160" i="8"/>
  <c r="P160" i="8"/>
  <c r="N160" i="8"/>
  <c r="J160" i="8"/>
  <c r="H160" i="8"/>
  <c r="F160" i="8"/>
  <c r="AJ160" i="8"/>
  <c r="AN159" i="8"/>
  <c r="AL159" i="8"/>
  <c r="AF159" i="8"/>
  <c r="AD159" i="8"/>
  <c r="X159" i="8"/>
  <c r="V159" i="8"/>
  <c r="P159" i="8"/>
  <c r="N159" i="8"/>
  <c r="J159" i="8"/>
  <c r="H159" i="8"/>
  <c r="AJ159" i="8"/>
  <c r="Z158" i="8"/>
  <c r="N158" i="8"/>
  <c r="AB157" i="8"/>
  <c r="Z157" i="8"/>
  <c r="N157" i="8"/>
  <c r="L157" i="8"/>
  <c r="AN156" i="8"/>
  <c r="AL156" i="8"/>
  <c r="AJ156" i="8"/>
  <c r="AF156" i="8"/>
  <c r="AD156" i="8"/>
  <c r="AB156" i="8"/>
  <c r="X156" i="8"/>
  <c r="V156" i="8"/>
  <c r="T156" i="8"/>
  <c r="P156" i="8"/>
  <c r="N156" i="8"/>
  <c r="J156" i="8"/>
  <c r="H156" i="8"/>
  <c r="F156" i="8"/>
  <c r="AH156" i="8"/>
  <c r="AD155" i="8"/>
  <c r="X155" i="8"/>
  <c r="AJ155" i="8"/>
  <c r="AN154" i="8"/>
  <c r="AH154" i="8"/>
  <c r="AF154" i="8"/>
  <c r="Z154" i="8"/>
  <c r="X154" i="8"/>
  <c r="R154" i="8"/>
  <c r="P154" i="8"/>
  <c r="J154" i="8"/>
  <c r="H154" i="8"/>
  <c r="AL154" i="8"/>
  <c r="AN153" i="8"/>
  <c r="AH153" i="8"/>
  <c r="Z153" i="8"/>
  <c r="X153" i="8"/>
  <c r="R153" i="8"/>
  <c r="N153" i="8"/>
  <c r="L153" i="8"/>
  <c r="J153" i="8"/>
  <c r="AH152" i="8"/>
  <c r="AD151" i="8"/>
  <c r="AB151" i="8"/>
  <c r="N151" i="8"/>
  <c r="L151" i="8"/>
  <c r="AN150" i="8"/>
  <c r="AL150" i="8"/>
  <c r="AJ150" i="8"/>
  <c r="AF150" i="8"/>
  <c r="AD150" i="8"/>
  <c r="AB150" i="8"/>
  <c r="X150" i="8"/>
  <c r="V150" i="8"/>
  <c r="T150" i="8"/>
  <c r="P150" i="8"/>
  <c r="N150" i="8"/>
  <c r="J150" i="8"/>
  <c r="H150" i="8"/>
  <c r="F150" i="8"/>
  <c r="AH150" i="8"/>
  <c r="AN149" i="8"/>
  <c r="AL149" i="8"/>
  <c r="AJ149" i="8"/>
  <c r="AH149" i="8"/>
  <c r="AF149" i="8"/>
  <c r="AD149" i="8"/>
  <c r="AB149" i="8"/>
  <c r="Z149" i="8"/>
  <c r="X149" i="8"/>
  <c r="V149" i="8"/>
  <c r="T149" i="8"/>
  <c r="R149" i="8"/>
  <c r="P149" i="8"/>
  <c r="N149" i="8"/>
  <c r="L149" i="8"/>
  <c r="J149" i="8"/>
  <c r="H149" i="8"/>
  <c r="F149" i="8"/>
  <c r="AN148" i="8"/>
  <c r="AL148" i="8"/>
  <c r="AJ148" i="8"/>
  <c r="AH148" i="8"/>
  <c r="AF148" i="8"/>
  <c r="AD148" i="8"/>
  <c r="AB148" i="8"/>
  <c r="Z148" i="8"/>
  <c r="X148" i="8"/>
  <c r="V148" i="8"/>
  <c r="T148" i="8"/>
  <c r="R148" i="8"/>
  <c r="P148" i="8"/>
  <c r="N148" i="8"/>
  <c r="L148" i="8"/>
  <c r="J148" i="8"/>
  <c r="H148" i="8"/>
  <c r="F148" i="8"/>
  <c r="AN147" i="8"/>
  <c r="AL147" i="8"/>
  <c r="AJ147" i="8"/>
  <c r="AH147" i="8"/>
  <c r="AF147" i="8"/>
  <c r="AD147" i="8"/>
  <c r="AB147" i="8"/>
  <c r="Z147" i="8"/>
  <c r="X147" i="8"/>
  <c r="V147" i="8"/>
  <c r="T147" i="8"/>
  <c r="R147" i="8"/>
  <c r="P147" i="8"/>
  <c r="N147" i="8"/>
  <c r="L147" i="8"/>
  <c r="J147" i="8"/>
  <c r="H147" i="8"/>
  <c r="F147" i="8"/>
  <c r="AN146" i="8"/>
  <c r="AL146" i="8"/>
  <c r="AJ146" i="8"/>
  <c r="AH146" i="8"/>
  <c r="AF146" i="8"/>
  <c r="AD146" i="8"/>
  <c r="AB146" i="8"/>
  <c r="Z146" i="8"/>
  <c r="X146" i="8"/>
  <c r="V146" i="8"/>
  <c r="T146" i="8"/>
  <c r="R146" i="8"/>
  <c r="P146" i="8"/>
  <c r="N146" i="8"/>
  <c r="L146" i="8"/>
  <c r="J146" i="8"/>
  <c r="H146" i="8"/>
  <c r="F146" i="8"/>
  <c r="AN145" i="8"/>
  <c r="AL145" i="8"/>
  <c r="AJ145" i="8"/>
  <c r="AH145" i="8"/>
  <c r="AF145" i="8"/>
  <c r="AD145" i="8"/>
  <c r="AB145" i="8"/>
  <c r="Z145" i="8"/>
  <c r="X145" i="8"/>
  <c r="V145" i="8"/>
  <c r="T145" i="8"/>
  <c r="R145" i="8"/>
  <c r="P145" i="8"/>
  <c r="N145" i="8"/>
  <c r="L145" i="8"/>
  <c r="J145" i="8"/>
  <c r="H145" i="8"/>
  <c r="F145" i="8"/>
  <c r="AN144" i="8"/>
  <c r="AL144" i="8"/>
  <c r="AJ144" i="8"/>
  <c r="AH144" i="8"/>
  <c r="AF144" i="8"/>
  <c r="AD144" i="8"/>
  <c r="AB144" i="8"/>
  <c r="Z144" i="8"/>
  <c r="X144" i="8"/>
  <c r="V144" i="8"/>
  <c r="T144" i="8"/>
  <c r="R144" i="8"/>
  <c r="P144" i="8"/>
  <c r="N144" i="8"/>
  <c r="L144" i="8"/>
  <c r="J144" i="8"/>
  <c r="H144" i="8"/>
  <c r="F144" i="8"/>
  <c r="AN143" i="8"/>
  <c r="AL143" i="8"/>
  <c r="AJ143" i="8"/>
  <c r="AH143" i="8"/>
  <c r="AF143" i="8"/>
  <c r="AD143" i="8"/>
  <c r="AB143" i="8"/>
  <c r="Z143" i="8"/>
  <c r="X143" i="8"/>
  <c r="V143" i="8"/>
  <c r="T143" i="8"/>
  <c r="R143" i="8"/>
  <c r="P143" i="8"/>
  <c r="N143" i="8"/>
  <c r="L143" i="8"/>
  <c r="J143" i="8"/>
  <c r="H143" i="8"/>
  <c r="F143" i="8"/>
  <c r="AN142" i="8"/>
  <c r="AL142" i="8"/>
  <c r="AJ142" i="8"/>
  <c r="AH142" i="8"/>
  <c r="AF142" i="8"/>
  <c r="AD142" i="8"/>
  <c r="AB142" i="8"/>
  <c r="Z142" i="8"/>
  <c r="X142" i="8"/>
  <c r="V142" i="8"/>
  <c r="T142" i="8"/>
  <c r="R142" i="8"/>
  <c r="P142" i="8"/>
  <c r="N142" i="8"/>
  <c r="L142" i="8"/>
  <c r="J142" i="8"/>
  <c r="H142" i="8"/>
  <c r="F142" i="8"/>
  <c r="AN141" i="8"/>
  <c r="AL141" i="8"/>
  <c r="AJ141" i="8"/>
  <c r="AH141" i="8"/>
  <c r="AF141" i="8"/>
  <c r="AD141" i="8"/>
  <c r="AB141" i="8"/>
  <c r="Z141" i="8"/>
  <c r="X141" i="8"/>
  <c r="V141" i="8"/>
  <c r="T141" i="8"/>
  <c r="R141" i="8"/>
  <c r="P141" i="8"/>
  <c r="N141" i="8"/>
  <c r="L141" i="8"/>
  <c r="J141" i="8"/>
  <c r="H141" i="8"/>
  <c r="F141" i="8"/>
  <c r="D140" i="8"/>
  <c r="N140" i="8" s="1"/>
  <c r="AN139" i="8"/>
  <c r="AL139" i="8"/>
  <c r="AJ139" i="8"/>
  <c r="AH139" i="8"/>
  <c r="AF139" i="8"/>
  <c r="AD139" i="8"/>
  <c r="AB139" i="8"/>
  <c r="Z139" i="8"/>
  <c r="X139" i="8"/>
  <c r="V139" i="8"/>
  <c r="T139" i="8"/>
  <c r="R139" i="8"/>
  <c r="P139" i="8"/>
  <c r="N139" i="8"/>
  <c r="L139" i="8"/>
  <c r="J139" i="8"/>
  <c r="H139" i="8"/>
  <c r="F139" i="8"/>
  <c r="AN138" i="8"/>
  <c r="AL138" i="8"/>
  <c r="AJ138" i="8"/>
  <c r="AH138" i="8"/>
  <c r="AF138" i="8"/>
  <c r="AD138" i="8"/>
  <c r="AB138" i="8"/>
  <c r="Z138" i="8"/>
  <c r="X138" i="8"/>
  <c r="V138" i="8"/>
  <c r="T138" i="8"/>
  <c r="R138" i="8"/>
  <c r="P138" i="8"/>
  <c r="N138" i="8"/>
  <c r="L138" i="8"/>
  <c r="J138" i="8"/>
  <c r="H138" i="8"/>
  <c r="F138" i="8"/>
  <c r="AN137" i="8"/>
  <c r="AL137" i="8"/>
  <c r="AJ137" i="8"/>
  <c r="AH137" i="8"/>
  <c r="AF137" i="8"/>
  <c r="AD137" i="8"/>
  <c r="AB137" i="8"/>
  <c r="Z137" i="8"/>
  <c r="X137" i="8"/>
  <c r="V137" i="8"/>
  <c r="T137" i="8"/>
  <c r="R137" i="8"/>
  <c r="P137" i="8"/>
  <c r="N137" i="8"/>
  <c r="L137" i="8"/>
  <c r="J137" i="8"/>
  <c r="H137" i="8"/>
  <c r="F137" i="8"/>
  <c r="AN136" i="8"/>
  <c r="AL136" i="8"/>
  <c r="AJ136" i="8"/>
  <c r="AH136" i="8"/>
  <c r="AF136" i="8"/>
  <c r="AD136" i="8"/>
  <c r="AB136" i="8"/>
  <c r="Z136" i="8"/>
  <c r="X136" i="8"/>
  <c r="V136" i="8"/>
  <c r="T136" i="8"/>
  <c r="R136" i="8"/>
  <c r="P136" i="8"/>
  <c r="N136" i="8"/>
  <c r="L136" i="8"/>
  <c r="J136" i="8"/>
  <c r="H136" i="8"/>
  <c r="F136" i="8"/>
  <c r="AN135" i="8"/>
  <c r="AL135" i="8"/>
  <c r="AJ135" i="8"/>
  <c r="AH135" i="8"/>
  <c r="AF135" i="8"/>
  <c r="AD135" i="8"/>
  <c r="AB135" i="8"/>
  <c r="Z135" i="8"/>
  <c r="X135" i="8"/>
  <c r="V135" i="8"/>
  <c r="T135" i="8"/>
  <c r="R135" i="8"/>
  <c r="P135" i="8"/>
  <c r="N135" i="8"/>
  <c r="L135" i="8"/>
  <c r="J135" i="8"/>
  <c r="H135" i="8"/>
  <c r="F135" i="8"/>
  <c r="AN134" i="8"/>
  <c r="AL134" i="8"/>
  <c r="AJ134" i="8"/>
  <c r="AH134" i="8"/>
  <c r="AF134" i="8"/>
  <c r="AD134" i="8"/>
  <c r="AB134" i="8"/>
  <c r="Z134" i="8"/>
  <c r="X134" i="8"/>
  <c r="V134" i="8"/>
  <c r="T134" i="8"/>
  <c r="R134" i="8"/>
  <c r="P134" i="8"/>
  <c r="N134" i="8"/>
  <c r="L134" i="8"/>
  <c r="J134" i="8"/>
  <c r="H134" i="8"/>
  <c r="F134" i="8"/>
  <c r="AN133" i="8"/>
  <c r="AL133" i="8"/>
  <c r="AJ133" i="8"/>
  <c r="AH133" i="8"/>
  <c r="AF133" i="8"/>
  <c r="AD133" i="8"/>
  <c r="AB133" i="8"/>
  <c r="Z133" i="8"/>
  <c r="X133" i="8"/>
  <c r="V133" i="8"/>
  <c r="T133" i="8"/>
  <c r="R133" i="8"/>
  <c r="P133" i="8"/>
  <c r="N133" i="8"/>
  <c r="L133" i="8"/>
  <c r="J133" i="8"/>
  <c r="H133" i="8"/>
  <c r="F133" i="8"/>
  <c r="AN132" i="8"/>
  <c r="AL132" i="8"/>
  <c r="AJ132" i="8"/>
  <c r="AH132" i="8"/>
  <c r="AF132" i="8"/>
  <c r="AD132" i="8"/>
  <c r="AB132" i="8"/>
  <c r="Z132" i="8"/>
  <c r="X132" i="8"/>
  <c r="V132" i="8"/>
  <c r="T132" i="8"/>
  <c r="R132" i="8"/>
  <c r="P132" i="8"/>
  <c r="N132" i="8"/>
  <c r="L132" i="8"/>
  <c r="J132" i="8"/>
  <c r="H132" i="8"/>
  <c r="F132" i="8"/>
  <c r="D131" i="8"/>
  <c r="L131" i="8" s="1"/>
  <c r="AN130" i="8"/>
  <c r="AL130" i="8"/>
  <c r="AJ130" i="8"/>
  <c r="AH130" i="8"/>
  <c r="AF130" i="8"/>
  <c r="AD130" i="8"/>
  <c r="AB130" i="8"/>
  <c r="Z130" i="8"/>
  <c r="X130" i="8"/>
  <c r="V130" i="8"/>
  <c r="T130" i="8"/>
  <c r="R130" i="8"/>
  <c r="P130" i="8"/>
  <c r="N130" i="8"/>
  <c r="L130" i="8"/>
  <c r="J130" i="8"/>
  <c r="H130" i="8"/>
  <c r="F130" i="8"/>
  <c r="AN129" i="8"/>
  <c r="AL129" i="8"/>
  <c r="AJ129" i="8"/>
  <c r="AH129" i="8"/>
  <c r="AF129" i="8"/>
  <c r="AD129" i="8"/>
  <c r="AB129" i="8"/>
  <c r="Z129" i="8"/>
  <c r="X129" i="8"/>
  <c r="V129" i="8"/>
  <c r="T129" i="8"/>
  <c r="R129" i="8"/>
  <c r="P129" i="8"/>
  <c r="N129" i="8"/>
  <c r="L129" i="8"/>
  <c r="J129" i="8"/>
  <c r="H129" i="8"/>
  <c r="F129" i="8"/>
  <c r="AN128" i="8"/>
  <c r="AL128" i="8"/>
  <c r="AJ128" i="8"/>
  <c r="AH128" i="8"/>
  <c r="AF128" i="8"/>
  <c r="AD128" i="8"/>
  <c r="AB128" i="8"/>
  <c r="Z128" i="8"/>
  <c r="X128" i="8"/>
  <c r="V128" i="8"/>
  <c r="T128" i="8"/>
  <c r="R128" i="8"/>
  <c r="P128" i="8"/>
  <c r="N128" i="8"/>
  <c r="L128" i="8"/>
  <c r="J128" i="8"/>
  <c r="H128" i="8"/>
  <c r="F128" i="8"/>
  <c r="AN127" i="8"/>
  <c r="AL127" i="8"/>
  <c r="AJ127" i="8"/>
  <c r="AH127" i="8"/>
  <c r="AF127" i="8"/>
  <c r="AD127" i="8"/>
  <c r="AB127" i="8"/>
  <c r="Z127" i="8"/>
  <c r="X127" i="8"/>
  <c r="V127" i="8"/>
  <c r="T127" i="8"/>
  <c r="R127" i="8"/>
  <c r="P127" i="8"/>
  <c r="N127" i="8"/>
  <c r="L127" i="8"/>
  <c r="J127" i="8"/>
  <c r="H127" i="8"/>
  <c r="F127" i="8"/>
  <c r="AN126" i="8"/>
  <c r="AL126" i="8"/>
  <c r="AJ126" i="8"/>
  <c r="AH126" i="8"/>
  <c r="AF126" i="8"/>
  <c r="AD126" i="8"/>
  <c r="AB126" i="8"/>
  <c r="Z126" i="8"/>
  <c r="X126" i="8"/>
  <c r="V126" i="8"/>
  <c r="T126" i="8"/>
  <c r="R126" i="8"/>
  <c r="P126" i="8"/>
  <c r="N126" i="8"/>
  <c r="L126" i="8"/>
  <c r="J126" i="8"/>
  <c r="H126" i="8"/>
  <c r="F126" i="8"/>
  <c r="D125" i="8"/>
  <c r="AL125" i="8" s="1"/>
  <c r="D124" i="8"/>
  <c r="AL124" i="8" s="1"/>
  <c r="D123" i="8"/>
  <c r="AL123" i="8" s="1"/>
  <c r="D122" i="8"/>
  <c r="AL122" i="8" s="1"/>
  <c r="AN121" i="8"/>
  <c r="AL121" i="8"/>
  <c r="AJ121" i="8"/>
  <c r="AH121" i="8"/>
  <c r="AF121" i="8"/>
  <c r="AD121" i="8"/>
  <c r="AB121" i="8"/>
  <c r="Z121" i="8"/>
  <c r="X121" i="8"/>
  <c r="V121" i="8"/>
  <c r="T121" i="8"/>
  <c r="R121" i="8"/>
  <c r="P121" i="8"/>
  <c r="N121" i="8"/>
  <c r="L121" i="8"/>
  <c r="J121" i="8"/>
  <c r="H121" i="8"/>
  <c r="F121" i="8"/>
  <c r="AN120" i="8"/>
  <c r="AL120" i="8"/>
  <c r="AJ120" i="8"/>
  <c r="AH120" i="8"/>
  <c r="AF120" i="8"/>
  <c r="AD120" i="8"/>
  <c r="AB120" i="8"/>
  <c r="Z120" i="8"/>
  <c r="X120" i="8"/>
  <c r="V120" i="8"/>
  <c r="T120" i="8"/>
  <c r="R120" i="8"/>
  <c r="P120" i="8"/>
  <c r="N120" i="8"/>
  <c r="L120" i="8"/>
  <c r="J120" i="8"/>
  <c r="H120" i="8"/>
  <c r="F120" i="8"/>
  <c r="D119" i="8"/>
  <c r="AD119" i="8" s="1"/>
  <c r="D118" i="8"/>
  <c r="AD117" i="8"/>
  <c r="AB117" i="8"/>
  <c r="D117" i="8"/>
  <c r="N117" i="8" s="1"/>
  <c r="D116" i="8"/>
  <c r="L116" i="8" s="1"/>
  <c r="D115" i="8"/>
  <c r="AJ115" i="8" s="1"/>
  <c r="D114" i="8"/>
  <c r="V114" i="8" s="1"/>
  <c r="AN113" i="8"/>
  <c r="AF113" i="8"/>
  <c r="AD113" i="8"/>
  <c r="V113" i="8"/>
  <c r="T113" i="8"/>
  <c r="D113" i="8"/>
  <c r="L113" i="8" s="1"/>
  <c r="AN112" i="8"/>
  <c r="AL112" i="8"/>
  <c r="AJ112" i="8"/>
  <c r="AH112" i="8"/>
  <c r="AF112" i="8"/>
  <c r="AD112" i="8"/>
  <c r="AB112" i="8"/>
  <c r="Z112" i="8"/>
  <c r="X112" i="8"/>
  <c r="V112" i="8"/>
  <c r="T112" i="8"/>
  <c r="R112" i="8"/>
  <c r="P112" i="8"/>
  <c r="N112" i="8"/>
  <c r="L112" i="8"/>
  <c r="J112" i="8"/>
  <c r="H112" i="8"/>
  <c r="F112" i="8"/>
  <c r="AN111" i="8"/>
  <c r="AL111" i="8"/>
  <c r="AJ111" i="8"/>
  <c r="AH111" i="8"/>
  <c r="AF111" i="8"/>
  <c r="AD111" i="8"/>
  <c r="AB111" i="8"/>
  <c r="Z111" i="8"/>
  <c r="X111" i="8"/>
  <c r="V111" i="8"/>
  <c r="T111" i="8"/>
  <c r="R111" i="8"/>
  <c r="P111" i="8"/>
  <c r="N111" i="8"/>
  <c r="L111" i="8"/>
  <c r="J111" i="8"/>
  <c r="H111" i="8"/>
  <c r="F111" i="8"/>
  <c r="AN110" i="8"/>
  <c r="AL110" i="8"/>
  <c r="AJ110" i="8"/>
  <c r="AH110" i="8"/>
  <c r="AF110" i="8"/>
  <c r="AD110" i="8"/>
  <c r="AB110" i="8"/>
  <c r="Z110" i="8"/>
  <c r="X110" i="8"/>
  <c r="V110" i="8"/>
  <c r="T110" i="8"/>
  <c r="R110" i="8"/>
  <c r="P110" i="8"/>
  <c r="N110" i="8"/>
  <c r="L110" i="8"/>
  <c r="J110" i="8"/>
  <c r="H110" i="8"/>
  <c r="F110" i="8"/>
  <c r="AN109" i="8"/>
  <c r="AL109" i="8"/>
  <c r="AJ109" i="8"/>
  <c r="AH109" i="8"/>
  <c r="AF109" i="8"/>
  <c r="AD109" i="8"/>
  <c r="AB109" i="8"/>
  <c r="Z109" i="8"/>
  <c r="X109" i="8"/>
  <c r="V109" i="8"/>
  <c r="T109" i="8"/>
  <c r="R109" i="8"/>
  <c r="P109" i="8"/>
  <c r="N109" i="8"/>
  <c r="L109" i="8"/>
  <c r="J109" i="8"/>
  <c r="H109" i="8"/>
  <c r="F109" i="8"/>
  <c r="AN108" i="8"/>
  <c r="AL108" i="8"/>
  <c r="AJ108" i="8"/>
  <c r="AH108" i="8"/>
  <c r="AF108" i="8"/>
  <c r="AD108" i="8"/>
  <c r="AB108" i="8"/>
  <c r="Z108" i="8"/>
  <c r="X108" i="8"/>
  <c r="V108" i="8"/>
  <c r="T108" i="8"/>
  <c r="R108" i="8"/>
  <c r="P108" i="8"/>
  <c r="N108" i="8"/>
  <c r="L108" i="8"/>
  <c r="J108" i="8"/>
  <c r="H108" i="8"/>
  <c r="F108" i="8"/>
  <c r="AN107" i="8"/>
  <c r="AL107" i="8"/>
  <c r="AJ107" i="8"/>
  <c r="AH107" i="8"/>
  <c r="AF107" i="8"/>
  <c r="AD107" i="8"/>
  <c r="AB107" i="8"/>
  <c r="Z107" i="8"/>
  <c r="X107" i="8"/>
  <c r="V107" i="8"/>
  <c r="T107" i="8"/>
  <c r="R107" i="8"/>
  <c r="P107" i="8"/>
  <c r="N107" i="8"/>
  <c r="L107" i="8"/>
  <c r="J107" i="8"/>
  <c r="H107" i="8"/>
  <c r="F107" i="8"/>
  <c r="AN106" i="8"/>
  <c r="AL106" i="8"/>
  <c r="AJ106" i="8"/>
  <c r="AH106" i="8"/>
  <c r="AF106" i="8"/>
  <c r="AD106" i="8"/>
  <c r="AB106" i="8"/>
  <c r="Z106" i="8"/>
  <c r="X106" i="8"/>
  <c r="V106" i="8"/>
  <c r="T106" i="8"/>
  <c r="R106" i="8"/>
  <c r="P106" i="8"/>
  <c r="N106" i="8"/>
  <c r="L106" i="8"/>
  <c r="J106" i="8"/>
  <c r="H106" i="8"/>
  <c r="F106" i="8"/>
  <c r="AN105" i="8"/>
  <c r="AL105" i="8"/>
  <c r="AD105" i="8"/>
  <c r="Z105" i="8"/>
  <c r="R105" i="8"/>
  <c r="P105" i="8"/>
  <c r="J105" i="8"/>
  <c r="H105" i="8"/>
  <c r="AN104" i="8"/>
  <c r="AL104" i="8"/>
  <c r="AJ104" i="8"/>
  <c r="AH104" i="8"/>
  <c r="AF104" i="8"/>
  <c r="AD104" i="8"/>
  <c r="AB104" i="8"/>
  <c r="Z104" i="8"/>
  <c r="X104" i="8"/>
  <c r="V104" i="8"/>
  <c r="T104" i="8"/>
  <c r="R104" i="8"/>
  <c r="P104" i="8"/>
  <c r="N104" i="8"/>
  <c r="L104" i="8"/>
  <c r="J104" i="8"/>
  <c r="H104" i="8"/>
  <c r="F104" i="8"/>
  <c r="AN103" i="8"/>
  <c r="AL103" i="8"/>
  <c r="AJ103" i="8"/>
  <c r="AH103" i="8"/>
  <c r="AF103" i="8"/>
  <c r="AD103" i="8"/>
  <c r="AB103" i="8"/>
  <c r="Z103" i="8"/>
  <c r="X103" i="8"/>
  <c r="V103" i="8"/>
  <c r="T103" i="8"/>
  <c r="R103" i="8"/>
  <c r="P103" i="8"/>
  <c r="N103" i="8"/>
  <c r="L103" i="8"/>
  <c r="J103" i="8"/>
  <c r="H103" i="8"/>
  <c r="F103" i="8"/>
  <c r="AN102" i="8"/>
  <c r="AL102" i="8"/>
  <c r="AJ102" i="8"/>
  <c r="AH102" i="8"/>
  <c r="AF102" i="8"/>
  <c r="AD102" i="8"/>
  <c r="AB102" i="8"/>
  <c r="Z102" i="8"/>
  <c r="X102" i="8"/>
  <c r="V102" i="8"/>
  <c r="T102" i="8"/>
  <c r="R102" i="8"/>
  <c r="P102" i="8"/>
  <c r="N102" i="8"/>
  <c r="L102" i="8"/>
  <c r="J102" i="8"/>
  <c r="H102" i="8"/>
  <c r="F102" i="8"/>
  <c r="AN101" i="8"/>
  <c r="AL101" i="8"/>
  <c r="AJ101" i="8"/>
  <c r="AH101" i="8"/>
  <c r="AF101" i="8"/>
  <c r="AD101" i="8"/>
  <c r="AB101" i="8"/>
  <c r="Z101" i="8"/>
  <c r="X101" i="8"/>
  <c r="V101" i="8"/>
  <c r="T101" i="8"/>
  <c r="R101" i="8"/>
  <c r="P101" i="8"/>
  <c r="N101" i="8"/>
  <c r="L101" i="8"/>
  <c r="J101" i="8"/>
  <c r="H101" i="8"/>
  <c r="F101" i="8"/>
  <c r="AN100" i="8"/>
  <c r="AH100" i="8"/>
  <c r="AF100" i="8"/>
  <c r="Z100" i="8"/>
  <c r="X100" i="8"/>
  <c r="R100" i="8"/>
  <c r="P100" i="8"/>
  <c r="J100" i="8"/>
  <c r="H100" i="8"/>
  <c r="AL100" i="8"/>
  <c r="AN99" i="8"/>
  <c r="AH99" i="8"/>
  <c r="AF99" i="8"/>
  <c r="Z99" i="8"/>
  <c r="X99" i="8"/>
  <c r="R99" i="8"/>
  <c r="P99" i="8"/>
  <c r="J99" i="8"/>
  <c r="H99" i="8"/>
  <c r="AL99" i="8"/>
  <c r="AN98" i="8"/>
  <c r="AL98" i="8"/>
  <c r="AJ98" i="8"/>
  <c r="AH98" i="8"/>
  <c r="AF98" i="8"/>
  <c r="AD98" i="8"/>
  <c r="AB98" i="8"/>
  <c r="Z98" i="8"/>
  <c r="X98" i="8"/>
  <c r="V98" i="8"/>
  <c r="T98" i="8"/>
  <c r="R98" i="8"/>
  <c r="P98" i="8"/>
  <c r="N98" i="8"/>
  <c r="L98" i="8"/>
  <c r="J98" i="8"/>
  <c r="H98" i="8"/>
  <c r="F98" i="8"/>
  <c r="AN97" i="8"/>
  <c r="AL97" i="8"/>
  <c r="AJ97" i="8"/>
  <c r="AH97" i="8"/>
  <c r="AF97" i="8"/>
  <c r="AD97" i="8"/>
  <c r="AB97" i="8"/>
  <c r="Z97" i="8"/>
  <c r="X97" i="8"/>
  <c r="V97" i="8"/>
  <c r="T97" i="8"/>
  <c r="R97" i="8"/>
  <c r="P97" i="8"/>
  <c r="N97" i="8"/>
  <c r="L97" i="8"/>
  <c r="J97" i="8"/>
  <c r="H97" i="8"/>
  <c r="F97" i="8"/>
  <c r="T96" i="8"/>
  <c r="T95" i="8"/>
  <c r="L95" i="8"/>
  <c r="AB95" i="8"/>
  <c r="AJ94" i="8"/>
  <c r="AD94" i="8"/>
  <c r="V94" i="8"/>
  <c r="P94" i="8"/>
  <c r="N94" i="8"/>
  <c r="J94" i="8"/>
  <c r="AH94" i="8"/>
  <c r="AL93" i="8"/>
  <c r="AJ93" i="8"/>
  <c r="AH93" i="8"/>
  <c r="AD93" i="8"/>
  <c r="AB93" i="8"/>
  <c r="Z93" i="8"/>
  <c r="V93" i="8"/>
  <c r="T93" i="8"/>
  <c r="R93" i="8"/>
  <c r="N93" i="8"/>
  <c r="L93" i="8"/>
  <c r="J93" i="8"/>
  <c r="H93" i="8"/>
  <c r="F93" i="8"/>
  <c r="AN93" i="8"/>
  <c r="AN92" i="8"/>
  <c r="AL92" i="8"/>
  <c r="AH92" i="8"/>
  <c r="AF92" i="8"/>
  <c r="AD92" i="8"/>
  <c r="Z92" i="8"/>
  <c r="X92" i="8"/>
  <c r="V92" i="8"/>
  <c r="R92" i="8"/>
  <c r="P92" i="8"/>
  <c r="N92" i="8"/>
  <c r="J92" i="8"/>
  <c r="H92" i="8"/>
  <c r="F92" i="8"/>
  <c r="AJ92" i="8"/>
  <c r="AN91" i="8"/>
  <c r="AL91" i="8"/>
  <c r="AH91" i="8"/>
  <c r="AF91" i="8"/>
  <c r="AD91" i="8"/>
  <c r="Z91" i="8"/>
  <c r="X91" i="8"/>
  <c r="V91" i="8"/>
  <c r="R91" i="8"/>
  <c r="P91" i="8"/>
  <c r="N91" i="8"/>
  <c r="J91" i="8"/>
  <c r="H91" i="8"/>
  <c r="F91" i="8"/>
  <c r="AJ91" i="8"/>
  <c r="AN90" i="8"/>
  <c r="AL90" i="8"/>
  <c r="AJ90" i="8"/>
  <c r="AH90" i="8"/>
  <c r="AF90" i="8"/>
  <c r="AD90" i="8"/>
  <c r="AB90" i="8"/>
  <c r="Z90" i="8"/>
  <c r="X90" i="8"/>
  <c r="V90" i="8"/>
  <c r="T90" i="8"/>
  <c r="R90" i="8"/>
  <c r="P90" i="8"/>
  <c r="N90" i="8"/>
  <c r="L90" i="8"/>
  <c r="J90" i="8"/>
  <c r="H90" i="8"/>
  <c r="F90" i="8"/>
  <c r="AN89" i="8"/>
  <c r="AL89" i="8"/>
  <c r="AJ89" i="8"/>
  <c r="AH89" i="8"/>
  <c r="AF89" i="8"/>
  <c r="AD89" i="8"/>
  <c r="AB89" i="8"/>
  <c r="Z89" i="8"/>
  <c r="X89" i="8"/>
  <c r="V89" i="8"/>
  <c r="T89" i="8"/>
  <c r="R89" i="8"/>
  <c r="P89" i="8"/>
  <c r="N89" i="8"/>
  <c r="L89" i="8"/>
  <c r="J89" i="8"/>
  <c r="H89" i="8"/>
  <c r="F89" i="8"/>
  <c r="AN88" i="8"/>
  <c r="AL88" i="8"/>
  <c r="AJ88" i="8"/>
  <c r="AH88" i="8"/>
  <c r="AF88" i="8"/>
  <c r="AD88" i="8"/>
  <c r="AB88" i="8"/>
  <c r="Z88" i="8"/>
  <c r="X88" i="8"/>
  <c r="V88" i="8"/>
  <c r="T88" i="8"/>
  <c r="R88" i="8"/>
  <c r="P88" i="8"/>
  <c r="N88" i="8"/>
  <c r="L88" i="8"/>
  <c r="J88" i="8"/>
  <c r="H88" i="8"/>
  <c r="F88" i="8"/>
  <c r="AN87" i="8"/>
  <c r="AL87" i="8"/>
  <c r="AJ87" i="8"/>
  <c r="AH87" i="8"/>
  <c r="AF87" i="8"/>
  <c r="AD87" i="8"/>
  <c r="AB87" i="8"/>
  <c r="Z87" i="8"/>
  <c r="X87" i="8"/>
  <c r="V87" i="8"/>
  <c r="T87" i="8"/>
  <c r="R87" i="8"/>
  <c r="P87" i="8"/>
  <c r="N87" i="8"/>
  <c r="L87" i="8"/>
  <c r="J87" i="8"/>
  <c r="H87" i="8"/>
  <c r="F87" i="8"/>
  <c r="AN86" i="8"/>
  <c r="AL86" i="8"/>
  <c r="AH86" i="8"/>
  <c r="AF86" i="8"/>
  <c r="AD86" i="8"/>
  <c r="Z86" i="8"/>
  <c r="X86" i="8"/>
  <c r="V86" i="8"/>
  <c r="R86" i="8"/>
  <c r="P86" i="8"/>
  <c r="N86" i="8"/>
  <c r="J86" i="8"/>
  <c r="H86" i="8"/>
  <c r="F86" i="8"/>
  <c r="AJ86" i="8"/>
  <c r="AN85" i="8"/>
  <c r="AL85" i="8"/>
  <c r="AH85" i="8"/>
  <c r="AF85" i="8"/>
  <c r="AD85" i="8"/>
  <c r="Z85" i="8"/>
  <c r="X85" i="8"/>
  <c r="V85" i="8"/>
  <c r="R85" i="8"/>
  <c r="P85" i="8"/>
  <c r="N85" i="8"/>
  <c r="J85" i="8"/>
  <c r="H85" i="8"/>
  <c r="F85" i="8"/>
  <c r="AJ85" i="8"/>
  <c r="AN84" i="8"/>
  <c r="AL84" i="8"/>
  <c r="AJ84" i="8"/>
  <c r="AH84" i="8"/>
  <c r="AF84" i="8"/>
  <c r="AD84" i="8"/>
  <c r="AB84" i="8"/>
  <c r="Z84" i="8"/>
  <c r="X84" i="8"/>
  <c r="V84" i="8"/>
  <c r="T84" i="8"/>
  <c r="R84" i="8"/>
  <c r="P84" i="8"/>
  <c r="N84" i="8"/>
  <c r="L84" i="8"/>
  <c r="J84" i="8"/>
  <c r="H84" i="8"/>
  <c r="F84" i="8"/>
  <c r="T83" i="8"/>
  <c r="AN82" i="8"/>
  <c r="AL82" i="8"/>
  <c r="AJ82" i="8"/>
  <c r="AH82" i="8"/>
  <c r="AF82" i="8"/>
  <c r="AD82" i="8"/>
  <c r="AB82" i="8"/>
  <c r="Z82" i="8"/>
  <c r="X82" i="8"/>
  <c r="V82" i="8"/>
  <c r="T82" i="8"/>
  <c r="R82" i="8"/>
  <c r="P82" i="8"/>
  <c r="N82" i="8"/>
  <c r="L82" i="8"/>
  <c r="J82" i="8"/>
  <c r="H82" i="8"/>
  <c r="F82" i="8"/>
  <c r="AN81" i="8"/>
  <c r="AL81" i="8"/>
  <c r="AJ81" i="8"/>
  <c r="AH81" i="8"/>
  <c r="AF81" i="8"/>
  <c r="AD81" i="8"/>
  <c r="AB81" i="8"/>
  <c r="Z81" i="8"/>
  <c r="X81" i="8"/>
  <c r="V81" i="8"/>
  <c r="T81" i="8"/>
  <c r="R81" i="8"/>
  <c r="P81" i="8"/>
  <c r="N81" i="8"/>
  <c r="L81" i="8"/>
  <c r="J81" i="8"/>
  <c r="H81" i="8"/>
  <c r="F81" i="8"/>
  <c r="AN80" i="8"/>
  <c r="AL80" i="8"/>
  <c r="AJ80" i="8"/>
  <c r="AH80" i="8"/>
  <c r="AF80" i="8"/>
  <c r="AD80" i="8"/>
  <c r="AB80" i="8"/>
  <c r="Z80" i="8"/>
  <c r="X80" i="8"/>
  <c r="V80" i="8"/>
  <c r="T80" i="8"/>
  <c r="R80" i="8"/>
  <c r="P80" i="8"/>
  <c r="N80" i="8"/>
  <c r="L80" i="8"/>
  <c r="J80" i="8"/>
  <c r="H80" i="8"/>
  <c r="F80" i="8"/>
  <c r="AN79" i="8"/>
  <c r="AL79" i="8"/>
  <c r="AJ79" i="8"/>
  <c r="AH79" i="8"/>
  <c r="AF79" i="8"/>
  <c r="AD79" i="8"/>
  <c r="AB79" i="8"/>
  <c r="Z79" i="8"/>
  <c r="X79" i="8"/>
  <c r="V79" i="8"/>
  <c r="T79" i="8"/>
  <c r="R79" i="8"/>
  <c r="P79" i="8"/>
  <c r="N79" i="8"/>
  <c r="L79" i="8"/>
  <c r="J79" i="8"/>
  <c r="H79" i="8"/>
  <c r="F79" i="8"/>
  <c r="AN78" i="8"/>
  <c r="AL78" i="8"/>
  <c r="AJ78" i="8"/>
  <c r="AH78" i="8"/>
  <c r="AF78" i="8"/>
  <c r="AD78" i="8"/>
  <c r="AB78" i="8"/>
  <c r="Z78" i="8"/>
  <c r="X78" i="8"/>
  <c r="V78" i="8"/>
  <c r="T78" i="8"/>
  <c r="R78" i="8"/>
  <c r="P78" i="8"/>
  <c r="N78" i="8"/>
  <c r="L78" i="8"/>
  <c r="J78" i="8"/>
  <c r="H78" i="8"/>
  <c r="F78" i="8"/>
  <c r="AN77" i="8"/>
  <c r="AL77" i="8"/>
  <c r="AJ77" i="8"/>
  <c r="AH77" i="8"/>
  <c r="AF77" i="8"/>
  <c r="AD77" i="8"/>
  <c r="AB77" i="8"/>
  <c r="Z77" i="8"/>
  <c r="X77" i="8"/>
  <c r="V77" i="8"/>
  <c r="T77" i="8"/>
  <c r="R77" i="8"/>
  <c r="P77" i="8"/>
  <c r="N77" i="8"/>
  <c r="L77" i="8"/>
  <c r="J77" i="8"/>
  <c r="H77" i="8"/>
  <c r="F77" i="8"/>
  <c r="AN76" i="8"/>
  <c r="AL76" i="8"/>
  <c r="AJ76" i="8"/>
  <c r="AH76" i="8"/>
  <c r="AF76" i="8"/>
  <c r="AD76" i="8"/>
  <c r="AB76" i="8"/>
  <c r="Z76" i="8"/>
  <c r="X76" i="8"/>
  <c r="V76" i="8"/>
  <c r="T76" i="8"/>
  <c r="R76" i="8"/>
  <c r="P76" i="8"/>
  <c r="N76" i="8"/>
  <c r="L76" i="8"/>
  <c r="J76" i="8"/>
  <c r="H76" i="8"/>
  <c r="F76" i="8"/>
  <c r="AN75" i="8"/>
  <c r="AL75" i="8"/>
  <c r="AJ75" i="8"/>
  <c r="AH75" i="8"/>
  <c r="AF75" i="8"/>
  <c r="AD75" i="8"/>
  <c r="AB75" i="8"/>
  <c r="Z75" i="8"/>
  <c r="X75" i="8"/>
  <c r="V75" i="8"/>
  <c r="T75" i="8"/>
  <c r="R75" i="8"/>
  <c r="P75" i="8"/>
  <c r="N75" i="8"/>
  <c r="L75" i="8"/>
  <c r="J75" i="8"/>
  <c r="H75" i="8"/>
  <c r="F75" i="8"/>
  <c r="AN74" i="8"/>
  <c r="AL74" i="8"/>
  <c r="AJ74" i="8"/>
  <c r="AH74" i="8"/>
  <c r="AF74" i="8"/>
  <c r="AD74" i="8"/>
  <c r="AB74" i="8"/>
  <c r="Z74" i="8"/>
  <c r="X74" i="8"/>
  <c r="V74" i="8"/>
  <c r="T74" i="8"/>
  <c r="R74" i="8"/>
  <c r="P74" i="8"/>
  <c r="N74" i="8"/>
  <c r="L74" i="8"/>
  <c r="J74" i="8"/>
  <c r="H74" i="8"/>
  <c r="F74" i="8"/>
  <c r="AN73" i="8"/>
  <c r="AL73" i="8"/>
  <c r="AJ73" i="8"/>
  <c r="AH73" i="8"/>
  <c r="AF73" i="8"/>
  <c r="AD73" i="8"/>
  <c r="AB73" i="8"/>
  <c r="Z73" i="8"/>
  <c r="X73" i="8"/>
  <c r="V73" i="8"/>
  <c r="T73" i="8"/>
  <c r="R73" i="8"/>
  <c r="P73" i="8"/>
  <c r="N73" i="8"/>
  <c r="L73" i="8"/>
  <c r="J73" i="8"/>
  <c r="H73" i="8"/>
  <c r="F73" i="8"/>
  <c r="AN72" i="8"/>
  <c r="AL72" i="8"/>
  <c r="AJ72" i="8"/>
  <c r="AH72" i="8"/>
  <c r="AF72" i="8"/>
  <c r="AD72" i="8"/>
  <c r="AB72" i="8"/>
  <c r="Z72" i="8"/>
  <c r="X72" i="8"/>
  <c r="V72" i="8"/>
  <c r="T72" i="8"/>
  <c r="R72" i="8"/>
  <c r="P72" i="8"/>
  <c r="N72" i="8"/>
  <c r="L72" i="8"/>
  <c r="J72" i="8"/>
  <c r="H72" i="8"/>
  <c r="F72" i="8"/>
  <c r="AN71" i="8"/>
  <c r="AL71" i="8"/>
  <c r="AJ71" i="8"/>
  <c r="AH71" i="8"/>
  <c r="AF71" i="8"/>
  <c r="AD71" i="8"/>
  <c r="AB71" i="8"/>
  <c r="Z71" i="8"/>
  <c r="X71" i="8"/>
  <c r="V71" i="8"/>
  <c r="T71" i="8"/>
  <c r="R71" i="8"/>
  <c r="P71" i="8"/>
  <c r="N71" i="8"/>
  <c r="L71" i="8"/>
  <c r="J71" i="8"/>
  <c r="H71" i="8"/>
  <c r="F71" i="8"/>
  <c r="AN70" i="8"/>
  <c r="AL70" i="8"/>
  <c r="AJ70" i="8"/>
  <c r="AH70" i="8"/>
  <c r="AF70" i="8"/>
  <c r="AD70" i="8"/>
  <c r="AB70" i="8"/>
  <c r="Z70" i="8"/>
  <c r="X70" i="8"/>
  <c r="V70" i="8"/>
  <c r="T70" i="8"/>
  <c r="R70" i="8"/>
  <c r="P70" i="8"/>
  <c r="N70" i="8"/>
  <c r="L70" i="8"/>
  <c r="J70" i="8"/>
  <c r="H70" i="8"/>
  <c r="F70" i="8"/>
  <c r="AH69" i="8"/>
  <c r="Z69" i="8"/>
  <c r="R69" i="8"/>
  <c r="J69" i="8"/>
  <c r="AN69" i="8"/>
  <c r="R68" i="8"/>
  <c r="D67" i="8"/>
  <c r="AH67" i="8" s="1"/>
  <c r="D66" i="8"/>
  <c r="R66" i="8" s="1"/>
  <c r="AB65" i="8"/>
  <c r="Z65" i="8"/>
  <c r="L65" i="8"/>
  <c r="J65" i="8"/>
  <c r="AH65" i="8"/>
  <c r="AN64" i="8"/>
  <c r="AL64" i="8"/>
  <c r="AJ64" i="8"/>
  <c r="AH64" i="8"/>
  <c r="AF64" i="8"/>
  <c r="AD64" i="8"/>
  <c r="AB64" i="8"/>
  <c r="Z64" i="8"/>
  <c r="X64" i="8"/>
  <c r="V64" i="8"/>
  <c r="T64" i="8"/>
  <c r="R64" i="8"/>
  <c r="P64" i="8"/>
  <c r="N64" i="8"/>
  <c r="L64" i="8"/>
  <c r="J64" i="8"/>
  <c r="H64" i="8"/>
  <c r="F64" i="8"/>
  <c r="AH63" i="8"/>
  <c r="X63" i="8"/>
  <c r="L63" i="8"/>
  <c r="AN62" i="8"/>
  <c r="AL62" i="8"/>
  <c r="AJ62" i="8"/>
  <c r="AH62" i="8"/>
  <c r="AF62" i="8"/>
  <c r="AD62" i="8"/>
  <c r="AB62" i="8"/>
  <c r="Z62" i="8"/>
  <c r="X62" i="8"/>
  <c r="V62" i="8"/>
  <c r="T62" i="8"/>
  <c r="R62" i="8"/>
  <c r="P62" i="8"/>
  <c r="N62" i="8"/>
  <c r="L62" i="8"/>
  <c r="J62" i="8"/>
  <c r="H62" i="8"/>
  <c r="F62" i="8"/>
  <c r="AN61" i="8"/>
  <c r="AL61" i="8"/>
  <c r="AJ61" i="8"/>
  <c r="AH61" i="8"/>
  <c r="AF61" i="8"/>
  <c r="AD61" i="8"/>
  <c r="AB61" i="8"/>
  <c r="Z61" i="8"/>
  <c r="X61" i="8"/>
  <c r="V61" i="8"/>
  <c r="T61" i="8"/>
  <c r="R61" i="8"/>
  <c r="P61" i="8"/>
  <c r="N61" i="8"/>
  <c r="L61" i="8"/>
  <c r="J61" i="8"/>
  <c r="H61" i="8"/>
  <c r="F61" i="8"/>
  <c r="AN60" i="8"/>
  <c r="AL60" i="8"/>
  <c r="AJ60" i="8"/>
  <c r="AH60" i="8"/>
  <c r="AF60" i="8"/>
  <c r="AD60" i="8"/>
  <c r="AB60" i="8"/>
  <c r="Z60" i="8"/>
  <c r="X60" i="8"/>
  <c r="V60" i="8"/>
  <c r="T60" i="8"/>
  <c r="R60" i="8"/>
  <c r="P60" i="8"/>
  <c r="N60" i="8"/>
  <c r="L60" i="8"/>
  <c r="J60" i="8"/>
  <c r="H60" i="8"/>
  <c r="F60" i="8"/>
  <c r="AL59" i="8"/>
  <c r="AH59" i="8"/>
  <c r="AD59" i="8"/>
  <c r="AB59" i="8"/>
  <c r="V59" i="8"/>
  <c r="T59" i="8"/>
  <c r="R59" i="8"/>
  <c r="L59" i="8"/>
  <c r="J59" i="8"/>
  <c r="F59" i="8"/>
  <c r="AL58" i="8"/>
  <c r="AD58" i="8"/>
  <c r="AB58" i="8"/>
  <c r="T58" i="8"/>
  <c r="R58" i="8"/>
  <c r="J58" i="8"/>
  <c r="F58" i="8"/>
  <c r="AH58" i="8"/>
  <c r="AD57" i="8"/>
  <c r="AH56" i="8"/>
  <c r="V56" i="8"/>
  <c r="L56" i="8"/>
  <c r="AL55" i="8"/>
  <c r="AH55" i="8"/>
  <c r="AD55" i="8"/>
  <c r="AB55" i="8"/>
  <c r="V55" i="8"/>
  <c r="T55" i="8"/>
  <c r="R55" i="8"/>
  <c r="L55" i="8"/>
  <c r="J55" i="8"/>
  <c r="F55" i="8"/>
  <c r="AL54" i="8"/>
  <c r="AD54" i="8"/>
  <c r="AB54" i="8"/>
  <c r="T54" i="8"/>
  <c r="R54" i="8"/>
  <c r="J54" i="8"/>
  <c r="F54" i="8"/>
  <c r="AH54" i="8"/>
  <c r="AN53" i="8"/>
  <c r="AL53" i="8"/>
  <c r="AJ53" i="8"/>
  <c r="AH53" i="8"/>
  <c r="AF53" i="8"/>
  <c r="AD53" i="8"/>
  <c r="AB53" i="8"/>
  <c r="Z53" i="8"/>
  <c r="X53" i="8"/>
  <c r="V53" i="8"/>
  <c r="T53" i="8"/>
  <c r="R53" i="8"/>
  <c r="P53" i="8"/>
  <c r="N53" i="8"/>
  <c r="L53" i="8"/>
  <c r="J53" i="8"/>
  <c r="H53" i="8"/>
  <c r="F53" i="8"/>
  <c r="AN52" i="8"/>
  <c r="AL52" i="8"/>
  <c r="AJ52" i="8"/>
  <c r="AH52" i="8"/>
  <c r="AF52" i="8"/>
  <c r="AD52" i="8"/>
  <c r="AB52" i="8"/>
  <c r="Z52" i="8"/>
  <c r="X52" i="8"/>
  <c r="V52" i="8"/>
  <c r="T52" i="8"/>
  <c r="R52" i="8"/>
  <c r="P52" i="8"/>
  <c r="N52" i="8"/>
  <c r="L52" i="8"/>
  <c r="J52" i="8"/>
  <c r="H52" i="8"/>
  <c r="F52" i="8"/>
  <c r="AN51" i="8"/>
  <c r="AL51" i="8"/>
  <c r="AJ51" i="8"/>
  <c r="AH51" i="8"/>
  <c r="AF51" i="8"/>
  <c r="AD51" i="8"/>
  <c r="AB51" i="8"/>
  <c r="Z51" i="8"/>
  <c r="X51" i="8"/>
  <c r="V51" i="8"/>
  <c r="T51" i="8"/>
  <c r="R51" i="8"/>
  <c r="P51" i="8"/>
  <c r="N51" i="8"/>
  <c r="L51" i="8"/>
  <c r="J51" i="8"/>
  <c r="H51" i="8"/>
  <c r="F51" i="8"/>
  <c r="AN50" i="8"/>
  <c r="AL50" i="8"/>
  <c r="AJ50" i="8"/>
  <c r="AH50" i="8"/>
  <c r="AF50" i="8"/>
  <c r="AD50" i="8"/>
  <c r="AB50" i="8"/>
  <c r="Z50" i="8"/>
  <c r="X50" i="8"/>
  <c r="V50" i="8"/>
  <c r="T50" i="8"/>
  <c r="R50" i="8"/>
  <c r="P50" i="8"/>
  <c r="N50" i="8"/>
  <c r="L50" i="8"/>
  <c r="J50" i="8"/>
  <c r="H50" i="8"/>
  <c r="F50" i="8"/>
  <c r="AN49" i="8"/>
  <c r="AL49" i="8"/>
  <c r="AJ49" i="8"/>
  <c r="AH49" i="8"/>
  <c r="AF49" i="8"/>
  <c r="AD49" i="8"/>
  <c r="AB49" i="8"/>
  <c r="Z49" i="8"/>
  <c r="X49" i="8"/>
  <c r="V49" i="8"/>
  <c r="T49" i="8"/>
  <c r="R49" i="8"/>
  <c r="P49" i="8"/>
  <c r="N49" i="8"/>
  <c r="L49" i="8"/>
  <c r="J49" i="8"/>
  <c r="H49" i="8"/>
  <c r="F49" i="8"/>
  <c r="AN48" i="8"/>
  <c r="AL48" i="8"/>
  <c r="AJ48" i="8"/>
  <c r="AH48" i="8"/>
  <c r="AF48" i="8"/>
  <c r="AD48" i="8"/>
  <c r="AB48" i="8"/>
  <c r="Z48" i="8"/>
  <c r="X48" i="8"/>
  <c r="V48" i="8"/>
  <c r="T48" i="8"/>
  <c r="R48" i="8"/>
  <c r="P48" i="8"/>
  <c r="N48" i="8"/>
  <c r="L48" i="8"/>
  <c r="J48" i="8"/>
  <c r="H48" i="8"/>
  <c r="F48" i="8"/>
  <c r="AN47" i="8"/>
  <c r="AL47" i="8"/>
  <c r="AJ47" i="8"/>
  <c r="AH47" i="8"/>
  <c r="AF47" i="8"/>
  <c r="AD47" i="8"/>
  <c r="AB47" i="8"/>
  <c r="Z47" i="8"/>
  <c r="X47" i="8"/>
  <c r="V47" i="8"/>
  <c r="T47" i="8"/>
  <c r="R47" i="8"/>
  <c r="P47" i="8"/>
  <c r="N47" i="8"/>
  <c r="L47" i="8"/>
  <c r="J47" i="8"/>
  <c r="H47" i="8"/>
  <c r="F47" i="8"/>
  <c r="AN46" i="8"/>
  <c r="AL46" i="8"/>
  <c r="AJ46" i="8"/>
  <c r="AH46" i="8"/>
  <c r="AF46" i="8"/>
  <c r="AD46" i="8"/>
  <c r="AB46" i="8"/>
  <c r="Z46" i="8"/>
  <c r="X46" i="8"/>
  <c r="V46" i="8"/>
  <c r="T46" i="8"/>
  <c r="R46" i="8"/>
  <c r="P46" i="8"/>
  <c r="N46" i="8"/>
  <c r="L46" i="8"/>
  <c r="J46" i="8"/>
  <c r="H46" i="8"/>
  <c r="F46" i="8"/>
  <c r="AN45" i="8"/>
  <c r="AL45" i="8"/>
  <c r="AJ45" i="8"/>
  <c r="AH45" i="8"/>
  <c r="AF45" i="8"/>
  <c r="AD45" i="8"/>
  <c r="AB45" i="8"/>
  <c r="Z45" i="8"/>
  <c r="X45" i="8"/>
  <c r="V45" i="8"/>
  <c r="T45" i="8"/>
  <c r="R45" i="8"/>
  <c r="P45" i="8"/>
  <c r="N45" i="8"/>
  <c r="L45" i="8"/>
  <c r="J45" i="8"/>
  <c r="H45" i="8"/>
  <c r="F45" i="8"/>
  <c r="AN44" i="8"/>
  <c r="AL44" i="8"/>
  <c r="AJ44" i="8"/>
  <c r="AH44" i="8"/>
  <c r="AF44" i="8"/>
  <c r="AD44" i="8"/>
  <c r="AB44" i="8"/>
  <c r="Z44" i="8"/>
  <c r="X44" i="8"/>
  <c r="V44" i="8"/>
  <c r="T44" i="8"/>
  <c r="R44" i="8"/>
  <c r="P44" i="8"/>
  <c r="N44" i="8"/>
  <c r="L44" i="8"/>
  <c r="J44" i="8"/>
  <c r="H44" i="8"/>
  <c r="F44" i="8"/>
  <c r="AN43" i="8"/>
  <c r="AL43" i="8"/>
  <c r="AJ43" i="8"/>
  <c r="AH43" i="8"/>
  <c r="AF43" i="8"/>
  <c r="AD43" i="8"/>
  <c r="AB43" i="8"/>
  <c r="Z43" i="8"/>
  <c r="X43" i="8"/>
  <c r="V43" i="8"/>
  <c r="T43" i="8"/>
  <c r="R43" i="8"/>
  <c r="P43" i="8"/>
  <c r="N43" i="8"/>
  <c r="L43" i="8"/>
  <c r="J43" i="8"/>
  <c r="H43" i="8"/>
  <c r="F43" i="8"/>
  <c r="AN42" i="8"/>
  <c r="AL42" i="8"/>
  <c r="AJ42" i="8"/>
  <c r="AH42" i="8"/>
  <c r="AF42" i="8"/>
  <c r="AD42" i="8"/>
  <c r="AB42" i="8"/>
  <c r="Z42" i="8"/>
  <c r="X42" i="8"/>
  <c r="V42" i="8"/>
  <c r="T42" i="8"/>
  <c r="R42" i="8"/>
  <c r="P42" i="8"/>
  <c r="N42" i="8"/>
  <c r="L42" i="8"/>
  <c r="J42" i="8"/>
  <c r="H42" i="8"/>
  <c r="F42" i="8"/>
  <c r="AN41" i="8"/>
  <c r="AL41" i="8"/>
  <c r="AJ41" i="8"/>
  <c r="AH41" i="8"/>
  <c r="AF41" i="8"/>
  <c r="AD41" i="8"/>
  <c r="AB41" i="8"/>
  <c r="Z41" i="8"/>
  <c r="X41" i="8"/>
  <c r="V41" i="8"/>
  <c r="T41" i="8"/>
  <c r="R41" i="8"/>
  <c r="P41" i="8"/>
  <c r="N41" i="8"/>
  <c r="L41" i="8"/>
  <c r="J41" i="8"/>
  <c r="H41" i="8"/>
  <c r="F41" i="8"/>
  <c r="AN40" i="8"/>
  <c r="AL40" i="8"/>
  <c r="AJ40" i="8"/>
  <c r="AH40" i="8"/>
  <c r="AF40" i="8"/>
  <c r="AD40" i="8"/>
  <c r="AB40" i="8"/>
  <c r="Z40" i="8"/>
  <c r="X40" i="8"/>
  <c r="V40" i="8"/>
  <c r="T40" i="8"/>
  <c r="R40" i="8"/>
  <c r="P40" i="8"/>
  <c r="N40" i="8"/>
  <c r="L40" i="8"/>
  <c r="J40" i="8"/>
  <c r="H40" i="8"/>
  <c r="F40" i="8"/>
  <c r="AN39" i="8"/>
  <c r="AL39" i="8"/>
  <c r="AJ39" i="8"/>
  <c r="AH39" i="8"/>
  <c r="AF39" i="8"/>
  <c r="AD39" i="8"/>
  <c r="AB39" i="8"/>
  <c r="Z39" i="8"/>
  <c r="X39" i="8"/>
  <c r="V39" i="8"/>
  <c r="T39" i="8"/>
  <c r="R39" i="8"/>
  <c r="P39" i="8"/>
  <c r="N39" i="8"/>
  <c r="L39" i="8"/>
  <c r="J39" i="8"/>
  <c r="H39" i="8"/>
  <c r="F39" i="8"/>
  <c r="AN38" i="8"/>
  <c r="AL38" i="8"/>
  <c r="AJ38" i="8"/>
  <c r="AH38" i="8"/>
  <c r="AF38" i="8"/>
  <c r="AD38" i="8"/>
  <c r="AB38" i="8"/>
  <c r="Z38" i="8"/>
  <c r="X38" i="8"/>
  <c r="V38" i="8"/>
  <c r="T38" i="8"/>
  <c r="R38" i="8"/>
  <c r="P38" i="8"/>
  <c r="N38" i="8"/>
  <c r="L38" i="8"/>
  <c r="J38" i="8"/>
  <c r="H38" i="8"/>
  <c r="F38" i="8"/>
  <c r="AN37" i="8"/>
  <c r="AL37" i="8"/>
  <c r="AJ37" i="8"/>
  <c r="AH37" i="8"/>
  <c r="AF37" i="8"/>
  <c r="AD37" i="8"/>
  <c r="AB37" i="8"/>
  <c r="Z37" i="8"/>
  <c r="X37" i="8"/>
  <c r="V37" i="8"/>
  <c r="T37" i="8"/>
  <c r="R37" i="8"/>
  <c r="P37" i="8"/>
  <c r="N37" i="8"/>
  <c r="L37" i="8"/>
  <c r="J37" i="8"/>
  <c r="H37" i="8"/>
  <c r="F37" i="8"/>
  <c r="AN36" i="8"/>
  <c r="AL36" i="8"/>
  <c r="AJ36" i="8"/>
  <c r="AH36" i="8"/>
  <c r="AF36" i="8"/>
  <c r="AD36" i="8"/>
  <c r="AB36" i="8"/>
  <c r="Z36" i="8"/>
  <c r="X36" i="8"/>
  <c r="V36" i="8"/>
  <c r="T36" i="8"/>
  <c r="R36" i="8"/>
  <c r="P36" i="8"/>
  <c r="N36" i="8"/>
  <c r="L36" i="8"/>
  <c r="J36" i="8"/>
  <c r="H36" i="8"/>
  <c r="F36" i="8"/>
  <c r="AN35" i="8"/>
  <c r="AL35" i="8"/>
  <c r="AJ35" i="8"/>
  <c r="AH35" i="8"/>
  <c r="AF35" i="8"/>
  <c r="AD35" i="8"/>
  <c r="AB35" i="8"/>
  <c r="Z35" i="8"/>
  <c r="X35" i="8"/>
  <c r="V35" i="8"/>
  <c r="T35" i="8"/>
  <c r="R35" i="8"/>
  <c r="P35" i="8"/>
  <c r="N35" i="8"/>
  <c r="L35" i="8"/>
  <c r="J35" i="8"/>
  <c r="H35" i="8"/>
  <c r="F35" i="8"/>
  <c r="AN34" i="8"/>
  <c r="AL34" i="8"/>
  <c r="AJ34" i="8"/>
  <c r="AH34" i="8"/>
  <c r="AF34" i="8"/>
  <c r="AD34" i="8"/>
  <c r="AB34" i="8"/>
  <c r="Z34" i="8"/>
  <c r="X34" i="8"/>
  <c r="V34" i="8"/>
  <c r="T34" i="8"/>
  <c r="R34" i="8"/>
  <c r="P34" i="8"/>
  <c r="N34" i="8"/>
  <c r="L34" i="8"/>
  <c r="J34" i="8"/>
  <c r="H34" i="8"/>
  <c r="F34" i="8"/>
  <c r="AN33" i="8"/>
  <c r="AL33" i="8"/>
  <c r="AJ33" i="8"/>
  <c r="AH33" i="8"/>
  <c r="AF33" i="8"/>
  <c r="AD33" i="8"/>
  <c r="AB33" i="8"/>
  <c r="Z33" i="8"/>
  <c r="X33" i="8"/>
  <c r="V33" i="8"/>
  <c r="T33" i="8"/>
  <c r="R33" i="8"/>
  <c r="P33" i="8"/>
  <c r="N33" i="8"/>
  <c r="L33" i="8"/>
  <c r="J33" i="8"/>
  <c r="H33" i="8"/>
  <c r="F33" i="8"/>
  <c r="AN32" i="8"/>
  <c r="AL32" i="8"/>
  <c r="AJ32" i="8"/>
  <c r="AH32" i="8"/>
  <c r="AF32" i="8"/>
  <c r="AD32" i="8"/>
  <c r="AB32" i="8"/>
  <c r="Z32" i="8"/>
  <c r="X32" i="8"/>
  <c r="V32" i="8"/>
  <c r="T32" i="8"/>
  <c r="R32" i="8"/>
  <c r="P32" i="8"/>
  <c r="N32" i="8"/>
  <c r="L32" i="8"/>
  <c r="J32" i="8"/>
  <c r="H32" i="8"/>
  <c r="F32" i="8"/>
  <c r="AN31" i="8"/>
  <c r="AL31" i="8"/>
  <c r="AJ31" i="8"/>
  <c r="AH31" i="8"/>
  <c r="AF31" i="8"/>
  <c r="AD31" i="8"/>
  <c r="AB31" i="8"/>
  <c r="Z31" i="8"/>
  <c r="X31" i="8"/>
  <c r="V31" i="8"/>
  <c r="T31" i="8"/>
  <c r="R31" i="8"/>
  <c r="P31" i="8"/>
  <c r="N31" i="8"/>
  <c r="L31" i="8"/>
  <c r="J31" i="8"/>
  <c r="H31" i="8"/>
  <c r="F31" i="8"/>
  <c r="AN30" i="8"/>
  <c r="AL30" i="8"/>
  <c r="AJ30" i="8"/>
  <c r="AH30" i="8"/>
  <c r="AF30" i="8"/>
  <c r="AD30" i="8"/>
  <c r="AB30" i="8"/>
  <c r="Z30" i="8"/>
  <c r="X30" i="8"/>
  <c r="V30" i="8"/>
  <c r="T30" i="8"/>
  <c r="R30" i="8"/>
  <c r="P30" i="8"/>
  <c r="N30" i="8"/>
  <c r="L30" i="8"/>
  <c r="J30" i="8"/>
  <c r="H30" i="8"/>
  <c r="F30" i="8"/>
  <c r="AN29" i="8"/>
  <c r="AL29" i="8"/>
  <c r="AJ29" i="8"/>
  <c r="AH29" i="8"/>
  <c r="AF29" i="8"/>
  <c r="AD29" i="8"/>
  <c r="AB29" i="8"/>
  <c r="Z29" i="8"/>
  <c r="X29" i="8"/>
  <c r="V29" i="8"/>
  <c r="T29" i="8"/>
  <c r="R29" i="8"/>
  <c r="P29" i="8"/>
  <c r="N29" i="8"/>
  <c r="L29" i="8"/>
  <c r="J29" i="8"/>
  <c r="H29" i="8"/>
  <c r="F29" i="8"/>
  <c r="AN28" i="8"/>
  <c r="AL28" i="8"/>
  <c r="AJ28" i="8"/>
  <c r="AH28" i="8"/>
  <c r="AF28" i="8"/>
  <c r="AD28" i="8"/>
  <c r="AB28" i="8"/>
  <c r="Z28" i="8"/>
  <c r="X28" i="8"/>
  <c r="V28" i="8"/>
  <c r="T28" i="8"/>
  <c r="R28" i="8"/>
  <c r="P28" i="8"/>
  <c r="N28" i="8"/>
  <c r="L28" i="8"/>
  <c r="J28" i="8"/>
  <c r="H28" i="8"/>
  <c r="F28" i="8"/>
  <c r="AN27" i="8"/>
  <c r="AL27" i="8"/>
  <c r="AJ27" i="8"/>
  <c r="AH27" i="8"/>
  <c r="AF27" i="8"/>
  <c r="AD27" i="8"/>
  <c r="AB27" i="8"/>
  <c r="Z27" i="8"/>
  <c r="X27" i="8"/>
  <c r="V27" i="8"/>
  <c r="T27" i="8"/>
  <c r="R27" i="8"/>
  <c r="P27" i="8"/>
  <c r="N27" i="8"/>
  <c r="L27" i="8"/>
  <c r="J27" i="8"/>
  <c r="H27" i="8"/>
  <c r="F27" i="8"/>
  <c r="AN26" i="8"/>
  <c r="AL26" i="8"/>
  <c r="AJ26" i="8"/>
  <c r="AH26" i="8"/>
  <c r="AF26" i="8"/>
  <c r="AD26" i="8"/>
  <c r="AB26" i="8"/>
  <c r="Z26" i="8"/>
  <c r="X26" i="8"/>
  <c r="V26" i="8"/>
  <c r="T26" i="8"/>
  <c r="R26" i="8"/>
  <c r="P26" i="8"/>
  <c r="N26" i="8"/>
  <c r="L26" i="8"/>
  <c r="J26" i="8"/>
  <c r="H26" i="8"/>
  <c r="F26" i="8"/>
  <c r="AN25" i="8"/>
  <c r="AL25" i="8"/>
  <c r="AJ25" i="8"/>
  <c r="AH25" i="8"/>
  <c r="AF25" i="8"/>
  <c r="AD25" i="8"/>
  <c r="AB25" i="8"/>
  <c r="Z25" i="8"/>
  <c r="X25" i="8"/>
  <c r="V25" i="8"/>
  <c r="T25" i="8"/>
  <c r="R25" i="8"/>
  <c r="P25" i="8"/>
  <c r="N25" i="8"/>
  <c r="L25" i="8"/>
  <c r="J25" i="8"/>
  <c r="H25" i="8"/>
  <c r="F25" i="8"/>
  <c r="AN24" i="8"/>
  <c r="AL24" i="8"/>
  <c r="AJ24" i="8"/>
  <c r="AH24" i="8"/>
  <c r="AF24" i="8"/>
  <c r="AD24" i="8"/>
  <c r="AB24" i="8"/>
  <c r="Z24" i="8"/>
  <c r="X24" i="8"/>
  <c r="V24" i="8"/>
  <c r="T24" i="8"/>
  <c r="R24" i="8"/>
  <c r="P24" i="8"/>
  <c r="N24" i="8"/>
  <c r="L24" i="8"/>
  <c r="J24" i="8"/>
  <c r="H24" i="8"/>
  <c r="F24" i="8"/>
  <c r="AN23" i="8"/>
  <c r="AL23" i="8"/>
  <c r="AJ23" i="8"/>
  <c r="AH23" i="8"/>
  <c r="AF23" i="8"/>
  <c r="AD23" i="8"/>
  <c r="AB23" i="8"/>
  <c r="Z23" i="8"/>
  <c r="X23" i="8"/>
  <c r="V23" i="8"/>
  <c r="T23" i="8"/>
  <c r="R23" i="8"/>
  <c r="P23" i="8"/>
  <c r="N23" i="8"/>
  <c r="L23" i="8"/>
  <c r="J23" i="8"/>
  <c r="H23" i="8"/>
  <c r="F23" i="8"/>
  <c r="AN22" i="8"/>
  <c r="AL22" i="8"/>
  <c r="AH22" i="8"/>
  <c r="AF22" i="8"/>
  <c r="AD22" i="8"/>
  <c r="Z22" i="8"/>
  <c r="X22" i="8"/>
  <c r="V22" i="8"/>
  <c r="R22" i="8"/>
  <c r="P22" i="8"/>
  <c r="N22" i="8"/>
  <c r="J22" i="8"/>
  <c r="H22" i="8"/>
  <c r="F22" i="8"/>
  <c r="AJ22" i="8"/>
  <c r="AN21" i="8"/>
  <c r="AL21" i="8"/>
  <c r="AJ21" i="8"/>
  <c r="AH21" i="8"/>
  <c r="AF21" i="8"/>
  <c r="AD21" i="8"/>
  <c r="AB21" i="8"/>
  <c r="Z21" i="8"/>
  <c r="X21" i="8"/>
  <c r="V21" i="8"/>
  <c r="T21" i="8"/>
  <c r="R21" i="8"/>
  <c r="P21" i="8"/>
  <c r="N21" i="8"/>
  <c r="L21" i="8"/>
  <c r="J21" i="8"/>
  <c r="H21" i="8"/>
  <c r="F21" i="8"/>
  <c r="AN20" i="8"/>
  <c r="AL20" i="8"/>
  <c r="AJ20" i="8"/>
  <c r="AH20" i="8"/>
  <c r="AF20" i="8"/>
  <c r="AD20" i="8"/>
  <c r="AB20" i="8"/>
  <c r="Z20" i="8"/>
  <c r="X20" i="8"/>
  <c r="V20" i="8"/>
  <c r="T20" i="8"/>
  <c r="R20" i="8"/>
  <c r="P20" i="8"/>
  <c r="N20" i="8"/>
  <c r="L20" i="8"/>
  <c r="J20" i="8"/>
  <c r="H20" i="8"/>
  <c r="F20" i="8"/>
  <c r="AN19" i="8"/>
  <c r="AL19" i="8"/>
  <c r="AJ19" i="8"/>
  <c r="AH19" i="8"/>
  <c r="AF19" i="8"/>
  <c r="AD19" i="8"/>
  <c r="AB19" i="8"/>
  <c r="Z19" i="8"/>
  <c r="X19" i="8"/>
  <c r="V19" i="8"/>
  <c r="T19" i="8"/>
  <c r="R19" i="8"/>
  <c r="P19" i="8"/>
  <c r="N19" i="8"/>
  <c r="L19" i="8"/>
  <c r="J19" i="8"/>
  <c r="H19" i="8"/>
  <c r="F19" i="8"/>
  <c r="AN18" i="8"/>
  <c r="AH18" i="8"/>
  <c r="AF18" i="8"/>
  <c r="Z18" i="8"/>
  <c r="X18" i="8"/>
  <c r="R18" i="8"/>
  <c r="P18" i="8"/>
  <c r="J18" i="8"/>
  <c r="H18" i="8"/>
  <c r="AL18" i="8"/>
  <c r="AN17" i="8"/>
  <c r="AL17" i="8"/>
  <c r="AJ17" i="8"/>
  <c r="AH17" i="8"/>
  <c r="AF17" i="8"/>
  <c r="AD17" i="8"/>
  <c r="AB17" i="8"/>
  <c r="Z17" i="8"/>
  <c r="X17" i="8"/>
  <c r="V17" i="8"/>
  <c r="T17" i="8"/>
  <c r="R17" i="8"/>
  <c r="P17" i="8"/>
  <c r="N17" i="8"/>
  <c r="L17" i="8"/>
  <c r="J17" i="8"/>
  <c r="H17" i="8"/>
  <c r="F17" i="8"/>
  <c r="AN16" i="8"/>
  <c r="AL16" i="8"/>
  <c r="AJ16" i="8"/>
  <c r="AH16" i="8"/>
  <c r="AF16" i="8"/>
  <c r="AD16" i="8"/>
  <c r="AB16" i="8"/>
  <c r="Z16" i="8"/>
  <c r="X16" i="8"/>
  <c r="V16" i="8"/>
  <c r="T16" i="8"/>
  <c r="R16" i="8"/>
  <c r="P16" i="8"/>
  <c r="N16" i="8"/>
  <c r="L16" i="8"/>
  <c r="J16" i="8"/>
  <c r="H16" i="8"/>
  <c r="F16" i="8"/>
  <c r="D15" i="8"/>
  <c r="AH15" i="8" s="1"/>
  <c r="AN14" i="8"/>
  <c r="AL14" i="8"/>
  <c r="AJ14" i="8"/>
  <c r="AH14" i="8"/>
  <c r="AF14" i="8"/>
  <c r="AD14" i="8"/>
  <c r="AB14" i="8"/>
  <c r="Z14" i="8"/>
  <c r="X14" i="8"/>
  <c r="V14" i="8"/>
  <c r="T14" i="8"/>
  <c r="R14" i="8"/>
  <c r="P14" i="8"/>
  <c r="N14" i="8"/>
  <c r="L14" i="8"/>
  <c r="J14" i="8"/>
  <c r="H14" i="8"/>
  <c r="F14" i="8"/>
  <c r="AN13" i="8"/>
  <c r="AL13" i="8"/>
  <c r="AJ13" i="8"/>
  <c r="AH13" i="8"/>
  <c r="AF13" i="8"/>
  <c r="AD13" i="8"/>
  <c r="AB13" i="8"/>
  <c r="Z13" i="8"/>
  <c r="X13" i="8"/>
  <c r="V13" i="8"/>
  <c r="T13" i="8"/>
  <c r="R13" i="8"/>
  <c r="P13" i="8"/>
  <c r="N13" i="8"/>
  <c r="L13" i="8"/>
  <c r="J13" i="8"/>
  <c r="H13" i="8"/>
  <c r="F13" i="8"/>
  <c r="AN12" i="8"/>
  <c r="AL12" i="8"/>
  <c r="AJ12" i="8"/>
  <c r="AH12" i="8"/>
  <c r="AF12" i="8"/>
  <c r="AD12" i="8"/>
  <c r="AB12" i="8"/>
  <c r="Z12" i="8"/>
  <c r="X12" i="8"/>
  <c r="V12" i="8"/>
  <c r="T12" i="8"/>
  <c r="R12" i="8"/>
  <c r="P12" i="8"/>
  <c r="N12" i="8"/>
  <c r="L12" i="8"/>
  <c r="J12" i="8"/>
  <c r="H12" i="8"/>
  <c r="F12" i="8"/>
  <c r="AN11" i="8"/>
  <c r="AL11" i="8"/>
  <c r="AJ11" i="8"/>
  <c r="AH11" i="8"/>
  <c r="AF11" i="8"/>
  <c r="AD11" i="8"/>
  <c r="AB11" i="8"/>
  <c r="Z11" i="8"/>
  <c r="X11" i="8"/>
  <c r="V11" i="8"/>
  <c r="T11" i="8"/>
  <c r="R11" i="8"/>
  <c r="P11" i="8"/>
  <c r="N11" i="8"/>
  <c r="L11" i="8"/>
  <c r="J11" i="8"/>
  <c r="H11" i="8"/>
  <c r="F11" i="8"/>
  <c r="AN10" i="8"/>
  <c r="AL10" i="8"/>
  <c r="AJ10" i="8"/>
  <c r="AH10" i="8"/>
  <c r="AF10" i="8"/>
  <c r="AD10" i="8"/>
  <c r="AB10" i="8"/>
  <c r="Z10" i="8"/>
  <c r="X10" i="8"/>
  <c r="V10" i="8"/>
  <c r="T10" i="8"/>
  <c r="R10" i="8"/>
  <c r="P10" i="8"/>
  <c r="N10" i="8"/>
  <c r="L10" i="8"/>
  <c r="J10" i="8"/>
  <c r="H10" i="8"/>
  <c r="F10" i="8"/>
  <c r="AN9" i="8"/>
  <c r="AL9" i="8"/>
  <c r="AJ9" i="8"/>
  <c r="AH9" i="8"/>
  <c r="AF9" i="8"/>
  <c r="AD9" i="8"/>
  <c r="AB9" i="8"/>
  <c r="Z9" i="8"/>
  <c r="X9" i="8"/>
  <c r="V9" i="8"/>
  <c r="T9" i="8"/>
  <c r="R9" i="8"/>
  <c r="P9" i="8"/>
  <c r="N9" i="8"/>
  <c r="L9" i="8"/>
  <c r="J9" i="8"/>
  <c r="H9" i="8"/>
  <c r="F9" i="8"/>
  <c r="AN8" i="8"/>
  <c r="AL8" i="8"/>
  <c r="AJ8" i="8"/>
  <c r="AF8" i="8"/>
  <c r="AD8" i="8"/>
  <c r="AB8" i="8"/>
  <c r="Z8" i="8"/>
  <c r="X8" i="8"/>
  <c r="V8" i="8"/>
  <c r="T8" i="8"/>
  <c r="R8" i="8"/>
  <c r="P8" i="8"/>
  <c r="N8" i="8"/>
  <c r="L8" i="8"/>
  <c r="J8" i="8"/>
  <c r="H8" i="8"/>
  <c r="F8" i="8"/>
  <c r="AN7" i="8"/>
  <c r="AL7" i="8"/>
  <c r="AJ7" i="8"/>
  <c r="AH7" i="8"/>
  <c r="AF7" i="8"/>
  <c r="AD7" i="8"/>
  <c r="AB7" i="8"/>
  <c r="Z7" i="8"/>
  <c r="X7" i="8"/>
  <c r="V7" i="8"/>
  <c r="T7" i="8"/>
  <c r="R7" i="8"/>
  <c r="P7" i="8"/>
  <c r="N7" i="8"/>
  <c r="L7" i="8"/>
  <c r="J7" i="8"/>
  <c r="H7" i="8"/>
  <c r="F7" i="8"/>
  <c r="AN6" i="8"/>
  <c r="AL6" i="8"/>
  <c r="AJ6" i="8"/>
  <c r="AH6" i="8"/>
  <c r="AF6" i="8"/>
  <c r="AD6" i="8"/>
  <c r="AB6" i="8"/>
  <c r="Z6" i="8"/>
  <c r="X6" i="8"/>
  <c r="V6" i="8"/>
  <c r="T6" i="8"/>
  <c r="R6" i="8"/>
  <c r="P6" i="8"/>
  <c r="N6" i="8"/>
  <c r="L6" i="8"/>
  <c r="J6" i="8"/>
  <c r="H6" i="8"/>
  <c r="F6" i="8"/>
  <c r="AN5" i="8"/>
  <c r="AL5" i="8"/>
  <c r="AJ5" i="8"/>
  <c r="AH5" i="8"/>
  <c r="AF5" i="8"/>
  <c r="AD5" i="8"/>
  <c r="AB5" i="8"/>
  <c r="Z5" i="8"/>
  <c r="X5" i="8"/>
  <c r="V5" i="8"/>
  <c r="T5" i="8"/>
  <c r="R5" i="8"/>
  <c r="P5" i="8"/>
  <c r="N5" i="8"/>
  <c r="L5" i="8"/>
  <c r="J5" i="8"/>
  <c r="H5" i="8"/>
  <c r="F5" i="8"/>
  <c r="AD2" i="8" l="1"/>
  <c r="F17" i="4" s="1"/>
  <c r="AD176" i="8"/>
  <c r="L114" i="8"/>
  <c r="X123" i="8"/>
  <c r="AB401" i="8"/>
  <c r="Z123" i="8"/>
  <c r="N155" i="8"/>
  <c r="AL401" i="8"/>
  <c r="J123" i="8"/>
  <c r="AF176" i="8"/>
  <c r="AL235" i="8"/>
  <c r="P155" i="8"/>
  <c r="R123" i="8"/>
  <c r="V155" i="8"/>
  <c r="T116" i="8"/>
  <c r="V424" i="8"/>
  <c r="V116" i="8"/>
  <c r="AB116" i="8"/>
  <c r="F401" i="8"/>
  <c r="AH66" i="8"/>
  <c r="AJ116" i="8"/>
  <c r="Z125" i="8"/>
  <c r="AL155" i="8"/>
  <c r="L176" i="8"/>
  <c r="V235" i="8"/>
  <c r="L401" i="8"/>
  <c r="V407" i="8"/>
  <c r="X122" i="8"/>
  <c r="R131" i="8"/>
  <c r="F235" i="8"/>
  <c r="AB131" i="8"/>
  <c r="AH131" i="8"/>
  <c r="P235" i="8"/>
  <c r="AF125" i="8"/>
  <c r="T176" i="8"/>
  <c r="X235" i="8"/>
  <c r="V399" i="8"/>
  <c r="N401" i="8"/>
  <c r="R122" i="8"/>
  <c r="AF420" i="8"/>
  <c r="Z122" i="8"/>
  <c r="N235" i="8"/>
  <c r="AF122" i="8"/>
  <c r="H113" i="8"/>
  <c r="AF114" i="8"/>
  <c r="L117" i="8"/>
  <c r="P123" i="8"/>
  <c r="H155" i="8"/>
  <c r="V176" i="8"/>
  <c r="X234" i="8"/>
  <c r="AD235" i="8"/>
  <c r="AB399" i="8"/>
  <c r="V401" i="8"/>
  <c r="V431" i="8"/>
  <c r="AH124" i="8"/>
  <c r="AF236" i="8"/>
  <c r="X413" i="8"/>
  <c r="X425" i="8"/>
  <c r="AN124" i="8"/>
  <c r="F236" i="8"/>
  <c r="X407" i="8"/>
  <c r="Z413" i="8"/>
  <c r="AH420" i="8"/>
  <c r="F425" i="8"/>
  <c r="AH427" i="8"/>
  <c r="J67" i="8"/>
  <c r="AF234" i="8"/>
  <c r="F407" i="8"/>
  <c r="AD413" i="8"/>
  <c r="H420" i="8"/>
  <c r="F424" i="8"/>
  <c r="H425" i="8"/>
  <c r="H427" i="8"/>
  <c r="Z431" i="8"/>
  <c r="X115" i="8"/>
  <c r="H125" i="8"/>
  <c r="N260" i="8"/>
  <c r="H407" i="8"/>
  <c r="AF413" i="8"/>
  <c r="H424" i="8"/>
  <c r="J425" i="8"/>
  <c r="AL116" i="8"/>
  <c r="J140" i="8"/>
  <c r="H234" i="8"/>
  <c r="P236" i="8"/>
  <c r="J407" i="8"/>
  <c r="AH413" i="8"/>
  <c r="P420" i="8"/>
  <c r="J424" i="8"/>
  <c r="AF424" i="8"/>
  <c r="AH425" i="8"/>
  <c r="P427" i="8"/>
  <c r="J431" i="8"/>
  <c r="AF431" i="8"/>
  <c r="AB67" i="8"/>
  <c r="F116" i="8"/>
  <c r="N119" i="8"/>
  <c r="H122" i="8"/>
  <c r="AN122" i="8"/>
  <c r="AF123" i="8"/>
  <c r="X124" i="8"/>
  <c r="P125" i="8"/>
  <c r="AF155" i="8"/>
  <c r="AN176" i="8"/>
  <c r="N234" i="8"/>
  <c r="AF235" i="8"/>
  <c r="V236" i="8"/>
  <c r="AB260" i="8"/>
  <c r="F399" i="8"/>
  <c r="T400" i="8"/>
  <c r="N407" i="8"/>
  <c r="AH407" i="8"/>
  <c r="P413" i="8"/>
  <c r="AL413" i="8"/>
  <c r="R420" i="8"/>
  <c r="N424" i="8"/>
  <c r="AH424" i="8"/>
  <c r="P425" i="8"/>
  <c r="AL425" i="8"/>
  <c r="R427" i="8"/>
  <c r="N431" i="8"/>
  <c r="AH431" i="8"/>
  <c r="H124" i="8"/>
  <c r="N115" i="8"/>
  <c r="H236" i="8"/>
  <c r="L67" i="8"/>
  <c r="P124" i="8"/>
  <c r="AL234" i="8"/>
  <c r="AD407" i="8"/>
  <c r="J420" i="8"/>
  <c r="AD424" i="8"/>
  <c r="J427" i="8"/>
  <c r="H431" i="8"/>
  <c r="AD431" i="8"/>
  <c r="Z67" i="8"/>
  <c r="L119" i="8"/>
  <c r="AH122" i="8"/>
  <c r="J125" i="8"/>
  <c r="Z260" i="8"/>
  <c r="H116" i="8"/>
  <c r="AB119" i="8"/>
  <c r="J122" i="8"/>
  <c r="AH123" i="8"/>
  <c r="Z124" i="8"/>
  <c r="R125" i="8"/>
  <c r="P234" i="8"/>
  <c r="X236" i="8"/>
  <c r="L399" i="8"/>
  <c r="P407" i="8"/>
  <c r="AL407" i="8"/>
  <c r="R413" i="8"/>
  <c r="AN413" i="8"/>
  <c r="X420" i="8"/>
  <c r="P424" i="8"/>
  <c r="AL424" i="8"/>
  <c r="R425" i="8"/>
  <c r="AN425" i="8"/>
  <c r="X427" i="8"/>
  <c r="P431" i="8"/>
  <c r="AL431" i="8"/>
  <c r="AL236" i="8"/>
  <c r="F413" i="8"/>
  <c r="X424" i="8"/>
  <c r="Z425" i="8"/>
  <c r="X431" i="8"/>
  <c r="J124" i="8"/>
  <c r="AH125" i="8"/>
  <c r="AN236" i="8"/>
  <c r="Z407" i="8"/>
  <c r="H413" i="8"/>
  <c r="AN420" i="8"/>
  <c r="Z424" i="8"/>
  <c r="AD425" i="8"/>
  <c r="AN427" i="8"/>
  <c r="F431" i="8"/>
  <c r="AN125" i="8"/>
  <c r="F234" i="8"/>
  <c r="N236" i="8"/>
  <c r="J413" i="8"/>
  <c r="AF425" i="8"/>
  <c r="R124" i="8"/>
  <c r="AN234" i="8"/>
  <c r="AF407" i="8"/>
  <c r="N413" i="8"/>
  <c r="N425" i="8"/>
  <c r="P122" i="8"/>
  <c r="H123" i="8"/>
  <c r="AN123" i="8"/>
  <c r="AF124" i="8"/>
  <c r="X125" i="8"/>
  <c r="J155" i="8"/>
  <c r="AN155" i="8"/>
  <c r="V234" i="8"/>
  <c r="H235" i="8"/>
  <c r="AN235" i="8"/>
  <c r="AD236" i="8"/>
  <c r="R407" i="8"/>
  <c r="AN407" i="8"/>
  <c r="V413" i="8"/>
  <c r="Z420" i="8"/>
  <c r="R424" i="8"/>
  <c r="AN424" i="8"/>
  <c r="V425" i="8"/>
  <c r="Z427" i="8"/>
  <c r="R431" i="8"/>
  <c r="AN431" i="8"/>
  <c r="AO49" i="8"/>
  <c r="AO103" i="8"/>
  <c r="AO127" i="8"/>
  <c r="AO238" i="8"/>
  <c r="AO242" i="8"/>
  <c r="AO243" i="8"/>
  <c r="AO246" i="8"/>
  <c r="AO317" i="8"/>
  <c r="AO318" i="8"/>
  <c r="AO325" i="8"/>
  <c r="AO342" i="8"/>
  <c r="AO350" i="8"/>
  <c r="AO351" i="8"/>
  <c r="AO358" i="8"/>
  <c r="AO366" i="8"/>
  <c r="AO374" i="8"/>
  <c r="AO382" i="8"/>
  <c r="AO383" i="8"/>
  <c r="AO390" i="8"/>
  <c r="AO412" i="8"/>
  <c r="AO303" i="8"/>
  <c r="AO302" i="8"/>
  <c r="AO273" i="8"/>
  <c r="AO277" i="8"/>
  <c r="AO279" i="8"/>
  <c r="AO146" i="8"/>
  <c r="AO297" i="8"/>
  <c r="AO29" i="8"/>
  <c r="AO291" i="8"/>
  <c r="AO17" i="8"/>
  <c r="AO61" i="8"/>
  <c r="AO109" i="8"/>
  <c r="AO24" i="8"/>
  <c r="AO28" i="8"/>
  <c r="AO32" i="8"/>
  <c r="AO33" i="8"/>
  <c r="AO36" i="8"/>
  <c r="AO37" i="8"/>
  <c r="AO40" i="8"/>
  <c r="AO44" i="8"/>
  <c r="AO48" i="8"/>
  <c r="AO52" i="8"/>
  <c r="AO53" i="8"/>
  <c r="AO88" i="8"/>
  <c r="AO97" i="8"/>
  <c r="AO126" i="8"/>
  <c r="AO130" i="8"/>
  <c r="AO252" i="8"/>
  <c r="AO256" i="8"/>
  <c r="AO262" i="8"/>
  <c r="AO274" i="8"/>
  <c r="AO286" i="8"/>
  <c r="AO292" i="8"/>
  <c r="AO403" i="8"/>
  <c r="AO202" i="8"/>
  <c r="AO206" i="8"/>
  <c r="AO210" i="8"/>
  <c r="AO214" i="8"/>
  <c r="AO222" i="8"/>
  <c r="AO226" i="8"/>
  <c r="AO230" i="8"/>
  <c r="AO25" i="8"/>
  <c r="AO41" i="8"/>
  <c r="AO84" i="8"/>
  <c r="AO269" i="8"/>
  <c r="AO299" i="8"/>
  <c r="AO11" i="8"/>
  <c r="AO45" i="8"/>
  <c r="AO309" i="8"/>
  <c r="AO333" i="8"/>
  <c r="AO72" i="8"/>
  <c r="AO76" i="8"/>
  <c r="AO80" i="8"/>
  <c r="AO106" i="8"/>
  <c r="AO5" i="8"/>
  <c r="AO203" i="8"/>
  <c r="AO207" i="8"/>
  <c r="AO211" i="8"/>
  <c r="AO215" i="8"/>
  <c r="AO223" i="8"/>
  <c r="AO227" i="8"/>
  <c r="AO231" i="8"/>
  <c r="AO404" i="8"/>
  <c r="AO419" i="8"/>
  <c r="AO421" i="8"/>
  <c r="AO10" i="8"/>
  <c r="AO14" i="8"/>
  <c r="AO26" i="8"/>
  <c r="AO30" i="8"/>
  <c r="AO34" i="8"/>
  <c r="AO38" i="8"/>
  <c r="AO42" i="8"/>
  <c r="AO46" i="8"/>
  <c r="AO50" i="8"/>
  <c r="AO90" i="8"/>
  <c r="AO102" i="8"/>
  <c r="AO120" i="8"/>
  <c r="AO128" i="8"/>
  <c r="AO355" i="8"/>
  <c r="AO359" i="8"/>
  <c r="AO363" i="8"/>
  <c r="AO367" i="8"/>
  <c r="AO371" i="8"/>
  <c r="AO375" i="8"/>
  <c r="AO379" i="8"/>
  <c r="AO387" i="8"/>
  <c r="AO395" i="8"/>
  <c r="AO409" i="8"/>
  <c r="AO23" i="8"/>
  <c r="AO27" i="8"/>
  <c r="AO31" i="8"/>
  <c r="AO35" i="8"/>
  <c r="AO39" i="8"/>
  <c r="AO43" i="8"/>
  <c r="AO47" i="8"/>
  <c r="AO87" i="8"/>
  <c r="AO129" i="8"/>
  <c r="AO237" i="8"/>
  <c r="AO245" i="8"/>
  <c r="AO251" i="8"/>
  <c r="AO255" i="8"/>
  <c r="AO285" i="8"/>
  <c r="AO51" i="8"/>
  <c r="AO101" i="8"/>
  <c r="AO121" i="8"/>
  <c r="AO134" i="8"/>
  <c r="AO241" i="8"/>
  <c r="AO265" i="8"/>
  <c r="AO267" i="8"/>
  <c r="AO271" i="8"/>
  <c r="AO275" i="8"/>
  <c r="AO281" i="8"/>
  <c r="AO289" i="8"/>
  <c r="AO301" i="8"/>
  <c r="AO307" i="8"/>
  <c r="AO311" i="8"/>
  <c r="AO315" i="8"/>
  <c r="AO319" i="8"/>
  <c r="AO323" i="8"/>
  <c r="AO327" i="8"/>
  <c r="AO331" i="8"/>
  <c r="AO335" i="8"/>
  <c r="AO339" i="8"/>
  <c r="AO344" i="8"/>
  <c r="AO348" i="8"/>
  <c r="AO9" i="8"/>
  <c r="AO13" i="8"/>
  <c r="AO12" i="8"/>
  <c r="AO98" i="8"/>
  <c r="AO104" i="8"/>
  <c r="AO270" i="8"/>
  <c r="AO280" i="8"/>
  <c r="AO288" i="8"/>
  <c r="AO296" i="8"/>
  <c r="AO300" i="8"/>
  <c r="AO306" i="8"/>
  <c r="AO310" i="8"/>
  <c r="AO314" i="8"/>
  <c r="AO322" i="8"/>
  <c r="AO326" i="8"/>
  <c r="AO330" i="8"/>
  <c r="AO334" i="8"/>
  <c r="AO338" i="8"/>
  <c r="AO343" i="8"/>
  <c r="AO347" i="8"/>
  <c r="AO391" i="8"/>
  <c r="AO6" i="8"/>
  <c r="AO7" i="8"/>
  <c r="AO16" i="8"/>
  <c r="AO19" i="8"/>
  <c r="AO20" i="8"/>
  <c r="AO70" i="8"/>
  <c r="AO73" i="8"/>
  <c r="AO74" i="8"/>
  <c r="AO77" i="8"/>
  <c r="AO81" i="8"/>
  <c r="AO107" i="8"/>
  <c r="AO112" i="8"/>
  <c r="AO132" i="8"/>
  <c r="AO135" i="8"/>
  <c r="AO141" i="8"/>
  <c r="AO142" i="8"/>
  <c r="AO145" i="8"/>
  <c r="AO149" i="8"/>
  <c r="AO209" i="8"/>
  <c r="AO217" i="8"/>
  <c r="AO218" i="8"/>
  <c r="AO225" i="8"/>
  <c r="AO233" i="8"/>
  <c r="AO282" i="8"/>
  <c r="AO402" i="8"/>
  <c r="AO423" i="8"/>
  <c r="AO430" i="8"/>
  <c r="AO244" i="8"/>
  <c r="AO250" i="8"/>
  <c r="AO258" i="8"/>
  <c r="AO264" i="8"/>
  <c r="AO268" i="8"/>
  <c r="AO276" i="8"/>
  <c r="AO284" i="8"/>
  <c r="AO294" i="8"/>
  <c r="AO320" i="8"/>
  <c r="AO353" i="8"/>
  <c r="AO385" i="8"/>
  <c r="AO434" i="8"/>
  <c r="AO8" i="8"/>
  <c r="AO21" i="8"/>
  <c r="AO62" i="8"/>
  <c r="AO64" i="8"/>
  <c r="AO71" i="8"/>
  <c r="AO75" i="8"/>
  <c r="AO79" i="8"/>
  <c r="AO110" i="8"/>
  <c r="AO111" i="8"/>
  <c r="AO133" i="8"/>
  <c r="AO137" i="8"/>
  <c r="AO138" i="8"/>
  <c r="AO144" i="8"/>
  <c r="AO147" i="8"/>
  <c r="AO220" i="8"/>
  <c r="AO418" i="8"/>
  <c r="AO422" i="8"/>
  <c r="AO426" i="8"/>
  <c r="AO416" i="8"/>
  <c r="AO352" i="8"/>
  <c r="AO356" i="8"/>
  <c r="AO360" i="8"/>
  <c r="AO364" i="8"/>
  <c r="AO368" i="8"/>
  <c r="AO372" i="8"/>
  <c r="AO376" i="8"/>
  <c r="AO380" i="8"/>
  <c r="AO388" i="8"/>
  <c r="AO392" i="8"/>
  <c r="AO396" i="8"/>
  <c r="AO410" i="8"/>
  <c r="AO415" i="8"/>
  <c r="AO433" i="8"/>
  <c r="AO428" i="8"/>
  <c r="L15" i="8"/>
  <c r="AJ15" i="8"/>
  <c r="N57" i="8"/>
  <c r="AJ83" i="8"/>
  <c r="AH177" i="8"/>
  <c r="Z177" i="8"/>
  <c r="R177" i="8"/>
  <c r="J177" i="8"/>
  <c r="AN177" i="8"/>
  <c r="AD177" i="8"/>
  <c r="T177" i="8"/>
  <c r="H177" i="8"/>
  <c r="AL177" i="8"/>
  <c r="AB177" i="8"/>
  <c r="P177" i="8"/>
  <c r="F177" i="8"/>
  <c r="V177" i="8"/>
  <c r="AJ177" i="8"/>
  <c r="N177" i="8"/>
  <c r="AF177" i="8"/>
  <c r="L177" i="8"/>
  <c r="F15" i="8"/>
  <c r="N15" i="8"/>
  <c r="V15" i="8"/>
  <c r="AD15" i="8"/>
  <c r="AL15" i="8"/>
  <c r="AN56" i="8"/>
  <c r="AF56" i="8"/>
  <c r="X56" i="8"/>
  <c r="P56" i="8"/>
  <c r="H56" i="8"/>
  <c r="N56" i="8"/>
  <c r="Z56" i="8"/>
  <c r="AJ56" i="8"/>
  <c r="F57" i="8"/>
  <c r="R57" i="8"/>
  <c r="AB57" i="8"/>
  <c r="AL57" i="8"/>
  <c r="AO60" i="8"/>
  <c r="AL63" i="8"/>
  <c r="AD63" i="8"/>
  <c r="V63" i="8"/>
  <c r="N63" i="8"/>
  <c r="F63" i="8"/>
  <c r="P63" i="8"/>
  <c r="Z63" i="8"/>
  <c r="AJ63" i="8"/>
  <c r="AN66" i="8"/>
  <c r="AF66" i="8"/>
  <c r="X66" i="8"/>
  <c r="P66" i="8"/>
  <c r="H66" i="8"/>
  <c r="AL66" i="8"/>
  <c r="AD66" i="8"/>
  <c r="V66" i="8"/>
  <c r="N66" i="8"/>
  <c r="F66" i="8"/>
  <c r="T66" i="8"/>
  <c r="AJ66" i="8"/>
  <c r="AN68" i="8"/>
  <c r="AF68" i="8"/>
  <c r="X68" i="8"/>
  <c r="P68" i="8"/>
  <c r="H68" i="8"/>
  <c r="AL68" i="8"/>
  <c r="AD68" i="8"/>
  <c r="V68" i="8"/>
  <c r="N68" i="8"/>
  <c r="F68" i="8"/>
  <c r="AJ68" i="8"/>
  <c r="AB68" i="8"/>
  <c r="T68" i="8"/>
  <c r="AO78" i="8"/>
  <c r="L83" i="8"/>
  <c r="L96" i="8"/>
  <c r="AH118" i="8"/>
  <c r="Z118" i="8"/>
  <c r="R118" i="8"/>
  <c r="J118" i="8"/>
  <c r="AN118" i="8"/>
  <c r="AF118" i="8"/>
  <c r="X118" i="8"/>
  <c r="P118" i="8"/>
  <c r="H118" i="8"/>
  <c r="AD118" i="8"/>
  <c r="N118" i="8"/>
  <c r="AB118" i="8"/>
  <c r="L118" i="8"/>
  <c r="AL118" i="8"/>
  <c r="V118" i="8"/>
  <c r="F118" i="8"/>
  <c r="R152" i="8"/>
  <c r="X177" i="8"/>
  <c r="AN183" i="8"/>
  <c r="AF183" i="8"/>
  <c r="X183" i="8"/>
  <c r="P183" i="8"/>
  <c r="H183" i="8"/>
  <c r="AL183" i="8"/>
  <c r="AD183" i="8"/>
  <c r="V183" i="8"/>
  <c r="N183" i="8"/>
  <c r="F183" i="8"/>
  <c r="AH183" i="8"/>
  <c r="R183" i="8"/>
  <c r="AB183" i="8"/>
  <c r="L183" i="8"/>
  <c r="Z183" i="8"/>
  <c r="T183" i="8"/>
  <c r="J183" i="8"/>
  <c r="AB15" i="8"/>
  <c r="Z57" i="8"/>
  <c r="AJ96" i="8"/>
  <c r="H15" i="8"/>
  <c r="P15" i="8"/>
  <c r="X15" i="8"/>
  <c r="AF15" i="8"/>
  <c r="AN15" i="8"/>
  <c r="L18" i="8"/>
  <c r="T18" i="8"/>
  <c r="AB18" i="8"/>
  <c r="AJ18" i="8"/>
  <c r="L54" i="8"/>
  <c r="V54" i="8"/>
  <c r="AN55" i="8"/>
  <c r="AF55" i="8"/>
  <c r="X55" i="8"/>
  <c r="P55" i="8"/>
  <c r="H55" i="8"/>
  <c r="N55" i="8"/>
  <c r="Z55" i="8"/>
  <c r="AJ55" i="8"/>
  <c r="F56" i="8"/>
  <c r="R56" i="8"/>
  <c r="AB56" i="8"/>
  <c r="AL56" i="8"/>
  <c r="J57" i="8"/>
  <c r="T57" i="8"/>
  <c r="L58" i="8"/>
  <c r="V58" i="8"/>
  <c r="AN59" i="8"/>
  <c r="AF59" i="8"/>
  <c r="X59" i="8"/>
  <c r="P59" i="8"/>
  <c r="H59" i="8"/>
  <c r="N59" i="8"/>
  <c r="Z59" i="8"/>
  <c r="AJ59" i="8"/>
  <c r="H63" i="8"/>
  <c r="R63" i="8"/>
  <c r="AB63" i="8"/>
  <c r="AN63" i="8"/>
  <c r="R65" i="8"/>
  <c r="J66" i="8"/>
  <c r="Z66" i="8"/>
  <c r="R67" i="8"/>
  <c r="J68" i="8"/>
  <c r="Z68" i="8"/>
  <c r="AO82" i="8"/>
  <c r="AO89" i="8"/>
  <c r="T118" i="8"/>
  <c r="AH174" i="8"/>
  <c r="Z174" i="8"/>
  <c r="R174" i="8"/>
  <c r="J174" i="8"/>
  <c r="AF174" i="8"/>
  <c r="V174" i="8"/>
  <c r="L174" i="8"/>
  <c r="AN174" i="8"/>
  <c r="AD174" i="8"/>
  <c r="T174" i="8"/>
  <c r="H174" i="8"/>
  <c r="AL174" i="8"/>
  <c r="P174" i="8"/>
  <c r="AJ174" i="8"/>
  <c r="N174" i="8"/>
  <c r="AB174" i="8"/>
  <c r="F174" i="8"/>
  <c r="AJ183" i="8"/>
  <c r="AN248" i="8"/>
  <c r="AF248" i="8"/>
  <c r="X248" i="8"/>
  <c r="P248" i="8"/>
  <c r="J248" i="8"/>
  <c r="AL248" i="8"/>
  <c r="AD248" i="8"/>
  <c r="V248" i="8"/>
  <c r="H248" i="8"/>
  <c r="AB248" i="8"/>
  <c r="Z248" i="8"/>
  <c r="L248" i="8"/>
  <c r="AJ248" i="8"/>
  <c r="AH248" i="8"/>
  <c r="F248" i="8"/>
  <c r="T248" i="8"/>
  <c r="R248" i="8"/>
  <c r="T15" i="8"/>
  <c r="AN57" i="8"/>
  <c r="AF57" i="8"/>
  <c r="X57" i="8"/>
  <c r="P57" i="8"/>
  <c r="H57" i="8"/>
  <c r="AJ57" i="8"/>
  <c r="AH83" i="8"/>
  <c r="Z83" i="8"/>
  <c r="R83" i="8"/>
  <c r="J83" i="8"/>
  <c r="AN83" i="8"/>
  <c r="AF83" i="8"/>
  <c r="X83" i="8"/>
  <c r="P83" i="8"/>
  <c r="H83" i="8"/>
  <c r="AL83" i="8"/>
  <c r="AD83" i="8"/>
  <c r="V83" i="8"/>
  <c r="N83" i="8"/>
  <c r="F83" i="8"/>
  <c r="AH96" i="8"/>
  <c r="Z96" i="8"/>
  <c r="R96" i="8"/>
  <c r="J96" i="8"/>
  <c r="AN96" i="8"/>
  <c r="AF96" i="8"/>
  <c r="X96" i="8"/>
  <c r="P96" i="8"/>
  <c r="H96" i="8"/>
  <c r="AL96" i="8"/>
  <c r="AD96" i="8"/>
  <c r="V96" i="8"/>
  <c r="N96" i="8"/>
  <c r="F96" i="8"/>
  <c r="J15" i="8"/>
  <c r="R15" i="8"/>
  <c r="Z15" i="8"/>
  <c r="F18" i="8"/>
  <c r="N18" i="8"/>
  <c r="V18" i="8"/>
  <c r="AD18" i="8"/>
  <c r="L22" i="8"/>
  <c r="T22" i="8"/>
  <c r="AB22" i="8"/>
  <c r="AN54" i="8"/>
  <c r="AF54" i="8"/>
  <c r="X54" i="8"/>
  <c r="P54" i="8"/>
  <c r="H54" i="8"/>
  <c r="N54" i="8"/>
  <c r="Z54" i="8"/>
  <c r="AJ54" i="8"/>
  <c r="J56" i="8"/>
  <c r="T56" i="8"/>
  <c r="AD56" i="8"/>
  <c r="L57" i="8"/>
  <c r="V57" i="8"/>
  <c r="AH57" i="8"/>
  <c r="AN58" i="8"/>
  <c r="AF58" i="8"/>
  <c r="X58" i="8"/>
  <c r="P58" i="8"/>
  <c r="H58" i="8"/>
  <c r="N58" i="8"/>
  <c r="Z58" i="8"/>
  <c r="AJ58" i="8"/>
  <c r="J63" i="8"/>
  <c r="T63" i="8"/>
  <c r="AF63" i="8"/>
  <c r="AN65" i="8"/>
  <c r="AF65" i="8"/>
  <c r="X65" i="8"/>
  <c r="P65" i="8"/>
  <c r="H65" i="8"/>
  <c r="AL65" i="8"/>
  <c r="AD65" i="8"/>
  <c r="V65" i="8"/>
  <c r="N65" i="8"/>
  <c r="F65" i="8"/>
  <c r="T65" i="8"/>
  <c r="AJ65" i="8"/>
  <c r="L66" i="8"/>
  <c r="AB66" i="8"/>
  <c r="AN67" i="8"/>
  <c r="AF67" i="8"/>
  <c r="X67" i="8"/>
  <c r="P67" i="8"/>
  <c r="H67" i="8"/>
  <c r="AL67" i="8"/>
  <c r="AD67" i="8"/>
  <c r="V67" i="8"/>
  <c r="N67" i="8"/>
  <c r="F67" i="8"/>
  <c r="T67" i="8"/>
  <c r="AJ67" i="8"/>
  <c r="L68" i="8"/>
  <c r="AH68" i="8"/>
  <c r="AB83" i="8"/>
  <c r="AH95" i="8"/>
  <c r="Z95" i="8"/>
  <c r="R95" i="8"/>
  <c r="J95" i="8"/>
  <c r="AN95" i="8"/>
  <c r="AF95" i="8"/>
  <c r="X95" i="8"/>
  <c r="P95" i="8"/>
  <c r="H95" i="8"/>
  <c r="AL95" i="8"/>
  <c r="AD95" i="8"/>
  <c r="V95" i="8"/>
  <c r="N95" i="8"/>
  <c r="F95" i="8"/>
  <c r="AJ95" i="8"/>
  <c r="AB96" i="8"/>
  <c r="AH115" i="8"/>
  <c r="Z115" i="8"/>
  <c r="R115" i="8"/>
  <c r="J115" i="8"/>
  <c r="AF115" i="8"/>
  <c r="V115" i="8"/>
  <c r="L115" i="8"/>
  <c r="AN115" i="8"/>
  <c r="AD115" i="8"/>
  <c r="T115" i="8"/>
  <c r="H115" i="8"/>
  <c r="AL115" i="8"/>
  <c r="AB115" i="8"/>
  <c r="P115" i="8"/>
  <c r="F115" i="8"/>
  <c r="AJ118" i="8"/>
  <c r="AO139" i="8"/>
  <c r="AH140" i="8"/>
  <c r="AB140" i="8"/>
  <c r="T140" i="8"/>
  <c r="H140" i="8"/>
  <c r="AN140" i="8"/>
  <c r="AF140" i="8"/>
  <c r="Z140" i="8"/>
  <c r="R140" i="8"/>
  <c r="L140" i="8"/>
  <c r="F140" i="8"/>
  <c r="AL140" i="8"/>
  <c r="X140" i="8"/>
  <c r="AJ140" i="8"/>
  <c r="V140" i="8"/>
  <c r="P140" i="8"/>
  <c r="AD140" i="8"/>
  <c r="AO143" i="8"/>
  <c r="AN152" i="8"/>
  <c r="AF152" i="8"/>
  <c r="X152" i="8"/>
  <c r="P152" i="8"/>
  <c r="J152" i="8"/>
  <c r="AL152" i="8"/>
  <c r="AD152" i="8"/>
  <c r="V152" i="8"/>
  <c r="H152" i="8"/>
  <c r="AB152" i="8"/>
  <c r="Z152" i="8"/>
  <c r="L152" i="8"/>
  <c r="AJ152" i="8"/>
  <c r="T152" i="8"/>
  <c r="F152" i="8"/>
  <c r="AO219" i="8"/>
  <c r="L69" i="8"/>
  <c r="T69" i="8"/>
  <c r="AB69" i="8"/>
  <c r="AJ69" i="8"/>
  <c r="AJ2" i="8" s="1"/>
  <c r="L94" i="8"/>
  <c r="X94" i="8"/>
  <c r="AL94" i="8"/>
  <c r="AO108" i="8"/>
  <c r="AH114" i="8"/>
  <c r="Z114" i="8"/>
  <c r="R114" i="8"/>
  <c r="J114" i="8"/>
  <c r="N114" i="8"/>
  <c r="X114" i="8"/>
  <c r="AJ114" i="8"/>
  <c r="AL158" i="8"/>
  <c r="AD158" i="8"/>
  <c r="V158" i="8"/>
  <c r="H158" i="8"/>
  <c r="AJ158" i="8"/>
  <c r="AB158" i="8"/>
  <c r="T158" i="8"/>
  <c r="F158" i="8"/>
  <c r="P158" i="8"/>
  <c r="AF158" i="8"/>
  <c r="AL169" i="8"/>
  <c r="AD169" i="8"/>
  <c r="V169" i="8"/>
  <c r="H169" i="8"/>
  <c r="AF169" i="8"/>
  <c r="T169" i="8"/>
  <c r="L169" i="8"/>
  <c r="AN169" i="8"/>
  <c r="AB169" i="8"/>
  <c r="R169" i="8"/>
  <c r="J169" i="8"/>
  <c r="X169" i="8"/>
  <c r="AJ170" i="8"/>
  <c r="AB170" i="8"/>
  <c r="T170" i="8"/>
  <c r="F170" i="8"/>
  <c r="AN170" i="8"/>
  <c r="AD170" i="8"/>
  <c r="R170" i="8"/>
  <c r="L170" i="8"/>
  <c r="AL170" i="8"/>
  <c r="Z170" i="8"/>
  <c r="P170" i="8"/>
  <c r="J170" i="8"/>
  <c r="V170" i="8"/>
  <c r="AH173" i="8"/>
  <c r="Z173" i="8"/>
  <c r="R173" i="8"/>
  <c r="J173" i="8"/>
  <c r="AN173" i="8"/>
  <c r="AD173" i="8"/>
  <c r="T173" i="8"/>
  <c r="H173" i="8"/>
  <c r="AL173" i="8"/>
  <c r="AB173" i="8"/>
  <c r="P173" i="8"/>
  <c r="F173" i="8"/>
  <c r="X173" i="8"/>
  <c r="AJ190" i="8"/>
  <c r="AB190" i="8"/>
  <c r="AL190" i="8"/>
  <c r="Z190" i="8"/>
  <c r="R190" i="8"/>
  <c r="J190" i="8"/>
  <c r="AH190" i="8"/>
  <c r="X190" i="8"/>
  <c r="P190" i="8"/>
  <c r="H190" i="8"/>
  <c r="AF190" i="8"/>
  <c r="N190" i="8"/>
  <c r="AD190" i="8"/>
  <c r="L190" i="8"/>
  <c r="AN190" i="8"/>
  <c r="F69" i="8"/>
  <c r="N69" i="8"/>
  <c r="V69" i="8"/>
  <c r="AD69" i="8"/>
  <c r="AL69" i="8"/>
  <c r="F94" i="8"/>
  <c r="R94" i="8"/>
  <c r="Z94" i="8"/>
  <c r="AF94" i="8"/>
  <c r="AN94" i="8"/>
  <c r="L99" i="8"/>
  <c r="T99" i="8"/>
  <c r="AB99" i="8"/>
  <c r="AJ99" i="8"/>
  <c r="L100" i="8"/>
  <c r="T100" i="8"/>
  <c r="AB100" i="8"/>
  <c r="AJ100" i="8"/>
  <c r="AJ105" i="8"/>
  <c r="AB105" i="8"/>
  <c r="T105" i="8"/>
  <c r="L105" i="8"/>
  <c r="V105" i="8"/>
  <c r="AF105" i="8"/>
  <c r="AH113" i="8"/>
  <c r="Z113" i="8"/>
  <c r="R113" i="8"/>
  <c r="J113" i="8"/>
  <c r="N113" i="8"/>
  <c r="X113" i="8"/>
  <c r="AJ113" i="8"/>
  <c r="F114" i="8"/>
  <c r="P114" i="8"/>
  <c r="AB114" i="8"/>
  <c r="AL114" i="8"/>
  <c r="AH117" i="8"/>
  <c r="Z117" i="8"/>
  <c r="R117" i="8"/>
  <c r="J117" i="8"/>
  <c r="AN117" i="8"/>
  <c r="AF117" i="8"/>
  <c r="X117" i="8"/>
  <c r="P117" i="8"/>
  <c r="H117" i="8"/>
  <c r="T117" i="8"/>
  <c r="AJ117" i="8"/>
  <c r="AH119" i="8"/>
  <c r="Z119" i="8"/>
  <c r="R119" i="8"/>
  <c r="J119" i="8"/>
  <c r="AN119" i="8"/>
  <c r="AF119" i="8"/>
  <c r="X119" i="8"/>
  <c r="P119" i="8"/>
  <c r="H119" i="8"/>
  <c r="T119" i="8"/>
  <c r="AJ119" i="8"/>
  <c r="AN131" i="8"/>
  <c r="AF131" i="8"/>
  <c r="X131" i="8"/>
  <c r="P131" i="8"/>
  <c r="H131" i="8"/>
  <c r="AL131" i="8"/>
  <c r="AD131" i="8"/>
  <c r="V131" i="8"/>
  <c r="N131" i="8"/>
  <c r="F131" i="8"/>
  <c r="T131" i="8"/>
  <c r="AJ131" i="8"/>
  <c r="AO136" i="8"/>
  <c r="AO148" i="8"/>
  <c r="AH151" i="8"/>
  <c r="Z151" i="8"/>
  <c r="R151" i="8"/>
  <c r="J151" i="8"/>
  <c r="AN151" i="8"/>
  <c r="AF151" i="8"/>
  <c r="X151" i="8"/>
  <c r="P151" i="8"/>
  <c r="H151" i="8"/>
  <c r="T151" i="8"/>
  <c r="AJ151" i="8"/>
  <c r="AN157" i="8"/>
  <c r="AF157" i="8"/>
  <c r="X157" i="8"/>
  <c r="P157" i="8"/>
  <c r="J157" i="8"/>
  <c r="AL157" i="8"/>
  <c r="AD157" i="8"/>
  <c r="V157" i="8"/>
  <c r="H157" i="8"/>
  <c r="R157" i="8"/>
  <c r="AH157" i="8"/>
  <c r="J158" i="8"/>
  <c r="R158" i="8"/>
  <c r="AH158" i="8"/>
  <c r="AN168" i="8"/>
  <c r="AF168" i="8"/>
  <c r="X168" i="8"/>
  <c r="P168" i="8"/>
  <c r="H168" i="8"/>
  <c r="AD168" i="8"/>
  <c r="T168" i="8"/>
  <c r="J168" i="8"/>
  <c r="AL168" i="8"/>
  <c r="AB168" i="8"/>
  <c r="R168" i="8"/>
  <c r="F168" i="8"/>
  <c r="Z168" i="8"/>
  <c r="F169" i="8"/>
  <c r="Z169" i="8"/>
  <c r="H170" i="8"/>
  <c r="X170" i="8"/>
  <c r="L173" i="8"/>
  <c r="AF173" i="8"/>
  <c r="F190" i="8"/>
  <c r="AO204" i="8"/>
  <c r="AO384" i="8"/>
  <c r="H69" i="8"/>
  <c r="P69" i="8"/>
  <c r="X69" i="8"/>
  <c r="AF69" i="8"/>
  <c r="L85" i="8"/>
  <c r="T85" i="8"/>
  <c r="AB85" i="8"/>
  <c r="L86" i="8"/>
  <c r="T86" i="8"/>
  <c r="AB86" i="8"/>
  <c r="L91" i="8"/>
  <c r="T91" i="8"/>
  <c r="AB91" i="8"/>
  <c r="L92" i="8"/>
  <c r="T92" i="8"/>
  <c r="AB92" i="8"/>
  <c r="P93" i="8"/>
  <c r="X93" i="8"/>
  <c r="AF93" i="8"/>
  <c r="H94" i="8"/>
  <c r="T94" i="8"/>
  <c r="AB94" i="8"/>
  <c r="F99" i="8"/>
  <c r="N99" i="8"/>
  <c r="V99" i="8"/>
  <c r="AD99" i="8"/>
  <c r="F100" i="8"/>
  <c r="N100" i="8"/>
  <c r="V100" i="8"/>
  <c r="AD100" i="8"/>
  <c r="F105" i="8"/>
  <c r="N105" i="8"/>
  <c r="X105" i="8"/>
  <c r="AH105" i="8"/>
  <c r="F113" i="8"/>
  <c r="P113" i="8"/>
  <c r="AB113" i="8"/>
  <c r="AL113" i="8"/>
  <c r="H114" i="8"/>
  <c r="T114" i="8"/>
  <c r="AD114" i="8"/>
  <c r="AN114" i="8"/>
  <c r="AH116" i="8"/>
  <c r="Z116" i="8"/>
  <c r="R116" i="8"/>
  <c r="J116" i="8"/>
  <c r="AN116" i="8"/>
  <c r="AF116" i="8"/>
  <c r="X116" i="8"/>
  <c r="P116" i="8"/>
  <c r="N116" i="8"/>
  <c r="AD116" i="8"/>
  <c r="F117" i="8"/>
  <c r="V117" i="8"/>
  <c r="AL117" i="8"/>
  <c r="F119" i="8"/>
  <c r="V119" i="8"/>
  <c r="AL119" i="8"/>
  <c r="J131" i="8"/>
  <c r="Z131" i="8"/>
  <c r="F151" i="8"/>
  <c r="V151" i="8"/>
  <c r="AL151" i="8"/>
  <c r="N152" i="8"/>
  <c r="AL153" i="8"/>
  <c r="AD153" i="8"/>
  <c r="V153" i="8"/>
  <c r="H153" i="8"/>
  <c r="AJ153" i="8"/>
  <c r="AB153" i="8"/>
  <c r="T153" i="8"/>
  <c r="F153" i="8"/>
  <c r="P153" i="8"/>
  <c r="AF153" i="8"/>
  <c r="F157" i="8"/>
  <c r="T157" i="8"/>
  <c r="AJ157" i="8"/>
  <c r="L158" i="8"/>
  <c r="X158" i="8"/>
  <c r="AN158" i="8"/>
  <c r="L168" i="8"/>
  <c r="AH168" i="8"/>
  <c r="N169" i="8"/>
  <c r="AH169" i="8"/>
  <c r="AF170" i="8"/>
  <c r="N173" i="8"/>
  <c r="AJ173" i="8"/>
  <c r="AH178" i="8"/>
  <c r="Z178" i="8"/>
  <c r="R178" i="8"/>
  <c r="J178" i="8"/>
  <c r="AF178" i="8"/>
  <c r="V178" i="8"/>
  <c r="L178" i="8"/>
  <c r="AN178" i="8"/>
  <c r="AD178" i="8"/>
  <c r="T178" i="8"/>
  <c r="H178" i="8"/>
  <c r="X178" i="8"/>
  <c r="AN185" i="8"/>
  <c r="AF185" i="8"/>
  <c r="X185" i="8"/>
  <c r="P185" i="8"/>
  <c r="H185" i="8"/>
  <c r="AL185" i="8"/>
  <c r="AD185" i="8"/>
  <c r="V185" i="8"/>
  <c r="N185" i="8"/>
  <c r="F185" i="8"/>
  <c r="AH185" i="8"/>
  <c r="R185" i="8"/>
  <c r="AB185" i="8"/>
  <c r="L185" i="8"/>
  <c r="AJ185" i="8"/>
  <c r="T190" i="8"/>
  <c r="AO266" i="8"/>
  <c r="L122" i="8"/>
  <c r="T122" i="8"/>
  <c r="AB122" i="8"/>
  <c r="AJ122" i="8"/>
  <c r="L123" i="8"/>
  <c r="T123" i="8"/>
  <c r="AB123" i="8"/>
  <c r="AJ123" i="8"/>
  <c r="L124" i="8"/>
  <c r="T124" i="8"/>
  <c r="AB124" i="8"/>
  <c r="AJ124" i="8"/>
  <c r="L125" i="8"/>
  <c r="T125" i="8"/>
  <c r="AB125" i="8"/>
  <c r="AJ125" i="8"/>
  <c r="L154" i="8"/>
  <c r="T154" i="8"/>
  <c r="AB154" i="8"/>
  <c r="AJ154" i="8"/>
  <c r="L155" i="8"/>
  <c r="R155" i="8"/>
  <c r="Z155" i="8"/>
  <c r="AH155" i="8"/>
  <c r="L159" i="8"/>
  <c r="R159" i="8"/>
  <c r="Z159" i="8"/>
  <c r="AH159" i="8"/>
  <c r="AN167" i="8"/>
  <c r="AF167" i="8"/>
  <c r="X167" i="8"/>
  <c r="P167" i="8"/>
  <c r="H167" i="8"/>
  <c r="N167" i="8"/>
  <c r="Z167" i="8"/>
  <c r="AJ167" i="8"/>
  <c r="AH176" i="8"/>
  <c r="Z176" i="8"/>
  <c r="R176" i="8"/>
  <c r="J176" i="8"/>
  <c r="N176" i="8"/>
  <c r="X176" i="8"/>
  <c r="AJ176" i="8"/>
  <c r="AH180" i="8"/>
  <c r="Z180" i="8"/>
  <c r="R180" i="8"/>
  <c r="J180" i="8"/>
  <c r="AN180" i="8"/>
  <c r="AF180" i="8"/>
  <c r="N180" i="8"/>
  <c r="X180" i="8"/>
  <c r="AL180" i="8"/>
  <c r="AN182" i="8"/>
  <c r="AF182" i="8"/>
  <c r="X182" i="8"/>
  <c r="P182" i="8"/>
  <c r="H182" i="8"/>
  <c r="AL182" i="8"/>
  <c r="AD182" i="8"/>
  <c r="V182" i="8"/>
  <c r="N182" i="8"/>
  <c r="F182" i="8"/>
  <c r="T182" i="8"/>
  <c r="AJ182" i="8"/>
  <c r="AN184" i="8"/>
  <c r="AF184" i="8"/>
  <c r="X184" i="8"/>
  <c r="P184" i="8"/>
  <c r="H184" i="8"/>
  <c r="AL184" i="8"/>
  <c r="AD184" i="8"/>
  <c r="V184" i="8"/>
  <c r="N184" i="8"/>
  <c r="F184" i="8"/>
  <c r="T184" i="8"/>
  <c r="AJ184" i="8"/>
  <c r="AL186" i="8"/>
  <c r="X186" i="8"/>
  <c r="P186" i="8"/>
  <c r="H186" i="8"/>
  <c r="AJ186" i="8"/>
  <c r="V186" i="8"/>
  <c r="N186" i="8"/>
  <c r="F186" i="8"/>
  <c r="T186" i="8"/>
  <c r="AF186" i="8"/>
  <c r="AH189" i="8"/>
  <c r="Z189" i="8"/>
  <c r="R189" i="8"/>
  <c r="J189" i="8"/>
  <c r="AN189" i="8"/>
  <c r="AF189" i="8"/>
  <c r="X189" i="8"/>
  <c r="P189" i="8"/>
  <c r="H189" i="8"/>
  <c r="T189" i="8"/>
  <c r="AJ189" i="8"/>
  <c r="AO253" i="8"/>
  <c r="AH259" i="8"/>
  <c r="Z259" i="8"/>
  <c r="R259" i="8"/>
  <c r="J259" i="8"/>
  <c r="AN259" i="8"/>
  <c r="AF259" i="8"/>
  <c r="X259" i="8"/>
  <c r="P259" i="8"/>
  <c r="H259" i="8"/>
  <c r="AD259" i="8"/>
  <c r="N259" i="8"/>
  <c r="AB259" i="8"/>
  <c r="L259" i="8"/>
  <c r="AJ259" i="8"/>
  <c r="AO261" i="8"/>
  <c r="AO304" i="8"/>
  <c r="AO336" i="8"/>
  <c r="AO369" i="8"/>
  <c r="AH398" i="8"/>
  <c r="Z398" i="8"/>
  <c r="R398" i="8"/>
  <c r="J398" i="8"/>
  <c r="AN398" i="8"/>
  <c r="AF398" i="8"/>
  <c r="X398" i="8"/>
  <c r="P398" i="8"/>
  <c r="H398" i="8"/>
  <c r="AB398" i="8"/>
  <c r="L398" i="8"/>
  <c r="AL398" i="8"/>
  <c r="V398" i="8"/>
  <c r="F398" i="8"/>
  <c r="T398" i="8"/>
  <c r="N398" i="8"/>
  <c r="F122" i="8"/>
  <c r="N122" i="8"/>
  <c r="V122" i="8"/>
  <c r="AD122" i="8"/>
  <c r="F123" i="8"/>
  <c r="N123" i="8"/>
  <c r="V123" i="8"/>
  <c r="AD123" i="8"/>
  <c r="F124" i="8"/>
  <c r="N124" i="8"/>
  <c r="V124" i="8"/>
  <c r="AD124" i="8"/>
  <c r="F125" i="8"/>
  <c r="N125" i="8"/>
  <c r="V125" i="8"/>
  <c r="AD125" i="8"/>
  <c r="L150" i="8"/>
  <c r="R150" i="8"/>
  <c r="Z150" i="8"/>
  <c r="F154" i="8"/>
  <c r="N154" i="8"/>
  <c r="V154" i="8"/>
  <c r="AD154" i="8"/>
  <c r="F155" i="8"/>
  <c r="T155" i="8"/>
  <c r="AB155" i="8"/>
  <c r="L156" i="8"/>
  <c r="R156" i="8"/>
  <c r="Z156" i="8"/>
  <c r="F159" i="8"/>
  <c r="T159" i="8"/>
  <c r="AB159" i="8"/>
  <c r="L160" i="8"/>
  <c r="T160" i="8"/>
  <c r="AB160" i="8"/>
  <c r="L161" i="8"/>
  <c r="T161" i="8"/>
  <c r="AB161" i="8"/>
  <c r="L162" i="8"/>
  <c r="T162" i="8"/>
  <c r="AB162" i="8"/>
  <c r="L163" i="8"/>
  <c r="T163" i="8"/>
  <c r="AB163" i="8"/>
  <c r="L164" i="8"/>
  <c r="T164" i="8"/>
  <c r="AB164" i="8"/>
  <c r="L165" i="8"/>
  <c r="T165" i="8"/>
  <c r="AB165" i="8"/>
  <c r="AN166" i="8"/>
  <c r="AF166" i="8"/>
  <c r="L166" i="8"/>
  <c r="R166" i="8"/>
  <c r="Z166" i="8"/>
  <c r="AJ166" i="8"/>
  <c r="F167" i="8"/>
  <c r="R167" i="8"/>
  <c r="AB167" i="8"/>
  <c r="AL167" i="8"/>
  <c r="AH175" i="8"/>
  <c r="Z175" i="8"/>
  <c r="R175" i="8"/>
  <c r="J175" i="8"/>
  <c r="N175" i="8"/>
  <c r="X175" i="8"/>
  <c r="AJ175" i="8"/>
  <c r="F176" i="8"/>
  <c r="P176" i="8"/>
  <c r="AB176" i="8"/>
  <c r="AL176" i="8"/>
  <c r="AH179" i="8"/>
  <c r="Z179" i="8"/>
  <c r="R179" i="8"/>
  <c r="J179" i="8"/>
  <c r="N179" i="8"/>
  <c r="X179" i="8"/>
  <c r="AJ179" i="8"/>
  <c r="F180" i="8"/>
  <c r="P180" i="8"/>
  <c r="AB180" i="8"/>
  <c r="AN181" i="8"/>
  <c r="AF181" i="8"/>
  <c r="X181" i="8"/>
  <c r="P181" i="8"/>
  <c r="J181" i="8"/>
  <c r="AL181" i="8"/>
  <c r="AD181" i="8"/>
  <c r="V181" i="8"/>
  <c r="H181" i="8"/>
  <c r="R181" i="8"/>
  <c r="AH181" i="8"/>
  <c r="J182" i="8"/>
  <c r="Z182" i="8"/>
  <c r="J184" i="8"/>
  <c r="Z184" i="8"/>
  <c r="J186" i="8"/>
  <c r="Z186" i="8"/>
  <c r="AH186" i="8"/>
  <c r="F189" i="8"/>
  <c r="V189" i="8"/>
  <c r="AL189" i="8"/>
  <c r="AO212" i="8"/>
  <c r="AO228" i="8"/>
  <c r="AO240" i="8"/>
  <c r="F259" i="8"/>
  <c r="AL259" i="8"/>
  <c r="AD398" i="8"/>
  <c r="L187" i="8"/>
  <c r="T187" i="8"/>
  <c r="AH187" i="8"/>
  <c r="AO239" i="8"/>
  <c r="AO247" i="8"/>
  <c r="AN260" i="8"/>
  <c r="AF260" i="8"/>
  <c r="X260" i="8"/>
  <c r="P260" i="8"/>
  <c r="J260" i="8"/>
  <c r="AL260" i="8"/>
  <c r="AD260" i="8"/>
  <c r="V260" i="8"/>
  <c r="H260" i="8"/>
  <c r="R260" i="8"/>
  <c r="AH260" i="8"/>
  <c r="AO272" i="8"/>
  <c r="AO287" i="8"/>
  <c r="AO290" i="8"/>
  <c r="AO293" i="8"/>
  <c r="AH400" i="8"/>
  <c r="Z400" i="8"/>
  <c r="R400" i="8"/>
  <c r="J400" i="8"/>
  <c r="AN400" i="8"/>
  <c r="AF400" i="8"/>
  <c r="X400" i="8"/>
  <c r="P400" i="8"/>
  <c r="H400" i="8"/>
  <c r="AB400" i="8"/>
  <c r="L400" i="8"/>
  <c r="AL400" i="8"/>
  <c r="V400" i="8"/>
  <c r="F400" i="8"/>
  <c r="AJ400" i="8"/>
  <c r="L171" i="8"/>
  <c r="T171" i="8"/>
  <c r="AB171" i="8"/>
  <c r="L172" i="8"/>
  <c r="R172" i="8"/>
  <c r="Z172" i="8"/>
  <c r="F187" i="8"/>
  <c r="N187" i="8"/>
  <c r="V187" i="8"/>
  <c r="L188" i="8"/>
  <c r="T188" i="8"/>
  <c r="AB188" i="8"/>
  <c r="AO205" i="8"/>
  <c r="AO208" i="8"/>
  <c r="AO213" i="8"/>
  <c r="AO216" i="8"/>
  <c r="AO221" i="8"/>
  <c r="AO224" i="8"/>
  <c r="AO229" i="8"/>
  <c r="AO232" i="8"/>
  <c r="N248" i="8"/>
  <c r="AO249" i="8"/>
  <c r="AO254" i="8"/>
  <c r="AO257" i="8"/>
  <c r="F260" i="8"/>
  <c r="T260" i="8"/>
  <c r="AJ260" i="8"/>
  <c r="AO263" i="8"/>
  <c r="AO312" i="8"/>
  <c r="AO328" i="8"/>
  <c r="AO345" i="8"/>
  <c r="AO361" i="8"/>
  <c r="AO377" i="8"/>
  <c r="AO393" i="8"/>
  <c r="N400" i="8"/>
  <c r="AO405" i="8"/>
  <c r="J234" i="8"/>
  <c r="R234" i="8"/>
  <c r="Z234" i="8"/>
  <c r="AH234" i="8"/>
  <c r="J235" i="8"/>
  <c r="R235" i="8"/>
  <c r="Z235" i="8"/>
  <c r="AH235" i="8"/>
  <c r="J236" i="8"/>
  <c r="R236" i="8"/>
  <c r="Z236" i="8"/>
  <c r="AH236" i="8"/>
  <c r="AO283" i="8"/>
  <c r="AO411" i="8"/>
  <c r="AO432" i="8"/>
  <c r="L191" i="8"/>
  <c r="T191" i="8"/>
  <c r="AB191" i="8"/>
  <c r="L192" i="8"/>
  <c r="T192" i="8"/>
  <c r="AB192" i="8"/>
  <c r="L193" i="8"/>
  <c r="T193" i="8"/>
  <c r="AB193" i="8"/>
  <c r="L194" i="8"/>
  <c r="T194" i="8"/>
  <c r="AB194" i="8"/>
  <c r="L195" i="8"/>
  <c r="T195" i="8"/>
  <c r="AB195" i="8"/>
  <c r="L196" i="8"/>
  <c r="T196" i="8"/>
  <c r="AB196" i="8"/>
  <c r="L197" i="8"/>
  <c r="T197" i="8"/>
  <c r="AB197" i="8"/>
  <c r="L198" i="8"/>
  <c r="T198" i="8"/>
  <c r="AB198" i="8"/>
  <c r="L199" i="8"/>
  <c r="T199" i="8"/>
  <c r="AB199" i="8"/>
  <c r="L200" i="8"/>
  <c r="T200" i="8"/>
  <c r="AB200" i="8"/>
  <c r="L201" i="8"/>
  <c r="T201" i="8"/>
  <c r="AB201" i="8"/>
  <c r="L234" i="8"/>
  <c r="T234" i="8"/>
  <c r="AB234" i="8"/>
  <c r="L235" i="8"/>
  <c r="T235" i="8"/>
  <c r="AB235" i="8"/>
  <c r="L236" i="8"/>
  <c r="T236" i="8"/>
  <c r="AB236" i="8"/>
  <c r="AO278" i="8"/>
  <c r="AO298" i="8"/>
  <c r="AO305" i="8"/>
  <c r="AO308" i="8"/>
  <c r="AO313" i="8"/>
  <c r="AO316" i="8"/>
  <c r="AO321" i="8"/>
  <c r="AO324" i="8"/>
  <c r="AO329" i="8"/>
  <c r="AO332" i="8"/>
  <c r="AO337" i="8"/>
  <c r="AO341" i="8"/>
  <c r="AO346" i="8"/>
  <c r="AO349" i="8"/>
  <c r="AO354" i="8"/>
  <c r="AO357" i="8"/>
  <c r="AO362" i="8"/>
  <c r="AO365" i="8"/>
  <c r="AO370" i="8"/>
  <c r="AO373" i="8"/>
  <c r="AO378" i="8"/>
  <c r="AO381" i="8"/>
  <c r="AO386" i="8"/>
  <c r="AO389" i="8"/>
  <c r="AO394" i="8"/>
  <c r="AO397" i="8"/>
  <c r="AH399" i="8"/>
  <c r="Z399" i="8"/>
  <c r="R399" i="8"/>
  <c r="J399" i="8"/>
  <c r="AN399" i="8"/>
  <c r="AF399" i="8"/>
  <c r="X399" i="8"/>
  <c r="P399" i="8"/>
  <c r="H399" i="8"/>
  <c r="T399" i="8"/>
  <c r="AJ399" i="8"/>
  <c r="AH401" i="8"/>
  <c r="Z401" i="8"/>
  <c r="R401" i="8"/>
  <c r="J401" i="8"/>
  <c r="AN401" i="8"/>
  <c r="AF401" i="8"/>
  <c r="X401" i="8"/>
  <c r="P401" i="8"/>
  <c r="H401" i="8"/>
  <c r="T401" i="8"/>
  <c r="AJ401" i="8"/>
  <c r="AO406" i="8"/>
  <c r="AO417" i="8"/>
  <c r="AO429" i="8"/>
  <c r="L420" i="8"/>
  <c r="T420" i="8"/>
  <c r="AB420" i="8"/>
  <c r="AJ420" i="8"/>
  <c r="L427" i="8"/>
  <c r="T427" i="8"/>
  <c r="AB427" i="8"/>
  <c r="AJ427" i="8"/>
  <c r="L407" i="8"/>
  <c r="T407" i="8"/>
  <c r="AB407" i="8"/>
  <c r="L413" i="8"/>
  <c r="T413" i="8"/>
  <c r="AB413" i="8"/>
  <c r="F420" i="8"/>
  <c r="N420" i="8"/>
  <c r="V420" i="8"/>
  <c r="AD420" i="8"/>
  <c r="L424" i="8"/>
  <c r="T424" i="8"/>
  <c r="AB424" i="8"/>
  <c r="L425" i="8"/>
  <c r="T425" i="8"/>
  <c r="AB425" i="8"/>
  <c r="F427" i="8"/>
  <c r="N427" i="8"/>
  <c r="V427" i="8"/>
  <c r="AD427" i="8"/>
  <c r="L431" i="8"/>
  <c r="T431" i="8"/>
  <c r="AB431" i="8"/>
  <c r="H2" i="8" l="1"/>
  <c r="F4" i="4" s="1"/>
  <c r="N2" i="8"/>
  <c r="F8" i="4" s="1"/>
  <c r="F2" i="8"/>
  <c r="F3" i="4" s="1"/>
  <c r="AB2" i="8"/>
  <c r="F16" i="4" s="1"/>
  <c r="P2" i="8"/>
  <c r="F10" i="4" s="1"/>
  <c r="F20" i="4"/>
  <c r="AF2" i="8"/>
  <c r="F18" i="4" s="1"/>
  <c r="J2" i="8"/>
  <c r="AH2" i="8"/>
  <c r="F19" i="4" s="1"/>
  <c r="AN2" i="8"/>
  <c r="F22" i="4" s="1"/>
  <c r="R2" i="8"/>
  <c r="F12" i="4" s="1"/>
  <c r="X2" i="8"/>
  <c r="F14" i="4" s="1"/>
  <c r="V2" i="8"/>
  <c r="F13" i="4" s="1"/>
  <c r="AL2" i="8"/>
  <c r="L2" i="8"/>
  <c r="AO172" i="8"/>
  <c r="AO156" i="8"/>
  <c r="AO198" i="8"/>
  <c r="AO165" i="8"/>
  <c r="AO150" i="8"/>
  <c r="Z2" i="8"/>
  <c r="AO425" i="8"/>
  <c r="AO431" i="8"/>
  <c r="AO407" i="8"/>
  <c r="AO194" i="8"/>
  <c r="AO151" i="8"/>
  <c r="AO166" i="8"/>
  <c r="AO93" i="8"/>
  <c r="AO424" i="8"/>
  <c r="AO163" i="8"/>
  <c r="AO92" i="8"/>
  <c r="AO22" i="8"/>
  <c r="AO197" i="8"/>
  <c r="AO193" i="8"/>
  <c r="AO164" i="8"/>
  <c r="AO160" i="8"/>
  <c r="AO195" i="8"/>
  <c r="AO191" i="8"/>
  <c r="AO171" i="8"/>
  <c r="AO161" i="8"/>
  <c r="T2" i="8"/>
  <c r="AO199" i="8"/>
  <c r="AO401" i="8"/>
  <c r="AO234" i="8"/>
  <c r="AO200" i="8"/>
  <c r="AO196" i="8"/>
  <c r="AO192" i="8"/>
  <c r="AO162" i="8"/>
  <c r="AO91" i="8"/>
  <c r="AO189" i="8"/>
  <c r="AO116" i="8"/>
  <c r="AO54" i="8"/>
  <c r="AO115" i="8"/>
  <c r="AO167" i="8"/>
  <c r="AO125" i="8"/>
  <c r="AO124" i="8"/>
  <c r="AO123" i="8"/>
  <c r="AO122" i="8"/>
  <c r="AO175" i="8"/>
  <c r="AO201" i="8"/>
  <c r="AO140" i="8"/>
  <c r="AO413" i="8"/>
  <c r="AO188" i="8"/>
  <c r="AO236" i="8"/>
  <c r="AO235" i="8"/>
  <c r="AO86" i="8"/>
  <c r="AO85" i="8"/>
  <c r="AO58" i="8"/>
  <c r="AO178" i="8"/>
  <c r="AO399" i="8"/>
  <c r="AO179" i="8"/>
  <c r="AO83" i="8"/>
  <c r="AO65" i="8"/>
  <c r="AO118" i="8"/>
  <c r="AO260" i="8"/>
  <c r="AO154" i="8"/>
  <c r="AO157" i="8"/>
  <c r="AO117" i="8"/>
  <c r="AO131" i="8"/>
  <c r="AO95" i="8"/>
  <c r="AO18" i="8"/>
  <c r="AO59" i="8"/>
  <c r="AO56" i="8"/>
  <c r="AO169" i="8"/>
  <c r="AO170" i="8"/>
  <c r="AO158" i="8"/>
  <c r="AO57" i="8"/>
  <c r="AO176" i="8"/>
  <c r="AO155" i="8"/>
  <c r="AO186" i="8"/>
  <c r="AO153" i="8"/>
  <c r="AO174" i="8"/>
  <c r="AO55" i="8"/>
  <c r="AO15" i="8"/>
  <c r="AO177" i="8"/>
  <c r="AO187" i="8"/>
  <c r="AO259" i="8"/>
  <c r="AO180" i="8"/>
  <c r="AO185" i="8"/>
  <c r="AO119" i="8"/>
  <c r="AO190" i="8"/>
  <c r="AO168" i="8"/>
  <c r="AO94" i="8"/>
  <c r="AO152" i="8"/>
  <c r="AO67" i="8"/>
  <c r="AO96" i="8"/>
  <c r="AO68" i="8"/>
  <c r="AO66" i="8"/>
  <c r="AO114" i="8"/>
  <c r="AO427" i="8"/>
  <c r="AO420" i="8"/>
  <c r="AO400" i="8"/>
  <c r="AO181" i="8"/>
  <c r="AO159" i="8"/>
  <c r="AO398" i="8"/>
  <c r="AO184" i="8"/>
  <c r="AO182" i="8"/>
  <c r="AO113" i="8"/>
  <c r="AO105" i="8"/>
  <c r="AO100" i="8"/>
  <c r="AO99" i="8"/>
  <c r="AO69" i="8"/>
  <c r="AO173" i="8"/>
  <c r="AO248" i="8"/>
  <c r="AO183" i="8"/>
  <c r="AO63" i="8"/>
  <c r="P302" i="7"/>
  <c r="P303" i="7"/>
  <c r="N302" i="7"/>
  <c r="N303" i="7"/>
  <c r="L302" i="7"/>
  <c r="L303" i="7"/>
  <c r="N295" i="7"/>
  <c r="AO295" i="7" s="1"/>
  <c r="F23" i="4" l="1"/>
  <c r="AO2" i="8"/>
  <c r="AO303" i="7"/>
  <c r="AO302" i="7"/>
  <c r="F294" i="7"/>
  <c r="H294" i="7"/>
  <c r="J294" i="7"/>
  <c r="L294" i="7"/>
  <c r="D248" i="7" l="1"/>
  <c r="D181" i="7"/>
  <c r="M169" i="7"/>
  <c r="M261" i="7" l="1"/>
  <c r="M260" i="7"/>
  <c r="M258" i="7"/>
  <c r="M248" i="7"/>
  <c r="M181" i="7"/>
  <c r="M172" i="7"/>
  <c r="M170" i="7"/>
  <c r="M166" i="7"/>
  <c r="M159" i="7"/>
  <c r="M158" i="7"/>
  <c r="M157" i="7"/>
  <c r="M156" i="7"/>
  <c r="M155" i="7"/>
  <c r="M153" i="7"/>
  <c r="M152" i="7"/>
  <c r="M150" i="7"/>
  <c r="M140" i="7"/>
  <c r="M94" i="7"/>
  <c r="M93" i="7"/>
  <c r="D178" i="7"/>
  <c r="AA187" i="7"/>
  <c r="N295" i="6" l="1"/>
  <c r="F296" i="7"/>
  <c r="H296" i="7"/>
  <c r="J296" i="7"/>
  <c r="L296" i="7"/>
  <c r="N296" i="7"/>
  <c r="P296" i="7"/>
  <c r="R296" i="7"/>
  <c r="T296" i="7"/>
  <c r="V296" i="7"/>
  <c r="X296" i="7"/>
  <c r="Z296" i="7"/>
  <c r="AB296" i="7"/>
  <c r="AD296" i="7"/>
  <c r="AF296" i="7"/>
  <c r="AH296" i="7"/>
  <c r="AJ296" i="7"/>
  <c r="AL296" i="7"/>
  <c r="AN296" i="7"/>
  <c r="M291" i="6"/>
  <c r="AI282" i="6"/>
  <c r="AI266" i="6"/>
  <c r="AI306" i="6"/>
  <c r="AI187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H430" i="6"/>
  <c r="AJ430" i="6"/>
  <c r="AL430" i="6"/>
  <c r="AN430" i="6"/>
  <c r="H431" i="6"/>
  <c r="H432" i="6"/>
  <c r="H433" i="6"/>
  <c r="H434" i="6"/>
  <c r="H435" i="6"/>
  <c r="H436" i="6"/>
  <c r="H437" i="6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401" i="7"/>
  <c r="H402" i="7"/>
  <c r="H403" i="7"/>
  <c r="H404" i="7"/>
  <c r="H405" i="7"/>
  <c r="H407" i="7"/>
  <c r="H408" i="7"/>
  <c r="H409" i="7"/>
  <c r="H410" i="7"/>
  <c r="H412" i="7"/>
  <c r="H413" i="7"/>
  <c r="H414" i="7"/>
  <c r="H415" i="7"/>
  <c r="H416" i="7"/>
  <c r="H418" i="7"/>
  <c r="H419" i="7"/>
  <c r="H420" i="7"/>
  <c r="H423" i="7"/>
  <c r="H425" i="7"/>
  <c r="H426" i="7"/>
  <c r="H427" i="7"/>
  <c r="H429" i="7"/>
  <c r="H430" i="7"/>
  <c r="H431" i="7"/>
  <c r="H361" i="7"/>
  <c r="H6" i="7"/>
  <c r="H7" i="7"/>
  <c r="H8" i="7"/>
  <c r="H9" i="7"/>
  <c r="H10" i="7"/>
  <c r="H11" i="7"/>
  <c r="H12" i="7"/>
  <c r="H13" i="7"/>
  <c r="H14" i="7"/>
  <c r="H16" i="7"/>
  <c r="H17" i="7"/>
  <c r="H19" i="7"/>
  <c r="H20" i="7"/>
  <c r="H21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60" i="7"/>
  <c r="H61" i="7"/>
  <c r="H62" i="7"/>
  <c r="H64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4" i="7"/>
  <c r="H87" i="7"/>
  <c r="H88" i="7"/>
  <c r="H89" i="7"/>
  <c r="H90" i="7"/>
  <c r="H97" i="7"/>
  <c r="H98" i="7"/>
  <c r="H101" i="7"/>
  <c r="H102" i="7"/>
  <c r="H103" i="7"/>
  <c r="H104" i="7"/>
  <c r="H106" i="7"/>
  <c r="H107" i="7"/>
  <c r="H108" i="7"/>
  <c r="H109" i="7"/>
  <c r="H110" i="7"/>
  <c r="H111" i="7"/>
  <c r="H112" i="7"/>
  <c r="H120" i="7"/>
  <c r="H121" i="7"/>
  <c r="H126" i="7"/>
  <c r="H127" i="7"/>
  <c r="H128" i="7"/>
  <c r="H129" i="7"/>
  <c r="H130" i="7"/>
  <c r="H132" i="7"/>
  <c r="H133" i="7"/>
  <c r="H134" i="7"/>
  <c r="H135" i="7"/>
  <c r="H136" i="7"/>
  <c r="H137" i="7"/>
  <c r="H138" i="7"/>
  <c r="H139" i="7"/>
  <c r="H141" i="7"/>
  <c r="H142" i="7"/>
  <c r="H143" i="7"/>
  <c r="H144" i="7"/>
  <c r="H145" i="7"/>
  <c r="H146" i="7"/>
  <c r="H147" i="7"/>
  <c r="H148" i="7"/>
  <c r="H149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2" i="7"/>
  <c r="H233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7" i="7"/>
  <c r="H298" i="7"/>
  <c r="H299" i="7"/>
  <c r="H300" i="7"/>
  <c r="H301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5" i="7"/>
  <c r="AO296" i="7" l="1"/>
  <c r="AO430" i="6"/>
  <c r="F385" i="7"/>
  <c r="J385" i="7"/>
  <c r="L385" i="7"/>
  <c r="N385" i="7"/>
  <c r="P385" i="7"/>
  <c r="R385" i="7"/>
  <c r="T385" i="7"/>
  <c r="V385" i="7"/>
  <c r="X385" i="7"/>
  <c r="Z385" i="7"/>
  <c r="AB385" i="7"/>
  <c r="AD385" i="7"/>
  <c r="AF385" i="7"/>
  <c r="AH385" i="7"/>
  <c r="AJ385" i="7"/>
  <c r="AL385" i="7"/>
  <c r="AN385" i="7"/>
  <c r="AO385" i="7" l="1"/>
  <c r="AC188" i="7"/>
  <c r="AC186" i="7"/>
  <c r="D188" i="7"/>
  <c r="H188" i="7" s="1"/>
  <c r="D186" i="7"/>
  <c r="H186" i="7" s="1"/>
  <c r="AC261" i="7"/>
  <c r="AC140" i="7"/>
  <c r="AC94" i="7"/>
  <c r="I140" i="7"/>
  <c r="I93" i="7"/>
  <c r="L308" i="7" l="1"/>
  <c r="AN431" i="7"/>
  <c r="AL431" i="7"/>
  <c r="AJ431" i="7"/>
  <c r="AH431" i="7"/>
  <c r="AF431" i="7"/>
  <c r="AD431" i="7"/>
  <c r="AB431" i="7"/>
  <c r="Z431" i="7"/>
  <c r="X431" i="7"/>
  <c r="V431" i="7"/>
  <c r="T431" i="7"/>
  <c r="R431" i="7"/>
  <c r="P431" i="7"/>
  <c r="N431" i="7"/>
  <c r="L431" i="7"/>
  <c r="J431" i="7"/>
  <c r="F431" i="7"/>
  <c r="AN430" i="7"/>
  <c r="AL430" i="7"/>
  <c r="AJ430" i="7"/>
  <c r="AH430" i="7"/>
  <c r="AF430" i="7"/>
  <c r="AD430" i="7"/>
  <c r="AB430" i="7"/>
  <c r="Z430" i="7"/>
  <c r="X430" i="7"/>
  <c r="V430" i="7"/>
  <c r="T430" i="7"/>
  <c r="R430" i="7"/>
  <c r="P430" i="7"/>
  <c r="N430" i="7"/>
  <c r="L430" i="7"/>
  <c r="J430" i="7"/>
  <c r="F430" i="7"/>
  <c r="AN429" i="7"/>
  <c r="AL429" i="7"/>
  <c r="AJ429" i="7"/>
  <c r="AH429" i="7"/>
  <c r="AF429" i="7"/>
  <c r="AD429" i="7"/>
  <c r="AB429" i="7"/>
  <c r="Z429" i="7"/>
  <c r="X429" i="7"/>
  <c r="V429" i="7"/>
  <c r="T429" i="7"/>
  <c r="R429" i="7"/>
  <c r="P429" i="7"/>
  <c r="N429" i="7"/>
  <c r="L429" i="7"/>
  <c r="J429" i="7"/>
  <c r="F429" i="7"/>
  <c r="D428" i="7"/>
  <c r="AN427" i="7"/>
  <c r="AL427" i="7"/>
  <c r="AJ427" i="7"/>
  <c r="AH427" i="7"/>
  <c r="AF427" i="7"/>
  <c r="AD427" i="7"/>
  <c r="AB427" i="7"/>
  <c r="Z427" i="7"/>
  <c r="X427" i="7"/>
  <c r="V427" i="7"/>
  <c r="T427" i="7"/>
  <c r="R427" i="7"/>
  <c r="P427" i="7"/>
  <c r="N427" i="7"/>
  <c r="L427" i="7"/>
  <c r="J427" i="7"/>
  <c r="F427" i="7"/>
  <c r="AN426" i="7"/>
  <c r="AL426" i="7"/>
  <c r="AJ426" i="7"/>
  <c r="AH426" i="7"/>
  <c r="AF426" i="7"/>
  <c r="AD426" i="7"/>
  <c r="AB426" i="7"/>
  <c r="Z426" i="7"/>
  <c r="X426" i="7"/>
  <c r="V426" i="7"/>
  <c r="T426" i="7"/>
  <c r="R426" i="7"/>
  <c r="P426" i="7"/>
  <c r="N426" i="7"/>
  <c r="L426" i="7"/>
  <c r="J426" i="7"/>
  <c r="F426" i="7"/>
  <c r="AN425" i="7"/>
  <c r="AL425" i="7"/>
  <c r="AJ425" i="7"/>
  <c r="AH425" i="7"/>
  <c r="AF425" i="7"/>
  <c r="AD425" i="7"/>
  <c r="AB425" i="7"/>
  <c r="Z425" i="7"/>
  <c r="X425" i="7"/>
  <c r="V425" i="7"/>
  <c r="T425" i="7"/>
  <c r="R425" i="7"/>
  <c r="P425" i="7"/>
  <c r="N425" i="7"/>
  <c r="L425" i="7"/>
  <c r="J425" i="7"/>
  <c r="F425" i="7"/>
  <c r="D424" i="7"/>
  <c r="H424" i="7" s="1"/>
  <c r="AN423" i="7"/>
  <c r="AL423" i="7"/>
  <c r="AJ423" i="7"/>
  <c r="AH423" i="7"/>
  <c r="AF423" i="7"/>
  <c r="AD423" i="7"/>
  <c r="AB423" i="7"/>
  <c r="Z423" i="7"/>
  <c r="X423" i="7"/>
  <c r="V423" i="7"/>
  <c r="T423" i="7"/>
  <c r="R423" i="7"/>
  <c r="P423" i="7"/>
  <c r="N423" i="7"/>
  <c r="L423" i="7"/>
  <c r="J423" i="7"/>
  <c r="F423" i="7"/>
  <c r="D422" i="7"/>
  <c r="H422" i="7" s="1"/>
  <c r="D421" i="7"/>
  <c r="AN420" i="7"/>
  <c r="AL420" i="7"/>
  <c r="AJ420" i="7"/>
  <c r="AH420" i="7"/>
  <c r="AF420" i="7"/>
  <c r="AD420" i="7"/>
  <c r="AB420" i="7"/>
  <c r="Z420" i="7"/>
  <c r="X420" i="7"/>
  <c r="V420" i="7"/>
  <c r="T420" i="7"/>
  <c r="R420" i="7"/>
  <c r="P420" i="7"/>
  <c r="N420" i="7"/>
  <c r="L420" i="7"/>
  <c r="J420" i="7"/>
  <c r="F420" i="7"/>
  <c r="AN419" i="7"/>
  <c r="AL419" i="7"/>
  <c r="AJ419" i="7"/>
  <c r="AH419" i="7"/>
  <c r="AF419" i="7"/>
  <c r="AD419" i="7"/>
  <c r="AB419" i="7"/>
  <c r="Z419" i="7"/>
  <c r="X419" i="7"/>
  <c r="V419" i="7"/>
  <c r="T419" i="7"/>
  <c r="R419" i="7"/>
  <c r="P419" i="7"/>
  <c r="N419" i="7"/>
  <c r="L419" i="7"/>
  <c r="J419" i="7"/>
  <c r="F419" i="7"/>
  <c r="AN418" i="7"/>
  <c r="AL418" i="7"/>
  <c r="AJ418" i="7"/>
  <c r="AH418" i="7"/>
  <c r="AF418" i="7"/>
  <c r="AD418" i="7"/>
  <c r="AB418" i="7"/>
  <c r="Z418" i="7"/>
  <c r="X418" i="7"/>
  <c r="V418" i="7"/>
  <c r="T418" i="7"/>
  <c r="R418" i="7"/>
  <c r="P418" i="7"/>
  <c r="N418" i="7"/>
  <c r="L418" i="7"/>
  <c r="J418" i="7"/>
  <c r="F418" i="7"/>
  <c r="D417" i="7"/>
  <c r="AN416" i="7"/>
  <c r="AL416" i="7"/>
  <c r="AJ416" i="7"/>
  <c r="AH416" i="7"/>
  <c r="AF416" i="7"/>
  <c r="AD416" i="7"/>
  <c r="AB416" i="7"/>
  <c r="Z416" i="7"/>
  <c r="X416" i="7"/>
  <c r="V416" i="7"/>
  <c r="T416" i="7"/>
  <c r="R416" i="7"/>
  <c r="P416" i="7"/>
  <c r="N416" i="7"/>
  <c r="L416" i="7"/>
  <c r="J416" i="7"/>
  <c r="F416" i="7"/>
  <c r="AN415" i="7"/>
  <c r="AL415" i="7"/>
  <c r="AJ415" i="7"/>
  <c r="AH415" i="7"/>
  <c r="AF415" i="7"/>
  <c r="AD415" i="7"/>
  <c r="AB415" i="7"/>
  <c r="Z415" i="7"/>
  <c r="X415" i="7"/>
  <c r="V415" i="7"/>
  <c r="T415" i="7"/>
  <c r="R415" i="7"/>
  <c r="P415" i="7"/>
  <c r="N415" i="7"/>
  <c r="L415" i="7"/>
  <c r="J415" i="7"/>
  <c r="F415" i="7"/>
  <c r="AN414" i="7"/>
  <c r="AL414" i="7"/>
  <c r="AJ414" i="7"/>
  <c r="AH414" i="7"/>
  <c r="AF414" i="7"/>
  <c r="AD414" i="7"/>
  <c r="AB414" i="7"/>
  <c r="Z414" i="7"/>
  <c r="X414" i="7"/>
  <c r="V414" i="7"/>
  <c r="T414" i="7"/>
  <c r="R414" i="7"/>
  <c r="P414" i="7"/>
  <c r="N414" i="7"/>
  <c r="L414" i="7"/>
  <c r="J414" i="7"/>
  <c r="F414" i="7"/>
  <c r="AN413" i="7"/>
  <c r="AL413" i="7"/>
  <c r="AJ413" i="7"/>
  <c r="AH413" i="7"/>
  <c r="AF413" i="7"/>
  <c r="AD413" i="7"/>
  <c r="AB413" i="7"/>
  <c r="Z413" i="7"/>
  <c r="X413" i="7"/>
  <c r="V413" i="7"/>
  <c r="T413" i="7"/>
  <c r="R413" i="7"/>
  <c r="P413" i="7"/>
  <c r="N413" i="7"/>
  <c r="L413" i="7"/>
  <c r="J413" i="7"/>
  <c r="F413" i="7"/>
  <c r="AN412" i="7"/>
  <c r="AL412" i="7"/>
  <c r="AJ412" i="7"/>
  <c r="AH412" i="7"/>
  <c r="AF412" i="7"/>
  <c r="AD412" i="7"/>
  <c r="AB412" i="7"/>
  <c r="Z412" i="7"/>
  <c r="X412" i="7"/>
  <c r="V412" i="7"/>
  <c r="T412" i="7"/>
  <c r="R412" i="7"/>
  <c r="P412" i="7"/>
  <c r="N412" i="7"/>
  <c r="L412" i="7"/>
  <c r="J412" i="7"/>
  <c r="F412" i="7"/>
  <c r="D411" i="7"/>
  <c r="H411" i="7" s="1"/>
  <c r="AN410" i="7"/>
  <c r="AL410" i="7"/>
  <c r="AJ410" i="7"/>
  <c r="AH410" i="7"/>
  <c r="AF410" i="7"/>
  <c r="AD410" i="7"/>
  <c r="AB410" i="7"/>
  <c r="Z410" i="7"/>
  <c r="X410" i="7"/>
  <c r="V410" i="7"/>
  <c r="T410" i="7"/>
  <c r="R410" i="7"/>
  <c r="P410" i="7"/>
  <c r="N410" i="7"/>
  <c r="L410" i="7"/>
  <c r="J410" i="7"/>
  <c r="F410" i="7"/>
  <c r="AN409" i="7"/>
  <c r="AL409" i="7"/>
  <c r="AJ409" i="7"/>
  <c r="AH409" i="7"/>
  <c r="AF409" i="7"/>
  <c r="AD409" i="7"/>
  <c r="AB409" i="7"/>
  <c r="Z409" i="7"/>
  <c r="X409" i="7"/>
  <c r="V409" i="7"/>
  <c r="T409" i="7"/>
  <c r="R409" i="7"/>
  <c r="P409" i="7"/>
  <c r="N409" i="7"/>
  <c r="L409" i="7"/>
  <c r="J409" i="7"/>
  <c r="F409" i="7"/>
  <c r="AN408" i="7"/>
  <c r="AL408" i="7"/>
  <c r="AJ408" i="7"/>
  <c r="AH408" i="7"/>
  <c r="AF408" i="7"/>
  <c r="AD408" i="7"/>
  <c r="AB408" i="7"/>
  <c r="Z408" i="7"/>
  <c r="X408" i="7"/>
  <c r="V408" i="7"/>
  <c r="T408" i="7"/>
  <c r="R408" i="7"/>
  <c r="P408" i="7"/>
  <c r="N408" i="7"/>
  <c r="L408" i="7"/>
  <c r="J408" i="7"/>
  <c r="F408" i="7"/>
  <c r="AN407" i="7"/>
  <c r="AL407" i="7"/>
  <c r="AJ407" i="7"/>
  <c r="AH407" i="7"/>
  <c r="AF407" i="7"/>
  <c r="AD407" i="7"/>
  <c r="AB407" i="7"/>
  <c r="Z407" i="7"/>
  <c r="X407" i="7"/>
  <c r="V407" i="7"/>
  <c r="T407" i="7"/>
  <c r="R407" i="7"/>
  <c r="P407" i="7"/>
  <c r="N407" i="7"/>
  <c r="L407" i="7"/>
  <c r="J407" i="7"/>
  <c r="F407" i="7"/>
  <c r="D406" i="7"/>
  <c r="H406" i="7" s="1"/>
  <c r="AN405" i="7"/>
  <c r="AL405" i="7"/>
  <c r="AJ405" i="7"/>
  <c r="AH405" i="7"/>
  <c r="AF405" i="7"/>
  <c r="AD405" i="7"/>
  <c r="AB405" i="7"/>
  <c r="Z405" i="7"/>
  <c r="X405" i="7"/>
  <c r="V405" i="7"/>
  <c r="T405" i="7"/>
  <c r="R405" i="7"/>
  <c r="P405" i="7"/>
  <c r="N405" i="7"/>
  <c r="L405" i="7"/>
  <c r="J405" i="7"/>
  <c r="F405" i="7"/>
  <c r="AN404" i="7"/>
  <c r="AL404" i="7"/>
  <c r="AJ404" i="7"/>
  <c r="AH404" i="7"/>
  <c r="AF404" i="7"/>
  <c r="AD404" i="7"/>
  <c r="AB404" i="7"/>
  <c r="Z404" i="7"/>
  <c r="X404" i="7"/>
  <c r="V404" i="7"/>
  <c r="T404" i="7"/>
  <c r="R404" i="7"/>
  <c r="P404" i="7"/>
  <c r="N404" i="7"/>
  <c r="L404" i="7"/>
  <c r="J404" i="7"/>
  <c r="F404" i="7"/>
  <c r="AN403" i="7"/>
  <c r="AL403" i="7"/>
  <c r="AJ403" i="7"/>
  <c r="AH403" i="7"/>
  <c r="AF403" i="7"/>
  <c r="AD403" i="7"/>
  <c r="AB403" i="7"/>
  <c r="Z403" i="7"/>
  <c r="X403" i="7"/>
  <c r="V403" i="7"/>
  <c r="T403" i="7"/>
  <c r="R403" i="7"/>
  <c r="P403" i="7"/>
  <c r="N403" i="7"/>
  <c r="L403" i="7"/>
  <c r="J403" i="7"/>
  <c r="F403" i="7"/>
  <c r="AN402" i="7"/>
  <c r="AL402" i="7"/>
  <c r="AJ402" i="7"/>
  <c r="AH402" i="7"/>
  <c r="AF402" i="7"/>
  <c r="AD402" i="7"/>
  <c r="AB402" i="7"/>
  <c r="Z402" i="7"/>
  <c r="X402" i="7"/>
  <c r="V402" i="7"/>
  <c r="T402" i="7"/>
  <c r="R402" i="7"/>
  <c r="P402" i="7"/>
  <c r="N402" i="7"/>
  <c r="L402" i="7"/>
  <c r="J402" i="7"/>
  <c r="F402" i="7"/>
  <c r="AN401" i="7"/>
  <c r="AL401" i="7"/>
  <c r="AJ401" i="7"/>
  <c r="AH401" i="7"/>
  <c r="AF401" i="7"/>
  <c r="AD401" i="7"/>
  <c r="AB401" i="7"/>
  <c r="Z401" i="7"/>
  <c r="X401" i="7"/>
  <c r="V401" i="7"/>
  <c r="T401" i="7"/>
  <c r="R401" i="7"/>
  <c r="P401" i="7"/>
  <c r="N401" i="7"/>
  <c r="L401" i="7"/>
  <c r="J401" i="7"/>
  <c r="F401" i="7"/>
  <c r="D400" i="7"/>
  <c r="H400" i="7" s="1"/>
  <c r="D399" i="7"/>
  <c r="H399" i="7" s="1"/>
  <c r="D398" i="7"/>
  <c r="H398" i="7" s="1"/>
  <c r="D397" i="7"/>
  <c r="AN396" i="7"/>
  <c r="AL396" i="7"/>
  <c r="AJ396" i="7"/>
  <c r="AH396" i="7"/>
  <c r="AF396" i="7"/>
  <c r="AD396" i="7"/>
  <c r="AB396" i="7"/>
  <c r="Z396" i="7"/>
  <c r="X396" i="7"/>
  <c r="V396" i="7"/>
  <c r="T396" i="7"/>
  <c r="R396" i="7"/>
  <c r="P396" i="7"/>
  <c r="N396" i="7"/>
  <c r="L396" i="7"/>
  <c r="J396" i="7"/>
  <c r="F396" i="7"/>
  <c r="AN395" i="7"/>
  <c r="AL395" i="7"/>
  <c r="AJ395" i="7"/>
  <c r="AH395" i="7"/>
  <c r="AF395" i="7"/>
  <c r="AD395" i="7"/>
  <c r="AB395" i="7"/>
  <c r="Z395" i="7"/>
  <c r="X395" i="7"/>
  <c r="V395" i="7"/>
  <c r="T395" i="7"/>
  <c r="R395" i="7"/>
  <c r="P395" i="7"/>
  <c r="N395" i="7"/>
  <c r="L395" i="7"/>
  <c r="J395" i="7"/>
  <c r="F395" i="7"/>
  <c r="AN394" i="7"/>
  <c r="AL394" i="7"/>
  <c r="AJ394" i="7"/>
  <c r="AH394" i="7"/>
  <c r="AF394" i="7"/>
  <c r="AD394" i="7"/>
  <c r="AB394" i="7"/>
  <c r="Z394" i="7"/>
  <c r="X394" i="7"/>
  <c r="V394" i="7"/>
  <c r="T394" i="7"/>
  <c r="R394" i="7"/>
  <c r="P394" i="7"/>
  <c r="N394" i="7"/>
  <c r="L394" i="7"/>
  <c r="J394" i="7"/>
  <c r="F394" i="7"/>
  <c r="AN393" i="7"/>
  <c r="AL393" i="7"/>
  <c r="AJ393" i="7"/>
  <c r="AH393" i="7"/>
  <c r="AF393" i="7"/>
  <c r="AD393" i="7"/>
  <c r="AB393" i="7"/>
  <c r="Z393" i="7"/>
  <c r="X393" i="7"/>
  <c r="V393" i="7"/>
  <c r="T393" i="7"/>
  <c r="R393" i="7"/>
  <c r="P393" i="7"/>
  <c r="N393" i="7"/>
  <c r="L393" i="7"/>
  <c r="J393" i="7"/>
  <c r="F393" i="7"/>
  <c r="AN392" i="7"/>
  <c r="AL392" i="7"/>
  <c r="AJ392" i="7"/>
  <c r="AH392" i="7"/>
  <c r="AF392" i="7"/>
  <c r="AD392" i="7"/>
  <c r="AB392" i="7"/>
  <c r="Z392" i="7"/>
  <c r="X392" i="7"/>
  <c r="V392" i="7"/>
  <c r="T392" i="7"/>
  <c r="R392" i="7"/>
  <c r="P392" i="7"/>
  <c r="N392" i="7"/>
  <c r="L392" i="7"/>
  <c r="J392" i="7"/>
  <c r="F392" i="7"/>
  <c r="AN391" i="7"/>
  <c r="AL391" i="7"/>
  <c r="AJ391" i="7"/>
  <c r="AH391" i="7"/>
  <c r="AF391" i="7"/>
  <c r="AD391" i="7"/>
  <c r="AB391" i="7"/>
  <c r="Z391" i="7"/>
  <c r="X391" i="7"/>
  <c r="V391" i="7"/>
  <c r="T391" i="7"/>
  <c r="R391" i="7"/>
  <c r="P391" i="7"/>
  <c r="N391" i="7"/>
  <c r="L391" i="7"/>
  <c r="J391" i="7"/>
  <c r="F391" i="7"/>
  <c r="AN390" i="7"/>
  <c r="AL390" i="7"/>
  <c r="AJ390" i="7"/>
  <c r="AH390" i="7"/>
  <c r="AF390" i="7"/>
  <c r="AD390" i="7"/>
  <c r="AB390" i="7"/>
  <c r="Z390" i="7"/>
  <c r="X390" i="7"/>
  <c r="V390" i="7"/>
  <c r="T390" i="7"/>
  <c r="R390" i="7"/>
  <c r="P390" i="7"/>
  <c r="N390" i="7"/>
  <c r="L390" i="7"/>
  <c r="J390" i="7"/>
  <c r="F390" i="7"/>
  <c r="AN389" i="7"/>
  <c r="AL389" i="7"/>
  <c r="AJ389" i="7"/>
  <c r="AH389" i="7"/>
  <c r="AF389" i="7"/>
  <c r="AD389" i="7"/>
  <c r="AB389" i="7"/>
  <c r="Z389" i="7"/>
  <c r="X389" i="7"/>
  <c r="V389" i="7"/>
  <c r="T389" i="7"/>
  <c r="R389" i="7"/>
  <c r="P389" i="7"/>
  <c r="N389" i="7"/>
  <c r="L389" i="7"/>
  <c r="J389" i="7"/>
  <c r="F389" i="7"/>
  <c r="AN388" i="7"/>
  <c r="AL388" i="7"/>
  <c r="AJ388" i="7"/>
  <c r="AH388" i="7"/>
  <c r="AF388" i="7"/>
  <c r="AD388" i="7"/>
  <c r="AB388" i="7"/>
  <c r="Z388" i="7"/>
  <c r="X388" i="7"/>
  <c r="V388" i="7"/>
  <c r="T388" i="7"/>
  <c r="R388" i="7"/>
  <c r="P388" i="7"/>
  <c r="N388" i="7"/>
  <c r="L388" i="7"/>
  <c r="J388" i="7"/>
  <c r="F388" i="7"/>
  <c r="AN387" i="7"/>
  <c r="AL387" i="7"/>
  <c r="AJ387" i="7"/>
  <c r="AH387" i="7"/>
  <c r="AF387" i="7"/>
  <c r="AD387" i="7"/>
  <c r="AB387" i="7"/>
  <c r="Z387" i="7"/>
  <c r="X387" i="7"/>
  <c r="V387" i="7"/>
  <c r="T387" i="7"/>
  <c r="R387" i="7"/>
  <c r="P387" i="7"/>
  <c r="N387" i="7"/>
  <c r="L387" i="7"/>
  <c r="J387" i="7"/>
  <c r="F387" i="7"/>
  <c r="AN386" i="7"/>
  <c r="AL386" i="7"/>
  <c r="AJ386" i="7"/>
  <c r="AH386" i="7"/>
  <c r="AF386" i="7"/>
  <c r="AD386" i="7"/>
  <c r="AB386" i="7"/>
  <c r="Z386" i="7"/>
  <c r="X386" i="7"/>
  <c r="V386" i="7"/>
  <c r="T386" i="7"/>
  <c r="R386" i="7"/>
  <c r="P386" i="7"/>
  <c r="N386" i="7"/>
  <c r="L386" i="7"/>
  <c r="J386" i="7"/>
  <c r="F386" i="7"/>
  <c r="AN384" i="7"/>
  <c r="AL384" i="7"/>
  <c r="AJ384" i="7"/>
  <c r="AH384" i="7"/>
  <c r="AF384" i="7"/>
  <c r="AD384" i="7"/>
  <c r="AB384" i="7"/>
  <c r="Z384" i="7"/>
  <c r="X384" i="7"/>
  <c r="V384" i="7"/>
  <c r="T384" i="7"/>
  <c r="R384" i="7"/>
  <c r="P384" i="7"/>
  <c r="N384" i="7"/>
  <c r="L384" i="7"/>
  <c r="J384" i="7"/>
  <c r="F384" i="7"/>
  <c r="AN383" i="7"/>
  <c r="AL383" i="7"/>
  <c r="AJ383" i="7"/>
  <c r="AH383" i="7"/>
  <c r="AF383" i="7"/>
  <c r="AD383" i="7"/>
  <c r="AB383" i="7"/>
  <c r="Z383" i="7"/>
  <c r="X383" i="7"/>
  <c r="V383" i="7"/>
  <c r="T383" i="7"/>
  <c r="R383" i="7"/>
  <c r="P383" i="7"/>
  <c r="N383" i="7"/>
  <c r="L383" i="7"/>
  <c r="J383" i="7"/>
  <c r="F383" i="7"/>
  <c r="AN382" i="7"/>
  <c r="AL382" i="7"/>
  <c r="AJ382" i="7"/>
  <c r="AH382" i="7"/>
  <c r="AF382" i="7"/>
  <c r="AD382" i="7"/>
  <c r="AB382" i="7"/>
  <c r="Z382" i="7"/>
  <c r="X382" i="7"/>
  <c r="V382" i="7"/>
  <c r="T382" i="7"/>
  <c r="R382" i="7"/>
  <c r="P382" i="7"/>
  <c r="N382" i="7"/>
  <c r="L382" i="7"/>
  <c r="J382" i="7"/>
  <c r="F382" i="7"/>
  <c r="AN381" i="7"/>
  <c r="AL381" i="7"/>
  <c r="AJ381" i="7"/>
  <c r="AH381" i="7"/>
  <c r="AF381" i="7"/>
  <c r="AD381" i="7"/>
  <c r="AB381" i="7"/>
  <c r="Z381" i="7"/>
  <c r="X381" i="7"/>
  <c r="V381" i="7"/>
  <c r="T381" i="7"/>
  <c r="R381" i="7"/>
  <c r="P381" i="7"/>
  <c r="N381" i="7"/>
  <c r="L381" i="7"/>
  <c r="J381" i="7"/>
  <c r="F381" i="7"/>
  <c r="AN380" i="7"/>
  <c r="AL380" i="7"/>
  <c r="AJ380" i="7"/>
  <c r="AH380" i="7"/>
  <c r="AF380" i="7"/>
  <c r="AD380" i="7"/>
  <c r="AB380" i="7"/>
  <c r="Z380" i="7"/>
  <c r="X380" i="7"/>
  <c r="V380" i="7"/>
  <c r="T380" i="7"/>
  <c r="R380" i="7"/>
  <c r="P380" i="7"/>
  <c r="N380" i="7"/>
  <c r="L380" i="7"/>
  <c r="J380" i="7"/>
  <c r="F380" i="7"/>
  <c r="AN379" i="7"/>
  <c r="AL379" i="7"/>
  <c r="AJ379" i="7"/>
  <c r="AH379" i="7"/>
  <c r="AF379" i="7"/>
  <c r="AD379" i="7"/>
  <c r="AB379" i="7"/>
  <c r="Z379" i="7"/>
  <c r="X379" i="7"/>
  <c r="V379" i="7"/>
  <c r="T379" i="7"/>
  <c r="R379" i="7"/>
  <c r="P379" i="7"/>
  <c r="N379" i="7"/>
  <c r="L379" i="7"/>
  <c r="J379" i="7"/>
  <c r="F379" i="7"/>
  <c r="AN378" i="7"/>
  <c r="AL378" i="7"/>
  <c r="AJ378" i="7"/>
  <c r="AH378" i="7"/>
  <c r="AF378" i="7"/>
  <c r="AD378" i="7"/>
  <c r="AB378" i="7"/>
  <c r="Z378" i="7"/>
  <c r="X378" i="7"/>
  <c r="V378" i="7"/>
  <c r="T378" i="7"/>
  <c r="R378" i="7"/>
  <c r="P378" i="7"/>
  <c r="N378" i="7"/>
  <c r="L378" i="7"/>
  <c r="J378" i="7"/>
  <c r="F378" i="7"/>
  <c r="AN377" i="7"/>
  <c r="AL377" i="7"/>
  <c r="AJ377" i="7"/>
  <c r="AH377" i="7"/>
  <c r="AF377" i="7"/>
  <c r="AD377" i="7"/>
  <c r="AB377" i="7"/>
  <c r="Z377" i="7"/>
  <c r="X377" i="7"/>
  <c r="V377" i="7"/>
  <c r="T377" i="7"/>
  <c r="R377" i="7"/>
  <c r="P377" i="7"/>
  <c r="N377" i="7"/>
  <c r="L377" i="7"/>
  <c r="J377" i="7"/>
  <c r="F377" i="7"/>
  <c r="AN376" i="7"/>
  <c r="AL376" i="7"/>
  <c r="AJ376" i="7"/>
  <c r="AH376" i="7"/>
  <c r="AF376" i="7"/>
  <c r="AD376" i="7"/>
  <c r="AB376" i="7"/>
  <c r="Z376" i="7"/>
  <c r="X376" i="7"/>
  <c r="V376" i="7"/>
  <c r="T376" i="7"/>
  <c r="R376" i="7"/>
  <c r="P376" i="7"/>
  <c r="N376" i="7"/>
  <c r="L376" i="7"/>
  <c r="J376" i="7"/>
  <c r="F376" i="7"/>
  <c r="AN375" i="7"/>
  <c r="AL375" i="7"/>
  <c r="AJ375" i="7"/>
  <c r="AH375" i="7"/>
  <c r="AF375" i="7"/>
  <c r="AD375" i="7"/>
  <c r="AB375" i="7"/>
  <c r="Z375" i="7"/>
  <c r="X375" i="7"/>
  <c r="V375" i="7"/>
  <c r="T375" i="7"/>
  <c r="R375" i="7"/>
  <c r="P375" i="7"/>
  <c r="N375" i="7"/>
  <c r="L375" i="7"/>
  <c r="J375" i="7"/>
  <c r="F375" i="7"/>
  <c r="AN374" i="7"/>
  <c r="AL374" i="7"/>
  <c r="AJ374" i="7"/>
  <c r="AH374" i="7"/>
  <c r="AF374" i="7"/>
  <c r="AD374" i="7"/>
  <c r="AB374" i="7"/>
  <c r="Z374" i="7"/>
  <c r="X374" i="7"/>
  <c r="V374" i="7"/>
  <c r="T374" i="7"/>
  <c r="R374" i="7"/>
  <c r="P374" i="7"/>
  <c r="N374" i="7"/>
  <c r="L374" i="7"/>
  <c r="J374" i="7"/>
  <c r="F374" i="7"/>
  <c r="AN373" i="7"/>
  <c r="AL373" i="7"/>
  <c r="AJ373" i="7"/>
  <c r="AH373" i="7"/>
  <c r="AF373" i="7"/>
  <c r="AD373" i="7"/>
  <c r="AB373" i="7"/>
  <c r="Z373" i="7"/>
  <c r="X373" i="7"/>
  <c r="V373" i="7"/>
  <c r="T373" i="7"/>
  <c r="R373" i="7"/>
  <c r="P373" i="7"/>
  <c r="N373" i="7"/>
  <c r="L373" i="7"/>
  <c r="J373" i="7"/>
  <c r="F373" i="7"/>
  <c r="AN372" i="7"/>
  <c r="AL372" i="7"/>
  <c r="AJ372" i="7"/>
  <c r="AH372" i="7"/>
  <c r="AF372" i="7"/>
  <c r="AD372" i="7"/>
  <c r="AB372" i="7"/>
  <c r="Z372" i="7"/>
  <c r="X372" i="7"/>
  <c r="V372" i="7"/>
  <c r="T372" i="7"/>
  <c r="R372" i="7"/>
  <c r="P372" i="7"/>
  <c r="N372" i="7"/>
  <c r="L372" i="7"/>
  <c r="J372" i="7"/>
  <c r="F372" i="7"/>
  <c r="AN371" i="7"/>
  <c r="AL371" i="7"/>
  <c r="AJ371" i="7"/>
  <c r="AH371" i="7"/>
  <c r="AF371" i="7"/>
  <c r="AD371" i="7"/>
  <c r="AB371" i="7"/>
  <c r="Z371" i="7"/>
  <c r="X371" i="7"/>
  <c r="V371" i="7"/>
  <c r="T371" i="7"/>
  <c r="R371" i="7"/>
  <c r="P371" i="7"/>
  <c r="N371" i="7"/>
  <c r="L371" i="7"/>
  <c r="J371" i="7"/>
  <c r="F371" i="7"/>
  <c r="AN370" i="7"/>
  <c r="AL370" i="7"/>
  <c r="AJ370" i="7"/>
  <c r="AH370" i="7"/>
  <c r="AF370" i="7"/>
  <c r="AD370" i="7"/>
  <c r="AB370" i="7"/>
  <c r="Z370" i="7"/>
  <c r="X370" i="7"/>
  <c r="V370" i="7"/>
  <c r="T370" i="7"/>
  <c r="R370" i="7"/>
  <c r="P370" i="7"/>
  <c r="N370" i="7"/>
  <c r="L370" i="7"/>
  <c r="J370" i="7"/>
  <c r="F370" i="7"/>
  <c r="AN369" i="7"/>
  <c r="AL369" i="7"/>
  <c r="AJ369" i="7"/>
  <c r="AH369" i="7"/>
  <c r="AF369" i="7"/>
  <c r="AD369" i="7"/>
  <c r="AB369" i="7"/>
  <c r="Z369" i="7"/>
  <c r="X369" i="7"/>
  <c r="V369" i="7"/>
  <c r="T369" i="7"/>
  <c r="R369" i="7"/>
  <c r="P369" i="7"/>
  <c r="N369" i="7"/>
  <c r="L369" i="7"/>
  <c r="J369" i="7"/>
  <c r="F369" i="7"/>
  <c r="AN368" i="7"/>
  <c r="AL368" i="7"/>
  <c r="AJ368" i="7"/>
  <c r="AH368" i="7"/>
  <c r="AF368" i="7"/>
  <c r="AD368" i="7"/>
  <c r="AB368" i="7"/>
  <c r="Z368" i="7"/>
  <c r="X368" i="7"/>
  <c r="V368" i="7"/>
  <c r="T368" i="7"/>
  <c r="R368" i="7"/>
  <c r="P368" i="7"/>
  <c r="N368" i="7"/>
  <c r="L368" i="7"/>
  <c r="J368" i="7"/>
  <c r="F368" i="7"/>
  <c r="AN367" i="7"/>
  <c r="AL367" i="7"/>
  <c r="AJ367" i="7"/>
  <c r="AH367" i="7"/>
  <c r="AF367" i="7"/>
  <c r="AD367" i="7"/>
  <c r="AB367" i="7"/>
  <c r="Z367" i="7"/>
  <c r="X367" i="7"/>
  <c r="V367" i="7"/>
  <c r="T367" i="7"/>
  <c r="R367" i="7"/>
  <c r="P367" i="7"/>
  <c r="N367" i="7"/>
  <c r="L367" i="7"/>
  <c r="J367" i="7"/>
  <c r="F367" i="7"/>
  <c r="AN366" i="7"/>
  <c r="AL366" i="7"/>
  <c r="AJ366" i="7"/>
  <c r="AH366" i="7"/>
  <c r="AF366" i="7"/>
  <c r="AD366" i="7"/>
  <c r="AB366" i="7"/>
  <c r="Z366" i="7"/>
  <c r="X366" i="7"/>
  <c r="V366" i="7"/>
  <c r="T366" i="7"/>
  <c r="R366" i="7"/>
  <c r="P366" i="7"/>
  <c r="N366" i="7"/>
  <c r="L366" i="7"/>
  <c r="J366" i="7"/>
  <c r="F366" i="7"/>
  <c r="AN365" i="7"/>
  <c r="AL365" i="7"/>
  <c r="AJ365" i="7"/>
  <c r="AH365" i="7"/>
  <c r="AF365" i="7"/>
  <c r="AD365" i="7"/>
  <c r="AB365" i="7"/>
  <c r="Z365" i="7"/>
  <c r="X365" i="7"/>
  <c r="V365" i="7"/>
  <c r="T365" i="7"/>
  <c r="R365" i="7"/>
  <c r="P365" i="7"/>
  <c r="N365" i="7"/>
  <c r="L365" i="7"/>
  <c r="J365" i="7"/>
  <c r="F365" i="7"/>
  <c r="AN364" i="7"/>
  <c r="AL364" i="7"/>
  <c r="AJ364" i="7"/>
  <c r="AH364" i="7"/>
  <c r="AF364" i="7"/>
  <c r="AD364" i="7"/>
  <c r="AB364" i="7"/>
  <c r="Z364" i="7"/>
  <c r="X364" i="7"/>
  <c r="V364" i="7"/>
  <c r="T364" i="7"/>
  <c r="R364" i="7"/>
  <c r="P364" i="7"/>
  <c r="N364" i="7"/>
  <c r="L364" i="7"/>
  <c r="J364" i="7"/>
  <c r="F364" i="7"/>
  <c r="AN363" i="7"/>
  <c r="AL363" i="7"/>
  <c r="AJ363" i="7"/>
  <c r="AH363" i="7"/>
  <c r="AF363" i="7"/>
  <c r="AD363" i="7"/>
  <c r="AB363" i="7"/>
  <c r="Z363" i="7"/>
  <c r="X363" i="7"/>
  <c r="V363" i="7"/>
  <c r="T363" i="7"/>
  <c r="R363" i="7"/>
  <c r="P363" i="7"/>
  <c r="N363" i="7"/>
  <c r="L363" i="7"/>
  <c r="J363" i="7"/>
  <c r="F363" i="7"/>
  <c r="AN362" i="7"/>
  <c r="AL362" i="7"/>
  <c r="AJ362" i="7"/>
  <c r="AH362" i="7"/>
  <c r="AF362" i="7"/>
  <c r="AD362" i="7"/>
  <c r="AB362" i="7"/>
  <c r="Z362" i="7"/>
  <c r="X362" i="7"/>
  <c r="V362" i="7"/>
  <c r="T362" i="7"/>
  <c r="R362" i="7"/>
  <c r="P362" i="7"/>
  <c r="N362" i="7"/>
  <c r="L362" i="7"/>
  <c r="J362" i="7"/>
  <c r="F362" i="7"/>
  <c r="AL361" i="7"/>
  <c r="AJ361" i="7"/>
  <c r="AH361" i="7"/>
  <c r="L361" i="7"/>
  <c r="F361" i="7"/>
  <c r="AN360" i="7"/>
  <c r="AL360" i="7"/>
  <c r="AJ360" i="7"/>
  <c r="AH360" i="7"/>
  <c r="AF360" i="7"/>
  <c r="AD360" i="7"/>
  <c r="AB360" i="7"/>
  <c r="Z360" i="7"/>
  <c r="X360" i="7"/>
  <c r="V360" i="7"/>
  <c r="T360" i="7"/>
  <c r="R360" i="7"/>
  <c r="P360" i="7"/>
  <c r="N360" i="7"/>
  <c r="L360" i="7"/>
  <c r="J360" i="7"/>
  <c r="F360" i="7"/>
  <c r="AN359" i="7"/>
  <c r="AL359" i="7"/>
  <c r="AJ359" i="7"/>
  <c r="AH359" i="7"/>
  <c r="AF359" i="7"/>
  <c r="AD359" i="7"/>
  <c r="AB359" i="7"/>
  <c r="Z359" i="7"/>
  <c r="X359" i="7"/>
  <c r="V359" i="7"/>
  <c r="T359" i="7"/>
  <c r="R359" i="7"/>
  <c r="P359" i="7"/>
  <c r="N359" i="7"/>
  <c r="L359" i="7"/>
  <c r="J359" i="7"/>
  <c r="F359" i="7"/>
  <c r="AN358" i="7"/>
  <c r="AL358" i="7"/>
  <c r="AJ358" i="7"/>
  <c r="AH358" i="7"/>
  <c r="AF358" i="7"/>
  <c r="AD358" i="7"/>
  <c r="AB358" i="7"/>
  <c r="Z358" i="7"/>
  <c r="X358" i="7"/>
  <c r="V358" i="7"/>
  <c r="T358" i="7"/>
  <c r="R358" i="7"/>
  <c r="P358" i="7"/>
  <c r="N358" i="7"/>
  <c r="L358" i="7"/>
  <c r="J358" i="7"/>
  <c r="F358" i="7"/>
  <c r="AN357" i="7"/>
  <c r="AL357" i="7"/>
  <c r="AJ357" i="7"/>
  <c r="AH357" i="7"/>
  <c r="AF357" i="7"/>
  <c r="AD357" i="7"/>
  <c r="AB357" i="7"/>
  <c r="Z357" i="7"/>
  <c r="X357" i="7"/>
  <c r="V357" i="7"/>
  <c r="T357" i="7"/>
  <c r="R357" i="7"/>
  <c r="P357" i="7"/>
  <c r="N357" i="7"/>
  <c r="L357" i="7"/>
  <c r="J357" i="7"/>
  <c r="F357" i="7"/>
  <c r="AN356" i="7"/>
  <c r="AL356" i="7"/>
  <c r="AJ356" i="7"/>
  <c r="AH356" i="7"/>
  <c r="AF356" i="7"/>
  <c r="AD356" i="7"/>
  <c r="AB356" i="7"/>
  <c r="Z356" i="7"/>
  <c r="X356" i="7"/>
  <c r="V356" i="7"/>
  <c r="T356" i="7"/>
  <c r="R356" i="7"/>
  <c r="P356" i="7"/>
  <c r="N356" i="7"/>
  <c r="L356" i="7"/>
  <c r="J356" i="7"/>
  <c r="F356" i="7"/>
  <c r="AN355" i="7"/>
  <c r="AL355" i="7"/>
  <c r="AJ355" i="7"/>
  <c r="AH355" i="7"/>
  <c r="AF355" i="7"/>
  <c r="AD355" i="7"/>
  <c r="AB355" i="7"/>
  <c r="Z355" i="7"/>
  <c r="X355" i="7"/>
  <c r="V355" i="7"/>
  <c r="T355" i="7"/>
  <c r="R355" i="7"/>
  <c r="P355" i="7"/>
  <c r="N355" i="7"/>
  <c r="L355" i="7"/>
  <c r="J355" i="7"/>
  <c r="F355" i="7"/>
  <c r="AN354" i="7"/>
  <c r="AL354" i="7"/>
  <c r="AJ354" i="7"/>
  <c r="AH354" i="7"/>
  <c r="AF354" i="7"/>
  <c r="AD354" i="7"/>
  <c r="AB354" i="7"/>
  <c r="Z354" i="7"/>
  <c r="X354" i="7"/>
  <c r="V354" i="7"/>
  <c r="T354" i="7"/>
  <c r="R354" i="7"/>
  <c r="P354" i="7"/>
  <c r="N354" i="7"/>
  <c r="L354" i="7"/>
  <c r="J354" i="7"/>
  <c r="F354" i="7"/>
  <c r="AN353" i="7"/>
  <c r="AL353" i="7"/>
  <c r="AJ353" i="7"/>
  <c r="AH353" i="7"/>
  <c r="AF353" i="7"/>
  <c r="AD353" i="7"/>
  <c r="AB353" i="7"/>
  <c r="Z353" i="7"/>
  <c r="X353" i="7"/>
  <c r="V353" i="7"/>
  <c r="T353" i="7"/>
  <c r="R353" i="7"/>
  <c r="P353" i="7"/>
  <c r="N353" i="7"/>
  <c r="L353" i="7"/>
  <c r="J353" i="7"/>
  <c r="F353" i="7"/>
  <c r="AN352" i="7"/>
  <c r="AL352" i="7"/>
  <c r="AJ352" i="7"/>
  <c r="AH352" i="7"/>
  <c r="AF352" i="7"/>
  <c r="AD352" i="7"/>
  <c r="AB352" i="7"/>
  <c r="Z352" i="7"/>
  <c r="X352" i="7"/>
  <c r="V352" i="7"/>
  <c r="T352" i="7"/>
  <c r="R352" i="7"/>
  <c r="P352" i="7"/>
  <c r="N352" i="7"/>
  <c r="L352" i="7"/>
  <c r="J352" i="7"/>
  <c r="F352" i="7"/>
  <c r="AN351" i="7"/>
  <c r="AL351" i="7"/>
  <c r="AJ351" i="7"/>
  <c r="AH351" i="7"/>
  <c r="AF351" i="7"/>
  <c r="AD351" i="7"/>
  <c r="AB351" i="7"/>
  <c r="Z351" i="7"/>
  <c r="X351" i="7"/>
  <c r="V351" i="7"/>
  <c r="T351" i="7"/>
  <c r="R351" i="7"/>
  <c r="P351" i="7"/>
  <c r="N351" i="7"/>
  <c r="L351" i="7"/>
  <c r="J351" i="7"/>
  <c r="F351" i="7"/>
  <c r="AN350" i="7"/>
  <c r="AL350" i="7"/>
  <c r="AJ350" i="7"/>
  <c r="AH350" i="7"/>
  <c r="AF350" i="7"/>
  <c r="AD350" i="7"/>
  <c r="AB350" i="7"/>
  <c r="Z350" i="7"/>
  <c r="X350" i="7"/>
  <c r="V350" i="7"/>
  <c r="T350" i="7"/>
  <c r="R350" i="7"/>
  <c r="P350" i="7"/>
  <c r="N350" i="7"/>
  <c r="L350" i="7"/>
  <c r="J350" i="7"/>
  <c r="F350" i="7"/>
  <c r="AN349" i="7"/>
  <c r="AL349" i="7"/>
  <c r="AJ349" i="7"/>
  <c r="AH349" i="7"/>
  <c r="AF349" i="7"/>
  <c r="AD349" i="7"/>
  <c r="AB349" i="7"/>
  <c r="Z349" i="7"/>
  <c r="X349" i="7"/>
  <c r="V349" i="7"/>
  <c r="T349" i="7"/>
  <c r="R349" i="7"/>
  <c r="P349" i="7"/>
  <c r="N349" i="7"/>
  <c r="L349" i="7"/>
  <c r="J349" i="7"/>
  <c r="F349" i="7"/>
  <c r="AN348" i="7"/>
  <c r="AL348" i="7"/>
  <c r="AJ348" i="7"/>
  <c r="AH348" i="7"/>
  <c r="AF348" i="7"/>
  <c r="AD348" i="7"/>
  <c r="AB348" i="7"/>
  <c r="Z348" i="7"/>
  <c r="X348" i="7"/>
  <c r="V348" i="7"/>
  <c r="T348" i="7"/>
  <c r="R348" i="7"/>
  <c r="P348" i="7"/>
  <c r="N348" i="7"/>
  <c r="L348" i="7"/>
  <c r="J348" i="7"/>
  <c r="F348" i="7"/>
  <c r="AN347" i="7"/>
  <c r="AL347" i="7"/>
  <c r="AJ347" i="7"/>
  <c r="AH347" i="7"/>
  <c r="AF347" i="7"/>
  <c r="AD347" i="7"/>
  <c r="AB347" i="7"/>
  <c r="Z347" i="7"/>
  <c r="X347" i="7"/>
  <c r="V347" i="7"/>
  <c r="T347" i="7"/>
  <c r="R347" i="7"/>
  <c r="P347" i="7"/>
  <c r="N347" i="7"/>
  <c r="L347" i="7"/>
  <c r="J347" i="7"/>
  <c r="F347" i="7"/>
  <c r="AN346" i="7"/>
  <c r="AL346" i="7"/>
  <c r="AJ346" i="7"/>
  <c r="AH346" i="7"/>
  <c r="AF346" i="7"/>
  <c r="AD346" i="7"/>
  <c r="AB346" i="7"/>
  <c r="Z346" i="7"/>
  <c r="X346" i="7"/>
  <c r="V346" i="7"/>
  <c r="T346" i="7"/>
  <c r="R346" i="7"/>
  <c r="P346" i="7"/>
  <c r="N346" i="7"/>
  <c r="L346" i="7"/>
  <c r="J346" i="7"/>
  <c r="F346" i="7"/>
  <c r="AN345" i="7"/>
  <c r="AL345" i="7"/>
  <c r="AJ345" i="7"/>
  <c r="AH345" i="7"/>
  <c r="AF345" i="7"/>
  <c r="AD345" i="7"/>
  <c r="AB345" i="7"/>
  <c r="Z345" i="7"/>
  <c r="X345" i="7"/>
  <c r="V345" i="7"/>
  <c r="T345" i="7"/>
  <c r="R345" i="7"/>
  <c r="P345" i="7"/>
  <c r="N345" i="7"/>
  <c r="L345" i="7"/>
  <c r="J345" i="7"/>
  <c r="F345" i="7"/>
  <c r="AN344" i="7"/>
  <c r="AL344" i="7"/>
  <c r="AJ344" i="7"/>
  <c r="AH344" i="7"/>
  <c r="AF344" i="7"/>
  <c r="AD344" i="7"/>
  <c r="AB344" i="7"/>
  <c r="Z344" i="7"/>
  <c r="X344" i="7"/>
  <c r="V344" i="7"/>
  <c r="T344" i="7"/>
  <c r="R344" i="7"/>
  <c r="P344" i="7"/>
  <c r="N344" i="7"/>
  <c r="L344" i="7"/>
  <c r="J344" i="7"/>
  <c r="F344" i="7"/>
  <c r="AN343" i="7"/>
  <c r="AL343" i="7"/>
  <c r="AJ343" i="7"/>
  <c r="AH343" i="7"/>
  <c r="AF343" i="7"/>
  <c r="AD343" i="7"/>
  <c r="AB343" i="7"/>
  <c r="Z343" i="7"/>
  <c r="X343" i="7"/>
  <c r="V343" i="7"/>
  <c r="T343" i="7"/>
  <c r="R343" i="7"/>
  <c r="P343" i="7"/>
  <c r="N343" i="7"/>
  <c r="L343" i="7"/>
  <c r="J343" i="7"/>
  <c r="F343" i="7"/>
  <c r="AN342" i="7"/>
  <c r="AL342" i="7"/>
  <c r="AJ342" i="7"/>
  <c r="AH342" i="7"/>
  <c r="AF342" i="7"/>
  <c r="AD342" i="7"/>
  <c r="AB342" i="7"/>
  <c r="Z342" i="7"/>
  <c r="X342" i="7"/>
  <c r="V342" i="7"/>
  <c r="T342" i="7"/>
  <c r="R342" i="7"/>
  <c r="P342" i="7"/>
  <c r="N342" i="7"/>
  <c r="L342" i="7"/>
  <c r="J342" i="7"/>
  <c r="F342" i="7"/>
  <c r="AN341" i="7"/>
  <c r="AL341" i="7"/>
  <c r="AJ341" i="7"/>
  <c r="AH341" i="7"/>
  <c r="AF341" i="7"/>
  <c r="AD341" i="7"/>
  <c r="AB341" i="7"/>
  <c r="Z341" i="7"/>
  <c r="X341" i="7"/>
  <c r="V341" i="7"/>
  <c r="T341" i="7"/>
  <c r="R341" i="7"/>
  <c r="P341" i="7"/>
  <c r="N341" i="7"/>
  <c r="L341" i="7"/>
  <c r="J341" i="7"/>
  <c r="F341" i="7"/>
  <c r="AN340" i="7"/>
  <c r="AL340" i="7"/>
  <c r="AJ340" i="7"/>
  <c r="AH340" i="7"/>
  <c r="AF340" i="7"/>
  <c r="AD340" i="7"/>
  <c r="AB340" i="7"/>
  <c r="Z340" i="7"/>
  <c r="X340" i="7"/>
  <c r="V340" i="7"/>
  <c r="T340" i="7"/>
  <c r="R340" i="7"/>
  <c r="P340" i="7"/>
  <c r="N340" i="7"/>
  <c r="L340" i="7"/>
  <c r="J340" i="7"/>
  <c r="F340" i="7"/>
  <c r="AN339" i="7"/>
  <c r="AL339" i="7"/>
  <c r="AJ339" i="7"/>
  <c r="AH339" i="7"/>
  <c r="AF339" i="7"/>
  <c r="AD339" i="7"/>
  <c r="AB339" i="7"/>
  <c r="Z339" i="7"/>
  <c r="X339" i="7"/>
  <c r="V339" i="7"/>
  <c r="T339" i="7"/>
  <c r="R339" i="7"/>
  <c r="P339" i="7"/>
  <c r="N339" i="7"/>
  <c r="L339" i="7"/>
  <c r="J339" i="7"/>
  <c r="F339" i="7"/>
  <c r="AN338" i="7"/>
  <c r="AL338" i="7"/>
  <c r="AJ338" i="7"/>
  <c r="AH338" i="7"/>
  <c r="AF338" i="7"/>
  <c r="AD338" i="7"/>
  <c r="AB338" i="7"/>
  <c r="Z338" i="7"/>
  <c r="X338" i="7"/>
  <c r="V338" i="7"/>
  <c r="T338" i="7"/>
  <c r="R338" i="7"/>
  <c r="P338" i="7"/>
  <c r="N338" i="7"/>
  <c r="L338" i="7"/>
  <c r="J338" i="7"/>
  <c r="F338" i="7"/>
  <c r="AN337" i="7"/>
  <c r="AL337" i="7"/>
  <c r="AJ337" i="7"/>
  <c r="AH337" i="7"/>
  <c r="AF337" i="7"/>
  <c r="AD337" i="7"/>
  <c r="AB337" i="7"/>
  <c r="Z337" i="7"/>
  <c r="X337" i="7"/>
  <c r="V337" i="7"/>
  <c r="T337" i="7"/>
  <c r="R337" i="7"/>
  <c r="P337" i="7"/>
  <c r="N337" i="7"/>
  <c r="L337" i="7"/>
  <c r="J337" i="7"/>
  <c r="F337" i="7"/>
  <c r="AN336" i="7"/>
  <c r="AL336" i="7"/>
  <c r="AJ336" i="7"/>
  <c r="AH336" i="7"/>
  <c r="AF336" i="7"/>
  <c r="AD336" i="7"/>
  <c r="AB336" i="7"/>
  <c r="Z336" i="7"/>
  <c r="X336" i="7"/>
  <c r="V336" i="7"/>
  <c r="T336" i="7"/>
  <c r="R336" i="7"/>
  <c r="P336" i="7"/>
  <c r="N336" i="7"/>
  <c r="L336" i="7"/>
  <c r="J336" i="7"/>
  <c r="F336" i="7"/>
  <c r="AN335" i="7"/>
  <c r="AL335" i="7"/>
  <c r="AJ335" i="7"/>
  <c r="AH335" i="7"/>
  <c r="AF335" i="7"/>
  <c r="AD335" i="7"/>
  <c r="AB335" i="7"/>
  <c r="Z335" i="7"/>
  <c r="X335" i="7"/>
  <c r="V335" i="7"/>
  <c r="T335" i="7"/>
  <c r="R335" i="7"/>
  <c r="P335" i="7"/>
  <c r="N335" i="7"/>
  <c r="L335" i="7"/>
  <c r="J335" i="7"/>
  <c r="F335" i="7"/>
  <c r="AN334" i="7"/>
  <c r="AL334" i="7"/>
  <c r="AJ334" i="7"/>
  <c r="AH334" i="7"/>
  <c r="AF334" i="7"/>
  <c r="AD334" i="7"/>
  <c r="AB334" i="7"/>
  <c r="Z334" i="7"/>
  <c r="X334" i="7"/>
  <c r="V334" i="7"/>
  <c r="T334" i="7"/>
  <c r="R334" i="7"/>
  <c r="P334" i="7"/>
  <c r="N334" i="7"/>
  <c r="L334" i="7"/>
  <c r="J334" i="7"/>
  <c r="F334" i="7"/>
  <c r="AN333" i="7"/>
  <c r="AL333" i="7"/>
  <c r="AJ333" i="7"/>
  <c r="AH333" i="7"/>
  <c r="AF333" i="7"/>
  <c r="AD333" i="7"/>
  <c r="AB333" i="7"/>
  <c r="Z333" i="7"/>
  <c r="X333" i="7"/>
  <c r="V333" i="7"/>
  <c r="T333" i="7"/>
  <c r="R333" i="7"/>
  <c r="P333" i="7"/>
  <c r="N333" i="7"/>
  <c r="L333" i="7"/>
  <c r="J333" i="7"/>
  <c r="F333" i="7"/>
  <c r="AN332" i="7"/>
  <c r="AL332" i="7"/>
  <c r="AJ332" i="7"/>
  <c r="AH332" i="7"/>
  <c r="AF332" i="7"/>
  <c r="AD332" i="7"/>
  <c r="AB332" i="7"/>
  <c r="Z332" i="7"/>
  <c r="X332" i="7"/>
  <c r="V332" i="7"/>
  <c r="T332" i="7"/>
  <c r="R332" i="7"/>
  <c r="P332" i="7"/>
  <c r="N332" i="7"/>
  <c r="L332" i="7"/>
  <c r="J332" i="7"/>
  <c r="F332" i="7"/>
  <c r="AN331" i="7"/>
  <c r="AL331" i="7"/>
  <c r="AJ331" i="7"/>
  <c r="AH331" i="7"/>
  <c r="AF331" i="7"/>
  <c r="AD331" i="7"/>
  <c r="AB331" i="7"/>
  <c r="Z331" i="7"/>
  <c r="X331" i="7"/>
  <c r="V331" i="7"/>
  <c r="T331" i="7"/>
  <c r="R331" i="7"/>
  <c r="P331" i="7"/>
  <c r="N331" i="7"/>
  <c r="L331" i="7"/>
  <c r="J331" i="7"/>
  <c r="F331" i="7"/>
  <c r="AN330" i="7"/>
  <c r="AL330" i="7"/>
  <c r="AJ330" i="7"/>
  <c r="AH330" i="7"/>
  <c r="AF330" i="7"/>
  <c r="AD330" i="7"/>
  <c r="AB330" i="7"/>
  <c r="Z330" i="7"/>
  <c r="X330" i="7"/>
  <c r="V330" i="7"/>
  <c r="T330" i="7"/>
  <c r="R330" i="7"/>
  <c r="P330" i="7"/>
  <c r="N330" i="7"/>
  <c r="L330" i="7"/>
  <c r="J330" i="7"/>
  <c r="F330" i="7"/>
  <c r="AN329" i="7"/>
  <c r="AL329" i="7"/>
  <c r="AJ329" i="7"/>
  <c r="AH329" i="7"/>
  <c r="AF329" i="7"/>
  <c r="AD329" i="7"/>
  <c r="AB329" i="7"/>
  <c r="Z329" i="7"/>
  <c r="X329" i="7"/>
  <c r="V329" i="7"/>
  <c r="T329" i="7"/>
  <c r="R329" i="7"/>
  <c r="P329" i="7"/>
  <c r="N329" i="7"/>
  <c r="L329" i="7"/>
  <c r="J329" i="7"/>
  <c r="F329" i="7"/>
  <c r="AN328" i="7"/>
  <c r="AL328" i="7"/>
  <c r="AJ328" i="7"/>
  <c r="AH328" i="7"/>
  <c r="AF328" i="7"/>
  <c r="AD328" i="7"/>
  <c r="AB328" i="7"/>
  <c r="Z328" i="7"/>
  <c r="X328" i="7"/>
  <c r="V328" i="7"/>
  <c r="T328" i="7"/>
  <c r="R328" i="7"/>
  <c r="P328" i="7"/>
  <c r="N328" i="7"/>
  <c r="L328" i="7"/>
  <c r="J328" i="7"/>
  <c r="F328" i="7"/>
  <c r="AN327" i="7"/>
  <c r="AL327" i="7"/>
  <c r="AJ327" i="7"/>
  <c r="AH327" i="7"/>
  <c r="AF327" i="7"/>
  <c r="AD327" i="7"/>
  <c r="AB327" i="7"/>
  <c r="Z327" i="7"/>
  <c r="X327" i="7"/>
  <c r="V327" i="7"/>
  <c r="T327" i="7"/>
  <c r="R327" i="7"/>
  <c r="P327" i="7"/>
  <c r="N327" i="7"/>
  <c r="L327" i="7"/>
  <c r="J327" i="7"/>
  <c r="F327" i="7"/>
  <c r="AN326" i="7"/>
  <c r="AL326" i="7"/>
  <c r="AJ326" i="7"/>
  <c r="AH326" i="7"/>
  <c r="AF326" i="7"/>
  <c r="AD326" i="7"/>
  <c r="AB326" i="7"/>
  <c r="Z326" i="7"/>
  <c r="X326" i="7"/>
  <c r="V326" i="7"/>
  <c r="T326" i="7"/>
  <c r="R326" i="7"/>
  <c r="P326" i="7"/>
  <c r="N326" i="7"/>
  <c r="L326" i="7"/>
  <c r="J326" i="7"/>
  <c r="F326" i="7"/>
  <c r="AN325" i="7"/>
  <c r="AL325" i="7"/>
  <c r="AJ325" i="7"/>
  <c r="AH325" i="7"/>
  <c r="AF325" i="7"/>
  <c r="AD325" i="7"/>
  <c r="AB325" i="7"/>
  <c r="Z325" i="7"/>
  <c r="X325" i="7"/>
  <c r="V325" i="7"/>
  <c r="T325" i="7"/>
  <c r="R325" i="7"/>
  <c r="P325" i="7"/>
  <c r="N325" i="7"/>
  <c r="L325" i="7"/>
  <c r="J325" i="7"/>
  <c r="F325" i="7"/>
  <c r="AN324" i="7"/>
  <c r="AL324" i="7"/>
  <c r="AJ324" i="7"/>
  <c r="AH324" i="7"/>
  <c r="AF324" i="7"/>
  <c r="AD324" i="7"/>
  <c r="AB324" i="7"/>
  <c r="Z324" i="7"/>
  <c r="X324" i="7"/>
  <c r="V324" i="7"/>
  <c r="T324" i="7"/>
  <c r="R324" i="7"/>
  <c r="P324" i="7"/>
  <c r="N324" i="7"/>
  <c r="L324" i="7"/>
  <c r="J324" i="7"/>
  <c r="F324" i="7"/>
  <c r="AN323" i="7"/>
  <c r="AL323" i="7"/>
  <c r="AJ323" i="7"/>
  <c r="AH323" i="7"/>
  <c r="AF323" i="7"/>
  <c r="AD323" i="7"/>
  <c r="AB323" i="7"/>
  <c r="Z323" i="7"/>
  <c r="X323" i="7"/>
  <c r="V323" i="7"/>
  <c r="T323" i="7"/>
  <c r="R323" i="7"/>
  <c r="P323" i="7"/>
  <c r="N323" i="7"/>
  <c r="L323" i="7"/>
  <c r="J323" i="7"/>
  <c r="F323" i="7"/>
  <c r="AN322" i="7"/>
  <c r="AL322" i="7"/>
  <c r="AJ322" i="7"/>
  <c r="AH322" i="7"/>
  <c r="AF322" i="7"/>
  <c r="AD322" i="7"/>
  <c r="AB322" i="7"/>
  <c r="Z322" i="7"/>
  <c r="X322" i="7"/>
  <c r="V322" i="7"/>
  <c r="T322" i="7"/>
  <c r="R322" i="7"/>
  <c r="P322" i="7"/>
  <c r="N322" i="7"/>
  <c r="L322" i="7"/>
  <c r="J322" i="7"/>
  <c r="F322" i="7"/>
  <c r="AN321" i="7"/>
  <c r="AL321" i="7"/>
  <c r="AJ321" i="7"/>
  <c r="AH321" i="7"/>
  <c r="AF321" i="7"/>
  <c r="AD321" i="7"/>
  <c r="AB321" i="7"/>
  <c r="Z321" i="7"/>
  <c r="X321" i="7"/>
  <c r="V321" i="7"/>
  <c r="T321" i="7"/>
  <c r="R321" i="7"/>
  <c r="P321" i="7"/>
  <c r="N321" i="7"/>
  <c r="L321" i="7"/>
  <c r="J321" i="7"/>
  <c r="F321" i="7"/>
  <c r="AN320" i="7"/>
  <c r="AL320" i="7"/>
  <c r="AJ320" i="7"/>
  <c r="AH320" i="7"/>
  <c r="AF320" i="7"/>
  <c r="AD320" i="7"/>
  <c r="AB320" i="7"/>
  <c r="Z320" i="7"/>
  <c r="X320" i="7"/>
  <c r="V320" i="7"/>
  <c r="T320" i="7"/>
  <c r="R320" i="7"/>
  <c r="P320" i="7"/>
  <c r="N320" i="7"/>
  <c r="L320" i="7"/>
  <c r="J320" i="7"/>
  <c r="F320" i="7"/>
  <c r="AN319" i="7"/>
  <c r="AL319" i="7"/>
  <c r="AJ319" i="7"/>
  <c r="AH319" i="7"/>
  <c r="AF319" i="7"/>
  <c r="AD319" i="7"/>
  <c r="AB319" i="7"/>
  <c r="Z319" i="7"/>
  <c r="X319" i="7"/>
  <c r="V319" i="7"/>
  <c r="T319" i="7"/>
  <c r="R319" i="7"/>
  <c r="P319" i="7"/>
  <c r="N319" i="7"/>
  <c r="L319" i="7"/>
  <c r="J319" i="7"/>
  <c r="F319" i="7"/>
  <c r="AN318" i="7"/>
  <c r="AL318" i="7"/>
  <c r="AJ318" i="7"/>
  <c r="AH318" i="7"/>
  <c r="AF318" i="7"/>
  <c r="AD318" i="7"/>
  <c r="AB318" i="7"/>
  <c r="Z318" i="7"/>
  <c r="X318" i="7"/>
  <c r="V318" i="7"/>
  <c r="T318" i="7"/>
  <c r="R318" i="7"/>
  <c r="P318" i="7"/>
  <c r="N318" i="7"/>
  <c r="L318" i="7"/>
  <c r="J318" i="7"/>
  <c r="F318" i="7"/>
  <c r="AN317" i="7"/>
  <c r="AL317" i="7"/>
  <c r="AJ317" i="7"/>
  <c r="AH317" i="7"/>
  <c r="AF317" i="7"/>
  <c r="AD317" i="7"/>
  <c r="AB317" i="7"/>
  <c r="Z317" i="7"/>
  <c r="X317" i="7"/>
  <c r="V317" i="7"/>
  <c r="T317" i="7"/>
  <c r="R317" i="7"/>
  <c r="P317" i="7"/>
  <c r="N317" i="7"/>
  <c r="L317" i="7"/>
  <c r="J317" i="7"/>
  <c r="F317" i="7"/>
  <c r="AN316" i="7"/>
  <c r="AL316" i="7"/>
  <c r="AJ316" i="7"/>
  <c r="AH316" i="7"/>
  <c r="AF316" i="7"/>
  <c r="AD316" i="7"/>
  <c r="AB316" i="7"/>
  <c r="Z316" i="7"/>
  <c r="X316" i="7"/>
  <c r="V316" i="7"/>
  <c r="T316" i="7"/>
  <c r="R316" i="7"/>
  <c r="P316" i="7"/>
  <c r="N316" i="7"/>
  <c r="L316" i="7"/>
  <c r="J316" i="7"/>
  <c r="F316" i="7"/>
  <c r="AN315" i="7"/>
  <c r="AL315" i="7"/>
  <c r="AJ315" i="7"/>
  <c r="AH315" i="7"/>
  <c r="AF315" i="7"/>
  <c r="AD315" i="7"/>
  <c r="AB315" i="7"/>
  <c r="Z315" i="7"/>
  <c r="X315" i="7"/>
  <c r="V315" i="7"/>
  <c r="T315" i="7"/>
  <c r="R315" i="7"/>
  <c r="P315" i="7"/>
  <c r="N315" i="7"/>
  <c r="L315" i="7"/>
  <c r="J315" i="7"/>
  <c r="F315" i="7"/>
  <c r="AN314" i="7"/>
  <c r="AL314" i="7"/>
  <c r="AJ314" i="7"/>
  <c r="AH314" i="7"/>
  <c r="AF314" i="7"/>
  <c r="AD314" i="7"/>
  <c r="AB314" i="7"/>
  <c r="Z314" i="7"/>
  <c r="X314" i="7"/>
  <c r="V314" i="7"/>
  <c r="T314" i="7"/>
  <c r="R314" i="7"/>
  <c r="P314" i="7"/>
  <c r="N314" i="7"/>
  <c r="L314" i="7"/>
  <c r="J314" i="7"/>
  <c r="F314" i="7"/>
  <c r="AN313" i="7"/>
  <c r="AL313" i="7"/>
  <c r="AJ313" i="7"/>
  <c r="AH313" i="7"/>
  <c r="AF313" i="7"/>
  <c r="AD313" i="7"/>
  <c r="AB313" i="7"/>
  <c r="Z313" i="7"/>
  <c r="X313" i="7"/>
  <c r="V313" i="7"/>
  <c r="T313" i="7"/>
  <c r="R313" i="7"/>
  <c r="P313" i="7"/>
  <c r="N313" i="7"/>
  <c r="L313" i="7"/>
  <c r="J313" i="7"/>
  <c r="F313" i="7"/>
  <c r="AN312" i="7"/>
  <c r="AL312" i="7"/>
  <c r="AJ312" i="7"/>
  <c r="AH312" i="7"/>
  <c r="AF312" i="7"/>
  <c r="AD312" i="7"/>
  <c r="AB312" i="7"/>
  <c r="Z312" i="7"/>
  <c r="X312" i="7"/>
  <c r="V312" i="7"/>
  <c r="T312" i="7"/>
  <c r="R312" i="7"/>
  <c r="P312" i="7"/>
  <c r="N312" i="7"/>
  <c r="L312" i="7"/>
  <c r="J312" i="7"/>
  <c r="F312" i="7"/>
  <c r="AN311" i="7"/>
  <c r="AL311" i="7"/>
  <c r="AJ311" i="7"/>
  <c r="AH311" i="7"/>
  <c r="AF311" i="7"/>
  <c r="AD311" i="7"/>
  <c r="AB311" i="7"/>
  <c r="Z311" i="7"/>
  <c r="X311" i="7"/>
  <c r="V311" i="7"/>
  <c r="T311" i="7"/>
  <c r="R311" i="7"/>
  <c r="P311" i="7"/>
  <c r="N311" i="7"/>
  <c r="L311" i="7"/>
  <c r="J311" i="7"/>
  <c r="F311" i="7"/>
  <c r="AN310" i="7"/>
  <c r="AL310" i="7"/>
  <c r="AJ310" i="7"/>
  <c r="AH310" i="7"/>
  <c r="AF310" i="7"/>
  <c r="AD310" i="7"/>
  <c r="AB310" i="7"/>
  <c r="Z310" i="7"/>
  <c r="X310" i="7"/>
  <c r="V310" i="7"/>
  <c r="T310" i="7"/>
  <c r="R310" i="7"/>
  <c r="P310" i="7"/>
  <c r="N310" i="7"/>
  <c r="L310" i="7"/>
  <c r="J310" i="7"/>
  <c r="F310" i="7"/>
  <c r="AN309" i="7"/>
  <c r="AL309" i="7"/>
  <c r="AJ309" i="7"/>
  <c r="AH309" i="7"/>
  <c r="AF309" i="7"/>
  <c r="AD309" i="7"/>
  <c r="AB309" i="7"/>
  <c r="Z309" i="7"/>
  <c r="X309" i="7"/>
  <c r="V309" i="7"/>
  <c r="T309" i="7"/>
  <c r="R309" i="7"/>
  <c r="P309" i="7"/>
  <c r="N309" i="7"/>
  <c r="L309" i="7"/>
  <c r="J309" i="7"/>
  <c r="F309" i="7"/>
  <c r="AN308" i="7"/>
  <c r="AL308" i="7"/>
  <c r="AJ308" i="7"/>
  <c r="AH308" i="7"/>
  <c r="AF308" i="7"/>
  <c r="AD308" i="7"/>
  <c r="AB308" i="7"/>
  <c r="Z308" i="7"/>
  <c r="X308" i="7"/>
  <c r="V308" i="7"/>
  <c r="T308" i="7"/>
  <c r="R308" i="7"/>
  <c r="P308" i="7"/>
  <c r="N308" i="7"/>
  <c r="J308" i="7"/>
  <c r="F308" i="7"/>
  <c r="AN307" i="7"/>
  <c r="AL307" i="7"/>
  <c r="AJ307" i="7"/>
  <c r="AH307" i="7"/>
  <c r="AF307" i="7"/>
  <c r="AD307" i="7"/>
  <c r="AB307" i="7"/>
  <c r="Z307" i="7"/>
  <c r="X307" i="7"/>
  <c r="V307" i="7"/>
  <c r="T307" i="7"/>
  <c r="R307" i="7"/>
  <c r="P307" i="7"/>
  <c r="N307" i="7"/>
  <c r="L307" i="7"/>
  <c r="J307" i="7"/>
  <c r="F307" i="7"/>
  <c r="AN306" i="7"/>
  <c r="AL306" i="7"/>
  <c r="AJ306" i="7"/>
  <c r="AH306" i="7"/>
  <c r="AF306" i="7"/>
  <c r="AD306" i="7"/>
  <c r="AB306" i="7"/>
  <c r="Z306" i="7"/>
  <c r="X306" i="7"/>
  <c r="V306" i="7"/>
  <c r="T306" i="7"/>
  <c r="R306" i="7"/>
  <c r="P306" i="7"/>
  <c r="N306" i="7"/>
  <c r="L306" i="7"/>
  <c r="J306" i="7"/>
  <c r="F306" i="7"/>
  <c r="AN305" i="7"/>
  <c r="AL305" i="7"/>
  <c r="AJ305" i="7"/>
  <c r="AH305" i="7"/>
  <c r="AF305" i="7"/>
  <c r="AD305" i="7"/>
  <c r="AB305" i="7"/>
  <c r="Z305" i="7"/>
  <c r="X305" i="7"/>
  <c r="V305" i="7"/>
  <c r="T305" i="7"/>
  <c r="R305" i="7"/>
  <c r="P305" i="7"/>
  <c r="N305" i="7"/>
  <c r="L305" i="7"/>
  <c r="J305" i="7"/>
  <c r="F305" i="7"/>
  <c r="AN304" i="7"/>
  <c r="AL304" i="7"/>
  <c r="AJ304" i="7"/>
  <c r="AH304" i="7"/>
  <c r="AF304" i="7"/>
  <c r="AD304" i="7"/>
  <c r="AB304" i="7"/>
  <c r="Z304" i="7"/>
  <c r="X304" i="7"/>
  <c r="V304" i="7"/>
  <c r="T304" i="7"/>
  <c r="R304" i="7"/>
  <c r="P304" i="7"/>
  <c r="N304" i="7"/>
  <c r="L304" i="7"/>
  <c r="J304" i="7"/>
  <c r="F304" i="7"/>
  <c r="AN301" i="7"/>
  <c r="AL301" i="7"/>
  <c r="AJ301" i="7"/>
  <c r="AH301" i="7"/>
  <c r="AF301" i="7"/>
  <c r="AD301" i="7"/>
  <c r="AB301" i="7"/>
  <c r="Z301" i="7"/>
  <c r="X301" i="7"/>
  <c r="V301" i="7"/>
  <c r="T301" i="7"/>
  <c r="R301" i="7"/>
  <c r="P301" i="7"/>
  <c r="N301" i="7"/>
  <c r="L301" i="7"/>
  <c r="J301" i="7"/>
  <c r="F301" i="7"/>
  <c r="AN300" i="7"/>
  <c r="AL300" i="7"/>
  <c r="AJ300" i="7"/>
  <c r="AH300" i="7"/>
  <c r="AF300" i="7"/>
  <c r="AD300" i="7"/>
  <c r="AB300" i="7"/>
  <c r="Z300" i="7"/>
  <c r="X300" i="7"/>
  <c r="V300" i="7"/>
  <c r="T300" i="7"/>
  <c r="R300" i="7"/>
  <c r="P300" i="7"/>
  <c r="N300" i="7"/>
  <c r="L300" i="7"/>
  <c r="J300" i="7"/>
  <c r="F300" i="7"/>
  <c r="AN299" i="7"/>
  <c r="AL299" i="7"/>
  <c r="AJ299" i="7"/>
  <c r="AH299" i="7"/>
  <c r="AF299" i="7"/>
  <c r="AD299" i="7"/>
  <c r="AB299" i="7"/>
  <c r="Z299" i="7"/>
  <c r="X299" i="7"/>
  <c r="V299" i="7"/>
  <c r="T299" i="7"/>
  <c r="R299" i="7"/>
  <c r="P299" i="7"/>
  <c r="N299" i="7"/>
  <c r="L299" i="7"/>
  <c r="J299" i="7"/>
  <c r="F299" i="7"/>
  <c r="AN298" i="7"/>
  <c r="AL298" i="7"/>
  <c r="AJ298" i="7"/>
  <c r="AH298" i="7"/>
  <c r="AF298" i="7"/>
  <c r="AD298" i="7"/>
  <c r="AB298" i="7"/>
  <c r="Z298" i="7"/>
  <c r="X298" i="7"/>
  <c r="V298" i="7"/>
  <c r="T298" i="7"/>
  <c r="R298" i="7"/>
  <c r="P298" i="7"/>
  <c r="N298" i="7"/>
  <c r="L298" i="7"/>
  <c r="J298" i="7"/>
  <c r="F298" i="7"/>
  <c r="AN297" i="7"/>
  <c r="AL297" i="7"/>
  <c r="AJ297" i="7"/>
  <c r="AH297" i="7"/>
  <c r="AF297" i="7"/>
  <c r="AD297" i="7"/>
  <c r="AB297" i="7"/>
  <c r="Z297" i="7"/>
  <c r="X297" i="7"/>
  <c r="V297" i="7"/>
  <c r="T297" i="7"/>
  <c r="R297" i="7"/>
  <c r="P297" i="7"/>
  <c r="N297" i="7"/>
  <c r="L297" i="7"/>
  <c r="J297" i="7"/>
  <c r="F297" i="7"/>
  <c r="AN294" i="7"/>
  <c r="AL294" i="7"/>
  <c r="AJ294" i="7"/>
  <c r="AH294" i="7"/>
  <c r="AF294" i="7"/>
  <c r="AD294" i="7"/>
  <c r="AB294" i="7"/>
  <c r="Z294" i="7"/>
  <c r="X294" i="7"/>
  <c r="V294" i="7"/>
  <c r="T294" i="7"/>
  <c r="R294" i="7"/>
  <c r="P294" i="7"/>
  <c r="N294" i="7"/>
  <c r="AN293" i="7"/>
  <c r="AL293" i="7"/>
  <c r="AJ293" i="7"/>
  <c r="AH293" i="7"/>
  <c r="AF293" i="7"/>
  <c r="AD293" i="7"/>
  <c r="AB293" i="7"/>
  <c r="Z293" i="7"/>
  <c r="X293" i="7"/>
  <c r="V293" i="7"/>
  <c r="T293" i="7"/>
  <c r="R293" i="7"/>
  <c r="P293" i="7"/>
  <c r="N293" i="7"/>
  <c r="L293" i="7"/>
  <c r="J293" i="7"/>
  <c r="F293" i="7"/>
  <c r="AN292" i="7"/>
  <c r="AL292" i="7"/>
  <c r="AJ292" i="7"/>
  <c r="AH292" i="7"/>
  <c r="AF292" i="7"/>
  <c r="AD292" i="7"/>
  <c r="AB292" i="7"/>
  <c r="Z292" i="7"/>
  <c r="X292" i="7"/>
  <c r="V292" i="7"/>
  <c r="T292" i="7"/>
  <c r="R292" i="7"/>
  <c r="P292" i="7"/>
  <c r="N292" i="7"/>
  <c r="L292" i="7"/>
  <c r="J292" i="7"/>
  <c r="F292" i="7"/>
  <c r="AN291" i="7"/>
  <c r="AL291" i="7"/>
  <c r="AJ291" i="7"/>
  <c r="AH291" i="7"/>
  <c r="AF291" i="7"/>
  <c r="AD291" i="7"/>
  <c r="AB291" i="7"/>
  <c r="Z291" i="7"/>
  <c r="X291" i="7"/>
  <c r="V291" i="7"/>
  <c r="T291" i="7"/>
  <c r="R291" i="7"/>
  <c r="P291" i="7"/>
  <c r="N291" i="7"/>
  <c r="L291" i="7"/>
  <c r="J291" i="7"/>
  <c r="F291" i="7"/>
  <c r="AN290" i="7"/>
  <c r="AL290" i="7"/>
  <c r="AJ290" i="7"/>
  <c r="AH290" i="7"/>
  <c r="AF290" i="7"/>
  <c r="AD290" i="7"/>
  <c r="AB290" i="7"/>
  <c r="Z290" i="7"/>
  <c r="X290" i="7"/>
  <c r="V290" i="7"/>
  <c r="T290" i="7"/>
  <c r="R290" i="7"/>
  <c r="P290" i="7"/>
  <c r="N290" i="7"/>
  <c r="L290" i="7"/>
  <c r="J290" i="7"/>
  <c r="F290" i="7"/>
  <c r="AN289" i="7"/>
  <c r="AL289" i="7"/>
  <c r="AJ289" i="7"/>
  <c r="AH289" i="7"/>
  <c r="AF289" i="7"/>
  <c r="AD289" i="7"/>
  <c r="AB289" i="7"/>
  <c r="Z289" i="7"/>
  <c r="X289" i="7"/>
  <c r="V289" i="7"/>
  <c r="T289" i="7"/>
  <c r="R289" i="7"/>
  <c r="P289" i="7"/>
  <c r="N289" i="7"/>
  <c r="L289" i="7"/>
  <c r="J289" i="7"/>
  <c r="F289" i="7"/>
  <c r="AN288" i="7"/>
  <c r="AL288" i="7"/>
  <c r="AJ288" i="7"/>
  <c r="AH288" i="7"/>
  <c r="AF288" i="7"/>
  <c r="AD288" i="7"/>
  <c r="AB288" i="7"/>
  <c r="Z288" i="7"/>
  <c r="X288" i="7"/>
  <c r="V288" i="7"/>
  <c r="T288" i="7"/>
  <c r="R288" i="7"/>
  <c r="P288" i="7"/>
  <c r="N288" i="7"/>
  <c r="L288" i="7"/>
  <c r="J288" i="7"/>
  <c r="F288" i="7"/>
  <c r="AN287" i="7"/>
  <c r="AL287" i="7"/>
  <c r="AJ287" i="7"/>
  <c r="AH287" i="7"/>
  <c r="AF287" i="7"/>
  <c r="AD287" i="7"/>
  <c r="AB287" i="7"/>
  <c r="Z287" i="7"/>
  <c r="X287" i="7"/>
  <c r="V287" i="7"/>
  <c r="T287" i="7"/>
  <c r="R287" i="7"/>
  <c r="P287" i="7"/>
  <c r="N287" i="7"/>
  <c r="L287" i="7"/>
  <c r="J287" i="7"/>
  <c r="F287" i="7"/>
  <c r="AN286" i="7"/>
  <c r="AL286" i="7"/>
  <c r="AJ286" i="7"/>
  <c r="AH286" i="7"/>
  <c r="AF286" i="7"/>
  <c r="AD286" i="7"/>
  <c r="AB286" i="7"/>
  <c r="Z286" i="7"/>
  <c r="X286" i="7"/>
  <c r="V286" i="7"/>
  <c r="T286" i="7"/>
  <c r="R286" i="7"/>
  <c r="P286" i="7"/>
  <c r="N286" i="7"/>
  <c r="L286" i="7"/>
  <c r="J286" i="7"/>
  <c r="F286" i="7"/>
  <c r="AN285" i="7"/>
  <c r="AL285" i="7"/>
  <c r="AJ285" i="7"/>
  <c r="AH285" i="7"/>
  <c r="AF285" i="7"/>
  <c r="AD285" i="7"/>
  <c r="AB285" i="7"/>
  <c r="Z285" i="7"/>
  <c r="X285" i="7"/>
  <c r="V285" i="7"/>
  <c r="T285" i="7"/>
  <c r="R285" i="7"/>
  <c r="P285" i="7"/>
  <c r="N285" i="7"/>
  <c r="L285" i="7"/>
  <c r="J285" i="7"/>
  <c r="F285" i="7"/>
  <c r="AN284" i="7"/>
  <c r="AL284" i="7"/>
  <c r="AJ284" i="7"/>
  <c r="AH284" i="7"/>
  <c r="AF284" i="7"/>
  <c r="AD284" i="7"/>
  <c r="AB284" i="7"/>
  <c r="Z284" i="7"/>
  <c r="X284" i="7"/>
  <c r="V284" i="7"/>
  <c r="T284" i="7"/>
  <c r="R284" i="7"/>
  <c r="P284" i="7"/>
  <c r="N284" i="7"/>
  <c r="L284" i="7"/>
  <c r="J284" i="7"/>
  <c r="F284" i="7"/>
  <c r="AN283" i="7"/>
  <c r="AL283" i="7"/>
  <c r="AJ283" i="7"/>
  <c r="AH283" i="7"/>
  <c r="AF283" i="7"/>
  <c r="AD283" i="7"/>
  <c r="AB283" i="7"/>
  <c r="Z283" i="7"/>
  <c r="X283" i="7"/>
  <c r="V283" i="7"/>
  <c r="T283" i="7"/>
  <c r="R283" i="7"/>
  <c r="P283" i="7"/>
  <c r="N283" i="7"/>
  <c r="L283" i="7"/>
  <c r="J283" i="7"/>
  <c r="F283" i="7"/>
  <c r="AN282" i="7"/>
  <c r="AL282" i="7"/>
  <c r="AJ282" i="7"/>
  <c r="AH282" i="7"/>
  <c r="AF282" i="7"/>
  <c r="AD282" i="7"/>
  <c r="AB282" i="7"/>
  <c r="Z282" i="7"/>
  <c r="X282" i="7"/>
  <c r="V282" i="7"/>
  <c r="T282" i="7"/>
  <c r="R282" i="7"/>
  <c r="P282" i="7"/>
  <c r="N282" i="7"/>
  <c r="L282" i="7"/>
  <c r="J282" i="7"/>
  <c r="F282" i="7"/>
  <c r="AN281" i="7"/>
  <c r="AL281" i="7"/>
  <c r="AJ281" i="7"/>
  <c r="AH281" i="7"/>
  <c r="AF281" i="7"/>
  <c r="AD281" i="7"/>
  <c r="AB281" i="7"/>
  <c r="Z281" i="7"/>
  <c r="X281" i="7"/>
  <c r="V281" i="7"/>
  <c r="T281" i="7"/>
  <c r="R281" i="7"/>
  <c r="P281" i="7"/>
  <c r="N281" i="7"/>
  <c r="L281" i="7"/>
  <c r="J281" i="7"/>
  <c r="F281" i="7"/>
  <c r="AN280" i="7"/>
  <c r="AL280" i="7"/>
  <c r="AJ280" i="7"/>
  <c r="AH280" i="7"/>
  <c r="AF280" i="7"/>
  <c r="AD280" i="7"/>
  <c r="AB280" i="7"/>
  <c r="Z280" i="7"/>
  <c r="X280" i="7"/>
  <c r="V280" i="7"/>
  <c r="T280" i="7"/>
  <c r="R280" i="7"/>
  <c r="P280" i="7"/>
  <c r="N280" i="7"/>
  <c r="L280" i="7"/>
  <c r="J280" i="7"/>
  <c r="F280" i="7"/>
  <c r="AN279" i="7"/>
  <c r="AL279" i="7"/>
  <c r="AJ279" i="7"/>
  <c r="AH279" i="7"/>
  <c r="AF279" i="7"/>
  <c r="AD279" i="7"/>
  <c r="AB279" i="7"/>
  <c r="Z279" i="7"/>
  <c r="X279" i="7"/>
  <c r="V279" i="7"/>
  <c r="T279" i="7"/>
  <c r="R279" i="7"/>
  <c r="P279" i="7"/>
  <c r="N279" i="7"/>
  <c r="L279" i="7"/>
  <c r="J279" i="7"/>
  <c r="F279" i="7"/>
  <c r="AN278" i="7"/>
  <c r="AL278" i="7"/>
  <c r="AJ278" i="7"/>
  <c r="AH278" i="7"/>
  <c r="AF278" i="7"/>
  <c r="AD278" i="7"/>
  <c r="AB278" i="7"/>
  <c r="Z278" i="7"/>
  <c r="X278" i="7"/>
  <c r="V278" i="7"/>
  <c r="T278" i="7"/>
  <c r="R278" i="7"/>
  <c r="P278" i="7"/>
  <c r="N278" i="7"/>
  <c r="L278" i="7"/>
  <c r="J278" i="7"/>
  <c r="F278" i="7"/>
  <c r="AN277" i="7"/>
  <c r="AL277" i="7"/>
  <c r="AJ277" i="7"/>
  <c r="AH277" i="7"/>
  <c r="AF277" i="7"/>
  <c r="AD277" i="7"/>
  <c r="AB277" i="7"/>
  <c r="Z277" i="7"/>
  <c r="X277" i="7"/>
  <c r="V277" i="7"/>
  <c r="T277" i="7"/>
  <c r="R277" i="7"/>
  <c r="P277" i="7"/>
  <c r="N277" i="7"/>
  <c r="L277" i="7"/>
  <c r="J277" i="7"/>
  <c r="F277" i="7"/>
  <c r="AN276" i="7"/>
  <c r="AL276" i="7"/>
  <c r="AJ276" i="7"/>
  <c r="AH276" i="7"/>
  <c r="AF276" i="7"/>
  <c r="AD276" i="7"/>
  <c r="AB276" i="7"/>
  <c r="Z276" i="7"/>
  <c r="X276" i="7"/>
  <c r="V276" i="7"/>
  <c r="T276" i="7"/>
  <c r="R276" i="7"/>
  <c r="P276" i="7"/>
  <c r="N276" i="7"/>
  <c r="L276" i="7"/>
  <c r="J276" i="7"/>
  <c r="F276" i="7"/>
  <c r="AN275" i="7"/>
  <c r="AL275" i="7"/>
  <c r="AJ275" i="7"/>
  <c r="AH275" i="7"/>
  <c r="AF275" i="7"/>
  <c r="AD275" i="7"/>
  <c r="AB275" i="7"/>
  <c r="Z275" i="7"/>
  <c r="X275" i="7"/>
  <c r="V275" i="7"/>
  <c r="T275" i="7"/>
  <c r="R275" i="7"/>
  <c r="P275" i="7"/>
  <c r="N275" i="7"/>
  <c r="L275" i="7"/>
  <c r="J275" i="7"/>
  <c r="F275" i="7"/>
  <c r="AN274" i="7"/>
  <c r="AL274" i="7"/>
  <c r="AJ274" i="7"/>
  <c r="AH274" i="7"/>
  <c r="AF274" i="7"/>
  <c r="AD274" i="7"/>
  <c r="AB274" i="7"/>
  <c r="Z274" i="7"/>
  <c r="X274" i="7"/>
  <c r="V274" i="7"/>
  <c r="T274" i="7"/>
  <c r="R274" i="7"/>
  <c r="P274" i="7"/>
  <c r="N274" i="7"/>
  <c r="L274" i="7"/>
  <c r="J274" i="7"/>
  <c r="F274" i="7"/>
  <c r="AN273" i="7"/>
  <c r="AL273" i="7"/>
  <c r="AJ273" i="7"/>
  <c r="AH273" i="7"/>
  <c r="AF273" i="7"/>
  <c r="AD273" i="7"/>
  <c r="AB273" i="7"/>
  <c r="Z273" i="7"/>
  <c r="X273" i="7"/>
  <c r="V273" i="7"/>
  <c r="T273" i="7"/>
  <c r="R273" i="7"/>
  <c r="P273" i="7"/>
  <c r="N273" i="7"/>
  <c r="L273" i="7"/>
  <c r="J273" i="7"/>
  <c r="F273" i="7"/>
  <c r="AN272" i="7"/>
  <c r="AL272" i="7"/>
  <c r="AJ272" i="7"/>
  <c r="AH272" i="7"/>
  <c r="AF272" i="7"/>
  <c r="AD272" i="7"/>
  <c r="AB272" i="7"/>
  <c r="Z272" i="7"/>
  <c r="X272" i="7"/>
  <c r="V272" i="7"/>
  <c r="T272" i="7"/>
  <c r="R272" i="7"/>
  <c r="P272" i="7"/>
  <c r="N272" i="7"/>
  <c r="L272" i="7"/>
  <c r="J272" i="7"/>
  <c r="F272" i="7"/>
  <c r="AN271" i="7"/>
  <c r="AL271" i="7"/>
  <c r="AJ271" i="7"/>
  <c r="AH271" i="7"/>
  <c r="AF271" i="7"/>
  <c r="AD271" i="7"/>
  <c r="AB271" i="7"/>
  <c r="Z271" i="7"/>
  <c r="X271" i="7"/>
  <c r="V271" i="7"/>
  <c r="T271" i="7"/>
  <c r="R271" i="7"/>
  <c r="P271" i="7"/>
  <c r="N271" i="7"/>
  <c r="L271" i="7"/>
  <c r="J271" i="7"/>
  <c r="F271" i="7"/>
  <c r="AN270" i="7"/>
  <c r="AL270" i="7"/>
  <c r="AJ270" i="7"/>
  <c r="AH270" i="7"/>
  <c r="AF270" i="7"/>
  <c r="AD270" i="7"/>
  <c r="AB270" i="7"/>
  <c r="Z270" i="7"/>
  <c r="X270" i="7"/>
  <c r="V270" i="7"/>
  <c r="T270" i="7"/>
  <c r="R270" i="7"/>
  <c r="P270" i="7"/>
  <c r="N270" i="7"/>
  <c r="L270" i="7"/>
  <c r="J270" i="7"/>
  <c r="F270" i="7"/>
  <c r="AN269" i="7"/>
  <c r="AL269" i="7"/>
  <c r="AJ269" i="7"/>
  <c r="AH269" i="7"/>
  <c r="AF269" i="7"/>
  <c r="AD269" i="7"/>
  <c r="AB269" i="7"/>
  <c r="Z269" i="7"/>
  <c r="X269" i="7"/>
  <c r="V269" i="7"/>
  <c r="T269" i="7"/>
  <c r="R269" i="7"/>
  <c r="P269" i="7"/>
  <c r="N269" i="7"/>
  <c r="L269" i="7"/>
  <c r="J269" i="7"/>
  <c r="F269" i="7"/>
  <c r="AN268" i="7"/>
  <c r="AL268" i="7"/>
  <c r="AJ268" i="7"/>
  <c r="AH268" i="7"/>
  <c r="AF268" i="7"/>
  <c r="AD268" i="7"/>
  <c r="AB268" i="7"/>
  <c r="Z268" i="7"/>
  <c r="X268" i="7"/>
  <c r="V268" i="7"/>
  <c r="T268" i="7"/>
  <c r="R268" i="7"/>
  <c r="P268" i="7"/>
  <c r="N268" i="7"/>
  <c r="L268" i="7"/>
  <c r="J268" i="7"/>
  <c r="F268" i="7"/>
  <c r="AN267" i="7"/>
  <c r="AL267" i="7"/>
  <c r="AJ267" i="7"/>
  <c r="AH267" i="7"/>
  <c r="AF267" i="7"/>
  <c r="AD267" i="7"/>
  <c r="AB267" i="7"/>
  <c r="Z267" i="7"/>
  <c r="X267" i="7"/>
  <c r="V267" i="7"/>
  <c r="T267" i="7"/>
  <c r="R267" i="7"/>
  <c r="P267" i="7"/>
  <c r="N267" i="7"/>
  <c r="L267" i="7"/>
  <c r="J267" i="7"/>
  <c r="F267" i="7"/>
  <c r="AN266" i="7"/>
  <c r="AL266" i="7"/>
  <c r="AJ266" i="7"/>
  <c r="AH266" i="7"/>
  <c r="AF266" i="7"/>
  <c r="AD266" i="7"/>
  <c r="AB266" i="7"/>
  <c r="Z266" i="7"/>
  <c r="X266" i="7"/>
  <c r="V266" i="7"/>
  <c r="T266" i="7"/>
  <c r="R266" i="7"/>
  <c r="P266" i="7"/>
  <c r="N266" i="7"/>
  <c r="L266" i="7"/>
  <c r="J266" i="7"/>
  <c r="F266" i="7"/>
  <c r="AN265" i="7"/>
  <c r="AL265" i="7"/>
  <c r="AJ265" i="7"/>
  <c r="AH265" i="7"/>
  <c r="AF265" i="7"/>
  <c r="AD265" i="7"/>
  <c r="AB265" i="7"/>
  <c r="Z265" i="7"/>
  <c r="X265" i="7"/>
  <c r="V265" i="7"/>
  <c r="T265" i="7"/>
  <c r="R265" i="7"/>
  <c r="P265" i="7"/>
  <c r="N265" i="7"/>
  <c r="L265" i="7"/>
  <c r="J265" i="7"/>
  <c r="F265" i="7"/>
  <c r="AN264" i="7"/>
  <c r="AL264" i="7"/>
  <c r="AJ264" i="7"/>
  <c r="AH264" i="7"/>
  <c r="AF264" i="7"/>
  <c r="AD264" i="7"/>
  <c r="AB264" i="7"/>
  <c r="Z264" i="7"/>
  <c r="X264" i="7"/>
  <c r="V264" i="7"/>
  <c r="T264" i="7"/>
  <c r="R264" i="7"/>
  <c r="P264" i="7"/>
  <c r="N264" i="7"/>
  <c r="L264" i="7"/>
  <c r="J264" i="7"/>
  <c r="F264" i="7"/>
  <c r="AN263" i="7"/>
  <c r="AL263" i="7"/>
  <c r="AJ263" i="7"/>
  <c r="AH263" i="7"/>
  <c r="AF263" i="7"/>
  <c r="AD263" i="7"/>
  <c r="AB263" i="7"/>
  <c r="Z263" i="7"/>
  <c r="X263" i="7"/>
  <c r="V263" i="7"/>
  <c r="T263" i="7"/>
  <c r="R263" i="7"/>
  <c r="P263" i="7"/>
  <c r="N263" i="7"/>
  <c r="L263" i="7"/>
  <c r="J263" i="7"/>
  <c r="F263" i="7"/>
  <c r="AN262" i="7"/>
  <c r="AL262" i="7"/>
  <c r="AJ262" i="7"/>
  <c r="AH262" i="7"/>
  <c r="AF262" i="7"/>
  <c r="AD262" i="7"/>
  <c r="AB262" i="7"/>
  <c r="Z262" i="7"/>
  <c r="X262" i="7"/>
  <c r="V262" i="7"/>
  <c r="T262" i="7"/>
  <c r="R262" i="7"/>
  <c r="P262" i="7"/>
  <c r="N262" i="7"/>
  <c r="L262" i="7"/>
  <c r="J262" i="7"/>
  <c r="F262" i="7"/>
  <c r="AN261" i="7"/>
  <c r="AL261" i="7"/>
  <c r="AJ261" i="7"/>
  <c r="AH261" i="7"/>
  <c r="AF261" i="7"/>
  <c r="AD261" i="7"/>
  <c r="AB261" i="7"/>
  <c r="Z261" i="7"/>
  <c r="X261" i="7"/>
  <c r="V261" i="7"/>
  <c r="T261" i="7"/>
  <c r="R261" i="7"/>
  <c r="P261" i="7"/>
  <c r="N261" i="7"/>
  <c r="L261" i="7"/>
  <c r="J261" i="7"/>
  <c r="F261" i="7"/>
  <c r="D260" i="7"/>
  <c r="D259" i="7"/>
  <c r="H259" i="7" s="1"/>
  <c r="AN258" i="7"/>
  <c r="AL258" i="7"/>
  <c r="AJ258" i="7"/>
  <c r="AH258" i="7"/>
  <c r="AF258" i="7"/>
  <c r="AD258" i="7"/>
  <c r="AB258" i="7"/>
  <c r="Z258" i="7"/>
  <c r="X258" i="7"/>
  <c r="V258" i="7"/>
  <c r="T258" i="7"/>
  <c r="R258" i="7"/>
  <c r="P258" i="7"/>
  <c r="N258" i="7"/>
  <c r="L258" i="7"/>
  <c r="J258" i="7"/>
  <c r="F258" i="7"/>
  <c r="AN257" i="7"/>
  <c r="AL257" i="7"/>
  <c r="AJ257" i="7"/>
  <c r="AH257" i="7"/>
  <c r="AF257" i="7"/>
  <c r="AD257" i="7"/>
  <c r="AB257" i="7"/>
  <c r="Z257" i="7"/>
  <c r="X257" i="7"/>
  <c r="V257" i="7"/>
  <c r="T257" i="7"/>
  <c r="R257" i="7"/>
  <c r="P257" i="7"/>
  <c r="N257" i="7"/>
  <c r="L257" i="7"/>
  <c r="J257" i="7"/>
  <c r="F257" i="7"/>
  <c r="AN256" i="7"/>
  <c r="AL256" i="7"/>
  <c r="AJ256" i="7"/>
  <c r="AH256" i="7"/>
  <c r="AF256" i="7"/>
  <c r="AD256" i="7"/>
  <c r="AB256" i="7"/>
  <c r="Z256" i="7"/>
  <c r="X256" i="7"/>
  <c r="V256" i="7"/>
  <c r="T256" i="7"/>
  <c r="R256" i="7"/>
  <c r="P256" i="7"/>
  <c r="N256" i="7"/>
  <c r="L256" i="7"/>
  <c r="J256" i="7"/>
  <c r="F256" i="7"/>
  <c r="AN255" i="7"/>
  <c r="AL255" i="7"/>
  <c r="AJ255" i="7"/>
  <c r="AH255" i="7"/>
  <c r="AF255" i="7"/>
  <c r="AD255" i="7"/>
  <c r="AB255" i="7"/>
  <c r="Z255" i="7"/>
  <c r="X255" i="7"/>
  <c r="V255" i="7"/>
  <c r="T255" i="7"/>
  <c r="R255" i="7"/>
  <c r="P255" i="7"/>
  <c r="N255" i="7"/>
  <c r="L255" i="7"/>
  <c r="J255" i="7"/>
  <c r="F255" i="7"/>
  <c r="AN254" i="7"/>
  <c r="AL254" i="7"/>
  <c r="AJ254" i="7"/>
  <c r="AH254" i="7"/>
  <c r="AF254" i="7"/>
  <c r="AD254" i="7"/>
  <c r="AB254" i="7"/>
  <c r="Z254" i="7"/>
  <c r="X254" i="7"/>
  <c r="V254" i="7"/>
  <c r="T254" i="7"/>
  <c r="R254" i="7"/>
  <c r="P254" i="7"/>
  <c r="N254" i="7"/>
  <c r="L254" i="7"/>
  <c r="J254" i="7"/>
  <c r="F254" i="7"/>
  <c r="AN253" i="7"/>
  <c r="AL253" i="7"/>
  <c r="AJ253" i="7"/>
  <c r="AH253" i="7"/>
  <c r="AF253" i="7"/>
  <c r="AD253" i="7"/>
  <c r="AB253" i="7"/>
  <c r="Z253" i="7"/>
  <c r="X253" i="7"/>
  <c r="V253" i="7"/>
  <c r="T253" i="7"/>
  <c r="R253" i="7"/>
  <c r="P253" i="7"/>
  <c r="N253" i="7"/>
  <c r="L253" i="7"/>
  <c r="J253" i="7"/>
  <c r="F253" i="7"/>
  <c r="AN252" i="7"/>
  <c r="AL252" i="7"/>
  <c r="AJ252" i="7"/>
  <c r="AH252" i="7"/>
  <c r="AF252" i="7"/>
  <c r="AD252" i="7"/>
  <c r="AB252" i="7"/>
  <c r="Z252" i="7"/>
  <c r="X252" i="7"/>
  <c r="V252" i="7"/>
  <c r="T252" i="7"/>
  <c r="R252" i="7"/>
  <c r="P252" i="7"/>
  <c r="N252" i="7"/>
  <c r="L252" i="7"/>
  <c r="J252" i="7"/>
  <c r="F252" i="7"/>
  <c r="AN251" i="7"/>
  <c r="AL251" i="7"/>
  <c r="AJ251" i="7"/>
  <c r="AH251" i="7"/>
  <c r="AF251" i="7"/>
  <c r="AD251" i="7"/>
  <c r="AB251" i="7"/>
  <c r="Z251" i="7"/>
  <c r="X251" i="7"/>
  <c r="V251" i="7"/>
  <c r="T251" i="7"/>
  <c r="R251" i="7"/>
  <c r="P251" i="7"/>
  <c r="N251" i="7"/>
  <c r="L251" i="7"/>
  <c r="J251" i="7"/>
  <c r="F251" i="7"/>
  <c r="AN250" i="7"/>
  <c r="AL250" i="7"/>
  <c r="AJ250" i="7"/>
  <c r="AH250" i="7"/>
  <c r="AF250" i="7"/>
  <c r="AD250" i="7"/>
  <c r="AB250" i="7"/>
  <c r="Z250" i="7"/>
  <c r="X250" i="7"/>
  <c r="V250" i="7"/>
  <c r="T250" i="7"/>
  <c r="R250" i="7"/>
  <c r="P250" i="7"/>
  <c r="N250" i="7"/>
  <c r="L250" i="7"/>
  <c r="J250" i="7"/>
  <c r="F250" i="7"/>
  <c r="AN249" i="7"/>
  <c r="AL249" i="7"/>
  <c r="AJ249" i="7"/>
  <c r="AH249" i="7"/>
  <c r="AF249" i="7"/>
  <c r="AD249" i="7"/>
  <c r="AB249" i="7"/>
  <c r="Z249" i="7"/>
  <c r="X249" i="7"/>
  <c r="V249" i="7"/>
  <c r="T249" i="7"/>
  <c r="R249" i="7"/>
  <c r="P249" i="7"/>
  <c r="N249" i="7"/>
  <c r="L249" i="7"/>
  <c r="J249" i="7"/>
  <c r="F249" i="7"/>
  <c r="AN248" i="7"/>
  <c r="AL248" i="7"/>
  <c r="AJ248" i="7"/>
  <c r="AH248" i="7"/>
  <c r="AF248" i="7"/>
  <c r="AD248" i="7"/>
  <c r="AB248" i="7"/>
  <c r="Z248" i="7"/>
  <c r="X248" i="7"/>
  <c r="V248" i="7"/>
  <c r="T248" i="7"/>
  <c r="R248" i="7"/>
  <c r="P248" i="7"/>
  <c r="N248" i="7"/>
  <c r="L248" i="7"/>
  <c r="J248" i="7"/>
  <c r="F248" i="7"/>
  <c r="AN247" i="7"/>
  <c r="AL247" i="7"/>
  <c r="AJ247" i="7"/>
  <c r="AH247" i="7"/>
  <c r="AF247" i="7"/>
  <c r="AD247" i="7"/>
  <c r="AB247" i="7"/>
  <c r="Z247" i="7"/>
  <c r="X247" i="7"/>
  <c r="V247" i="7"/>
  <c r="T247" i="7"/>
  <c r="R247" i="7"/>
  <c r="P247" i="7"/>
  <c r="N247" i="7"/>
  <c r="L247" i="7"/>
  <c r="J247" i="7"/>
  <c r="F247" i="7"/>
  <c r="AN246" i="7"/>
  <c r="AL246" i="7"/>
  <c r="AJ246" i="7"/>
  <c r="AH246" i="7"/>
  <c r="AF246" i="7"/>
  <c r="AD246" i="7"/>
  <c r="AB246" i="7"/>
  <c r="Z246" i="7"/>
  <c r="X246" i="7"/>
  <c r="V246" i="7"/>
  <c r="T246" i="7"/>
  <c r="R246" i="7"/>
  <c r="P246" i="7"/>
  <c r="N246" i="7"/>
  <c r="L246" i="7"/>
  <c r="J246" i="7"/>
  <c r="F246" i="7"/>
  <c r="AN245" i="7"/>
  <c r="AL245" i="7"/>
  <c r="AJ245" i="7"/>
  <c r="AH245" i="7"/>
  <c r="AF245" i="7"/>
  <c r="AD245" i="7"/>
  <c r="AB245" i="7"/>
  <c r="Z245" i="7"/>
  <c r="X245" i="7"/>
  <c r="V245" i="7"/>
  <c r="T245" i="7"/>
  <c r="R245" i="7"/>
  <c r="P245" i="7"/>
  <c r="N245" i="7"/>
  <c r="L245" i="7"/>
  <c r="J245" i="7"/>
  <c r="F245" i="7"/>
  <c r="AN244" i="7"/>
  <c r="AL244" i="7"/>
  <c r="AJ244" i="7"/>
  <c r="AH244" i="7"/>
  <c r="AF244" i="7"/>
  <c r="AD244" i="7"/>
  <c r="AB244" i="7"/>
  <c r="Z244" i="7"/>
  <c r="X244" i="7"/>
  <c r="V244" i="7"/>
  <c r="T244" i="7"/>
  <c r="R244" i="7"/>
  <c r="P244" i="7"/>
  <c r="N244" i="7"/>
  <c r="L244" i="7"/>
  <c r="J244" i="7"/>
  <c r="F244" i="7"/>
  <c r="AN243" i="7"/>
  <c r="AL243" i="7"/>
  <c r="AJ243" i="7"/>
  <c r="AH243" i="7"/>
  <c r="AF243" i="7"/>
  <c r="AD243" i="7"/>
  <c r="AB243" i="7"/>
  <c r="Z243" i="7"/>
  <c r="X243" i="7"/>
  <c r="V243" i="7"/>
  <c r="T243" i="7"/>
  <c r="R243" i="7"/>
  <c r="P243" i="7"/>
  <c r="N243" i="7"/>
  <c r="L243" i="7"/>
  <c r="J243" i="7"/>
  <c r="F243" i="7"/>
  <c r="AN242" i="7"/>
  <c r="AL242" i="7"/>
  <c r="AJ242" i="7"/>
  <c r="AH242" i="7"/>
  <c r="AF242" i="7"/>
  <c r="AD242" i="7"/>
  <c r="AB242" i="7"/>
  <c r="Z242" i="7"/>
  <c r="X242" i="7"/>
  <c r="V242" i="7"/>
  <c r="T242" i="7"/>
  <c r="R242" i="7"/>
  <c r="P242" i="7"/>
  <c r="N242" i="7"/>
  <c r="L242" i="7"/>
  <c r="J242" i="7"/>
  <c r="F242" i="7"/>
  <c r="AN241" i="7"/>
  <c r="AL241" i="7"/>
  <c r="AJ241" i="7"/>
  <c r="AH241" i="7"/>
  <c r="AF241" i="7"/>
  <c r="AD241" i="7"/>
  <c r="AB241" i="7"/>
  <c r="Z241" i="7"/>
  <c r="X241" i="7"/>
  <c r="V241" i="7"/>
  <c r="T241" i="7"/>
  <c r="R241" i="7"/>
  <c r="P241" i="7"/>
  <c r="N241" i="7"/>
  <c r="L241" i="7"/>
  <c r="J241" i="7"/>
  <c r="F241" i="7"/>
  <c r="AN240" i="7"/>
  <c r="AL240" i="7"/>
  <c r="AJ240" i="7"/>
  <c r="AH240" i="7"/>
  <c r="AF240" i="7"/>
  <c r="AD240" i="7"/>
  <c r="AB240" i="7"/>
  <c r="Z240" i="7"/>
  <c r="X240" i="7"/>
  <c r="V240" i="7"/>
  <c r="T240" i="7"/>
  <c r="R240" i="7"/>
  <c r="P240" i="7"/>
  <c r="N240" i="7"/>
  <c r="L240" i="7"/>
  <c r="J240" i="7"/>
  <c r="F240" i="7"/>
  <c r="AN239" i="7"/>
  <c r="AL239" i="7"/>
  <c r="AJ239" i="7"/>
  <c r="AH239" i="7"/>
  <c r="AF239" i="7"/>
  <c r="AD239" i="7"/>
  <c r="AB239" i="7"/>
  <c r="Z239" i="7"/>
  <c r="X239" i="7"/>
  <c r="V239" i="7"/>
  <c r="T239" i="7"/>
  <c r="R239" i="7"/>
  <c r="P239" i="7"/>
  <c r="N239" i="7"/>
  <c r="L239" i="7"/>
  <c r="J239" i="7"/>
  <c r="F239" i="7"/>
  <c r="AN238" i="7"/>
  <c r="AL238" i="7"/>
  <c r="AJ238" i="7"/>
  <c r="AH238" i="7"/>
  <c r="AF238" i="7"/>
  <c r="AD238" i="7"/>
  <c r="AB238" i="7"/>
  <c r="Z238" i="7"/>
  <c r="X238" i="7"/>
  <c r="V238" i="7"/>
  <c r="T238" i="7"/>
  <c r="R238" i="7"/>
  <c r="P238" i="7"/>
  <c r="N238" i="7"/>
  <c r="L238" i="7"/>
  <c r="J238" i="7"/>
  <c r="F238" i="7"/>
  <c r="AN237" i="7"/>
  <c r="AL237" i="7"/>
  <c r="AJ237" i="7"/>
  <c r="AH237" i="7"/>
  <c r="AF237" i="7"/>
  <c r="AD237" i="7"/>
  <c r="AB237" i="7"/>
  <c r="Z237" i="7"/>
  <c r="X237" i="7"/>
  <c r="V237" i="7"/>
  <c r="T237" i="7"/>
  <c r="R237" i="7"/>
  <c r="P237" i="7"/>
  <c r="N237" i="7"/>
  <c r="L237" i="7"/>
  <c r="J237" i="7"/>
  <c r="F237" i="7"/>
  <c r="D236" i="7"/>
  <c r="D235" i="7"/>
  <c r="D234" i="7"/>
  <c r="H234" i="7" s="1"/>
  <c r="AN233" i="7"/>
  <c r="AL233" i="7"/>
  <c r="AJ233" i="7"/>
  <c r="AH233" i="7"/>
  <c r="AF233" i="7"/>
  <c r="AD233" i="7"/>
  <c r="AB233" i="7"/>
  <c r="Z233" i="7"/>
  <c r="X233" i="7"/>
  <c r="V233" i="7"/>
  <c r="T233" i="7"/>
  <c r="R233" i="7"/>
  <c r="P233" i="7"/>
  <c r="N233" i="7"/>
  <c r="L233" i="7"/>
  <c r="J233" i="7"/>
  <c r="F233" i="7"/>
  <c r="AN232" i="7"/>
  <c r="AL232" i="7"/>
  <c r="AJ232" i="7"/>
  <c r="AH232" i="7"/>
  <c r="AF232" i="7"/>
  <c r="AD232" i="7"/>
  <c r="AB232" i="7"/>
  <c r="Z232" i="7"/>
  <c r="X232" i="7"/>
  <c r="V232" i="7"/>
  <c r="T232" i="7"/>
  <c r="R232" i="7"/>
  <c r="P232" i="7"/>
  <c r="N232" i="7"/>
  <c r="L232" i="7"/>
  <c r="J232" i="7"/>
  <c r="F232" i="7"/>
  <c r="AN230" i="7"/>
  <c r="AL230" i="7"/>
  <c r="AJ230" i="7"/>
  <c r="AH230" i="7"/>
  <c r="AF230" i="7"/>
  <c r="AD230" i="7"/>
  <c r="AB230" i="7"/>
  <c r="Z230" i="7"/>
  <c r="X230" i="7"/>
  <c r="V230" i="7"/>
  <c r="T230" i="7"/>
  <c r="R230" i="7"/>
  <c r="P230" i="7"/>
  <c r="N230" i="7"/>
  <c r="L230" i="7"/>
  <c r="J230" i="7"/>
  <c r="F230" i="7"/>
  <c r="AN229" i="7"/>
  <c r="AL229" i="7"/>
  <c r="AJ229" i="7"/>
  <c r="AH229" i="7"/>
  <c r="AF229" i="7"/>
  <c r="AD229" i="7"/>
  <c r="AB229" i="7"/>
  <c r="Z229" i="7"/>
  <c r="X229" i="7"/>
  <c r="V229" i="7"/>
  <c r="T229" i="7"/>
  <c r="R229" i="7"/>
  <c r="P229" i="7"/>
  <c r="N229" i="7"/>
  <c r="L229" i="7"/>
  <c r="J229" i="7"/>
  <c r="F229" i="7"/>
  <c r="AN228" i="7"/>
  <c r="AL228" i="7"/>
  <c r="AJ228" i="7"/>
  <c r="AH228" i="7"/>
  <c r="AF228" i="7"/>
  <c r="AD228" i="7"/>
  <c r="AB228" i="7"/>
  <c r="Z228" i="7"/>
  <c r="X228" i="7"/>
  <c r="V228" i="7"/>
  <c r="T228" i="7"/>
  <c r="R228" i="7"/>
  <c r="P228" i="7"/>
  <c r="N228" i="7"/>
  <c r="L228" i="7"/>
  <c r="J228" i="7"/>
  <c r="F228" i="7"/>
  <c r="AN227" i="7"/>
  <c r="AL227" i="7"/>
  <c r="AJ227" i="7"/>
  <c r="AH227" i="7"/>
  <c r="AF227" i="7"/>
  <c r="AD227" i="7"/>
  <c r="AB227" i="7"/>
  <c r="Z227" i="7"/>
  <c r="X227" i="7"/>
  <c r="V227" i="7"/>
  <c r="T227" i="7"/>
  <c r="R227" i="7"/>
  <c r="P227" i="7"/>
  <c r="N227" i="7"/>
  <c r="L227" i="7"/>
  <c r="J227" i="7"/>
  <c r="F227" i="7"/>
  <c r="AN226" i="7"/>
  <c r="AL226" i="7"/>
  <c r="AJ226" i="7"/>
  <c r="AH226" i="7"/>
  <c r="AF226" i="7"/>
  <c r="AD226" i="7"/>
  <c r="AB226" i="7"/>
  <c r="Z226" i="7"/>
  <c r="X226" i="7"/>
  <c r="V226" i="7"/>
  <c r="T226" i="7"/>
  <c r="R226" i="7"/>
  <c r="P226" i="7"/>
  <c r="N226" i="7"/>
  <c r="L226" i="7"/>
  <c r="J226" i="7"/>
  <c r="F226" i="7"/>
  <c r="AN225" i="7"/>
  <c r="AL225" i="7"/>
  <c r="AJ225" i="7"/>
  <c r="AH225" i="7"/>
  <c r="AF225" i="7"/>
  <c r="AD225" i="7"/>
  <c r="AB225" i="7"/>
  <c r="Z225" i="7"/>
  <c r="X225" i="7"/>
  <c r="V225" i="7"/>
  <c r="T225" i="7"/>
  <c r="R225" i="7"/>
  <c r="P225" i="7"/>
  <c r="N225" i="7"/>
  <c r="L225" i="7"/>
  <c r="J225" i="7"/>
  <c r="F225" i="7"/>
  <c r="AN224" i="7"/>
  <c r="AL224" i="7"/>
  <c r="AJ224" i="7"/>
  <c r="AH224" i="7"/>
  <c r="AF224" i="7"/>
  <c r="AD224" i="7"/>
  <c r="AB224" i="7"/>
  <c r="Z224" i="7"/>
  <c r="X224" i="7"/>
  <c r="V224" i="7"/>
  <c r="T224" i="7"/>
  <c r="R224" i="7"/>
  <c r="P224" i="7"/>
  <c r="N224" i="7"/>
  <c r="L224" i="7"/>
  <c r="J224" i="7"/>
  <c r="F224" i="7"/>
  <c r="AN223" i="7"/>
  <c r="AL223" i="7"/>
  <c r="AJ223" i="7"/>
  <c r="AH223" i="7"/>
  <c r="AF223" i="7"/>
  <c r="AD223" i="7"/>
  <c r="AB223" i="7"/>
  <c r="Z223" i="7"/>
  <c r="X223" i="7"/>
  <c r="V223" i="7"/>
  <c r="T223" i="7"/>
  <c r="R223" i="7"/>
  <c r="P223" i="7"/>
  <c r="N223" i="7"/>
  <c r="L223" i="7"/>
  <c r="J223" i="7"/>
  <c r="F223" i="7"/>
  <c r="AN222" i="7"/>
  <c r="AL222" i="7"/>
  <c r="AJ222" i="7"/>
  <c r="AH222" i="7"/>
  <c r="AF222" i="7"/>
  <c r="AD222" i="7"/>
  <c r="AB222" i="7"/>
  <c r="Z222" i="7"/>
  <c r="X222" i="7"/>
  <c r="V222" i="7"/>
  <c r="T222" i="7"/>
  <c r="R222" i="7"/>
  <c r="P222" i="7"/>
  <c r="N222" i="7"/>
  <c r="L222" i="7"/>
  <c r="J222" i="7"/>
  <c r="F222" i="7"/>
  <c r="AN221" i="7"/>
  <c r="AL221" i="7"/>
  <c r="AJ221" i="7"/>
  <c r="AH221" i="7"/>
  <c r="AF221" i="7"/>
  <c r="AD221" i="7"/>
  <c r="AB221" i="7"/>
  <c r="Z221" i="7"/>
  <c r="X221" i="7"/>
  <c r="V221" i="7"/>
  <c r="T221" i="7"/>
  <c r="R221" i="7"/>
  <c r="P221" i="7"/>
  <c r="N221" i="7"/>
  <c r="L221" i="7"/>
  <c r="J221" i="7"/>
  <c r="F221" i="7"/>
  <c r="AN220" i="7"/>
  <c r="AL220" i="7"/>
  <c r="AJ220" i="7"/>
  <c r="AH220" i="7"/>
  <c r="AF220" i="7"/>
  <c r="AD220" i="7"/>
  <c r="AB220" i="7"/>
  <c r="Z220" i="7"/>
  <c r="X220" i="7"/>
  <c r="V220" i="7"/>
  <c r="T220" i="7"/>
  <c r="R220" i="7"/>
  <c r="P220" i="7"/>
  <c r="N220" i="7"/>
  <c r="L220" i="7"/>
  <c r="J220" i="7"/>
  <c r="F220" i="7"/>
  <c r="AN219" i="7"/>
  <c r="AL219" i="7"/>
  <c r="AJ219" i="7"/>
  <c r="AH219" i="7"/>
  <c r="AF219" i="7"/>
  <c r="AD219" i="7"/>
  <c r="AB219" i="7"/>
  <c r="Z219" i="7"/>
  <c r="X219" i="7"/>
  <c r="V219" i="7"/>
  <c r="T219" i="7"/>
  <c r="R219" i="7"/>
  <c r="P219" i="7"/>
  <c r="N219" i="7"/>
  <c r="L219" i="7"/>
  <c r="J219" i="7"/>
  <c r="F219" i="7"/>
  <c r="AN218" i="7"/>
  <c r="AL218" i="7"/>
  <c r="AJ218" i="7"/>
  <c r="AH218" i="7"/>
  <c r="AF218" i="7"/>
  <c r="AD218" i="7"/>
  <c r="AB218" i="7"/>
  <c r="Z218" i="7"/>
  <c r="X218" i="7"/>
  <c r="V218" i="7"/>
  <c r="T218" i="7"/>
  <c r="R218" i="7"/>
  <c r="P218" i="7"/>
  <c r="N218" i="7"/>
  <c r="L218" i="7"/>
  <c r="J218" i="7"/>
  <c r="F218" i="7"/>
  <c r="AN217" i="7"/>
  <c r="AL217" i="7"/>
  <c r="AJ217" i="7"/>
  <c r="AH217" i="7"/>
  <c r="AF217" i="7"/>
  <c r="AD217" i="7"/>
  <c r="AB217" i="7"/>
  <c r="Z217" i="7"/>
  <c r="X217" i="7"/>
  <c r="V217" i="7"/>
  <c r="T217" i="7"/>
  <c r="R217" i="7"/>
  <c r="P217" i="7"/>
  <c r="N217" i="7"/>
  <c r="L217" i="7"/>
  <c r="J217" i="7"/>
  <c r="F217" i="7"/>
  <c r="AN216" i="7"/>
  <c r="AL216" i="7"/>
  <c r="AJ216" i="7"/>
  <c r="AH216" i="7"/>
  <c r="AF216" i="7"/>
  <c r="AD216" i="7"/>
  <c r="AB216" i="7"/>
  <c r="Z216" i="7"/>
  <c r="X216" i="7"/>
  <c r="V216" i="7"/>
  <c r="T216" i="7"/>
  <c r="R216" i="7"/>
  <c r="P216" i="7"/>
  <c r="N216" i="7"/>
  <c r="L216" i="7"/>
  <c r="J216" i="7"/>
  <c r="F216" i="7"/>
  <c r="AN215" i="7"/>
  <c r="AL215" i="7"/>
  <c r="AJ215" i="7"/>
  <c r="AH215" i="7"/>
  <c r="AF215" i="7"/>
  <c r="AD215" i="7"/>
  <c r="AB215" i="7"/>
  <c r="Z215" i="7"/>
  <c r="X215" i="7"/>
  <c r="V215" i="7"/>
  <c r="T215" i="7"/>
  <c r="R215" i="7"/>
  <c r="P215" i="7"/>
  <c r="N215" i="7"/>
  <c r="L215" i="7"/>
  <c r="J215" i="7"/>
  <c r="F215" i="7"/>
  <c r="AN214" i="7"/>
  <c r="AL214" i="7"/>
  <c r="AJ214" i="7"/>
  <c r="AH214" i="7"/>
  <c r="AF214" i="7"/>
  <c r="AD214" i="7"/>
  <c r="AB214" i="7"/>
  <c r="Z214" i="7"/>
  <c r="X214" i="7"/>
  <c r="V214" i="7"/>
  <c r="T214" i="7"/>
  <c r="R214" i="7"/>
  <c r="P214" i="7"/>
  <c r="N214" i="7"/>
  <c r="L214" i="7"/>
  <c r="J214" i="7"/>
  <c r="F214" i="7"/>
  <c r="AN213" i="7"/>
  <c r="AL213" i="7"/>
  <c r="AJ213" i="7"/>
  <c r="AH213" i="7"/>
  <c r="AF213" i="7"/>
  <c r="AD213" i="7"/>
  <c r="AB213" i="7"/>
  <c r="Z213" i="7"/>
  <c r="X213" i="7"/>
  <c r="V213" i="7"/>
  <c r="T213" i="7"/>
  <c r="R213" i="7"/>
  <c r="P213" i="7"/>
  <c r="N213" i="7"/>
  <c r="L213" i="7"/>
  <c r="J213" i="7"/>
  <c r="F213" i="7"/>
  <c r="AN212" i="7"/>
  <c r="AL212" i="7"/>
  <c r="AJ212" i="7"/>
  <c r="AH212" i="7"/>
  <c r="AF212" i="7"/>
  <c r="AD212" i="7"/>
  <c r="AB212" i="7"/>
  <c r="Z212" i="7"/>
  <c r="X212" i="7"/>
  <c r="V212" i="7"/>
  <c r="T212" i="7"/>
  <c r="R212" i="7"/>
  <c r="P212" i="7"/>
  <c r="N212" i="7"/>
  <c r="L212" i="7"/>
  <c r="J212" i="7"/>
  <c r="F212" i="7"/>
  <c r="AN211" i="7"/>
  <c r="AL211" i="7"/>
  <c r="AJ211" i="7"/>
  <c r="AH211" i="7"/>
  <c r="AF211" i="7"/>
  <c r="AD211" i="7"/>
  <c r="AB211" i="7"/>
  <c r="Z211" i="7"/>
  <c r="X211" i="7"/>
  <c r="V211" i="7"/>
  <c r="T211" i="7"/>
  <c r="R211" i="7"/>
  <c r="P211" i="7"/>
  <c r="N211" i="7"/>
  <c r="L211" i="7"/>
  <c r="J211" i="7"/>
  <c r="F211" i="7"/>
  <c r="AN210" i="7"/>
  <c r="AL210" i="7"/>
  <c r="AJ210" i="7"/>
  <c r="AH210" i="7"/>
  <c r="AF210" i="7"/>
  <c r="AD210" i="7"/>
  <c r="AB210" i="7"/>
  <c r="Z210" i="7"/>
  <c r="X210" i="7"/>
  <c r="V210" i="7"/>
  <c r="T210" i="7"/>
  <c r="R210" i="7"/>
  <c r="P210" i="7"/>
  <c r="N210" i="7"/>
  <c r="L210" i="7"/>
  <c r="J210" i="7"/>
  <c r="F210" i="7"/>
  <c r="AN209" i="7"/>
  <c r="AL209" i="7"/>
  <c r="AJ209" i="7"/>
  <c r="AH209" i="7"/>
  <c r="AF209" i="7"/>
  <c r="AD209" i="7"/>
  <c r="AB209" i="7"/>
  <c r="Z209" i="7"/>
  <c r="X209" i="7"/>
  <c r="V209" i="7"/>
  <c r="T209" i="7"/>
  <c r="R209" i="7"/>
  <c r="P209" i="7"/>
  <c r="N209" i="7"/>
  <c r="L209" i="7"/>
  <c r="J209" i="7"/>
  <c r="F209" i="7"/>
  <c r="AN208" i="7"/>
  <c r="AL208" i="7"/>
  <c r="AJ208" i="7"/>
  <c r="AH208" i="7"/>
  <c r="AF208" i="7"/>
  <c r="AD208" i="7"/>
  <c r="AB208" i="7"/>
  <c r="Z208" i="7"/>
  <c r="X208" i="7"/>
  <c r="V208" i="7"/>
  <c r="T208" i="7"/>
  <c r="R208" i="7"/>
  <c r="P208" i="7"/>
  <c r="N208" i="7"/>
  <c r="L208" i="7"/>
  <c r="J208" i="7"/>
  <c r="F208" i="7"/>
  <c r="AN207" i="7"/>
  <c r="AL207" i="7"/>
  <c r="AJ207" i="7"/>
  <c r="AH207" i="7"/>
  <c r="AF207" i="7"/>
  <c r="AD207" i="7"/>
  <c r="AB207" i="7"/>
  <c r="Z207" i="7"/>
  <c r="X207" i="7"/>
  <c r="V207" i="7"/>
  <c r="T207" i="7"/>
  <c r="R207" i="7"/>
  <c r="P207" i="7"/>
  <c r="N207" i="7"/>
  <c r="L207" i="7"/>
  <c r="J207" i="7"/>
  <c r="F207" i="7"/>
  <c r="AN206" i="7"/>
  <c r="AL206" i="7"/>
  <c r="AJ206" i="7"/>
  <c r="AH206" i="7"/>
  <c r="AF206" i="7"/>
  <c r="AD206" i="7"/>
  <c r="AB206" i="7"/>
  <c r="Z206" i="7"/>
  <c r="X206" i="7"/>
  <c r="V206" i="7"/>
  <c r="T206" i="7"/>
  <c r="R206" i="7"/>
  <c r="P206" i="7"/>
  <c r="N206" i="7"/>
  <c r="L206" i="7"/>
  <c r="J206" i="7"/>
  <c r="F206" i="7"/>
  <c r="AN205" i="7"/>
  <c r="AL205" i="7"/>
  <c r="AJ205" i="7"/>
  <c r="AH205" i="7"/>
  <c r="AF205" i="7"/>
  <c r="AD205" i="7"/>
  <c r="AB205" i="7"/>
  <c r="Z205" i="7"/>
  <c r="X205" i="7"/>
  <c r="V205" i="7"/>
  <c r="T205" i="7"/>
  <c r="R205" i="7"/>
  <c r="P205" i="7"/>
  <c r="N205" i="7"/>
  <c r="L205" i="7"/>
  <c r="J205" i="7"/>
  <c r="F205" i="7"/>
  <c r="AN204" i="7"/>
  <c r="AL204" i="7"/>
  <c r="AJ204" i="7"/>
  <c r="AH204" i="7"/>
  <c r="AF204" i="7"/>
  <c r="AD204" i="7"/>
  <c r="AB204" i="7"/>
  <c r="Z204" i="7"/>
  <c r="X204" i="7"/>
  <c r="V204" i="7"/>
  <c r="T204" i="7"/>
  <c r="R204" i="7"/>
  <c r="P204" i="7"/>
  <c r="N204" i="7"/>
  <c r="L204" i="7"/>
  <c r="J204" i="7"/>
  <c r="F204" i="7"/>
  <c r="AN203" i="7"/>
  <c r="AL203" i="7"/>
  <c r="AJ203" i="7"/>
  <c r="AH203" i="7"/>
  <c r="AF203" i="7"/>
  <c r="AD203" i="7"/>
  <c r="AB203" i="7"/>
  <c r="Z203" i="7"/>
  <c r="X203" i="7"/>
  <c r="V203" i="7"/>
  <c r="T203" i="7"/>
  <c r="R203" i="7"/>
  <c r="P203" i="7"/>
  <c r="N203" i="7"/>
  <c r="L203" i="7"/>
  <c r="J203" i="7"/>
  <c r="F203" i="7"/>
  <c r="AN202" i="7"/>
  <c r="AL202" i="7"/>
  <c r="AJ202" i="7"/>
  <c r="AH202" i="7"/>
  <c r="AF202" i="7"/>
  <c r="AD202" i="7"/>
  <c r="AB202" i="7"/>
  <c r="Z202" i="7"/>
  <c r="X202" i="7"/>
  <c r="V202" i="7"/>
  <c r="T202" i="7"/>
  <c r="R202" i="7"/>
  <c r="P202" i="7"/>
  <c r="N202" i="7"/>
  <c r="L202" i="7"/>
  <c r="J202" i="7"/>
  <c r="F202" i="7"/>
  <c r="D201" i="7"/>
  <c r="D200" i="7"/>
  <c r="D199" i="7"/>
  <c r="AF199" i="7" s="1"/>
  <c r="D198" i="7"/>
  <c r="D197" i="7"/>
  <c r="D196" i="7"/>
  <c r="H196" i="7" s="1"/>
  <c r="D195" i="7"/>
  <c r="H195" i="7" s="1"/>
  <c r="D194" i="7"/>
  <c r="H194" i="7" s="1"/>
  <c r="D193" i="7"/>
  <c r="D192" i="7"/>
  <c r="D191" i="7"/>
  <c r="D190" i="7"/>
  <c r="AB190" i="7" s="1"/>
  <c r="D189" i="7"/>
  <c r="AL188" i="7"/>
  <c r="AJ188" i="7"/>
  <c r="AH188" i="7"/>
  <c r="AD188" i="7"/>
  <c r="AB188" i="7"/>
  <c r="T188" i="7"/>
  <c r="N188" i="7"/>
  <c r="L188" i="7"/>
  <c r="J188" i="7"/>
  <c r="F188" i="7"/>
  <c r="X188" i="7"/>
  <c r="D187" i="7"/>
  <c r="AJ187" i="7" s="1"/>
  <c r="AF186" i="7"/>
  <c r="V186" i="7"/>
  <c r="T186" i="7"/>
  <c r="P186" i="7"/>
  <c r="AB186" i="7"/>
  <c r="D185" i="7"/>
  <c r="AD185" i="7" s="1"/>
  <c r="D184" i="7"/>
  <c r="H184" i="7" s="1"/>
  <c r="D183" i="7"/>
  <c r="H183" i="7" s="1"/>
  <c r="D182" i="7"/>
  <c r="H182" i="7" s="1"/>
  <c r="H181" i="7"/>
  <c r="D180" i="7"/>
  <c r="AH180" i="7" s="1"/>
  <c r="D179" i="7"/>
  <c r="H179" i="7" s="1"/>
  <c r="D177" i="7"/>
  <c r="D176" i="7"/>
  <c r="D175" i="7"/>
  <c r="H175" i="7" s="1"/>
  <c r="D174" i="7"/>
  <c r="D173" i="7"/>
  <c r="H173" i="7" s="1"/>
  <c r="D172" i="7"/>
  <c r="D171" i="7"/>
  <c r="D170" i="7"/>
  <c r="H170" i="7" s="1"/>
  <c r="D169" i="7"/>
  <c r="D168" i="7"/>
  <c r="D167" i="7"/>
  <c r="D166" i="7"/>
  <c r="D165" i="7"/>
  <c r="H165" i="7" s="1"/>
  <c r="D164" i="7"/>
  <c r="D163" i="7"/>
  <c r="D162" i="7"/>
  <c r="D161" i="7"/>
  <c r="D160" i="7"/>
  <c r="H160" i="7" s="1"/>
  <c r="D159" i="7"/>
  <c r="D158" i="7"/>
  <c r="R158" i="7" s="1"/>
  <c r="D157" i="7"/>
  <c r="D156" i="7"/>
  <c r="H156" i="7" s="1"/>
  <c r="D155" i="7"/>
  <c r="D154" i="7"/>
  <c r="AL154" i="7" s="1"/>
  <c r="D153" i="7"/>
  <c r="D152" i="7"/>
  <c r="D151" i="7"/>
  <c r="AL151" i="7" s="1"/>
  <c r="D150" i="7"/>
  <c r="AN149" i="7"/>
  <c r="AL149" i="7"/>
  <c r="AJ149" i="7"/>
  <c r="AH149" i="7"/>
  <c r="AF149" i="7"/>
  <c r="AD149" i="7"/>
  <c r="AB149" i="7"/>
  <c r="Z149" i="7"/>
  <c r="X149" i="7"/>
  <c r="V149" i="7"/>
  <c r="T149" i="7"/>
  <c r="R149" i="7"/>
  <c r="P149" i="7"/>
  <c r="N149" i="7"/>
  <c r="L149" i="7"/>
  <c r="J149" i="7"/>
  <c r="F149" i="7"/>
  <c r="AN148" i="7"/>
  <c r="AL148" i="7"/>
  <c r="AJ148" i="7"/>
  <c r="AH148" i="7"/>
  <c r="AF148" i="7"/>
  <c r="AD148" i="7"/>
  <c r="AB148" i="7"/>
  <c r="Z148" i="7"/>
  <c r="X148" i="7"/>
  <c r="V148" i="7"/>
  <c r="T148" i="7"/>
  <c r="R148" i="7"/>
  <c r="P148" i="7"/>
  <c r="N148" i="7"/>
  <c r="L148" i="7"/>
  <c r="J148" i="7"/>
  <c r="F148" i="7"/>
  <c r="AN147" i="7"/>
  <c r="AL147" i="7"/>
  <c r="AJ147" i="7"/>
  <c r="AH147" i="7"/>
  <c r="AF147" i="7"/>
  <c r="AD147" i="7"/>
  <c r="AB147" i="7"/>
  <c r="Z147" i="7"/>
  <c r="X147" i="7"/>
  <c r="V147" i="7"/>
  <c r="T147" i="7"/>
  <c r="R147" i="7"/>
  <c r="P147" i="7"/>
  <c r="N147" i="7"/>
  <c r="L147" i="7"/>
  <c r="J147" i="7"/>
  <c r="F147" i="7"/>
  <c r="AN146" i="7"/>
  <c r="AL146" i="7"/>
  <c r="AJ146" i="7"/>
  <c r="AH146" i="7"/>
  <c r="AF146" i="7"/>
  <c r="AD146" i="7"/>
  <c r="AB146" i="7"/>
  <c r="Z146" i="7"/>
  <c r="X146" i="7"/>
  <c r="V146" i="7"/>
  <c r="T146" i="7"/>
  <c r="R146" i="7"/>
  <c r="P146" i="7"/>
  <c r="N146" i="7"/>
  <c r="L146" i="7"/>
  <c r="J146" i="7"/>
  <c r="F146" i="7"/>
  <c r="AN145" i="7"/>
  <c r="AL145" i="7"/>
  <c r="AJ145" i="7"/>
  <c r="AH145" i="7"/>
  <c r="AF145" i="7"/>
  <c r="AD145" i="7"/>
  <c r="AB145" i="7"/>
  <c r="Z145" i="7"/>
  <c r="X145" i="7"/>
  <c r="V145" i="7"/>
  <c r="T145" i="7"/>
  <c r="R145" i="7"/>
  <c r="P145" i="7"/>
  <c r="N145" i="7"/>
  <c r="L145" i="7"/>
  <c r="J145" i="7"/>
  <c r="F145" i="7"/>
  <c r="AN144" i="7"/>
  <c r="AL144" i="7"/>
  <c r="AJ144" i="7"/>
  <c r="AH144" i="7"/>
  <c r="AF144" i="7"/>
  <c r="AD144" i="7"/>
  <c r="AB144" i="7"/>
  <c r="Z144" i="7"/>
  <c r="X144" i="7"/>
  <c r="V144" i="7"/>
  <c r="T144" i="7"/>
  <c r="R144" i="7"/>
  <c r="P144" i="7"/>
  <c r="N144" i="7"/>
  <c r="L144" i="7"/>
  <c r="J144" i="7"/>
  <c r="F144" i="7"/>
  <c r="AN143" i="7"/>
  <c r="AL143" i="7"/>
  <c r="AJ143" i="7"/>
  <c r="AH143" i="7"/>
  <c r="AF143" i="7"/>
  <c r="AD143" i="7"/>
  <c r="AB143" i="7"/>
  <c r="Z143" i="7"/>
  <c r="X143" i="7"/>
  <c r="V143" i="7"/>
  <c r="T143" i="7"/>
  <c r="R143" i="7"/>
  <c r="P143" i="7"/>
  <c r="N143" i="7"/>
  <c r="L143" i="7"/>
  <c r="J143" i="7"/>
  <c r="F143" i="7"/>
  <c r="AN142" i="7"/>
  <c r="AL142" i="7"/>
  <c r="AJ142" i="7"/>
  <c r="AH142" i="7"/>
  <c r="AF142" i="7"/>
  <c r="AD142" i="7"/>
  <c r="AB142" i="7"/>
  <c r="Z142" i="7"/>
  <c r="X142" i="7"/>
  <c r="V142" i="7"/>
  <c r="T142" i="7"/>
  <c r="R142" i="7"/>
  <c r="P142" i="7"/>
  <c r="N142" i="7"/>
  <c r="L142" i="7"/>
  <c r="J142" i="7"/>
  <c r="F142" i="7"/>
  <c r="AN141" i="7"/>
  <c r="AL141" i="7"/>
  <c r="AJ141" i="7"/>
  <c r="AH141" i="7"/>
  <c r="AF141" i="7"/>
  <c r="AD141" i="7"/>
  <c r="AB141" i="7"/>
  <c r="Z141" i="7"/>
  <c r="X141" i="7"/>
  <c r="V141" i="7"/>
  <c r="T141" i="7"/>
  <c r="R141" i="7"/>
  <c r="P141" i="7"/>
  <c r="N141" i="7"/>
  <c r="L141" i="7"/>
  <c r="J141" i="7"/>
  <c r="F141" i="7"/>
  <c r="D140" i="7"/>
  <c r="T140" i="7" s="1"/>
  <c r="AN139" i="7"/>
  <c r="AL139" i="7"/>
  <c r="AJ139" i="7"/>
  <c r="AH139" i="7"/>
  <c r="AF139" i="7"/>
  <c r="AD139" i="7"/>
  <c r="AB139" i="7"/>
  <c r="Z139" i="7"/>
  <c r="X139" i="7"/>
  <c r="V139" i="7"/>
  <c r="T139" i="7"/>
  <c r="R139" i="7"/>
  <c r="P139" i="7"/>
  <c r="N139" i="7"/>
  <c r="L139" i="7"/>
  <c r="J139" i="7"/>
  <c r="F139" i="7"/>
  <c r="AN138" i="7"/>
  <c r="AL138" i="7"/>
  <c r="AJ138" i="7"/>
  <c r="AH138" i="7"/>
  <c r="AF138" i="7"/>
  <c r="AD138" i="7"/>
  <c r="AB138" i="7"/>
  <c r="Z138" i="7"/>
  <c r="X138" i="7"/>
  <c r="V138" i="7"/>
  <c r="T138" i="7"/>
  <c r="R138" i="7"/>
  <c r="P138" i="7"/>
  <c r="N138" i="7"/>
  <c r="L138" i="7"/>
  <c r="J138" i="7"/>
  <c r="F138" i="7"/>
  <c r="AN137" i="7"/>
  <c r="AL137" i="7"/>
  <c r="AJ137" i="7"/>
  <c r="AH137" i="7"/>
  <c r="AF137" i="7"/>
  <c r="AD137" i="7"/>
  <c r="AB137" i="7"/>
  <c r="Z137" i="7"/>
  <c r="X137" i="7"/>
  <c r="V137" i="7"/>
  <c r="T137" i="7"/>
  <c r="R137" i="7"/>
  <c r="P137" i="7"/>
  <c r="N137" i="7"/>
  <c r="L137" i="7"/>
  <c r="J137" i="7"/>
  <c r="F137" i="7"/>
  <c r="AN136" i="7"/>
  <c r="AL136" i="7"/>
  <c r="AJ136" i="7"/>
  <c r="AH136" i="7"/>
  <c r="AF136" i="7"/>
  <c r="AD136" i="7"/>
  <c r="AB136" i="7"/>
  <c r="Z136" i="7"/>
  <c r="X136" i="7"/>
  <c r="V136" i="7"/>
  <c r="T136" i="7"/>
  <c r="R136" i="7"/>
  <c r="P136" i="7"/>
  <c r="N136" i="7"/>
  <c r="L136" i="7"/>
  <c r="J136" i="7"/>
  <c r="F136" i="7"/>
  <c r="AN135" i="7"/>
  <c r="AL135" i="7"/>
  <c r="AJ135" i="7"/>
  <c r="AH135" i="7"/>
  <c r="AF135" i="7"/>
  <c r="AD135" i="7"/>
  <c r="AB135" i="7"/>
  <c r="Z135" i="7"/>
  <c r="X135" i="7"/>
  <c r="V135" i="7"/>
  <c r="T135" i="7"/>
  <c r="R135" i="7"/>
  <c r="P135" i="7"/>
  <c r="N135" i="7"/>
  <c r="L135" i="7"/>
  <c r="J135" i="7"/>
  <c r="F135" i="7"/>
  <c r="AN134" i="7"/>
  <c r="AL134" i="7"/>
  <c r="AJ134" i="7"/>
  <c r="AH134" i="7"/>
  <c r="AF134" i="7"/>
  <c r="AD134" i="7"/>
  <c r="AB134" i="7"/>
  <c r="Z134" i="7"/>
  <c r="X134" i="7"/>
  <c r="V134" i="7"/>
  <c r="T134" i="7"/>
  <c r="R134" i="7"/>
  <c r="P134" i="7"/>
  <c r="N134" i="7"/>
  <c r="L134" i="7"/>
  <c r="J134" i="7"/>
  <c r="F134" i="7"/>
  <c r="AN133" i="7"/>
  <c r="AL133" i="7"/>
  <c r="AJ133" i="7"/>
  <c r="AH133" i="7"/>
  <c r="AF133" i="7"/>
  <c r="AD133" i="7"/>
  <c r="AB133" i="7"/>
  <c r="Z133" i="7"/>
  <c r="X133" i="7"/>
  <c r="V133" i="7"/>
  <c r="T133" i="7"/>
  <c r="R133" i="7"/>
  <c r="P133" i="7"/>
  <c r="N133" i="7"/>
  <c r="L133" i="7"/>
  <c r="J133" i="7"/>
  <c r="F133" i="7"/>
  <c r="AN132" i="7"/>
  <c r="AL132" i="7"/>
  <c r="AJ132" i="7"/>
  <c r="AH132" i="7"/>
  <c r="AF132" i="7"/>
  <c r="AD132" i="7"/>
  <c r="AB132" i="7"/>
  <c r="Z132" i="7"/>
  <c r="X132" i="7"/>
  <c r="V132" i="7"/>
  <c r="T132" i="7"/>
  <c r="R132" i="7"/>
  <c r="P132" i="7"/>
  <c r="N132" i="7"/>
  <c r="L132" i="7"/>
  <c r="J132" i="7"/>
  <c r="F132" i="7"/>
  <c r="D131" i="7"/>
  <c r="AN130" i="7"/>
  <c r="AL130" i="7"/>
  <c r="AJ130" i="7"/>
  <c r="AH130" i="7"/>
  <c r="AF130" i="7"/>
  <c r="AD130" i="7"/>
  <c r="AB130" i="7"/>
  <c r="Z130" i="7"/>
  <c r="X130" i="7"/>
  <c r="V130" i="7"/>
  <c r="T130" i="7"/>
  <c r="R130" i="7"/>
  <c r="P130" i="7"/>
  <c r="N130" i="7"/>
  <c r="L130" i="7"/>
  <c r="J130" i="7"/>
  <c r="F130" i="7"/>
  <c r="AN129" i="7"/>
  <c r="AL129" i="7"/>
  <c r="AJ129" i="7"/>
  <c r="AH129" i="7"/>
  <c r="AF129" i="7"/>
  <c r="AD129" i="7"/>
  <c r="AB129" i="7"/>
  <c r="Z129" i="7"/>
  <c r="X129" i="7"/>
  <c r="V129" i="7"/>
  <c r="T129" i="7"/>
  <c r="R129" i="7"/>
  <c r="P129" i="7"/>
  <c r="N129" i="7"/>
  <c r="L129" i="7"/>
  <c r="J129" i="7"/>
  <c r="F129" i="7"/>
  <c r="AN128" i="7"/>
  <c r="AL128" i="7"/>
  <c r="AJ128" i="7"/>
  <c r="AH128" i="7"/>
  <c r="AF128" i="7"/>
  <c r="AD128" i="7"/>
  <c r="AB128" i="7"/>
  <c r="Z128" i="7"/>
  <c r="X128" i="7"/>
  <c r="V128" i="7"/>
  <c r="T128" i="7"/>
  <c r="R128" i="7"/>
  <c r="P128" i="7"/>
  <c r="N128" i="7"/>
  <c r="L128" i="7"/>
  <c r="J128" i="7"/>
  <c r="F128" i="7"/>
  <c r="AN127" i="7"/>
  <c r="AL127" i="7"/>
  <c r="AJ127" i="7"/>
  <c r="AH127" i="7"/>
  <c r="AF127" i="7"/>
  <c r="AD127" i="7"/>
  <c r="AB127" i="7"/>
  <c r="Z127" i="7"/>
  <c r="X127" i="7"/>
  <c r="V127" i="7"/>
  <c r="T127" i="7"/>
  <c r="R127" i="7"/>
  <c r="P127" i="7"/>
  <c r="N127" i="7"/>
  <c r="L127" i="7"/>
  <c r="J127" i="7"/>
  <c r="F127" i="7"/>
  <c r="AN126" i="7"/>
  <c r="AL126" i="7"/>
  <c r="AJ126" i="7"/>
  <c r="AH126" i="7"/>
  <c r="AF126" i="7"/>
  <c r="AD126" i="7"/>
  <c r="AB126" i="7"/>
  <c r="Z126" i="7"/>
  <c r="X126" i="7"/>
  <c r="V126" i="7"/>
  <c r="T126" i="7"/>
  <c r="R126" i="7"/>
  <c r="P126" i="7"/>
  <c r="N126" i="7"/>
  <c r="L126" i="7"/>
  <c r="J126" i="7"/>
  <c r="F126" i="7"/>
  <c r="D125" i="7"/>
  <c r="AL125" i="7" s="1"/>
  <c r="D124" i="7"/>
  <c r="D123" i="7"/>
  <c r="H123" i="7" s="1"/>
  <c r="D122" i="7"/>
  <c r="AN121" i="7"/>
  <c r="AL121" i="7"/>
  <c r="AJ121" i="7"/>
  <c r="AH121" i="7"/>
  <c r="AF121" i="7"/>
  <c r="AD121" i="7"/>
  <c r="AB121" i="7"/>
  <c r="Z121" i="7"/>
  <c r="X121" i="7"/>
  <c r="V121" i="7"/>
  <c r="T121" i="7"/>
  <c r="R121" i="7"/>
  <c r="P121" i="7"/>
  <c r="N121" i="7"/>
  <c r="L121" i="7"/>
  <c r="J121" i="7"/>
  <c r="F121" i="7"/>
  <c r="AN120" i="7"/>
  <c r="AL120" i="7"/>
  <c r="AJ120" i="7"/>
  <c r="AH120" i="7"/>
  <c r="AF120" i="7"/>
  <c r="AD120" i="7"/>
  <c r="AB120" i="7"/>
  <c r="Z120" i="7"/>
  <c r="X120" i="7"/>
  <c r="V120" i="7"/>
  <c r="T120" i="7"/>
  <c r="R120" i="7"/>
  <c r="P120" i="7"/>
  <c r="N120" i="7"/>
  <c r="L120" i="7"/>
  <c r="J120" i="7"/>
  <c r="F120" i="7"/>
  <c r="D119" i="7"/>
  <c r="D118" i="7"/>
  <c r="D117" i="7"/>
  <c r="AD117" i="7" s="1"/>
  <c r="D116" i="7"/>
  <c r="D115" i="7"/>
  <c r="D114" i="7"/>
  <c r="D113" i="7"/>
  <c r="H113" i="7" s="1"/>
  <c r="AN112" i="7"/>
  <c r="AL112" i="7"/>
  <c r="AJ112" i="7"/>
  <c r="AH112" i="7"/>
  <c r="AF112" i="7"/>
  <c r="AD112" i="7"/>
  <c r="AB112" i="7"/>
  <c r="Z112" i="7"/>
  <c r="X112" i="7"/>
  <c r="V112" i="7"/>
  <c r="T112" i="7"/>
  <c r="R112" i="7"/>
  <c r="P112" i="7"/>
  <c r="N112" i="7"/>
  <c r="L112" i="7"/>
  <c r="J112" i="7"/>
  <c r="F112" i="7"/>
  <c r="AN111" i="7"/>
  <c r="AL111" i="7"/>
  <c r="AJ111" i="7"/>
  <c r="AH111" i="7"/>
  <c r="AF111" i="7"/>
  <c r="AD111" i="7"/>
  <c r="AB111" i="7"/>
  <c r="Z111" i="7"/>
  <c r="X111" i="7"/>
  <c r="V111" i="7"/>
  <c r="T111" i="7"/>
  <c r="R111" i="7"/>
  <c r="P111" i="7"/>
  <c r="N111" i="7"/>
  <c r="L111" i="7"/>
  <c r="J111" i="7"/>
  <c r="F111" i="7"/>
  <c r="AN110" i="7"/>
  <c r="AL110" i="7"/>
  <c r="AJ110" i="7"/>
  <c r="AH110" i="7"/>
  <c r="AF110" i="7"/>
  <c r="AD110" i="7"/>
  <c r="AB110" i="7"/>
  <c r="Z110" i="7"/>
  <c r="X110" i="7"/>
  <c r="V110" i="7"/>
  <c r="T110" i="7"/>
  <c r="R110" i="7"/>
  <c r="P110" i="7"/>
  <c r="N110" i="7"/>
  <c r="L110" i="7"/>
  <c r="J110" i="7"/>
  <c r="F110" i="7"/>
  <c r="AN109" i="7"/>
  <c r="AL109" i="7"/>
  <c r="AJ109" i="7"/>
  <c r="AH109" i="7"/>
  <c r="AF109" i="7"/>
  <c r="AD109" i="7"/>
  <c r="AB109" i="7"/>
  <c r="Z109" i="7"/>
  <c r="X109" i="7"/>
  <c r="V109" i="7"/>
  <c r="T109" i="7"/>
  <c r="R109" i="7"/>
  <c r="P109" i="7"/>
  <c r="N109" i="7"/>
  <c r="L109" i="7"/>
  <c r="J109" i="7"/>
  <c r="F109" i="7"/>
  <c r="AN108" i="7"/>
  <c r="AL108" i="7"/>
  <c r="AJ108" i="7"/>
  <c r="AH108" i="7"/>
  <c r="AF108" i="7"/>
  <c r="AD108" i="7"/>
  <c r="AB108" i="7"/>
  <c r="Z108" i="7"/>
  <c r="X108" i="7"/>
  <c r="V108" i="7"/>
  <c r="T108" i="7"/>
  <c r="R108" i="7"/>
  <c r="P108" i="7"/>
  <c r="N108" i="7"/>
  <c r="L108" i="7"/>
  <c r="J108" i="7"/>
  <c r="F108" i="7"/>
  <c r="AN107" i="7"/>
  <c r="AL107" i="7"/>
  <c r="AJ107" i="7"/>
  <c r="AH107" i="7"/>
  <c r="AF107" i="7"/>
  <c r="AD107" i="7"/>
  <c r="AB107" i="7"/>
  <c r="Z107" i="7"/>
  <c r="X107" i="7"/>
  <c r="V107" i="7"/>
  <c r="T107" i="7"/>
  <c r="R107" i="7"/>
  <c r="P107" i="7"/>
  <c r="N107" i="7"/>
  <c r="L107" i="7"/>
  <c r="J107" i="7"/>
  <c r="F107" i="7"/>
  <c r="AN106" i="7"/>
  <c r="AL106" i="7"/>
  <c r="AJ106" i="7"/>
  <c r="AH106" i="7"/>
  <c r="AF106" i="7"/>
  <c r="AD106" i="7"/>
  <c r="AB106" i="7"/>
  <c r="Z106" i="7"/>
  <c r="X106" i="7"/>
  <c r="V106" i="7"/>
  <c r="T106" i="7"/>
  <c r="R106" i="7"/>
  <c r="P106" i="7"/>
  <c r="N106" i="7"/>
  <c r="L106" i="7"/>
  <c r="J106" i="7"/>
  <c r="F106" i="7"/>
  <c r="D105" i="7"/>
  <c r="AN104" i="7"/>
  <c r="AL104" i="7"/>
  <c r="AJ104" i="7"/>
  <c r="AH104" i="7"/>
  <c r="AF104" i="7"/>
  <c r="AD104" i="7"/>
  <c r="AB104" i="7"/>
  <c r="Z104" i="7"/>
  <c r="X104" i="7"/>
  <c r="V104" i="7"/>
  <c r="T104" i="7"/>
  <c r="R104" i="7"/>
  <c r="P104" i="7"/>
  <c r="N104" i="7"/>
  <c r="L104" i="7"/>
  <c r="J104" i="7"/>
  <c r="F104" i="7"/>
  <c r="AN103" i="7"/>
  <c r="AL103" i="7"/>
  <c r="AJ103" i="7"/>
  <c r="AH103" i="7"/>
  <c r="AF103" i="7"/>
  <c r="AD103" i="7"/>
  <c r="AB103" i="7"/>
  <c r="Z103" i="7"/>
  <c r="X103" i="7"/>
  <c r="V103" i="7"/>
  <c r="T103" i="7"/>
  <c r="R103" i="7"/>
  <c r="P103" i="7"/>
  <c r="N103" i="7"/>
  <c r="L103" i="7"/>
  <c r="J103" i="7"/>
  <c r="F103" i="7"/>
  <c r="AN102" i="7"/>
  <c r="AL102" i="7"/>
  <c r="AJ102" i="7"/>
  <c r="AH102" i="7"/>
  <c r="AF102" i="7"/>
  <c r="AD102" i="7"/>
  <c r="AB102" i="7"/>
  <c r="Z102" i="7"/>
  <c r="X102" i="7"/>
  <c r="V102" i="7"/>
  <c r="T102" i="7"/>
  <c r="R102" i="7"/>
  <c r="P102" i="7"/>
  <c r="N102" i="7"/>
  <c r="L102" i="7"/>
  <c r="J102" i="7"/>
  <c r="F102" i="7"/>
  <c r="AN101" i="7"/>
  <c r="AL101" i="7"/>
  <c r="AJ101" i="7"/>
  <c r="AH101" i="7"/>
  <c r="AF101" i="7"/>
  <c r="AD101" i="7"/>
  <c r="AB101" i="7"/>
  <c r="Z101" i="7"/>
  <c r="X101" i="7"/>
  <c r="V101" i="7"/>
  <c r="T101" i="7"/>
  <c r="R101" i="7"/>
  <c r="P101" i="7"/>
  <c r="N101" i="7"/>
  <c r="L101" i="7"/>
  <c r="J101" i="7"/>
  <c r="F101" i="7"/>
  <c r="D100" i="7"/>
  <c r="D99" i="7"/>
  <c r="H99" i="7" s="1"/>
  <c r="AN98" i="7"/>
  <c r="AL98" i="7"/>
  <c r="AJ98" i="7"/>
  <c r="AH98" i="7"/>
  <c r="AF98" i="7"/>
  <c r="AD98" i="7"/>
  <c r="AB98" i="7"/>
  <c r="Z98" i="7"/>
  <c r="X98" i="7"/>
  <c r="V98" i="7"/>
  <c r="T98" i="7"/>
  <c r="R98" i="7"/>
  <c r="P98" i="7"/>
  <c r="N98" i="7"/>
  <c r="L98" i="7"/>
  <c r="J98" i="7"/>
  <c r="F98" i="7"/>
  <c r="AN97" i="7"/>
  <c r="AL97" i="7"/>
  <c r="AJ97" i="7"/>
  <c r="AH97" i="7"/>
  <c r="AF97" i="7"/>
  <c r="AD97" i="7"/>
  <c r="AB97" i="7"/>
  <c r="Z97" i="7"/>
  <c r="X97" i="7"/>
  <c r="V97" i="7"/>
  <c r="T97" i="7"/>
  <c r="R97" i="7"/>
  <c r="P97" i="7"/>
  <c r="N97" i="7"/>
  <c r="L97" i="7"/>
  <c r="J97" i="7"/>
  <c r="F97" i="7"/>
  <c r="D96" i="7"/>
  <c r="D95" i="7"/>
  <c r="D94" i="7"/>
  <c r="D93" i="7"/>
  <c r="D92" i="7"/>
  <c r="D91" i="7"/>
  <c r="AN90" i="7"/>
  <c r="AL90" i="7"/>
  <c r="AJ90" i="7"/>
  <c r="AH90" i="7"/>
  <c r="AF90" i="7"/>
  <c r="AD90" i="7"/>
  <c r="AB90" i="7"/>
  <c r="Z90" i="7"/>
  <c r="X90" i="7"/>
  <c r="V90" i="7"/>
  <c r="T90" i="7"/>
  <c r="R90" i="7"/>
  <c r="P90" i="7"/>
  <c r="N90" i="7"/>
  <c r="L90" i="7"/>
  <c r="J90" i="7"/>
  <c r="F90" i="7"/>
  <c r="AN89" i="7"/>
  <c r="AL89" i="7"/>
  <c r="AJ89" i="7"/>
  <c r="AH89" i="7"/>
  <c r="AF89" i="7"/>
  <c r="AD89" i="7"/>
  <c r="AB89" i="7"/>
  <c r="Z89" i="7"/>
  <c r="X89" i="7"/>
  <c r="V89" i="7"/>
  <c r="T89" i="7"/>
  <c r="R89" i="7"/>
  <c r="P89" i="7"/>
  <c r="N89" i="7"/>
  <c r="L89" i="7"/>
  <c r="J89" i="7"/>
  <c r="F89" i="7"/>
  <c r="AN88" i="7"/>
  <c r="AL88" i="7"/>
  <c r="AJ88" i="7"/>
  <c r="AH88" i="7"/>
  <c r="AF88" i="7"/>
  <c r="AD88" i="7"/>
  <c r="AB88" i="7"/>
  <c r="Z88" i="7"/>
  <c r="X88" i="7"/>
  <c r="V88" i="7"/>
  <c r="T88" i="7"/>
  <c r="R88" i="7"/>
  <c r="P88" i="7"/>
  <c r="N88" i="7"/>
  <c r="L88" i="7"/>
  <c r="J88" i="7"/>
  <c r="F88" i="7"/>
  <c r="AN87" i="7"/>
  <c r="AL87" i="7"/>
  <c r="AJ87" i="7"/>
  <c r="AH87" i="7"/>
  <c r="AF87" i="7"/>
  <c r="AD87" i="7"/>
  <c r="AB87" i="7"/>
  <c r="Z87" i="7"/>
  <c r="X87" i="7"/>
  <c r="V87" i="7"/>
  <c r="T87" i="7"/>
  <c r="R87" i="7"/>
  <c r="P87" i="7"/>
  <c r="N87" i="7"/>
  <c r="L87" i="7"/>
  <c r="J87" i="7"/>
  <c r="F87" i="7"/>
  <c r="D86" i="7"/>
  <c r="D85" i="7"/>
  <c r="AN84" i="7"/>
  <c r="AL84" i="7"/>
  <c r="AJ84" i="7"/>
  <c r="AH84" i="7"/>
  <c r="AF84" i="7"/>
  <c r="AD84" i="7"/>
  <c r="AB84" i="7"/>
  <c r="Z84" i="7"/>
  <c r="X84" i="7"/>
  <c r="V84" i="7"/>
  <c r="T84" i="7"/>
  <c r="R84" i="7"/>
  <c r="P84" i="7"/>
  <c r="N84" i="7"/>
  <c r="L84" i="7"/>
  <c r="J84" i="7"/>
  <c r="F84" i="7"/>
  <c r="D83" i="7"/>
  <c r="AN82" i="7"/>
  <c r="AL82" i="7"/>
  <c r="AJ82" i="7"/>
  <c r="AH82" i="7"/>
  <c r="AF82" i="7"/>
  <c r="AD82" i="7"/>
  <c r="AB82" i="7"/>
  <c r="Z82" i="7"/>
  <c r="X82" i="7"/>
  <c r="V82" i="7"/>
  <c r="T82" i="7"/>
  <c r="R82" i="7"/>
  <c r="P82" i="7"/>
  <c r="N82" i="7"/>
  <c r="L82" i="7"/>
  <c r="J82" i="7"/>
  <c r="F82" i="7"/>
  <c r="AN81" i="7"/>
  <c r="AL81" i="7"/>
  <c r="AJ81" i="7"/>
  <c r="AH81" i="7"/>
  <c r="AF81" i="7"/>
  <c r="AD81" i="7"/>
  <c r="AB81" i="7"/>
  <c r="Z81" i="7"/>
  <c r="X81" i="7"/>
  <c r="V81" i="7"/>
  <c r="T81" i="7"/>
  <c r="R81" i="7"/>
  <c r="P81" i="7"/>
  <c r="N81" i="7"/>
  <c r="L81" i="7"/>
  <c r="J81" i="7"/>
  <c r="F81" i="7"/>
  <c r="AN80" i="7"/>
  <c r="AL80" i="7"/>
  <c r="AJ80" i="7"/>
  <c r="AH80" i="7"/>
  <c r="AF80" i="7"/>
  <c r="AD80" i="7"/>
  <c r="AB80" i="7"/>
  <c r="Z80" i="7"/>
  <c r="X80" i="7"/>
  <c r="V80" i="7"/>
  <c r="T80" i="7"/>
  <c r="R80" i="7"/>
  <c r="P80" i="7"/>
  <c r="N80" i="7"/>
  <c r="L80" i="7"/>
  <c r="J80" i="7"/>
  <c r="F80" i="7"/>
  <c r="AN79" i="7"/>
  <c r="AL79" i="7"/>
  <c r="AJ79" i="7"/>
  <c r="AH79" i="7"/>
  <c r="AF79" i="7"/>
  <c r="AD79" i="7"/>
  <c r="AB79" i="7"/>
  <c r="Z79" i="7"/>
  <c r="X79" i="7"/>
  <c r="V79" i="7"/>
  <c r="T79" i="7"/>
  <c r="R79" i="7"/>
  <c r="P79" i="7"/>
  <c r="N79" i="7"/>
  <c r="L79" i="7"/>
  <c r="J79" i="7"/>
  <c r="F79" i="7"/>
  <c r="AN78" i="7"/>
  <c r="AL78" i="7"/>
  <c r="AJ78" i="7"/>
  <c r="AH78" i="7"/>
  <c r="AF78" i="7"/>
  <c r="AD78" i="7"/>
  <c r="AB78" i="7"/>
  <c r="Z78" i="7"/>
  <c r="X78" i="7"/>
  <c r="V78" i="7"/>
  <c r="T78" i="7"/>
  <c r="R78" i="7"/>
  <c r="P78" i="7"/>
  <c r="N78" i="7"/>
  <c r="L78" i="7"/>
  <c r="J78" i="7"/>
  <c r="F78" i="7"/>
  <c r="AN77" i="7"/>
  <c r="AL77" i="7"/>
  <c r="AJ77" i="7"/>
  <c r="AH77" i="7"/>
  <c r="AF77" i="7"/>
  <c r="AD77" i="7"/>
  <c r="AB77" i="7"/>
  <c r="Z77" i="7"/>
  <c r="X77" i="7"/>
  <c r="V77" i="7"/>
  <c r="T77" i="7"/>
  <c r="R77" i="7"/>
  <c r="P77" i="7"/>
  <c r="N77" i="7"/>
  <c r="L77" i="7"/>
  <c r="J77" i="7"/>
  <c r="F77" i="7"/>
  <c r="AN76" i="7"/>
  <c r="AL76" i="7"/>
  <c r="AJ76" i="7"/>
  <c r="AH76" i="7"/>
  <c r="AF76" i="7"/>
  <c r="AD76" i="7"/>
  <c r="AB76" i="7"/>
  <c r="Z76" i="7"/>
  <c r="X76" i="7"/>
  <c r="V76" i="7"/>
  <c r="T76" i="7"/>
  <c r="R76" i="7"/>
  <c r="P76" i="7"/>
  <c r="N76" i="7"/>
  <c r="L76" i="7"/>
  <c r="J76" i="7"/>
  <c r="F76" i="7"/>
  <c r="AN75" i="7"/>
  <c r="AL75" i="7"/>
  <c r="AJ75" i="7"/>
  <c r="AH75" i="7"/>
  <c r="AF75" i="7"/>
  <c r="AD75" i="7"/>
  <c r="AB75" i="7"/>
  <c r="Z75" i="7"/>
  <c r="X75" i="7"/>
  <c r="V75" i="7"/>
  <c r="T75" i="7"/>
  <c r="R75" i="7"/>
  <c r="P75" i="7"/>
  <c r="N75" i="7"/>
  <c r="L75" i="7"/>
  <c r="J75" i="7"/>
  <c r="F75" i="7"/>
  <c r="AN74" i="7"/>
  <c r="AL74" i="7"/>
  <c r="AJ74" i="7"/>
  <c r="AH74" i="7"/>
  <c r="AF74" i="7"/>
  <c r="AD74" i="7"/>
  <c r="AB74" i="7"/>
  <c r="Z74" i="7"/>
  <c r="X74" i="7"/>
  <c r="V74" i="7"/>
  <c r="T74" i="7"/>
  <c r="R74" i="7"/>
  <c r="P74" i="7"/>
  <c r="N74" i="7"/>
  <c r="L74" i="7"/>
  <c r="J74" i="7"/>
  <c r="F74" i="7"/>
  <c r="AN73" i="7"/>
  <c r="AL73" i="7"/>
  <c r="AJ73" i="7"/>
  <c r="AH73" i="7"/>
  <c r="AF73" i="7"/>
  <c r="AD73" i="7"/>
  <c r="AB73" i="7"/>
  <c r="Z73" i="7"/>
  <c r="X73" i="7"/>
  <c r="V73" i="7"/>
  <c r="T73" i="7"/>
  <c r="R73" i="7"/>
  <c r="P73" i="7"/>
  <c r="N73" i="7"/>
  <c r="L73" i="7"/>
  <c r="J73" i="7"/>
  <c r="F73" i="7"/>
  <c r="AN72" i="7"/>
  <c r="AL72" i="7"/>
  <c r="AJ72" i="7"/>
  <c r="AH72" i="7"/>
  <c r="AF72" i="7"/>
  <c r="AD72" i="7"/>
  <c r="AB72" i="7"/>
  <c r="Z72" i="7"/>
  <c r="X72" i="7"/>
  <c r="V72" i="7"/>
  <c r="T72" i="7"/>
  <c r="R72" i="7"/>
  <c r="P72" i="7"/>
  <c r="N72" i="7"/>
  <c r="L72" i="7"/>
  <c r="J72" i="7"/>
  <c r="F72" i="7"/>
  <c r="AN71" i="7"/>
  <c r="AL71" i="7"/>
  <c r="AJ71" i="7"/>
  <c r="AH71" i="7"/>
  <c r="AF71" i="7"/>
  <c r="AD71" i="7"/>
  <c r="AB71" i="7"/>
  <c r="Z71" i="7"/>
  <c r="X71" i="7"/>
  <c r="V71" i="7"/>
  <c r="T71" i="7"/>
  <c r="R71" i="7"/>
  <c r="P71" i="7"/>
  <c r="N71" i="7"/>
  <c r="L71" i="7"/>
  <c r="J71" i="7"/>
  <c r="F71" i="7"/>
  <c r="AN70" i="7"/>
  <c r="AL70" i="7"/>
  <c r="AJ70" i="7"/>
  <c r="AH70" i="7"/>
  <c r="AF70" i="7"/>
  <c r="AD70" i="7"/>
  <c r="AB70" i="7"/>
  <c r="Z70" i="7"/>
  <c r="X70" i="7"/>
  <c r="V70" i="7"/>
  <c r="T70" i="7"/>
  <c r="R70" i="7"/>
  <c r="P70" i="7"/>
  <c r="N70" i="7"/>
  <c r="L70" i="7"/>
  <c r="J70" i="7"/>
  <c r="F70" i="7"/>
  <c r="D69" i="7"/>
  <c r="D68" i="7"/>
  <c r="D67" i="7"/>
  <c r="R67" i="7" s="1"/>
  <c r="D66" i="7"/>
  <c r="D65" i="7"/>
  <c r="AB65" i="7" s="1"/>
  <c r="AN64" i="7"/>
  <c r="AL64" i="7"/>
  <c r="AJ64" i="7"/>
  <c r="AH64" i="7"/>
  <c r="AF64" i="7"/>
  <c r="AD64" i="7"/>
  <c r="AB64" i="7"/>
  <c r="Z64" i="7"/>
  <c r="X64" i="7"/>
  <c r="V64" i="7"/>
  <c r="T64" i="7"/>
  <c r="R64" i="7"/>
  <c r="P64" i="7"/>
  <c r="N64" i="7"/>
  <c r="L64" i="7"/>
  <c r="J64" i="7"/>
  <c r="F64" i="7"/>
  <c r="D63" i="7"/>
  <c r="AN62" i="7"/>
  <c r="AL62" i="7"/>
  <c r="AJ62" i="7"/>
  <c r="AH62" i="7"/>
  <c r="AF62" i="7"/>
  <c r="AD62" i="7"/>
  <c r="AB62" i="7"/>
  <c r="Z62" i="7"/>
  <c r="X62" i="7"/>
  <c r="V62" i="7"/>
  <c r="T62" i="7"/>
  <c r="R62" i="7"/>
  <c r="P62" i="7"/>
  <c r="N62" i="7"/>
  <c r="L62" i="7"/>
  <c r="J62" i="7"/>
  <c r="F62" i="7"/>
  <c r="AN61" i="7"/>
  <c r="AL61" i="7"/>
  <c r="AJ61" i="7"/>
  <c r="AH61" i="7"/>
  <c r="AF61" i="7"/>
  <c r="AD61" i="7"/>
  <c r="AB61" i="7"/>
  <c r="Z61" i="7"/>
  <c r="X61" i="7"/>
  <c r="V61" i="7"/>
  <c r="T61" i="7"/>
  <c r="R61" i="7"/>
  <c r="P61" i="7"/>
  <c r="N61" i="7"/>
  <c r="L61" i="7"/>
  <c r="J61" i="7"/>
  <c r="F61" i="7"/>
  <c r="AN60" i="7"/>
  <c r="AL60" i="7"/>
  <c r="AJ60" i="7"/>
  <c r="AH60" i="7"/>
  <c r="AF60" i="7"/>
  <c r="AD60" i="7"/>
  <c r="AB60" i="7"/>
  <c r="Z60" i="7"/>
  <c r="X60" i="7"/>
  <c r="V60" i="7"/>
  <c r="T60" i="7"/>
  <c r="R60" i="7"/>
  <c r="P60" i="7"/>
  <c r="N60" i="7"/>
  <c r="L60" i="7"/>
  <c r="J60" i="7"/>
  <c r="F60" i="7"/>
  <c r="D59" i="7"/>
  <c r="D58" i="7"/>
  <c r="AH58" i="7" s="1"/>
  <c r="D57" i="7"/>
  <c r="D56" i="7"/>
  <c r="D55" i="7"/>
  <c r="D54" i="7"/>
  <c r="P54" i="7" s="1"/>
  <c r="AN53" i="7"/>
  <c r="AL53" i="7"/>
  <c r="AJ53" i="7"/>
  <c r="AH53" i="7"/>
  <c r="AF53" i="7"/>
  <c r="AD53" i="7"/>
  <c r="AB53" i="7"/>
  <c r="Z53" i="7"/>
  <c r="X53" i="7"/>
  <c r="V53" i="7"/>
  <c r="T53" i="7"/>
  <c r="R53" i="7"/>
  <c r="P53" i="7"/>
  <c r="N53" i="7"/>
  <c r="L53" i="7"/>
  <c r="J53" i="7"/>
  <c r="F53" i="7"/>
  <c r="AN52" i="7"/>
  <c r="AL52" i="7"/>
  <c r="AJ52" i="7"/>
  <c r="AH52" i="7"/>
  <c r="AF52" i="7"/>
  <c r="AD52" i="7"/>
  <c r="AB52" i="7"/>
  <c r="Z52" i="7"/>
  <c r="X52" i="7"/>
  <c r="V52" i="7"/>
  <c r="T52" i="7"/>
  <c r="R52" i="7"/>
  <c r="P52" i="7"/>
  <c r="N52" i="7"/>
  <c r="L52" i="7"/>
  <c r="J52" i="7"/>
  <c r="F52" i="7"/>
  <c r="AN51" i="7"/>
  <c r="AL51" i="7"/>
  <c r="AJ51" i="7"/>
  <c r="AH51" i="7"/>
  <c r="AF51" i="7"/>
  <c r="AD51" i="7"/>
  <c r="AB51" i="7"/>
  <c r="Z51" i="7"/>
  <c r="X51" i="7"/>
  <c r="V51" i="7"/>
  <c r="T51" i="7"/>
  <c r="R51" i="7"/>
  <c r="P51" i="7"/>
  <c r="N51" i="7"/>
  <c r="L51" i="7"/>
  <c r="J51" i="7"/>
  <c r="F51" i="7"/>
  <c r="AN50" i="7"/>
  <c r="AL50" i="7"/>
  <c r="AJ50" i="7"/>
  <c r="AH50" i="7"/>
  <c r="AF50" i="7"/>
  <c r="AD50" i="7"/>
  <c r="AB50" i="7"/>
  <c r="Z50" i="7"/>
  <c r="X50" i="7"/>
  <c r="V50" i="7"/>
  <c r="T50" i="7"/>
  <c r="R50" i="7"/>
  <c r="P50" i="7"/>
  <c r="N50" i="7"/>
  <c r="L50" i="7"/>
  <c r="J50" i="7"/>
  <c r="F50" i="7"/>
  <c r="AN49" i="7"/>
  <c r="AL49" i="7"/>
  <c r="AJ49" i="7"/>
  <c r="AH49" i="7"/>
  <c r="AF49" i="7"/>
  <c r="AD49" i="7"/>
  <c r="AB49" i="7"/>
  <c r="Z49" i="7"/>
  <c r="X49" i="7"/>
  <c r="V49" i="7"/>
  <c r="T49" i="7"/>
  <c r="R49" i="7"/>
  <c r="P49" i="7"/>
  <c r="N49" i="7"/>
  <c r="L49" i="7"/>
  <c r="J49" i="7"/>
  <c r="F49" i="7"/>
  <c r="AN48" i="7"/>
  <c r="AL48" i="7"/>
  <c r="AJ48" i="7"/>
  <c r="AH48" i="7"/>
  <c r="AF48" i="7"/>
  <c r="AD48" i="7"/>
  <c r="AB48" i="7"/>
  <c r="Z48" i="7"/>
  <c r="X48" i="7"/>
  <c r="V48" i="7"/>
  <c r="T48" i="7"/>
  <c r="R48" i="7"/>
  <c r="P48" i="7"/>
  <c r="N48" i="7"/>
  <c r="L48" i="7"/>
  <c r="J48" i="7"/>
  <c r="F48" i="7"/>
  <c r="AN47" i="7"/>
  <c r="AL47" i="7"/>
  <c r="AJ47" i="7"/>
  <c r="AH47" i="7"/>
  <c r="AF47" i="7"/>
  <c r="AD47" i="7"/>
  <c r="AB47" i="7"/>
  <c r="Z47" i="7"/>
  <c r="X47" i="7"/>
  <c r="V47" i="7"/>
  <c r="T47" i="7"/>
  <c r="R47" i="7"/>
  <c r="P47" i="7"/>
  <c r="N47" i="7"/>
  <c r="L47" i="7"/>
  <c r="J47" i="7"/>
  <c r="F47" i="7"/>
  <c r="AN46" i="7"/>
  <c r="AL46" i="7"/>
  <c r="AJ46" i="7"/>
  <c r="AH46" i="7"/>
  <c r="AF46" i="7"/>
  <c r="AD46" i="7"/>
  <c r="AB46" i="7"/>
  <c r="Z46" i="7"/>
  <c r="X46" i="7"/>
  <c r="V46" i="7"/>
  <c r="T46" i="7"/>
  <c r="R46" i="7"/>
  <c r="P46" i="7"/>
  <c r="N46" i="7"/>
  <c r="L46" i="7"/>
  <c r="J46" i="7"/>
  <c r="F46" i="7"/>
  <c r="AN45" i="7"/>
  <c r="AL45" i="7"/>
  <c r="AJ45" i="7"/>
  <c r="AH45" i="7"/>
  <c r="AF45" i="7"/>
  <c r="AD45" i="7"/>
  <c r="AB45" i="7"/>
  <c r="Z45" i="7"/>
  <c r="X45" i="7"/>
  <c r="V45" i="7"/>
  <c r="T45" i="7"/>
  <c r="R45" i="7"/>
  <c r="P45" i="7"/>
  <c r="N45" i="7"/>
  <c r="L45" i="7"/>
  <c r="J45" i="7"/>
  <c r="F45" i="7"/>
  <c r="AN44" i="7"/>
  <c r="AL44" i="7"/>
  <c r="AJ44" i="7"/>
  <c r="AH44" i="7"/>
  <c r="AF44" i="7"/>
  <c r="AD44" i="7"/>
  <c r="AB44" i="7"/>
  <c r="Z44" i="7"/>
  <c r="X44" i="7"/>
  <c r="V44" i="7"/>
  <c r="T44" i="7"/>
  <c r="R44" i="7"/>
  <c r="P44" i="7"/>
  <c r="N44" i="7"/>
  <c r="L44" i="7"/>
  <c r="J44" i="7"/>
  <c r="F44" i="7"/>
  <c r="AN43" i="7"/>
  <c r="AL43" i="7"/>
  <c r="AJ43" i="7"/>
  <c r="AH43" i="7"/>
  <c r="AF43" i="7"/>
  <c r="AD43" i="7"/>
  <c r="AB43" i="7"/>
  <c r="Z43" i="7"/>
  <c r="X43" i="7"/>
  <c r="V43" i="7"/>
  <c r="T43" i="7"/>
  <c r="R43" i="7"/>
  <c r="P43" i="7"/>
  <c r="N43" i="7"/>
  <c r="L43" i="7"/>
  <c r="J43" i="7"/>
  <c r="F43" i="7"/>
  <c r="AN42" i="7"/>
  <c r="AL42" i="7"/>
  <c r="AJ42" i="7"/>
  <c r="AH42" i="7"/>
  <c r="AF42" i="7"/>
  <c r="AD42" i="7"/>
  <c r="AB42" i="7"/>
  <c r="Z42" i="7"/>
  <c r="X42" i="7"/>
  <c r="V42" i="7"/>
  <c r="T42" i="7"/>
  <c r="R42" i="7"/>
  <c r="P42" i="7"/>
  <c r="N42" i="7"/>
  <c r="L42" i="7"/>
  <c r="J42" i="7"/>
  <c r="F42" i="7"/>
  <c r="AN41" i="7"/>
  <c r="AL41" i="7"/>
  <c r="AJ41" i="7"/>
  <c r="AH41" i="7"/>
  <c r="AF41" i="7"/>
  <c r="AD41" i="7"/>
  <c r="AB41" i="7"/>
  <c r="Z41" i="7"/>
  <c r="X41" i="7"/>
  <c r="V41" i="7"/>
  <c r="T41" i="7"/>
  <c r="R41" i="7"/>
  <c r="P41" i="7"/>
  <c r="N41" i="7"/>
  <c r="L41" i="7"/>
  <c r="J41" i="7"/>
  <c r="F41" i="7"/>
  <c r="AN40" i="7"/>
  <c r="AL40" i="7"/>
  <c r="AJ40" i="7"/>
  <c r="AH40" i="7"/>
  <c r="AF40" i="7"/>
  <c r="AD40" i="7"/>
  <c r="AB40" i="7"/>
  <c r="Z40" i="7"/>
  <c r="X40" i="7"/>
  <c r="V40" i="7"/>
  <c r="T40" i="7"/>
  <c r="R40" i="7"/>
  <c r="P40" i="7"/>
  <c r="N40" i="7"/>
  <c r="L40" i="7"/>
  <c r="J40" i="7"/>
  <c r="F40" i="7"/>
  <c r="AN39" i="7"/>
  <c r="AL39" i="7"/>
  <c r="AJ39" i="7"/>
  <c r="AH39" i="7"/>
  <c r="AF39" i="7"/>
  <c r="AD39" i="7"/>
  <c r="AB39" i="7"/>
  <c r="Z39" i="7"/>
  <c r="X39" i="7"/>
  <c r="V39" i="7"/>
  <c r="T39" i="7"/>
  <c r="R39" i="7"/>
  <c r="P39" i="7"/>
  <c r="N39" i="7"/>
  <c r="L39" i="7"/>
  <c r="J39" i="7"/>
  <c r="F39" i="7"/>
  <c r="AN38" i="7"/>
  <c r="AL38" i="7"/>
  <c r="AJ38" i="7"/>
  <c r="AH38" i="7"/>
  <c r="AF38" i="7"/>
  <c r="AD38" i="7"/>
  <c r="AB38" i="7"/>
  <c r="Z38" i="7"/>
  <c r="X38" i="7"/>
  <c r="V38" i="7"/>
  <c r="T38" i="7"/>
  <c r="R38" i="7"/>
  <c r="P38" i="7"/>
  <c r="N38" i="7"/>
  <c r="L38" i="7"/>
  <c r="J38" i="7"/>
  <c r="F38" i="7"/>
  <c r="AN37" i="7"/>
  <c r="AL37" i="7"/>
  <c r="AJ37" i="7"/>
  <c r="AH37" i="7"/>
  <c r="AF37" i="7"/>
  <c r="AD37" i="7"/>
  <c r="AB37" i="7"/>
  <c r="Z37" i="7"/>
  <c r="X37" i="7"/>
  <c r="V37" i="7"/>
  <c r="T37" i="7"/>
  <c r="R37" i="7"/>
  <c r="P37" i="7"/>
  <c r="N37" i="7"/>
  <c r="L37" i="7"/>
  <c r="J37" i="7"/>
  <c r="F37" i="7"/>
  <c r="AN36" i="7"/>
  <c r="AL36" i="7"/>
  <c r="AJ36" i="7"/>
  <c r="AH36" i="7"/>
  <c r="AF36" i="7"/>
  <c r="AD36" i="7"/>
  <c r="AB36" i="7"/>
  <c r="Z36" i="7"/>
  <c r="X36" i="7"/>
  <c r="V36" i="7"/>
  <c r="T36" i="7"/>
  <c r="R36" i="7"/>
  <c r="P36" i="7"/>
  <c r="N36" i="7"/>
  <c r="L36" i="7"/>
  <c r="J36" i="7"/>
  <c r="F36" i="7"/>
  <c r="AN35" i="7"/>
  <c r="AL35" i="7"/>
  <c r="AJ35" i="7"/>
  <c r="AH35" i="7"/>
  <c r="AF35" i="7"/>
  <c r="AD35" i="7"/>
  <c r="AB35" i="7"/>
  <c r="Z35" i="7"/>
  <c r="X35" i="7"/>
  <c r="V35" i="7"/>
  <c r="T35" i="7"/>
  <c r="R35" i="7"/>
  <c r="P35" i="7"/>
  <c r="N35" i="7"/>
  <c r="L35" i="7"/>
  <c r="J35" i="7"/>
  <c r="F35" i="7"/>
  <c r="AN34" i="7"/>
  <c r="AL34" i="7"/>
  <c r="AJ34" i="7"/>
  <c r="AH34" i="7"/>
  <c r="AF34" i="7"/>
  <c r="AD34" i="7"/>
  <c r="AB34" i="7"/>
  <c r="Z34" i="7"/>
  <c r="X34" i="7"/>
  <c r="V34" i="7"/>
  <c r="T34" i="7"/>
  <c r="R34" i="7"/>
  <c r="P34" i="7"/>
  <c r="N34" i="7"/>
  <c r="L34" i="7"/>
  <c r="J34" i="7"/>
  <c r="F34" i="7"/>
  <c r="AN33" i="7"/>
  <c r="AL33" i="7"/>
  <c r="AJ33" i="7"/>
  <c r="AH33" i="7"/>
  <c r="AF33" i="7"/>
  <c r="AD33" i="7"/>
  <c r="AB33" i="7"/>
  <c r="Z33" i="7"/>
  <c r="X33" i="7"/>
  <c r="V33" i="7"/>
  <c r="T33" i="7"/>
  <c r="R33" i="7"/>
  <c r="P33" i="7"/>
  <c r="N33" i="7"/>
  <c r="L33" i="7"/>
  <c r="J33" i="7"/>
  <c r="F33" i="7"/>
  <c r="AN32" i="7"/>
  <c r="AL32" i="7"/>
  <c r="AJ32" i="7"/>
  <c r="AH32" i="7"/>
  <c r="AF32" i="7"/>
  <c r="AD32" i="7"/>
  <c r="AB32" i="7"/>
  <c r="Z32" i="7"/>
  <c r="X32" i="7"/>
  <c r="V32" i="7"/>
  <c r="T32" i="7"/>
  <c r="R32" i="7"/>
  <c r="P32" i="7"/>
  <c r="N32" i="7"/>
  <c r="L32" i="7"/>
  <c r="J32" i="7"/>
  <c r="F32" i="7"/>
  <c r="AN31" i="7"/>
  <c r="AL31" i="7"/>
  <c r="AJ31" i="7"/>
  <c r="AH31" i="7"/>
  <c r="AF31" i="7"/>
  <c r="AD31" i="7"/>
  <c r="AB31" i="7"/>
  <c r="Z31" i="7"/>
  <c r="X31" i="7"/>
  <c r="V31" i="7"/>
  <c r="T31" i="7"/>
  <c r="R31" i="7"/>
  <c r="P31" i="7"/>
  <c r="N31" i="7"/>
  <c r="L31" i="7"/>
  <c r="J31" i="7"/>
  <c r="F31" i="7"/>
  <c r="AN30" i="7"/>
  <c r="AL30" i="7"/>
  <c r="AJ30" i="7"/>
  <c r="AH30" i="7"/>
  <c r="AF30" i="7"/>
  <c r="AD30" i="7"/>
  <c r="AB30" i="7"/>
  <c r="Z30" i="7"/>
  <c r="X30" i="7"/>
  <c r="V30" i="7"/>
  <c r="T30" i="7"/>
  <c r="R30" i="7"/>
  <c r="P30" i="7"/>
  <c r="N30" i="7"/>
  <c r="L30" i="7"/>
  <c r="J30" i="7"/>
  <c r="F30" i="7"/>
  <c r="AN29" i="7"/>
  <c r="AL29" i="7"/>
  <c r="AJ29" i="7"/>
  <c r="AH29" i="7"/>
  <c r="AF29" i="7"/>
  <c r="AD29" i="7"/>
  <c r="AB29" i="7"/>
  <c r="Z29" i="7"/>
  <c r="X29" i="7"/>
  <c r="V29" i="7"/>
  <c r="T29" i="7"/>
  <c r="R29" i="7"/>
  <c r="P29" i="7"/>
  <c r="N29" i="7"/>
  <c r="L29" i="7"/>
  <c r="J29" i="7"/>
  <c r="F29" i="7"/>
  <c r="AN28" i="7"/>
  <c r="AL28" i="7"/>
  <c r="AJ28" i="7"/>
  <c r="AH28" i="7"/>
  <c r="AF28" i="7"/>
  <c r="AD28" i="7"/>
  <c r="AB28" i="7"/>
  <c r="Z28" i="7"/>
  <c r="X28" i="7"/>
  <c r="V28" i="7"/>
  <c r="T28" i="7"/>
  <c r="R28" i="7"/>
  <c r="P28" i="7"/>
  <c r="N28" i="7"/>
  <c r="L28" i="7"/>
  <c r="J28" i="7"/>
  <c r="F28" i="7"/>
  <c r="AN27" i="7"/>
  <c r="AL27" i="7"/>
  <c r="AJ27" i="7"/>
  <c r="AH27" i="7"/>
  <c r="AF27" i="7"/>
  <c r="AD27" i="7"/>
  <c r="AB27" i="7"/>
  <c r="Z27" i="7"/>
  <c r="X27" i="7"/>
  <c r="V27" i="7"/>
  <c r="T27" i="7"/>
  <c r="R27" i="7"/>
  <c r="P27" i="7"/>
  <c r="N27" i="7"/>
  <c r="L27" i="7"/>
  <c r="J27" i="7"/>
  <c r="F27" i="7"/>
  <c r="AN26" i="7"/>
  <c r="AL26" i="7"/>
  <c r="AJ26" i="7"/>
  <c r="AH26" i="7"/>
  <c r="AF26" i="7"/>
  <c r="AD26" i="7"/>
  <c r="AB26" i="7"/>
  <c r="Z26" i="7"/>
  <c r="X26" i="7"/>
  <c r="V26" i="7"/>
  <c r="T26" i="7"/>
  <c r="R26" i="7"/>
  <c r="P26" i="7"/>
  <c r="N26" i="7"/>
  <c r="L26" i="7"/>
  <c r="J26" i="7"/>
  <c r="F26" i="7"/>
  <c r="AN25" i="7"/>
  <c r="AL25" i="7"/>
  <c r="AJ25" i="7"/>
  <c r="AH25" i="7"/>
  <c r="AF25" i="7"/>
  <c r="AD25" i="7"/>
  <c r="AB25" i="7"/>
  <c r="Z25" i="7"/>
  <c r="X25" i="7"/>
  <c r="V25" i="7"/>
  <c r="T25" i="7"/>
  <c r="R25" i="7"/>
  <c r="P25" i="7"/>
  <c r="N25" i="7"/>
  <c r="L25" i="7"/>
  <c r="J25" i="7"/>
  <c r="F25" i="7"/>
  <c r="AN24" i="7"/>
  <c r="AL24" i="7"/>
  <c r="AJ24" i="7"/>
  <c r="AH24" i="7"/>
  <c r="AF24" i="7"/>
  <c r="AD24" i="7"/>
  <c r="AB24" i="7"/>
  <c r="Z24" i="7"/>
  <c r="X24" i="7"/>
  <c r="V24" i="7"/>
  <c r="T24" i="7"/>
  <c r="R24" i="7"/>
  <c r="P24" i="7"/>
  <c r="N24" i="7"/>
  <c r="L24" i="7"/>
  <c r="J24" i="7"/>
  <c r="F24" i="7"/>
  <c r="AN23" i="7"/>
  <c r="AL23" i="7"/>
  <c r="AJ23" i="7"/>
  <c r="AH23" i="7"/>
  <c r="AF23" i="7"/>
  <c r="AD23" i="7"/>
  <c r="AB23" i="7"/>
  <c r="Z23" i="7"/>
  <c r="X23" i="7"/>
  <c r="V23" i="7"/>
  <c r="T23" i="7"/>
  <c r="R23" i="7"/>
  <c r="P23" i="7"/>
  <c r="N23" i="7"/>
  <c r="L23" i="7"/>
  <c r="J23" i="7"/>
  <c r="F23" i="7"/>
  <c r="D22" i="7"/>
  <c r="AN21" i="7"/>
  <c r="AL21" i="7"/>
  <c r="AJ21" i="7"/>
  <c r="AH21" i="7"/>
  <c r="AF21" i="7"/>
  <c r="AD21" i="7"/>
  <c r="AB21" i="7"/>
  <c r="Z21" i="7"/>
  <c r="X21" i="7"/>
  <c r="V21" i="7"/>
  <c r="T21" i="7"/>
  <c r="R21" i="7"/>
  <c r="P21" i="7"/>
  <c r="N21" i="7"/>
  <c r="L21" i="7"/>
  <c r="J21" i="7"/>
  <c r="F21" i="7"/>
  <c r="AN20" i="7"/>
  <c r="AL20" i="7"/>
  <c r="AJ20" i="7"/>
  <c r="AH20" i="7"/>
  <c r="AF20" i="7"/>
  <c r="AD20" i="7"/>
  <c r="AB20" i="7"/>
  <c r="Z20" i="7"/>
  <c r="X20" i="7"/>
  <c r="V20" i="7"/>
  <c r="T20" i="7"/>
  <c r="R20" i="7"/>
  <c r="P20" i="7"/>
  <c r="N20" i="7"/>
  <c r="L20" i="7"/>
  <c r="J20" i="7"/>
  <c r="F20" i="7"/>
  <c r="AN19" i="7"/>
  <c r="AL19" i="7"/>
  <c r="AJ19" i="7"/>
  <c r="AH19" i="7"/>
  <c r="AF19" i="7"/>
  <c r="AD19" i="7"/>
  <c r="AB19" i="7"/>
  <c r="Z19" i="7"/>
  <c r="X19" i="7"/>
  <c r="V19" i="7"/>
  <c r="T19" i="7"/>
  <c r="R19" i="7"/>
  <c r="P19" i="7"/>
  <c r="N19" i="7"/>
  <c r="L19" i="7"/>
  <c r="J19" i="7"/>
  <c r="F19" i="7"/>
  <c r="D18" i="7"/>
  <c r="AN17" i="7"/>
  <c r="AL17" i="7"/>
  <c r="AJ17" i="7"/>
  <c r="AH17" i="7"/>
  <c r="AF17" i="7"/>
  <c r="AD17" i="7"/>
  <c r="AB17" i="7"/>
  <c r="Z17" i="7"/>
  <c r="X17" i="7"/>
  <c r="V17" i="7"/>
  <c r="T17" i="7"/>
  <c r="R17" i="7"/>
  <c r="P17" i="7"/>
  <c r="N17" i="7"/>
  <c r="L17" i="7"/>
  <c r="J17" i="7"/>
  <c r="F17" i="7"/>
  <c r="AN16" i="7"/>
  <c r="AL16" i="7"/>
  <c r="AJ16" i="7"/>
  <c r="AH16" i="7"/>
  <c r="AF16" i="7"/>
  <c r="AD16" i="7"/>
  <c r="AB16" i="7"/>
  <c r="Z16" i="7"/>
  <c r="X16" i="7"/>
  <c r="V16" i="7"/>
  <c r="T16" i="7"/>
  <c r="R16" i="7"/>
  <c r="P16" i="7"/>
  <c r="N16" i="7"/>
  <c r="L16" i="7"/>
  <c r="J16" i="7"/>
  <c r="F16" i="7"/>
  <c r="D15" i="7"/>
  <c r="AN14" i="7"/>
  <c r="AL14" i="7"/>
  <c r="AJ14" i="7"/>
  <c r="AH14" i="7"/>
  <c r="AF14" i="7"/>
  <c r="AD14" i="7"/>
  <c r="AB14" i="7"/>
  <c r="Z14" i="7"/>
  <c r="X14" i="7"/>
  <c r="V14" i="7"/>
  <c r="T14" i="7"/>
  <c r="R14" i="7"/>
  <c r="P14" i="7"/>
  <c r="N14" i="7"/>
  <c r="L14" i="7"/>
  <c r="J14" i="7"/>
  <c r="F14" i="7"/>
  <c r="AN13" i="7"/>
  <c r="AL13" i="7"/>
  <c r="AJ13" i="7"/>
  <c r="AH13" i="7"/>
  <c r="AF13" i="7"/>
  <c r="AD13" i="7"/>
  <c r="AB13" i="7"/>
  <c r="Z13" i="7"/>
  <c r="X13" i="7"/>
  <c r="V13" i="7"/>
  <c r="T13" i="7"/>
  <c r="R13" i="7"/>
  <c r="P13" i="7"/>
  <c r="N13" i="7"/>
  <c r="L13" i="7"/>
  <c r="J13" i="7"/>
  <c r="F13" i="7"/>
  <c r="AN12" i="7"/>
  <c r="AL12" i="7"/>
  <c r="AJ12" i="7"/>
  <c r="AH12" i="7"/>
  <c r="AF12" i="7"/>
  <c r="AD12" i="7"/>
  <c r="AB12" i="7"/>
  <c r="Z12" i="7"/>
  <c r="X12" i="7"/>
  <c r="V12" i="7"/>
  <c r="T12" i="7"/>
  <c r="R12" i="7"/>
  <c r="P12" i="7"/>
  <c r="N12" i="7"/>
  <c r="L12" i="7"/>
  <c r="J12" i="7"/>
  <c r="F12" i="7"/>
  <c r="AN11" i="7"/>
  <c r="AL11" i="7"/>
  <c r="AJ11" i="7"/>
  <c r="AH11" i="7"/>
  <c r="AF11" i="7"/>
  <c r="AD11" i="7"/>
  <c r="AB11" i="7"/>
  <c r="Z11" i="7"/>
  <c r="X11" i="7"/>
  <c r="V11" i="7"/>
  <c r="T11" i="7"/>
  <c r="R11" i="7"/>
  <c r="P11" i="7"/>
  <c r="N11" i="7"/>
  <c r="L11" i="7"/>
  <c r="J11" i="7"/>
  <c r="F11" i="7"/>
  <c r="AN10" i="7"/>
  <c r="AL10" i="7"/>
  <c r="AJ10" i="7"/>
  <c r="AH10" i="7"/>
  <c r="AF10" i="7"/>
  <c r="AD10" i="7"/>
  <c r="AB10" i="7"/>
  <c r="Z10" i="7"/>
  <c r="X10" i="7"/>
  <c r="V10" i="7"/>
  <c r="T10" i="7"/>
  <c r="R10" i="7"/>
  <c r="P10" i="7"/>
  <c r="N10" i="7"/>
  <c r="L10" i="7"/>
  <c r="J10" i="7"/>
  <c r="F10" i="7"/>
  <c r="AN9" i="7"/>
  <c r="AL9" i="7"/>
  <c r="AJ9" i="7"/>
  <c r="AH9" i="7"/>
  <c r="AF9" i="7"/>
  <c r="AD9" i="7"/>
  <c r="AB9" i="7"/>
  <c r="Z9" i="7"/>
  <c r="X9" i="7"/>
  <c r="V9" i="7"/>
  <c r="T9" i="7"/>
  <c r="R9" i="7"/>
  <c r="P9" i="7"/>
  <c r="N9" i="7"/>
  <c r="L9" i="7"/>
  <c r="J9" i="7"/>
  <c r="F9" i="7"/>
  <c r="AN8" i="7"/>
  <c r="AL8" i="7"/>
  <c r="AJ8" i="7"/>
  <c r="AF8" i="7"/>
  <c r="AD8" i="7"/>
  <c r="AB8" i="7"/>
  <c r="Z8" i="7"/>
  <c r="X8" i="7"/>
  <c r="V8" i="7"/>
  <c r="T8" i="7"/>
  <c r="R8" i="7"/>
  <c r="P8" i="7"/>
  <c r="N8" i="7"/>
  <c r="L8" i="7"/>
  <c r="J8" i="7"/>
  <c r="F8" i="7"/>
  <c r="AN7" i="7"/>
  <c r="AL7" i="7"/>
  <c r="AJ7" i="7"/>
  <c r="AH7" i="7"/>
  <c r="AF7" i="7"/>
  <c r="AD7" i="7"/>
  <c r="AB7" i="7"/>
  <c r="Z7" i="7"/>
  <c r="X7" i="7"/>
  <c r="V7" i="7"/>
  <c r="T7" i="7"/>
  <c r="R7" i="7"/>
  <c r="P7" i="7"/>
  <c r="N7" i="7"/>
  <c r="L7" i="7"/>
  <c r="J7" i="7"/>
  <c r="F7" i="7"/>
  <c r="AN6" i="7"/>
  <c r="AL6" i="7"/>
  <c r="AJ6" i="7"/>
  <c r="AH6" i="7"/>
  <c r="AF6" i="7"/>
  <c r="AD6" i="7"/>
  <c r="AB6" i="7"/>
  <c r="Z6" i="7"/>
  <c r="X6" i="7"/>
  <c r="V6" i="7"/>
  <c r="T6" i="7"/>
  <c r="R6" i="7"/>
  <c r="P6" i="7"/>
  <c r="N6" i="7"/>
  <c r="L6" i="7"/>
  <c r="J6" i="7"/>
  <c r="F6" i="7"/>
  <c r="AN5" i="7"/>
  <c r="AL5" i="7"/>
  <c r="AJ5" i="7"/>
  <c r="AH5" i="7"/>
  <c r="AF5" i="7"/>
  <c r="AD5" i="7"/>
  <c r="AB5" i="7"/>
  <c r="Z5" i="7"/>
  <c r="X5" i="7"/>
  <c r="V5" i="7"/>
  <c r="T5" i="7"/>
  <c r="R5" i="7"/>
  <c r="P5" i="7"/>
  <c r="N5" i="7"/>
  <c r="L5" i="7"/>
  <c r="J5" i="7"/>
  <c r="F5" i="7"/>
  <c r="Q308" i="6"/>
  <c r="F429" i="6"/>
  <c r="H429" i="6"/>
  <c r="J429" i="6"/>
  <c r="L429" i="6"/>
  <c r="N429" i="6"/>
  <c r="P429" i="6"/>
  <c r="R429" i="6"/>
  <c r="V429" i="6"/>
  <c r="X429" i="6"/>
  <c r="Z429" i="6"/>
  <c r="AB429" i="6"/>
  <c r="AD429" i="6"/>
  <c r="AF429" i="6"/>
  <c r="AH429" i="6"/>
  <c r="AJ429" i="6"/>
  <c r="AL429" i="6"/>
  <c r="AN429" i="6"/>
  <c r="AO16" i="7" l="1"/>
  <c r="AO128" i="7"/>
  <c r="AO316" i="7"/>
  <c r="AO40" i="7"/>
  <c r="AO136" i="7"/>
  <c r="AO384" i="7"/>
  <c r="AO232" i="7"/>
  <c r="AO264" i="7"/>
  <c r="AO132" i="7"/>
  <c r="AO288" i="7"/>
  <c r="AO108" i="7"/>
  <c r="AO413" i="7"/>
  <c r="AO12" i="7"/>
  <c r="AO297" i="7"/>
  <c r="AO320" i="7"/>
  <c r="AO244" i="7"/>
  <c r="AO219" i="7"/>
  <c r="AO32" i="7"/>
  <c r="AO227" i="7"/>
  <c r="AO104" i="7"/>
  <c r="AO380" i="7"/>
  <c r="AO401" i="7"/>
  <c r="AO80" i="7"/>
  <c r="AO207" i="7"/>
  <c r="AO280" i="7"/>
  <c r="AO425" i="7"/>
  <c r="AO44" i="7"/>
  <c r="AO203" i="7"/>
  <c r="AO332" i="7"/>
  <c r="AO276" i="7"/>
  <c r="AO240" i="7"/>
  <c r="AO393" i="7"/>
  <c r="AO20" i="7"/>
  <c r="AO301" i="7"/>
  <c r="AO76" i="7"/>
  <c r="AO252" i="7"/>
  <c r="AO405" i="7"/>
  <c r="AO352" i="7"/>
  <c r="AO112" i="7"/>
  <c r="AO348" i="7"/>
  <c r="AO429" i="7"/>
  <c r="AO360" i="7"/>
  <c r="AO7" i="7"/>
  <c r="AO28" i="7"/>
  <c r="AO148" i="7"/>
  <c r="AO24" i="7"/>
  <c r="AO64" i="7"/>
  <c r="AO72" i="7"/>
  <c r="AO215" i="7"/>
  <c r="AO284" i="7"/>
  <c r="AO223" i="7"/>
  <c r="AO344" i="7"/>
  <c r="AO409" i="7"/>
  <c r="AO312" i="7"/>
  <c r="AO336" i="7"/>
  <c r="AO340" i="7"/>
  <c r="AO368" i="7"/>
  <c r="AO36" i="7"/>
  <c r="AO328" i="7"/>
  <c r="AO364" i="7"/>
  <c r="AO88" i="7"/>
  <c r="AO268" i="7"/>
  <c r="AO248" i="7"/>
  <c r="AO211" i="7"/>
  <c r="AO324" i="7"/>
  <c r="AO372" i="7"/>
  <c r="AO272" i="7"/>
  <c r="AO52" i="7"/>
  <c r="AO307" i="7"/>
  <c r="AO376" i="7"/>
  <c r="AO356" i="7"/>
  <c r="AO60" i="7"/>
  <c r="AO292" i="7"/>
  <c r="AO48" i="7"/>
  <c r="AO389" i="7"/>
  <c r="AO256" i="7"/>
  <c r="AO120" i="7"/>
  <c r="AO144" i="7"/>
  <c r="AO9" i="7"/>
  <c r="AO25" i="7"/>
  <c r="AO29" i="7"/>
  <c r="AO33" i="7"/>
  <c r="AO37" i="7"/>
  <c r="AO41" i="7"/>
  <c r="AO45" i="7"/>
  <c r="AO49" i="7"/>
  <c r="AO53" i="7"/>
  <c r="AO61" i="7"/>
  <c r="AO73" i="7"/>
  <c r="AO77" i="7"/>
  <c r="AO81" i="7"/>
  <c r="AO89" i="7"/>
  <c r="AO97" i="7"/>
  <c r="AO101" i="7"/>
  <c r="AO109" i="7"/>
  <c r="AO121" i="7"/>
  <c r="AO129" i="7"/>
  <c r="AO133" i="7"/>
  <c r="AO137" i="7"/>
  <c r="AO141" i="7"/>
  <c r="AO145" i="7"/>
  <c r="AO149" i="7"/>
  <c r="AO204" i="7"/>
  <c r="AO208" i="7"/>
  <c r="AO212" i="7"/>
  <c r="AO216" i="7"/>
  <c r="AO220" i="7"/>
  <c r="AO224" i="7"/>
  <c r="AO228" i="7"/>
  <c r="AO233" i="7"/>
  <c r="AO237" i="7"/>
  <c r="AO241" i="7"/>
  <c r="AO245" i="7"/>
  <c r="AO249" i="7"/>
  <c r="AO253" i="7"/>
  <c r="AO257" i="7"/>
  <c r="AO261" i="7"/>
  <c r="AO265" i="7"/>
  <c r="AO269" i="7"/>
  <c r="AO273" i="7"/>
  <c r="AO277" i="7"/>
  <c r="AO281" i="7"/>
  <c r="AO285" i="7"/>
  <c r="AO289" i="7"/>
  <c r="AO293" i="7"/>
  <c r="AO298" i="7"/>
  <c r="AO304" i="7"/>
  <c r="AO308" i="7"/>
  <c r="AO309" i="7"/>
  <c r="AO313" i="7"/>
  <c r="AO317" i="7"/>
  <c r="AO321" i="7"/>
  <c r="AO325" i="7"/>
  <c r="AO329" i="7"/>
  <c r="AO333" i="7"/>
  <c r="AO337" i="7"/>
  <c r="AO341" i="7"/>
  <c r="AO345" i="7"/>
  <c r="AO349" i="7"/>
  <c r="AO353" i="7"/>
  <c r="AO357" i="7"/>
  <c r="AO361" i="7"/>
  <c r="AO365" i="7"/>
  <c r="AO369" i="7"/>
  <c r="AO373" i="7"/>
  <c r="AO377" i="7"/>
  <c r="AO381" i="7"/>
  <c r="AO386" i="7"/>
  <c r="AO390" i="7"/>
  <c r="AO394" i="7"/>
  <c r="AO402" i="7"/>
  <c r="AO410" i="7"/>
  <c r="AO414" i="7"/>
  <c r="AO418" i="7"/>
  <c r="AO426" i="7"/>
  <c r="AO430" i="7"/>
  <c r="AO84" i="7"/>
  <c r="AO13" i="7"/>
  <c r="AO17" i="7"/>
  <c r="AO21" i="7"/>
  <c r="AO5" i="7"/>
  <c r="AO10" i="7"/>
  <c r="AO14" i="7"/>
  <c r="AO26" i="7"/>
  <c r="AO30" i="7"/>
  <c r="AO34" i="7"/>
  <c r="AO38" i="7"/>
  <c r="AO42" i="7"/>
  <c r="AO46" i="7"/>
  <c r="AO50" i="7"/>
  <c r="AO62" i="7"/>
  <c r="AO70" i="7"/>
  <c r="AO74" i="7"/>
  <c r="AO78" i="7"/>
  <c r="AO82" i="7"/>
  <c r="AO90" i="7"/>
  <c r="AO98" i="7"/>
  <c r="AO102" i="7"/>
  <c r="AO106" i="7"/>
  <c r="AO110" i="7"/>
  <c r="AO126" i="7"/>
  <c r="AO130" i="7"/>
  <c r="AO134" i="7"/>
  <c r="AO138" i="7"/>
  <c r="AO142" i="7"/>
  <c r="AO146" i="7"/>
  <c r="AO205" i="7"/>
  <c r="AO209" i="7"/>
  <c r="AO213" i="7"/>
  <c r="AO217" i="7"/>
  <c r="AO221" i="7"/>
  <c r="AO225" i="7"/>
  <c r="AO229" i="7"/>
  <c r="AO238" i="7"/>
  <c r="AO242" i="7"/>
  <c r="AO246" i="7"/>
  <c r="AO250" i="7"/>
  <c r="AO254" i="7"/>
  <c r="AO258" i="7"/>
  <c r="AO262" i="7"/>
  <c r="AO266" i="7"/>
  <c r="AO270" i="7"/>
  <c r="AO274" i="7"/>
  <c r="AO278" i="7"/>
  <c r="AO282" i="7"/>
  <c r="AO286" i="7"/>
  <c r="AO290" i="7"/>
  <c r="AO294" i="7"/>
  <c r="AO299" i="7"/>
  <c r="AO305" i="7"/>
  <c r="AO310" i="7"/>
  <c r="AO314" i="7"/>
  <c r="AO318" i="7"/>
  <c r="AO322" i="7"/>
  <c r="AO326" i="7"/>
  <c r="AO330" i="7"/>
  <c r="AO334" i="7"/>
  <c r="AO338" i="7"/>
  <c r="AO342" i="7"/>
  <c r="AO346" i="7"/>
  <c r="AO350" i="7"/>
  <c r="AO354" i="7"/>
  <c r="AO358" i="7"/>
  <c r="AO362" i="7"/>
  <c r="AO366" i="7"/>
  <c r="AO370" i="7"/>
  <c r="AO374" i="7"/>
  <c r="AO378" i="7"/>
  <c r="AO382" i="7"/>
  <c r="AO387" i="7"/>
  <c r="AO391" i="7"/>
  <c r="AO395" i="7"/>
  <c r="AO403" i="7"/>
  <c r="AO407" i="7"/>
  <c r="AO415" i="7"/>
  <c r="AO419" i="7"/>
  <c r="AO423" i="7"/>
  <c r="AO427" i="7"/>
  <c r="AO431" i="7"/>
  <c r="AO8" i="7"/>
  <c r="AO6" i="7"/>
  <c r="AO11" i="7"/>
  <c r="AO19" i="7"/>
  <c r="AO23" i="7"/>
  <c r="AO27" i="7"/>
  <c r="AO31" i="7"/>
  <c r="AO35" i="7"/>
  <c r="AO39" i="7"/>
  <c r="AO43" i="7"/>
  <c r="AO47" i="7"/>
  <c r="AO51" i="7"/>
  <c r="AO71" i="7"/>
  <c r="AO75" i="7"/>
  <c r="AO79" i="7"/>
  <c r="AO87" i="7"/>
  <c r="AO103" i="7"/>
  <c r="AO107" i="7"/>
  <c r="AO111" i="7"/>
  <c r="AO127" i="7"/>
  <c r="AO135" i="7"/>
  <c r="AO139" i="7"/>
  <c r="AO143" i="7"/>
  <c r="AO147" i="7"/>
  <c r="AO202" i="7"/>
  <c r="AO206" i="7"/>
  <c r="AO210" i="7"/>
  <c r="AO214" i="7"/>
  <c r="AO218" i="7"/>
  <c r="AO222" i="7"/>
  <c r="AO226" i="7"/>
  <c r="AO230" i="7"/>
  <c r="AO239" i="7"/>
  <c r="AO243" i="7"/>
  <c r="AO247" i="7"/>
  <c r="AO251" i="7"/>
  <c r="AO255" i="7"/>
  <c r="AO263" i="7"/>
  <c r="AO267" i="7"/>
  <c r="AO271" i="7"/>
  <c r="AO275" i="7"/>
  <c r="AO279" i="7"/>
  <c r="AO283" i="7"/>
  <c r="AO287" i="7"/>
  <c r="AO291" i="7"/>
  <c r="AO300" i="7"/>
  <c r="AO306" i="7"/>
  <c r="AO311" i="7"/>
  <c r="AO315" i="7"/>
  <c r="AO319" i="7"/>
  <c r="AO323" i="7"/>
  <c r="AO327" i="7"/>
  <c r="AO331" i="7"/>
  <c r="AO335" i="7"/>
  <c r="AO339" i="7"/>
  <c r="AO343" i="7"/>
  <c r="AO347" i="7"/>
  <c r="AO351" i="7"/>
  <c r="AO355" i="7"/>
  <c r="AO359" i="7"/>
  <c r="AO363" i="7"/>
  <c r="AO367" i="7"/>
  <c r="AO371" i="7"/>
  <c r="AO375" i="7"/>
  <c r="AO379" i="7"/>
  <c r="AO383" i="7"/>
  <c r="AO388" i="7"/>
  <c r="AO392" i="7"/>
  <c r="AO396" i="7"/>
  <c r="AO404" i="7"/>
  <c r="AO408" i="7"/>
  <c r="AO412" i="7"/>
  <c r="AO416" i="7"/>
  <c r="AO420" i="7"/>
  <c r="AN199" i="7"/>
  <c r="AB180" i="7"/>
  <c r="F185" i="7"/>
  <c r="F151" i="7"/>
  <c r="J151" i="7"/>
  <c r="AH151" i="7"/>
  <c r="Z190" i="7"/>
  <c r="N67" i="7"/>
  <c r="L54" i="7"/>
  <c r="AF183" i="7"/>
  <c r="P117" i="7"/>
  <c r="AJ175" i="7"/>
  <c r="T117" i="7"/>
  <c r="J158" i="7"/>
  <c r="Z65" i="7"/>
  <c r="N158" i="7"/>
  <c r="AL424" i="7"/>
  <c r="P100" i="7"/>
  <c r="H100" i="7"/>
  <c r="P159" i="7"/>
  <c r="H159" i="7"/>
  <c r="J197" i="7"/>
  <c r="H197" i="7"/>
  <c r="AN235" i="7"/>
  <c r="H235" i="7"/>
  <c r="AN397" i="7"/>
  <c r="H397" i="7"/>
  <c r="AJ417" i="7"/>
  <c r="H417" i="7"/>
  <c r="X417" i="7"/>
  <c r="V68" i="7"/>
  <c r="H68" i="7"/>
  <c r="AJ96" i="7"/>
  <c r="H96" i="7"/>
  <c r="V115" i="7"/>
  <c r="H115" i="7"/>
  <c r="AJ162" i="7"/>
  <c r="H162" i="7"/>
  <c r="AF167" i="7"/>
  <c r="H167" i="7"/>
  <c r="AJ15" i="7"/>
  <c r="H15" i="7"/>
  <c r="N54" i="7"/>
  <c r="AL56" i="7"/>
  <c r="H56" i="7"/>
  <c r="P59" i="7"/>
  <c r="H59" i="7"/>
  <c r="P63" i="7"/>
  <c r="H63" i="7"/>
  <c r="P67" i="7"/>
  <c r="AB69" i="7"/>
  <c r="H69" i="7"/>
  <c r="V85" i="7"/>
  <c r="H85" i="7"/>
  <c r="AN93" i="7"/>
  <c r="H93" i="7"/>
  <c r="X105" i="7"/>
  <c r="H105" i="7"/>
  <c r="T116" i="7"/>
  <c r="H116" i="7"/>
  <c r="T125" i="7"/>
  <c r="H125" i="7"/>
  <c r="H131" i="7"/>
  <c r="AD131" i="7"/>
  <c r="N150" i="7"/>
  <c r="H150" i="7"/>
  <c r="N151" i="7"/>
  <c r="T154" i="7"/>
  <c r="H154" i="7"/>
  <c r="AJ157" i="7"/>
  <c r="H157" i="7"/>
  <c r="X159" i="7"/>
  <c r="P162" i="7"/>
  <c r="N164" i="7"/>
  <c r="H164" i="7"/>
  <c r="V168" i="7"/>
  <c r="H168" i="7"/>
  <c r="N172" i="7"/>
  <c r="H172" i="7"/>
  <c r="J175" i="7"/>
  <c r="AB176" i="7"/>
  <c r="H176" i="7"/>
  <c r="AD180" i="7"/>
  <c r="H180" i="7"/>
  <c r="AH183" i="7"/>
  <c r="T185" i="7"/>
  <c r="AF187" i="7"/>
  <c r="H187" i="7"/>
  <c r="AD198" i="7"/>
  <c r="H198" i="7"/>
  <c r="AN200" i="7"/>
  <c r="H200" i="7"/>
  <c r="AJ236" i="7"/>
  <c r="H236" i="7"/>
  <c r="AN260" i="7"/>
  <c r="H260" i="7"/>
  <c r="F417" i="7"/>
  <c r="AH417" i="7"/>
  <c r="V92" i="7"/>
  <c r="H92" i="7"/>
  <c r="AD124" i="7"/>
  <c r="H124" i="7"/>
  <c r="T153" i="7"/>
  <c r="H153" i="7"/>
  <c r="AN163" i="7"/>
  <c r="H163" i="7"/>
  <c r="L171" i="7"/>
  <c r="H171" i="7"/>
  <c r="F193" i="7"/>
  <c r="H193" i="7"/>
  <c r="AF15" i="7"/>
  <c r="AF18" i="7"/>
  <c r="H18" i="7"/>
  <c r="X57" i="7"/>
  <c r="H57" i="7"/>
  <c r="AL66" i="7"/>
  <c r="H66" i="7"/>
  <c r="V86" i="7"/>
  <c r="H86" i="7"/>
  <c r="AJ94" i="7"/>
  <c r="H94" i="7"/>
  <c r="AD105" i="7"/>
  <c r="AB117" i="7"/>
  <c r="H117" i="7"/>
  <c r="AJ118" i="7"/>
  <c r="H118" i="7"/>
  <c r="V122" i="7"/>
  <c r="H122" i="7"/>
  <c r="R125" i="7"/>
  <c r="AD140" i="7"/>
  <c r="H140" i="7"/>
  <c r="Z151" i="7"/>
  <c r="H151" i="7"/>
  <c r="P151" i="7"/>
  <c r="AN151" i="7"/>
  <c r="AH158" i="7"/>
  <c r="H158" i="7"/>
  <c r="X158" i="7"/>
  <c r="Z162" i="7"/>
  <c r="X169" i="7"/>
  <c r="H169" i="7"/>
  <c r="L175" i="7"/>
  <c r="F177" i="7"/>
  <c r="H177" i="7"/>
  <c r="R180" i="7"/>
  <c r="AN189" i="7"/>
  <c r="H189" i="7"/>
  <c r="R191" i="7"/>
  <c r="H191" i="7"/>
  <c r="Z199" i="7"/>
  <c r="H199" i="7"/>
  <c r="AJ201" i="7"/>
  <c r="H201" i="7"/>
  <c r="N417" i="7"/>
  <c r="AL417" i="7"/>
  <c r="L421" i="7"/>
  <c r="H421" i="7"/>
  <c r="AH424" i="7"/>
  <c r="X55" i="7"/>
  <c r="H55" i="7"/>
  <c r="V231" i="7"/>
  <c r="H231" i="7"/>
  <c r="AL15" i="7"/>
  <c r="AB18" i="7"/>
  <c r="AD22" i="7"/>
  <c r="H22" i="7"/>
  <c r="AJ54" i="7"/>
  <c r="H54" i="7"/>
  <c r="R54" i="7"/>
  <c r="AN58" i="7"/>
  <c r="H58" i="7"/>
  <c r="AJ65" i="7"/>
  <c r="H65" i="7"/>
  <c r="Z67" i="7"/>
  <c r="H67" i="7"/>
  <c r="AF67" i="7"/>
  <c r="R83" i="7"/>
  <c r="H83" i="7"/>
  <c r="AL91" i="7"/>
  <c r="H91" i="7"/>
  <c r="AB95" i="7"/>
  <c r="H95" i="7"/>
  <c r="Z114" i="7"/>
  <c r="H114" i="7"/>
  <c r="Z119" i="7"/>
  <c r="H119" i="7"/>
  <c r="AB151" i="7"/>
  <c r="AD152" i="7"/>
  <c r="H152" i="7"/>
  <c r="AJ155" i="7"/>
  <c r="H155" i="7"/>
  <c r="AB158" i="7"/>
  <c r="AJ161" i="7"/>
  <c r="H161" i="7"/>
  <c r="AB162" i="7"/>
  <c r="Z166" i="7"/>
  <c r="H166" i="7"/>
  <c r="AF174" i="7"/>
  <c r="H174" i="7"/>
  <c r="T175" i="7"/>
  <c r="F178" i="7"/>
  <c r="H178" i="7"/>
  <c r="AJ185" i="7"/>
  <c r="H185" i="7"/>
  <c r="AF185" i="7"/>
  <c r="V190" i="7"/>
  <c r="H190" i="7"/>
  <c r="V192" i="7"/>
  <c r="H192" i="7"/>
  <c r="P417" i="7"/>
  <c r="AJ428" i="7"/>
  <c r="H428" i="7"/>
  <c r="J428" i="7"/>
  <c r="AB178" i="7"/>
  <c r="AD65" i="7"/>
  <c r="AH161" i="7"/>
  <c r="AF65" i="7"/>
  <c r="T83" i="7"/>
  <c r="L91" i="7"/>
  <c r="R124" i="7"/>
  <c r="R150" i="7"/>
  <c r="R157" i="7"/>
  <c r="AJ180" i="7"/>
  <c r="L197" i="7"/>
  <c r="J15" i="7"/>
  <c r="X54" i="7"/>
  <c r="AN56" i="7"/>
  <c r="AL65" i="7"/>
  <c r="AB83" i="7"/>
  <c r="P91" i="7"/>
  <c r="AJ95" i="7"/>
  <c r="AH115" i="7"/>
  <c r="Z118" i="7"/>
  <c r="X124" i="7"/>
  <c r="T150" i="7"/>
  <c r="V157" i="7"/>
  <c r="F162" i="7"/>
  <c r="AF162" i="7"/>
  <c r="AF172" i="7"/>
  <c r="J180" i="7"/>
  <c r="AN180" i="7"/>
  <c r="P184" i="7"/>
  <c r="N187" i="7"/>
  <c r="AB197" i="7"/>
  <c r="P201" i="7"/>
  <c r="AB260" i="7"/>
  <c r="AB56" i="7"/>
  <c r="L157" i="7"/>
  <c r="AH95" i="7"/>
  <c r="AD172" i="7"/>
  <c r="N184" i="7"/>
  <c r="L15" i="7"/>
  <c r="AD54" i="7"/>
  <c r="J65" i="7"/>
  <c r="T91" i="7"/>
  <c r="AH118" i="7"/>
  <c r="Z122" i="7"/>
  <c r="AH124" i="7"/>
  <c r="AD150" i="7"/>
  <c r="V151" i="7"/>
  <c r="Z157" i="7"/>
  <c r="AL162" i="7"/>
  <c r="AH176" i="7"/>
  <c r="L180" i="7"/>
  <c r="V184" i="7"/>
  <c r="R187" i="7"/>
  <c r="AN197" i="7"/>
  <c r="R201" i="7"/>
  <c r="F91" i="7"/>
  <c r="P124" i="7"/>
  <c r="P15" i="7"/>
  <c r="AH54" i="7"/>
  <c r="L65" i="7"/>
  <c r="AD91" i="7"/>
  <c r="R105" i="7"/>
  <c r="AF122" i="7"/>
  <c r="AN124" i="7"/>
  <c r="AF150" i="7"/>
  <c r="AL157" i="7"/>
  <c r="J162" i="7"/>
  <c r="N180" i="7"/>
  <c r="Z184" i="7"/>
  <c r="T187" i="7"/>
  <c r="Z201" i="7"/>
  <c r="J124" i="7"/>
  <c r="AD164" i="7"/>
  <c r="T115" i="7"/>
  <c r="F65" i="7"/>
  <c r="AD162" i="7"/>
  <c r="L187" i="7"/>
  <c r="V15" i="7"/>
  <c r="L18" i="7"/>
  <c r="F54" i="7"/>
  <c r="AL54" i="7"/>
  <c r="P65" i="7"/>
  <c r="N117" i="7"/>
  <c r="AH140" i="7"/>
  <c r="AF151" i="7"/>
  <c r="AL159" i="7"/>
  <c r="L162" i="7"/>
  <c r="P180" i="7"/>
  <c r="AD187" i="7"/>
  <c r="X190" i="7"/>
  <c r="AF201" i="7"/>
  <c r="L417" i="7"/>
  <c r="AH113" i="7"/>
  <c r="P113" i="7"/>
  <c r="J113" i="7"/>
  <c r="AD195" i="7"/>
  <c r="AL195" i="7"/>
  <c r="R195" i="7"/>
  <c r="X195" i="7"/>
  <c r="V195" i="7"/>
  <c r="AD155" i="7"/>
  <c r="L168" i="7"/>
  <c r="AL234" i="7"/>
  <c r="AD234" i="7"/>
  <c r="T234" i="7"/>
  <c r="AB234" i="7"/>
  <c r="N234" i="7"/>
  <c r="L234" i="7"/>
  <c r="AJ398" i="7"/>
  <c r="AL398" i="7"/>
  <c r="X398" i="7"/>
  <c r="V398" i="7"/>
  <c r="T398" i="7"/>
  <c r="R398" i="7"/>
  <c r="J398" i="7"/>
  <c r="AB181" i="7"/>
  <c r="AH181" i="7"/>
  <c r="R181" i="7"/>
  <c r="Z181" i="7"/>
  <c r="F181" i="7"/>
  <c r="F234" i="7"/>
  <c r="P259" i="7"/>
  <c r="AH259" i="7"/>
  <c r="R259" i="7"/>
  <c r="AB259" i="7"/>
  <c r="X259" i="7"/>
  <c r="AD100" i="7"/>
  <c r="AJ100" i="7"/>
  <c r="V100" i="7"/>
  <c r="R100" i="7"/>
  <c r="AF156" i="7"/>
  <c r="AH156" i="7"/>
  <c r="Z156" i="7"/>
  <c r="R156" i="7"/>
  <c r="P156" i="7"/>
  <c r="P160" i="7"/>
  <c r="AD160" i="7"/>
  <c r="AN177" i="7"/>
  <c r="AB177" i="7"/>
  <c r="X177" i="7"/>
  <c r="V177" i="7"/>
  <c r="N177" i="7"/>
  <c r="L177" i="7"/>
  <c r="AL193" i="7"/>
  <c r="X193" i="7"/>
  <c r="AB193" i="7"/>
  <c r="V193" i="7"/>
  <c r="R193" i="7"/>
  <c r="J193" i="7"/>
  <c r="F231" i="7"/>
  <c r="X231" i="7"/>
  <c r="AN231" i="7"/>
  <c r="AN234" i="7"/>
  <c r="J259" i="7"/>
  <c r="AN398" i="7"/>
  <c r="J422" i="7"/>
  <c r="AN422" i="7"/>
  <c r="AB422" i="7"/>
  <c r="T422" i="7"/>
  <c r="L422" i="7"/>
  <c r="L195" i="7"/>
  <c r="AD411" i="7"/>
  <c r="P411" i="7"/>
  <c r="AH411" i="7"/>
  <c r="AF411" i="7"/>
  <c r="T183" i="7"/>
  <c r="R183" i="7"/>
  <c r="P183" i="7"/>
  <c r="AL183" i="7"/>
  <c r="N183" i="7"/>
  <c r="AJ183" i="7"/>
  <c r="L183" i="7"/>
  <c r="Z399" i="7"/>
  <c r="AD399" i="7"/>
  <c r="AB399" i="7"/>
  <c r="AF131" i="7"/>
  <c r="AB131" i="7"/>
  <c r="Z131" i="7"/>
  <c r="X131" i="7"/>
  <c r="R131" i="7"/>
  <c r="J131" i="7"/>
  <c r="AD171" i="7"/>
  <c r="AF171" i="7"/>
  <c r="AB171" i="7"/>
  <c r="F183" i="7"/>
  <c r="AN193" i="7"/>
  <c r="AL179" i="7"/>
  <c r="AJ179" i="7"/>
  <c r="AH179" i="7"/>
  <c r="F113" i="7"/>
  <c r="AN155" i="7"/>
  <c r="X155" i="7"/>
  <c r="N155" i="7"/>
  <c r="T155" i="7"/>
  <c r="L155" i="7"/>
  <c r="J155" i="7"/>
  <c r="AB168" i="7"/>
  <c r="Z168" i="7"/>
  <c r="X168" i="7"/>
  <c r="J63" i="7"/>
  <c r="AB63" i="7"/>
  <c r="AJ63" i="7"/>
  <c r="P69" i="7"/>
  <c r="AD69" i="7"/>
  <c r="X56" i="7"/>
  <c r="V56" i="7"/>
  <c r="F56" i="7"/>
  <c r="R56" i="7"/>
  <c r="P56" i="7"/>
  <c r="J56" i="7"/>
  <c r="T63" i="7"/>
  <c r="X183" i="7"/>
  <c r="AN194" i="7"/>
  <c r="J194" i="7"/>
  <c r="AH194" i="7"/>
  <c r="V194" i="7"/>
  <c r="T194" i="7"/>
  <c r="R194" i="7"/>
  <c r="AJ424" i="7"/>
  <c r="AF424" i="7"/>
  <c r="Z424" i="7"/>
  <c r="R424" i="7"/>
  <c r="P424" i="7"/>
  <c r="N424" i="7"/>
  <c r="T200" i="7"/>
  <c r="AH236" i="7"/>
  <c r="L397" i="7"/>
  <c r="AB15" i="7"/>
  <c r="Z54" i="7"/>
  <c r="AJ57" i="7"/>
  <c r="N65" i="7"/>
  <c r="AH65" i="7"/>
  <c r="V67" i="7"/>
  <c r="V91" i="7"/>
  <c r="AL116" i="7"/>
  <c r="AF117" i="7"/>
  <c r="AL150" i="7"/>
  <c r="R151" i="7"/>
  <c r="AN158" i="7"/>
  <c r="N162" i="7"/>
  <c r="AH162" i="7"/>
  <c r="X166" i="7"/>
  <c r="N174" i="7"/>
  <c r="L176" i="7"/>
  <c r="T180" i="7"/>
  <c r="AD184" i="7"/>
  <c r="AL186" i="7"/>
  <c r="R188" i="7"/>
  <c r="P191" i="7"/>
  <c r="AH201" i="7"/>
  <c r="R397" i="7"/>
  <c r="R417" i="7"/>
  <c r="AJ184" i="7"/>
  <c r="AN186" i="7"/>
  <c r="AH15" i="7"/>
  <c r="AF54" i="7"/>
  <c r="X58" i="7"/>
  <c r="R65" i="7"/>
  <c r="AL67" i="7"/>
  <c r="AH91" i="7"/>
  <c r="Z95" i="7"/>
  <c r="J117" i="7"/>
  <c r="AJ117" i="7"/>
  <c r="L124" i="7"/>
  <c r="AL153" i="7"/>
  <c r="N159" i="7"/>
  <c r="R162" i="7"/>
  <c r="AB166" i="7"/>
  <c r="F169" i="7"/>
  <c r="F172" i="7"/>
  <c r="Z176" i="7"/>
  <c r="AF180" i="7"/>
  <c r="F184" i="7"/>
  <c r="Z188" i="7"/>
  <c r="F190" i="7"/>
  <c r="AF191" i="7"/>
  <c r="N199" i="7"/>
  <c r="AB397" i="7"/>
  <c r="AD417" i="7"/>
  <c r="L95" i="7"/>
  <c r="AH117" i="7"/>
  <c r="AN150" i="7"/>
  <c r="T176" i="7"/>
  <c r="AL201" i="7"/>
  <c r="Z397" i="7"/>
  <c r="AB58" i="7"/>
  <c r="X65" i="7"/>
  <c r="AN67" i="7"/>
  <c r="AJ91" i="7"/>
  <c r="L117" i="7"/>
  <c r="AN153" i="7"/>
  <c r="X162" i="7"/>
  <c r="J186" i="7"/>
  <c r="N201" i="7"/>
  <c r="AH397" i="7"/>
  <c r="AF417" i="7"/>
  <c r="L22" i="7"/>
  <c r="T161" i="7"/>
  <c r="V161" i="7"/>
  <c r="R161" i="7"/>
  <c r="AL161" i="7"/>
  <c r="N161" i="7"/>
  <c r="V163" i="7"/>
  <c r="AD163" i="7"/>
  <c r="AL163" i="7"/>
  <c r="AJ163" i="7"/>
  <c r="F163" i="7"/>
  <c r="AF163" i="7"/>
  <c r="AF165" i="7"/>
  <c r="R165" i="7"/>
  <c r="F58" i="7"/>
  <c r="T96" i="7"/>
  <c r="N96" i="7"/>
  <c r="AN96" i="7"/>
  <c r="L96" i="7"/>
  <c r="AH96" i="7"/>
  <c r="L116" i="7"/>
  <c r="AL118" i="7"/>
  <c r="AD118" i="7"/>
  <c r="AB118" i="7"/>
  <c r="F118" i="7"/>
  <c r="X118" i="7"/>
  <c r="F122" i="7"/>
  <c r="X123" i="7"/>
  <c r="AH123" i="7"/>
  <c r="L154" i="7"/>
  <c r="J160" i="7"/>
  <c r="F161" i="7"/>
  <c r="N163" i="7"/>
  <c r="J164" i="7"/>
  <c r="AJ166" i="7"/>
  <c r="AL166" i="7"/>
  <c r="R166" i="7"/>
  <c r="AN166" i="7"/>
  <c r="P166" i="7"/>
  <c r="AH166" i="7"/>
  <c r="N166" i="7"/>
  <c r="AD166" i="7"/>
  <c r="J166" i="7"/>
  <c r="AF166" i="7"/>
  <c r="Z173" i="7"/>
  <c r="AL173" i="7"/>
  <c r="V173" i="7"/>
  <c r="R173" i="7"/>
  <c r="J173" i="7"/>
  <c r="Z22" i="7"/>
  <c r="R57" i="7"/>
  <c r="J58" i="7"/>
  <c r="N66" i="7"/>
  <c r="L69" i="7"/>
  <c r="AN69" i="7"/>
  <c r="AL95" i="7"/>
  <c r="T95" i="7"/>
  <c r="N95" i="7"/>
  <c r="AN95" i="7"/>
  <c r="J95" i="7"/>
  <c r="P96" i="7"/>
  <c r="L114" i="7"/>
  <c r="J118" i="7"/>
  <c r="N119" i="7"/>
  <c r="L122" i="7"/>
  <c r="N123" i="7"/>
  <c r="J153" i="7"/>
  <c r="P163" i="7"/>
  <c r="F166" i="7"/>
  <c r="T173" i="7"/>
  <c r="AN185" i="7"/>
  <c r="R185" i="7"/>
  <c r="AB185" i="7"/>
  <c r="V185" i="7"/>
  <c r="N185" i="7"/>
  <c r="AL185" i="7"/>
  <c r="L185" i="7"/>
  <c r="AJ199" i="7"/>
  <c r="AL199" i="7"/>
  <c r="R199" i="7"/>
  <c r="AH199" i="7"/>
  <c r="P199" i="7"/>
  <c r="AD199" i="7"/>
  <c r="L199" i="7"/>
  <c r="AB199" i="7"/>
  <c r="J199" i="7"/>
  <c r="X199" i="7"/>
  <c r="V199" i="7"/>
  <c r="F199" i="7"/>
  <c r="AL57" i="7"/>
  <c r="AJ160" i="7"/>
  <c r="AL160" i="7"/>
  <c r="R160" i="7"/>
  <c r="AH160" i="7"/>
  <c r="N160" i="7"/>
  <c r="AF160" i="7"/>
  <c r="L160" i="7"/>
  <c r="AB160" i="7"/>
  <c r="AN160" i="7"/>
  <c r="AJ164" i="7"/>
  <c r="Z164" i="7"/>
  <c r="AN164" i="7"/>
  <c r="R164" i="7"/>
  <c r="AL164" i="7"/>
  <c r="P164" i="7"/>
  <c r="AF164" i="7"/>
  <c r="L164" i="7"/>
  <c r="AH164" i="7"/>
  <c r="AB170" i="7"/>
  <c r="V170" i="7"/>
  <c r="AJ58" i="7"/>
  <c r="AF58" i="7"/>
  <c r="N58" i="7"/>
  <c r="L58" i="7"/>
  <c r="AD58" i="7"/>
  <c r="Z58" i="7"/>
  <c r="AF69" i="7"/>
  <c r="R116" i="7"/>
  <c r="N116" i="7"/>
  <c r="AJ116" i="7"/>
  <c r="F116" i="7"/>
  <c r="AN122" i="7"/>
  <c r="V154" i="7"/>
  <c r="P154" i="7"/>
  <c r="R154" i="7"/>
  <c r="N154" i="7"/>
  <c r="AJ154" i="7"/>
  <c r="F154" i="7"/>
  <c r="F160" i="7"/>
  <c r="AN161" i="7"/>
  <c r="F164" i="7"/>
  <c r="X22" i="7"/>
  <c r="P55" i="7"/>
  <c r="F55" i="7"/>
  <c r="P57" i="7"/>
  <c r="AL58" i="7"/>
  <c r="AH69" i="7"/>
  <c r="AB22" i="7"/>
  <c r="P58" i="7"/>
  <c r="AF66" i="7"/>
  <c r="N69" i="7"/>
  <c r="R96" i="7"/>
  <c r="AF99" i="7"/>
  <c r="T99" i="7"/>
  <c r="X114" i="7"/>
  <c r="X116" i="7"/>
  <c r="AB119" i="7"/>
  <c r="R122" i="7"/>
  <c r="AD123" i="7"/>
  <c r="L153" i="7"/>
  <c r="AD154" i="7"/>
  <c r="V160" i="7"/>
  <c r="P161" i="7"/>
  <c r="R163" i="7"/>
  <c r="V164" i="7"/>
  <c r="AJ168" i="7"/>
  <c r="AF168" i="7"/>
  <c r="N168" i="7"/>
  <c r="AN168" i="7"/>
  <c r="R168" i="7"/>
  <c r="AL168" i="7"/>
  <c r="P168" i="7"/>
  <c r="AD168" i="7"/>
  <c r="J168" i="7"/>
  <c r="AH168" i="7"/>
  <c r="AN173" i="7"/>
  <c r="V179" i="7"/>
  <c r="P179" i="7"/>
  <c r="AF179" i="7"/>
  <c r="T179" i="7"/>
  <c r="N179" i="7"/>
  <c r="AN179" i="7"/>
  <c r="AJ56" i="7"/>
  <c r="AF56" i="7"/>
  <c r="N56" i="7"/>
  <c r="AD56" i="7"/>
  <c r="L56" i="7"/>
  <c r="Z56" i="7"/>
  <c r="AH56" i="7"/>
  <c r="R58" i="7"/>
  <c r="AJ67" i="7"/>
  <c r="AD67" i="7"/>
  <c r="L67" i="7"/>
  <c r="J67" i="7"/>
  <c r="AB67" i="7"/>
  <c r="X67" i="7"/>
  <c r="F67" i="7"/>
  <c r="AH67" i="7"/>
  <c r="X96" i="7"/>
  <c r="N100" i="7"/>
  <c r="AN100" i="7"/>
  <c r="L100" i="7"/>
  <c r="AF100" i="7"/>
  <c r="V113" i="7"/>
  <c r="AB113" i="7"/>
  <c r="Z113" i="7"/>
  <c r="L113" i="7"/>
  <c r="AB115" i="7"/>
  <c r="R115" i="7"/>
  <c r="P115" i="7"/>
  <c r="AD116" i="7"/>
  <c r="N118" i="7"/>
  <c r="AJ124" i="7"/>
  <c r="AF124" i="7"/>
  <c r="N124" i="7"/>
  <c r="AB124" i="7"/>
  <c r="Z124" i="7"/>
  <c r="F124" i="7"/>
  <c r="V124" i="7"/>
  <c r="AL124" i="7"/>
  <c r="AL131" i="7"/>
  <c r="AH131" i="7"/>
  <c r="N131" i="7"/>
  <c r="P131" i="7"/>
  <c r="AN131" i="7"/>
  <c r="L131" i="7"/>
  <c r="AF154" i="7"/>
  <c r="X160" i="7"/>
  <c r="AD161" i="7"/>
  <c r="T163" i="7"/>
  <c r="X164" i="7"/>
  <c r="L166" i="7"/>
  <c r="F168" i="7"/>
  <c r="V172" i="7"/>
  <c r="AL172" i="7"/>
  <c r="AB172" i="7"/>
  <c r="T172" i="7"/>
  <c r="L172" i="7"/>
  <c r="J172" i="7"/>
  <c r="AL176" i="7"/>
  <c r="R176" i="7"/>
  <c r="P176" i="7"/>
  <c r="AJ176" i="7"/>
  <c r="N176" i="7"/>
  <c r="AF176" i="7"/>
  <c r="J176" i="7"/>
  <c r="AD176" i="7"/>
  <c r="F176" i="7"/>
  <c r="F179" i="7"/>
  <c r="AL182" i="7"/>
  <c r="AB182" i="7"/>
  <c r="AJ197" i="7"/>
  <c r="Z197" i="7"/>
  <c r="X197" i="7"/>
  <c r="F197" i="7"/>
  <c r="AL197" i="7"/>
  <c r="R197" i="7"/>
  <c r="AH197" i="7"/>
  <c r="P197" i="7"/>
  <c r="AF197" i="7"/>
  <c r="AD197" i="7"/>
  <c r="V197" i="7"/>
  <c r="N197" i="7"/>
  <c r="AL22" i="7"/>
  <c r="R22" i="7"/>
  <c r="N22" i="7"/>
  <c r="AH22" i="7"/>
  <c r="J22" i="7"/>
  <c r="AH57" i="7"/>
  <c r="N57" i="7"/>
  <c r="AF57" i="7"/>
  <c r="J57" i="7"/>
  <c r="Z57" i="7"/>
  <c r="F57" i="7"/>
  <c r="AJ69" i="7"/>
  <c r="Z69" i="7"/>
  <c r="F69" i="7"/>
  <c r="X69" i="7"/>
  <c r="AL69" i="7"/>
  <c r="R69" i="7"/>
  <c r="AJ122" i="7"/>
  <c r="AB122" i="7"/>
  <c r="J122" i="7"/>
  <c r="AL122" i="7"/>
  <c r="P122" i="7"/>
  <c r="AH122" i="7"/>
  <c r="N122" i="7"/>
  <c r="AD122" i="7"/>
  <c r="V153" i="7"/>
  <c r="AD153" i="7"/>
  <c r="F153" i="7"/>
  <c r="AB153" i="7"/>
  <c r="Z153" i="7"/>
  <c r="N153" i="7"/>
  <c r="J69" i="7"/>
  <c r="AH55" i="7"/>
  <c r="T57" i="7"/>
  <c r="AH59" i="7"/>
  <c r="X59" i="7"/>
  <c r="F59" i="7"/>
  <c r="L118" i="7"/>
  <c r="T192" i="7"/>
  <c r="P192" i="7"/>
  <c r="Z192" i="7"/>
  <c r="AN22" i="7"/>
  <c r="AD57" i="7"/>
  <c r="V58" i="7"/>
  <c r="V69" i="7"/>
  <c r="AN83" i="7"/>
  <c r="AL83" i="7"/>
  <c r="V83" i="7"/>
  <c r="AD96" i="7"/>
  <c r="AH116" i="7"/>
  <c r="R118" i="7"/>
  <c r="X122" i="7"/>
  <c r="AJ153" i="7"/>
  <c r="AH154" i="7"/>
  <c r="Z160" i="7"/>
  <c r="AF161" i="7"/>
  <c r="AH163" i="7"/>
  <c r="AB164" i="7"/>
  <c r="V166" i="7"/>
  <c r="R179" i="7"/>
  <c r="AF181" i="7"/>
  <c r="J181" i="7"/>
  <c r="X181" i="7"/>
  <c r="T181" i="7"/>
  <c r="AL181" i="7"/>
  <c r="P181" i="7"/>
  <c r="AJ181" i="7"/>
  <c r="L181" i="7"/>
  <c r="X200" i="7"/>
  <c r="V200" i="7"/>
  <c r="P200" i="7"/>
  <c r="N200" i="7"/>
  <c r="AH400" i="7"/>
  <c r="F400" i="7"/>
  <c r="R15" i="7"/>
  <c r="AN15" i="7"/>
  <c r="V54" i="7"/>
  <c r="AN54" i="7"/>
  <c r="AL63" i="7"/>
  <c r="AF91" i="7"/>
  <c r="R117" i="7"/>
  <c r="AL117" i="7"/>
  <c r="AF125" i="7"/>
  <c r="X125" i="7"/>
  <c r="V150" i="7"/>
  <c r="AH150" i="7"/>
  <c r="F150" i="7"/>
  <c r="AJ150" i="7"/>
  <c r="AN157" i="7"/>
  <c r="F157" i="7"/>
  <c r="T159" i="7"/>
  <c r="AN159" i="7"/>
  <c r="AD175" i="7"/>
  <c r="AH175" i="7"/>
  <c r="AF184" i="7"/>
  <c r="J184" i="7"/>
  <c r="AB184" i="7"/>
  <c r="AJ186" i="7"/>
  <c r="N191" i="7"/>
  <c r="AH191" i="7"/>
  <c r="AJ193" i="7"/>
  <c r="AF193" i="7"/>
  <c r="N193" i="7"/>
  <c r="AD193" i="7"/>
  <c r="L193" i="7"/>
  <c r="Z193" i="7"/>
  <c r="AH193" i="7"/>
  <c r="F200" i="7"/>
  <c r="X15" i="7"/>
  <c r="Z117" i="7"/>
  <c r="AJ195" i="7"/>
  <c r="AH195" i="7"/>
  <c r="P195" i="7"/>
  <c r="AF195" i="7"/>
  <c r="N195" i="7"/>
  <c r="AB195" i="7"/>
  <c r="J195" i="7"/>
  <c r="Z195" i="7"/>
  <c r="AN195" i="7"/>
  <c r="Z200" i="7"/>
  <c r="AN399" i="7"/>
  <c r="R399" i="7"/>
  <c r="P399" i="7"/>
  <c r="AH399" i="7"/>
  <c r="L399" i="7"/>
  <c r="AF399" i="7"/>
  <c r="J399" i="7"/>
  <c r="AH428" i="7"/>
  <c r="AF428" i="7"/>
  <c r="R428" i="7"/>
  <c r="P428" i="7"/>
  <c r="F15" i="7"/>
  <c r="Z15" i="7"/>
  <c r="J54" i="7"/>
  <c r="AB54" i="7"/>
  <c r="V65" i="7"/>
  <c r="AN65" i="7"/>
  <c r="N91" i="7"/>
  <c r="F117" i="7"/>
  <c r="V125" i="7"/>
  <c r="P150" i="7"/>
  <c r="AJ151" i="7"/>
  <c r="AD151" i="7"/>
  <c r="L151" i="7"/>
  <c r="X151" i="7"/>
  <c r="P152" i="7"/>
  <c r="N156" i="7"/>
  <c r="T157" i="7"/>
  <c r="P158" i="7"/>
  <c r="R159" i="7"/>
  <c r="N175" i="7"/>
  <c r="AD183" i="7"/>
  <c r="AB183" i="7"/>
  <c r="L184" i="7"/>
  <c r="AN184" i="7"/>
  <c r="N186" i="7"/>
  <c r="P187" i="7"/>
  <c r="AL187" i="7"/>
  <c r="AH187" i="7"/>
  <c r="Z191" i="7"/>
  <c r="P193" i="7"/>
  <c r="AL194" i="7"/>
  <c r="P194" i="7"/>
  <c r="AJ194" i="7"/>
  <c r="N194" i="7"/>
  <c r="AF194" i="7"/>
  <c r="F194" i="7"/>
  <c r="AD194" i="7"/>
  <c r="F195" i="7"/>
  <c r="AH196" i="7"/>
  <c r="P196" i="7"/>
  <c r="AL200" i="7"/>
  <c r="N399" i="7"/>
  <c r="AL422" i="7"/>
  <c r="AJ422" i="7"/>
  <c r="F422" i="7"/>
  <c r="X422" i="7"/>
  <c r="V422" i="7"/>
  <c r="AD428" i="7"/>
  <c r="V201" i="7"/>
  <c r="AN201" i="7"/>
  <c r="AD259" i="7"/>
  <c r="AD397" i="7"/>
  <c r="V424" i="7"/>
  <c r="AN424" i="7"/>
  <c r="F201" i="7"/>
  <c r="X201" i="7"/>
  <c r="V236" i="7"/>
  <c r="AF259" i="7"/>
  <c r="J397" i="7"/>
  <c r="AF397" i="7"/>
  <c r="N411" i="7"/>
  <c r="V417" i="7"/>
  <c r="AN417" i="7"/>
  <c r="F424" i="7"/>
  <c r="X424" i="7"/>
  <c r="J201" i="7"/>
  <c r="AB201" i="7"/>
  <c r="N259" i="7"/>
  <c r="AJ259" i="7"/>
  <c r="N397" i="7"/>
  <c r="AH398" i="7"/>
  <c r="AB411" i="7"/>
  <c r="Z417" i="7"/>
  <c r="J424" i="7"/>
  <c r="AB424" i="7"/>
  <c r="V162" i="7"/>
  <c r="AN162" i="7"/>
  <c r="L201" i="7"/>
  <c r="AD201" i="7"/>
  <c r="P397" i="7"/>
  <c r="F398" i="7"/>
  <c r="J417" i="7"/>
  <c r="AB417" i="7"/>
  <c r="L424" i="7"/>
  <c r="AD424" i="7"/>
  <c r="R18" i="7"/>
  <c r="AH18" i="7"/>
  <c r="AB55" i="7"/>
  <c r="L55" i="7"/>
  <c r="V55" i="7"/>
  <c r="AN55" i="7"/>
  <c r="AB59" i="7"/>
  <c r="L59" i="7"/>
  <c r="V59" i="7"/>
  <c r="AN59" i="7"/>
  <c r="T66" i="7"/>
  <c r="J68" i="7"/>
  <c r="AH68" i="7"/>
  <c r="J85" i="7"/>
  <c r="AD85" i="7"/>
  <c r="N86" i="7"/>
  <c r="AH86" i="7"/>
  <c r="J92" i="7"/>
  <c r="AD92" i="7"/>
  <c r="AD93" i="7"/>
  <c r="J94" i="7"/>
  <c r="P167" i="7"/>
  <c r="AB169" i="7"/>
  <c r="L169" i="7"/>
  <c r="AN169" i="7"/>
  <c r="Z169" i="7"/>
  <c r="J169" i="7"/>
  <c r="AJ169" i="7"/>
  <c r="R169" i="7"/>
  <c r="AH169" i="7"/>
  <c r="P169" i="7"/>
  <c r="AL169" i="7"/>
  <c r="AN174" i="7"/>
  <c r="X174" i="7"/>
  <c r="AD174" i="7"/>
  <c r="L174" i="7"/>
  <c r="AB174" i="7"/>
  <c r="J174" i="7"/>
  <c r="R174" i="7"/>
  <c r="AL174" i="7"/>
  <c r="P174" i="7"/>
  <c r="AH174" i="7"/>
  <c r="F174" i="7"/>
  <c r="AN178" i="7"/>
  <c r="X178" i="7"/>
  <c r="AH178" i="7"/>
  <c r="P178" i="7"/>
  <c r="AF178" i="7"/>
  <c r="N178" i="7"/>
  <c r="T178" i="7"/>
  <c r="R178" i="7"/>
  <c r="AJ178" i="7"/>
  <c r="J178" i="7"/>
  <c r="N189" i="7"/>
  <c r="Z421" i="7"/>
  <c r="J421" i="7"/>
  <c r="AN421" i="7"/>
  <c r="X421" i="7"/>
  <c r="AL421" i="7"/>
  <c r="V421" i="7"/>
  <c r="F421" i="7"/>
  <c r="P421" i="7"/>
  <c r="AJ421" i="7"/>
  <c r="N421" i="7"/>
  <c r="T421" i="7"/>
  <c r="R421" i="7"/>
  <c r="AH421" i="7"/>
  <c r="AF421" i="7"/>
  <c r="AB421" i="7"/>
  <c r="T18" i="7"/>
  <c r="AJ18" i="7"/>
  <c r="AB66" i="7"/>
  <c r="L66" i="7"/>
  <c r="V66" i="7"/>
  <c r="AN66" i="7"/>
  <c r="P68" i="7"/>
  <c r="AJ68" i="7"/>
  <c r="L85" i="7"/>
  <c r="AJ85" i="7"/>
  <c r="P86" i="7"/>
  <c r="AJ86" i="7"/>
  <c r="L92" i="7"/>
  <c r="AJ92" i="7"/>
  <c r="N93" i="7"/>
  <c r="AF93" i="7"/>
  <c r="AD94" i="7"/>
  <c r="AH99" i="7"/>
  <c r="R99" i="7"/>
  <c r="AD99" i="7"/>
  <c r="L99" i="7"/>
  <c r="AB99" i="7"/>
  <c r="J99" i="7"/>
  <c r="X99" i="7"/>
  <c r="F99" i="7"/>
  <c r="AJ99" i="7"/>
  <c r="N140" i="7"/>
  <c r="AN140" i="7"/>
  <c r="AB140" i="7"/>
  <c r="L140" i="7"/>
  <c r="Z140" i="7"/>
  <c r="F140" i="7"/>
  <c r="AJ140" i="7"/>
  <c r="V140" i="7"/>
  <c r="AF140" i="7"/>
  <c r="Z152" i="7"/>
  <c r="L152" i="7"/>
  <c r="AN152" i="7"/>
  <c r="X152" i="7"/>
  <c r="J152" i="7"/>
  <c r="T152" i="7"/>
  <c r="AL152" i="7"/>
  <c r="R152" i="7"/>
  <c r="AH152" i="7"/>
  <c r="AF152" i="7"/>
  <c r="AB165" i="7"/>
  <c r="L165" i="7"/>
  <c r="Z165" i="7"/>
  <c r="J165" i="7"/>
  <c r="V165" i="7"/>
  <c r="AN165" i="7"/>
  <c r="T165" i="7"/>
  <c r="AJ165" i="7"/>
  <c r="P165" i="7"/>
  <c r="AH165" i="7"/>
  <c r="V167" i="7"/>
  <c r="AH170" i="7"/>
  <c r="R170" i="7"/>
  <c r="AF170" i="7"/>
  <c r="P170" i="7"/>
  <c r="AN170" i="7"/>
  <c r="T170" i="7"/>
  <c r="AL170" i="7"/>
  <c r="N170" i="7"/>
  <c r="AD170" i="7"/>
  <c r="J170" i="7"/>
  <c r="AJ170" i="7"/>
  <c r="AH182" i="7"/>
  <c r="R182" i="7"/>
  <c r="Z182" i="7"/>
  <c r="V182" i="7"/>
  <c r="AN182" i="7"/>
  <c r="T182" i="7"/>
  <c r="P182" i="7"/>
  <c r="N182" i="7"/>
  <c r="AJ182" i="7"/>
  <c r="J182" i="7"/>
  <c r="Z189" i="7"/>
  <c r="AF260" i="7"/>
  <c r="P260" i="7"/>
  <c r="AJ260" i="7"/>
  <c r="R260" i="7"/>
  <c r="AH260" i="7"/>
  <c r="V260" i="7"/>
  <c r="T260" i="7"/>
  <c r="Z260" i="7"/>
  <c r="X260" i="7"/>
  <c r="L260" i="7"/>
  <c r="F18" i="7"/>
  <c r="V18" i="7"/>
  <c r="AL18" i="7"/>
  <c r="Z55" i="7"/>
  <c r="Z59" i="7"/>
  <c r="AH63" i="7"/>
  <c r="R63" i="7"/>
  <c r="V63" i="7"/>
  <c r="AN63" i="7"/>
  <c r="F66" i="7"/>
  <c r="X66" i="7"/>
  <c r="R68" i="7"/>
  <c r="AL68" i="7"/>
  <c r="N85" i="7"/>
  <c r="AL85" i="7"/>
  <c r="R86" i="7"/>
  <c r="AL86" i="7"/>
  <c r="N92" i="7"/>
  <c r="AL92" i="7"/>
  <c r="P93" i="7"/>
  <c r="AH93" i="7"/>
  <c r="N94" i="7"/>
  <c r="AF94" i="7"/>
  <c r="AL99" i="7"/>
  <c r="Z105" i="7"/>
  <c r="J105" i="7"/>
  <c r="AH105" i="7"/>
  <c r="P105" i="7"/>
  <c r="AF105" i="7"/>
  <c r="N105" i="7"/>
  <c r="AB105" i="7"/>
  <c r="AJ105" i="7"/>
  <c r="AF114" i="7"/>
  <c r="P114" i="7"/>
  <c r="AJ114" i="7"/>
  <c r="R114" i="7"/>
  <c r="AH114" i="7"/>
  <c r="N114" i="7"/>
  <c r="AB114" i="7"/>
  <c r="J114" i="7"/>
  <c r="AD114" i="7"/>
  <c r="AN119" i="7"/>
  <c r="X119" i="7"/>
  <c r="AJ119" i="7"/>
  <c r="R119" i="7"/>
  <c r="AH119" i="7"/>
  <c r="P119" i="7"/>
  <c r="AD119" i="7"/>
  <c r="L119" i="7"/>
  <c r="AF119" i="7"/>
  <c r="J140" i="7"/>
  <c r="F152" i="7"/>
  <c r="AJ152" i="7"/>
  <c r="F165" i="7"/>
  <c r="AL165" i="7"/>
  <c r="X167" i="7"/>
  <c r="N169" i="7"/>
  <c r="F170" i="7"/>
  <c r="T174" i="7"/>
  <c r="L178" i="7"/>
  <c r="F182" i="7"/>
  <c r="AF189" i="7"/>
  <c r="AB198" i="7"/>
  <c r="L198" i="7"/>
  <c r="Z198" i="7"/>
  <c r="AL198" i="7"/>
  <c r="R198" i="7"/>
  <c r="AJ198" i="7"/>
  <c r="P198" i="7"/>
  <c r="X198" i="7"/>
  <c r="V198" i="7"/>
  <c r="J198" i="7"/>
  <c r="F198" i="7"/>
  <c r="AH198" i="7"/>
  <c r="AH235" i="7"/>
  <c r="R235" i="7"/>
  <c r="AF235" i="7"/>
  <c r="N235" i="7"/>
  <c r="AD235" i="7"/>
  <c r="L235" i="7"/>
  <c r="AJ235" i="7"/>
  <c r="AB235" i="7"/>
  <c r="F235" i="7"/>
  <c r="X235" i="7"/>
  <c r="V235" i="7"/>
  <c r="Z235" i="7"/>
  <c r="T235" i="7"/>
  <c r="J235" i="7"/>
  <c r="F260" i="7"/>
  <c r="AD421" i="7"/>
  <c r="X18" i="7"/>
  <c r="AN18" i="7"/>
  <c r="J55" i="7"/>
  <c r="AD55" i="7"/>
  <c r="J59" i="7"/>
  <c r="AD59" i="7"/>
  <c r="F63" i="7"/>
  <c r="X63" i="7"/>
  <c r="Z66" i="7"/>
  <c r="T68" i="7"/>
  <c r="AN68" i="7"/>
  <c r="AF83" i="7"/>
  <c r="P83" i="7"/>
  <c r="AD83" i="7"/>
  <c r="N83" i="7"/>
  <c r="X83" i="7"/>
  <c r="T85" i="7"/>
  <c r="AN85" i="7"/>
  <c r="T86" i="7"/>
  <c r="T92" i="7"/>
  <c r="AN92" i="7"/>
  <c r="R93" i="7"/>
  <c r="P94" i="7"/>
  <c r="AH94" i="7"/>
  <c r="N99" i="7"/>
  <c r="AN99" i="7"/>
  <c r="F105" i="7"/>
  <c r="AL105" i="7"/>
  <c r="F114" i="7"/>
  <c r="AL114" i="7"/>
  <c r="F119" i="7"/>
  <c r="AL119" i="7"/>
  <c r="AB123" i="7"/>
  <c r="L123" i="7"/>
  <c r="Z123" i="7"/>
  <c r="J123" i="7"/>
  <c r="AL123" i="7"/>
  <c r="R123" i="7"/>
  <c r="AJ123" i="7"/>
  <c r="P123" i="7"/>
  <c r="AF123" i="7"/>
  <c r="AN123" i="7"/>
  <c r="P140" i="7"/>
  <c r="AD167" i="7"/>
  <c r="T169" i="7"/>
  <c r="Z171" i="7"/>
  <c r="J171" i="7"/>
  <c r="AN171" i="7"/>
  <c r="X171" i="7"/>
  <c r="T171" i="7"/>
  <c r="AL171" i="7"/>
  <c r="R171" i="7"/>
  <c r="AH171" i="7"/>
  <c r="N171" i="7"/>
  <c r="AJ171" i="7"/>
  <c r="V174" i="7"/>
  <c r="V178" i="7"/>
  <c r="L182" i="7"/>
  <c r="AB196" i="7"/>
  <c r="L196" i="7"/>
  <c r="AJ196" i="7"/>
  <c r="R196" i="7"/>
  <c r="V196" i="7"/>
  <c r="AN196" i="7"/>
  <c r="T196" i="7"/>
  <c r="N196" i="7"/>
  <c r="AL196" i="7"/>
  <c r="J196" i="7"/>
  <c r="Z196" i="7"/>
  <c r="X196" i="7"/>
  <c r="N198" i="7"/>
  <c r="P235" i="7"/>
  <c r="J260" i="7"/>
  <c r="N15" i="7"/>
  <c r="AD15" i="7"/>
  <c r="J18" i="7"/>
  <c r="Z18" i="7"/>
  <c r="P22" i="7"/>
  <c r="AF22" i="7"/>
  <c r="N55" i="7"/>
  <c r="AF55" i="7"/>
  <c r="AB57" i="7"/>
  <c r="L57" i="7"/>
  <c r="V57" i="7"/>
  <c r="AN57" i="7"/>
  <c r="N59" i="7"/>
  <c r="AF59" i="7"/>
  <c r="Z63" i="7"/>
  <c r="J66" i="7"/>
  <c r="AD66" i="7"/>
  <c r="F83" i="7"/>
  <c r="Z83" i="7"/>
  <c r="R91" i="7"/>
  <c r="T93" i="7"/>
  <c r="R94" i="7"/>
  <c r="R95" i="7"/>
  <c r="P99" i="7"/>
  <c r="Z100" i="7"/>
  <c r="J100" i="7"/>
  <c r="AB100" i="7"/>
  <c r="X100" i="7"/>
  <c r="F100" i="7"/>
  <c r="AL100" i="7"/>
  <c r="T100" i="7"/>
  <c r="AH100" i="7"/>
  <c r="L105" i="7"/>
  <c r="AN105" i="7"/>
  <c r="AN114" i="7"/>
  <c r="J119" i="7"/>
  <c r="F123" i="7"/>
  <c r="R140" i="7"/>
  <c r="AL140" i="7"/>
  <c r="N152" i="7"/>
  <c r="AH155" i="7"/>
  <c r="R155" i="7"/>
  <c r="AF155" i="7"/>
  <c r="P155" i="7"/>
  <c r="AB155" i="7"/>
  <c r="Z155" i="7"/>
  <c r="F155" i="7"/>
  <c r="V155" i="7"/>
  <c r="AL155" i="7"/>
  <c r="N165" i="7"/>
  <c r="V169" i="7"/>
  <c r="L170" i="7"/>
  <c r="F171" i="7"/>
  <c r="Z174" i="7"/>
  <c r="Z178" i="7"/>
  <c r="X182" i="7"/>
  <c r="AB192" i="7"/>
  <c r="L192" i="7"/>
  <c r="AJ192" i="7"/>
  <c r="R192" i="7"/>
  <c r="AF192" i="7"/>
  <c r="J192" i="7"/>
  <c r="AD192" i="7"/>
  <c r="AN192" i="7"/>
  <c r="N192" i="7"/>
  <c r="AL192" i="7"/>
  <c r="F192" i="7"/>
  <c r="AH192" i="7"/>
  <c r="X192" i="7"/>
  <c r="F196" i="7"/>
  <c r="T198" i="7"/>
  <c r="AL235" i="7"/>
  <c r="AF400" i="7"/>
  <c r="P400" i="7"/>
  <c r="AD400" i="7"/>
  <c r="N400" i="7"/>
  <c r="AB400" i="7"/>
  <c r="L400" i="7"/>
  <c r="V400" i="7"/>
  <c r="T400" i="7"/>
  <c r="J400" i="7"/>
  <c r="AN400" i="7"/>
  <c r="AL400" i="7"/>
  <c r="AJ400" i="7"/>
  <c r="Z400" i="7"/>
  <c r="AD68" i="7"/>
  <c r="N68" i="7"/>
  <c r="AB68" i="7"/>
  <c r="L68" i="7"/>
  <c r="X68" i="7"/>
  <c r="AH85" i="7"/>
  <c r="R85" i="7"/>
  <c r="AF85" i="7"/>
  <c r="P85" i="7"/>
  <c r="X85" i="7"/>
  <c r="Z86" i="7"/>
  <c r="J86" i="7"/>
  <c r="AN86" i="7"/>
  <c r="X86" i="7"/>
  <c r="AB86" i="7"/>
  <c r="AH92" i="7"/>
  <c r="R92" i="7"/>
  <c r="AF92" i="7"/>
  <c r="P92" i="7"/>
  <c r="X92" i="7"/>
  <c r="AL93" i="7"/>
  <c r="V93" i="7"/>
  <c r="J93" i="7"/>
  <c r="AJ93" i="7"/>
  <c r="X93" i="7"/>
  <c r="AB94" i="7"/>
  <c r="AN94" i="7"/>
  <c r="Z94" i="7"/>
  <c r="L94" i="7"/>
  <c r="T94" i="7"/>
  <c r="AL94" i="7"/>
  <c r="AB167" i="7"/>
  <c r="L167" i="7"/>
  <c r="Z167" i="7"/>
  <c r="J167" i="7"/>
  <c r="AN167" i="7"/>
  <c r="T167" i="7"/>
  <c r="AL167" i="7"/>
  <c r="R167" i="7"/>
  <c r="AH167" i="7"/>
  <c r="N167" i="7"/>
  <c r="AJ167" i="7"/>
  <c r="AL189" i="7"/>
  <c r="V189" i="7"/>
  <c r="AJ189" i="7"/>
  <c r="R189" i="7"/>
  <c r="AH189" i="7"/>
  <c r="P189" i="7"/>
  <c r="AD189" i="7"/>
  <c r="J189" i="7"/>
  <c r="AB189" i="7"/>
  <c r="F189" i="7"/>
  <c r="X189" i="7"/>
  <c r="T189" i="7"/>
  <c r="Z406" i="7"/>
  <c r="J406" i="7"/>
  <c r="AN406" i="7"/>
  <c r="X406" i="7"/>
  <c r="AL406" i="7"/>
  <c r="V406" i="7"/>
  <c r="F406" i="7"/>
  <c r="P406" i="7"/>
  <c r="AJ406" i="7"/>
  <c r="N406" i="7"/>
  <c r="T406" i="7"/>
  <c r="R406" i="7"/>
  <c r="AB406" i="7"/>
  <c r="L406" i="7"/>
  <c r="AH406" i="7"/>
  <c r="AD406" i="7"/>
  <c r="N18" i="7"/>
  <c r="AD18" i="7"/>
  <c r="T22" i="7"/>
  <c r="AJ22" i="7"/>
  <c r="R55" i="7"/>
  <c r="AJ55" i="7"/>
  <c r="R59" i="7"/>
  <c r="AJ59" i="7"/>
  <c r="L63" i="7"/>
  <c r="AD63" i="7"/>
  <c r="P66" i="7"/>
  <c r="AH66" i="7"/>
  <c r="F68" i="7"/>
  <c r="Z68" i="7"/>
  <c r="J83" i="7"/>
  <c r="AH83" i="7"/>
  <c r="F85" i="7"/>
  <c r="Z85" i="7"/>
  <c r="F86" i="7"/>
  <c r="AD86" i="7"/>
  <c r="F92" i="7"/>
  <c r="Z92" i="7"/>
  <c r="F93" i="7"/>
  <c r="Z93" i="7"/>
  <c r="F94" i="7"/>
  <c r="V94" i="7"/>
  <c r="AF95" i="7"/>
  <c r="P95" i="7"/>
  <c r="AD95" i="7"/>
  <c r="V95" i="7"/>
  <c r="V99" i="7"/>
  <c r="T105" i="7"/>
  <c r="T114" i="7"/>
  <c r="AN115" i="7"/>
  <c r="X115" i="7"/>
  <c r="AF115" i="7"/>
  <c r="N115" i="7"/>
  <c r="AD115" i="7"/>
  <c r="L115" i="7"/>
  <c r="Z115" i="7"/>
  <c r="F115" i="7"/>
  <c r="AJ115" i="7"/>
  <c r="T119" i="7"/>
  <c r="T123" i="7"/>
  <c r="AB125" i="7"/>
  <c r="L125" i="7"/>
  <c r="Z125" i="7"/>
  <c r="J125" i="7"/>
  <c r="AJ125" i="7"/>
  <c r="P125" i="7"/>
  <c r="AH125" i="7"/>
  <c r="N125" i="7"/>
  <c r="AD125" i="7"/>
  <c r="F125" i="7"/>
  <c r="AN125" i="7"/>
  <c r="X140" i="7"/>
  <c r="V152" i="7"/>
  <c r="AN156" i="7"/>
  <c r="X156" i="7"/>
  <c r="J156" i="7"/>
  <c r="AL156" i="7"/>
  <c r="V156" i="7"/>
  <c r="AD156" i="7"/>
  <c r="L156" i="7"/>
  <c r="AB156" i="7"/>
  <c r="F156" i="7"/>
  <c r="T156" i="7"/>
  <c r="AJ156" i="7"/>
  <c r="AB159" i="7"/>
  <c r="Z159" i="7"/>
  <c r="L159" i="7"/>
  <c r="AF159" i="7"/>
  <c r="AD159" i="7"/>
  <c r="J159" i="7"/>
  <c r="V159" i="7"/>
  <c r="F159" i="7"/>
  <c r="AH159" i="7"/>
  <c r="X165" i="7"/>
  <c r="F167" i="7"/>
  <c r="AD169" i="7"/>
  <c r="X170" i="7"/>
  <c r="P171" i="7"/>
  <c r="AJ174" i="7"/>
  <c r="AD178" i="7"/>
  <c r="AD182" i="7"/>
  <c r="L189" i="7"/>
  <c r="AD196" i="7"/>
  <c r="AF198" i="7"/>
  <c r="AD260" i="7"/>
  <c r="R400" i="7"/>
  <c r="AF406" i="7"/>
  <c r="T15" i="7"/>
  <c r="P18" i="7"/>
  <c r="F22" i="7"/>
  <c r="V22" i="7"/>
  <c r="T55" i="7"/>
  <c r="AL55" i="7"/>
  <c r="T59" i="7"/>
  <c r="AL59" i="7"/>
  <c r="N63" i="7"/>
  <c r="AF63" i="7"/>
  <c r="R66" i="7"/>
  <c r="AJ66" i="7"/>
  <c r="AF68" i="7"/>
  <c r="L83" i="7"/>
  <c r="AJ83" i="7"/>
  <c r="AB85" i="7"/>
  <c r="L86" i="7"/>
  <c r="AF86" i="7"/>
  <c r="Z91" i="7"/>
  <c r="J91" i="7"/>
  <c r="AN91" i="7"/>
  <c r="X91" i="7"/>
  <c r="AB91" i="7"/>
  <c r="AB92" i="7"/>
  <c r="L93" i="7"/>
  <c r="AB93" i="7"/>
  <c r="X94" i="7"/>
  <c r="F95" i="7"/>
  <c r="X95" i="7"/>
  <c r="AL96" i="7"/>
  <c r="V96" i="7"/>
  <c r="F96" i="7"/>
  <c r="AB96" i="7"/>
  <c r="J96" i="7"/>
  <c r="Z96" i="7"/>
  <c r="AF96" i="7"/>
  <c r="Z99" i="7"/>
  <c r="V105" i="7"/>
  <c r="AN113" i="7"/>
  <c r="X113" i="7"/>
  <c r="AL113" i="7"/>
  <c r="T113" i="7"/>
  <c r="AJ113" i="7"/>
  <c r="R113" i="7"/>
  <c r="AF113" i="7"/>
  <c r="N113" i="7"/>
  <c r="AD113" i="7"/>
  <c r="V114" i="7"/>
  <c r="J115" i="7"/>
  <c r="AL115" i="7"/>
  <c r="V119" i="7"/>
  <c r="V123" i="7"/>
  <c r="AB152" i="7"/>
  <c r="AJ159" i="7"/>
  <c r="AD165" i="7"/>
  <c r="AF169" i="7"/>
  <c r="Z170" i="7"/>
  <c r="V171" i="7"/>
  <c r="AF173" i="7"/>
  <c r="P173" i="7"/>
  <c r="AH173" i="7"/>
  <c r="N173" i="7"/>
  <c r="AD173" i="7"/>
  <c r="L173" i="7"/>
  <c r="AJ173" i="7"/>
  <c r="AB173" i="7"/>
  <c r="F173" i="7"/>
  <c r="X173" i="7"/>
  <c r="AF175" i="7"/>
  <c r="P175" i="7"/>
  <c r="Z175" i="7"/>
  <c r="X175" i="7"/>
  <c r="F175" i="7"/>
  <c r="AB175" i="7"/>
  <c r="V175" i="7"/>
  <c r="AN175" i="7"/>
  <c r="R175" i="7"/>
  <c r="AL175" i="7"/>
  <c r="AL178" i="7"/>
  <c r="AF182" i="7"/>
  <c r="AF196" i="7"/>
  <c r="AN198" i="7"/>
  <c r="Z236" i="7"/>
  <c r="J236" i="7"/>
  <c r="AD236" i="7"/>
  <c r="L236" i="7"/>
  <c r="AB236" i="7"/>
  <c r="AN236" i="7"/>
  <c r="R236" i="7"/>
  <c r="AL236" i="7"/>
  <c r="P236" i="7"/>
  <c r="T236" i="7"/>
  <c r="N236" i="7"/>
  <c r="AF236" i="7"/>
  <c r="X236" i="7"/>
  <c r="F236" i="7"/>
  <c r="AL260" i="7"/>
  <c r="X400" i="7"/>
  <c r="AF116" i="7"/>
  <c r="P116" i="7"/>
  <c r="V116" i="7"/>
  <c r="AN116" i="7"/>
  <c r="AF157" i="7"/>
  <c r="P157" i="7"/>
  <c r="AD157" i="7"/>
  <c r="N157" i="7"/>
  <c r="X157" i="7"/>
  <c r="AL158" i="7"/>
  <c r="V158" i="7"/>
  <c r="AJ158" i="7"/>
  <c r="T158" i="7"/>
  <c r="F158" i="7"/>
  <c r="Z158" i="7"/>
  <c r="AF177" i="7"/>
  <c r="P177" i="7"/>
  <c r="AL177" i="7"/>
  <c r="T177" i="7"/>
  <c r="AJ177" i="7"/>
  <c r="R177" i="7"/>
  <c r="Z177" i="7"/>
  <c r="AD190" i="7"/>
  <c r="N190" i="7"/>
  <c r="AH190" i="7"/>
  <c r="P190" i="7"/>
  <c r="AF190" i="7"/>
  <c r="L190" i="7"/>
  <c r="AN190" i="7"/>
  <c r="R190" i="7"/>
  <c r="AL190" i="7"/>
  <c r="J190" i="7"/>
  <c r="AJ190" i="7"/>
  <c r="AD231" i="7"/>
  <c r="N231" i="7"/>
  <c r="AJ231" i="7"/>
  <c r="R231" i="7"/>
  <c r="AH231" i="7"/>
  <c r="P231" i="7"/>
  <c r="AL231" i="7"/>
  <c r="J231" i="7"/>
  <c r="AF231" i="7"/>
  <c r="AB231" i="7"/>
  <c r="Z231" i="7"/>
  <c r="T54" i="7"/>
  <c r="T56" i="7"/>
  <c r="T58" i="7"/>
  <c r="T65" i="7"/>
  <c r="T67" i="7"/>
  <c r="T69" i="7"/>
  <c r="Z116" i="7"/>
  <c r="AN117" i="7"/>
  <c r="X117" i="7"/>
  <c r="V117" i="7"/>
  <c r="T118" i="7"/>
  <c r="AB157" i="7"/>
  <c r="L158" i="7"/>
  <c r="AD158" i="7"/>
  <c r="AB161" i="7"/>
  <c r="L161" i="7"/>
  <c r="Z161" i="7"/>
  <c r="J161" i="7"/>
  <c r="X161" i="7"/>
  <c r="AD177" i="7"/>
  <c r="AJ191" i="7"/>
  <c r="AN191" i="7"/>
  <c r="V191" i="7"/>
  <c r="F191" i="7"/>
  <c r="AD191" i="7"/>
  <c r="L191" i="7"/>
  <c r="AB191" i="7"/>
  <c r="J191" i="7"/>
  <c r="X191" i="7"/>
  <c r="T191" i="7"/>
  <c r="AL191" i="7"/>
  <c r="L231" i="7"/>
  <c r="J116" i="7"/>
  <c r="AB116" i="7"/>
  <c r="AF118" i="7"/>
  <c r="P118" i="7"/>
  <c r="V118" i="7"/>
  <c r="AN118" i="7"/>
  <c r="AB150" i="7"/>
  <c r="L150" i="7"/>
  <c r="Z150" i="7"/>
  <c r="J150" i="7"/>
  <c r="X150" i="7"/>
  <c r="AH153" i="7"/>
  <c r="R153" i="7"/>
  <c r="AF153" i="7"/>
  <c r="P153" i="7"/>
  <c r="X153" i="7"/>
  <c r="Z154" i="7"/>
  <c r="J154" i="7"/>
  <c r="AN154" i="7"/>
  <c r="X154" i="7"/>
  <c r="AB154" i="7"/>
  <c r="J157" i="7"/>
  <c r="AH157" i="7"/>
  <c r="AF158" i="7"/>
  <c r="AB163" i="7"/>
  <c r="L163" i="7"/>
  <c r="Z163" i="7"/>
  <c r="J163" i="7"/>
  <c r="X163" i="7"/>
  <c r="AN172" i="7"/>
  <c r="X172" i="7"/>
  <c r="AJ172" i="7"/>
  <c r="R172" i="7"/>
  <c r="AH172" i="7"/>
  <c r="P172" i="7"/>
  <c r="Z172" i="7"/>
  <c r="J177" i="7"/>
  <c r="AH177" i="7"/>
  <c r="AD179" i="7"/>
  <c r="AB179" i="7"/>
  <c r="L179" i="7"/>
  <c r="Z179" i="7"/>
  <c r="J179" i="7"/>
  <c r="X179" i="7"/>
  <c r="T190" i="7"/>
  <c r="T231" i="7"/>
  <c r="N260" i="7"/>
  <c r="T131" i="7"/>
  <c r="AJ131" i="7"/>
  <c r="AL180" i="7"/>
  <c r="V180" i="7"/>
  <c r="F180" i="7"/>
  <c r="X180" i="7"/>
  <c r="AH186" i="7"/>
  <c r="R186" i="7"/>
  <c r="AD186" i="7"/>
  <c r="L186" i="7"/>
  <c r="X186" i="7"/>
  <c r="AN187" i="7"/>
  <c r="X187" i="7"/>
  <c r="J187" i="7"/>
  <c r="Z187" i="7"/>
  <c r="V187" i="7"/>
  <c r="T122" i="7"/>
  <c r="T124" i="7"/>
  <c r="F131" i="7"/>
  <c r="V131" i="7"/>
  <c r="T151" i="7"/>
  <c r="T160" i="7"/>
  <c r="T162" i="7"/>
  <c r="T164" i="7"/>
  <c r="T166" i="7"/>
  <c r="T168" i="7"/>
  <c r="AN176" i="7"/>
  <c r="X176" i="7"/>
  <c r="V176" i="7"/>
  <c r="Z180" i="7"/>
  <c r="AD181" i="7"/>
  <c r="N181" i="7"/>
  <c r="V181" i="7"/>
  <c r="AN181" i="7"/>
  <c r="AH184" i="7"/>
  <c r="R184" i="7"/>
  <c r="AL184" i="7"/>
  <c r="T184" i="7"/>
  <c r="X184" i="7"/>
  <c r="Z185" i="7"/>
  <c r="J185" i="7"/>
  <c r="AH185" i="7"/>
  <c r="P185" i="7"/>
  <c r="X185" i="7"/>
  <c r="F186" i="7"/>
  <c r="Z186" i="7"/>
  <c r="F187" i="7"/>
  <c r="AB187" i="7"/>
  <c r="AB200" i="7"/>
  <c r="L200" i="7"/>
  <c r="AJ200" i="7"/>
  <c r="R200" i="7"/>
  <c r="AF200" i="7"/>
  <c r="J200" i="7"/>
  <c r="AD200" i="7"/>
  <c r="AH200" i="7"/>
  <c r="Z234" i="7"/>
  <c r="J234" i="7"/>
  <c r="AJ234" i="7"/>
  <c r="R234" i="7"/>
  <c r="AH234" i="7"/>
  <c r="P234" i="7"/>
  <c r="X234" i="7"/>
  <c r="V234" i="7"/>
  <c r="AF234" i="7"/>
  <c r="Z428" i="7"/>
  <c r="AN428" i="7"/>
  <c r="X428" i="7"/>
  <c r="AL428" i="7"/>
  <c r="V428" i="7"/>
  <c r="F428" i="7"/>
  <c r="AB428" i="7"/>
  <c r="T428" i="7"/>
  <c r="N428" i="7"/>
  <c r="L428" i="7"/>
  <c r="Z183" i="7"/>
  <c r="J183" i="7"/>
  <c r="V183" i="7"/>
  <c r="AN183" i="7"/>
  <c r="AF188" i="7"/>
  <c r="P188" i="7"/>
  <c r="V188" i="7"/>
  <c r="AN188" i="7"/>
  <c r="AB194" i="7"/>
  <c r="L194" i="7"/>
  <c r="Z194" i="7"/>
  <c r="X194" i="7"/>
  <c r="Z411" i="7"/>
  <c r="J411" i="7"/>
  <c r="AN411" i="7"/>
  <c r="X411" i="7"/>
  <c r="AL411" i="7"/>
  <c r="V411" i="7"/>
  <c r="F411" i="7"/>
  <c r="T411" i="7"/>
  <c r="R411" i="7"/>
  <c r="AJ411" i="7"/>
  <c r="L411" i="7"/>
  <c r="Z259" i="7"/>
  <c r="L259" i="7"/>
  <c r="T259" i="7"/>
  <c r="AL259" i="7"/>
  <c r="F259" i="7"/>
  <c r="V259" i="7"/>
  <c r="AN259" i="7"/>
  <c r="AF398" i="7"/>
  <c r="P398" i="7"/>
  <c r="AD398" i="7"/>
  <c r="N398" i="7"/>
  <c r="AB398" i="7"/>
  <c r="L398" i="7"/>
  <c r="Z398" i="7"/>
  <c r="AH422" i="7"/>
  <c r="R422" i="7"/>
  <c r="AF422" i="7"/>
  <c r="P422" i="7"/>
  <c r="AD422" i="7"/>
  <c r="N422" i="7"/>
  <c r="Z422" i="7"/>
  <c r="T397" i="7"/>
  <c r="AJ397" i="7"/>
  <c r="T399" i="7"/>
  <c r="AJ399" i="7"/>
  <c r="F397" i="7"/>
  <c r="V397" i="7"/>
  <c r="AL397" i="7"/>
  <c r="F399" i="7"/>
  <c r="V399" i="7"/>
  <c r="AL399" i="7"/>
  <c r="T193" i="7"/>
  <c r="T195" i="7"/>
  <c r="T197" i="7"/>
  <c r="T199" i="7"/>
  <c r="T201" i="7"/>
  <c r="X397" i="7"/>
  <c r="X399" i="7"/>
  <c r="T417" i="7"/>
  <c r="T424" i="7"/>
  <c r="AI261" i="5"/>
  <c r="AI260" i="5"/>
  <c r="AI282" i="5"/>
  <c r="AI266" i="5"/>
  <c r="AI305" i="5"/>
  <c r="O337" i="6"/>
  <c r="O266" i="6"/>
  <c r="P2" i="7" l="1"/>
  <c r="AO22" i="7"/>
  <c r="AO123" i="7"/>
  <c r="AO188" i="7"/>
  <c r="AO92" i="7"/>
  <c r="AO85" i="7"/>
  <c r="AO68" i="7"/>
  <c r="AO100" i="7"/>
  <c r="AO186" i="7"/>
  <c r="AO411" i="7"/>
  <c r="AO173" i="7"/>
  <c r="AO156" i="7"/>
  <c r="AO125" i="7"/>
  <c r="AO189" i="7"/>
  <c r="AO171" i="7"/>
  <c r="AO152" i="7"/>
  <c r="AO140" i="7"/>
  <c r="AO421" i="7"/>
  <c r="AO195" i="7"/>
  <c r="AO59" i="7"/>
  <c r="AO176" i="7"/>
  <c r="AO55" i="7"/>
  <c r="AO172" i="7"/>
  <c r="AO113" i="7"/>
  <c r="AO231" i="7"/>
  <c r="AO177" i="7"/>
  <c r="AO185" i="7"/>
  <c r="AO180" i="7"/>
  <c r="AO191" i="7"/>
  <c r="AO115" i="7"/>
  <c r="AO94" i="7"/>
  <c r="AO114" i="7"/>
  <c r="AO235" i="7"/>
  <c r="AO398" i="7"/>
  <c r="AO422" i="7"/>
  <c r="AO15" i="7"/>
  <c r="AO200" i="7"/>
  <c r="AO153" i="7"/>
  <c r="AO197" i="7"/>
  <c r="AO160" i="7"/>
  <c r="AO116" i="7"/>
  <c r="AO199" i="7"/>
  <c r="AO166" i="7"/>
  <c r="AO118" i="7"/>
  <c r="AO184" i="7"/>
  <c r="AO169" i="7"/>
  <c r="AO183" i="7"/>
  <c r="AO234" i="7"/>
  <c r="AO175" i="7"/>
  <c r="AO159" i="7"/>
  <c r="AO192" i="7"/>
  <c r="AO155" i="7"/>
  <c r="AO170" i="7"/>
  <c r="AO165" i="7"/>
  <c r="AO66" i="7"/>
  <c r="AO174" i="7"/>
  <c r="AO424" i="7"/>
  <c r="AO194" i="7"/>
  <c r="AO117" i="7"/>
  <c r="AO150" i="7"/>
  <c r="AO57" i="7"/>
  <c r="AO124" i="7"/>
  <c r="AO154" i="7"/>
  <c r="AO161" i="7"/>
  <c r="AO181" i="7"/>
  <c r="AO54" i="7"/>
  <c r="AO91" i="7"/>
  <c r="AO162" i="7"/>
  <c r="AO178" i="7"/>
  <c r="AO193" i="7"/>
  <c r="AO417" i="7"/>
  <c r="AO397" i="7"/>
  <c r="AO399" i="7"/>
  <c r="AO259" i="7"/>
  <c r="AO428" i="7"/>
  <c r="AO187" i="7"/>
  <c r="AO131" i="7"/>
  <c r="AO158" i="7"/>
  <c r="AO236" i="7"/>
  <c r="AO96" i="7"/>
  <c r="AO95" i="7"/>
  <c r="AO167" i="7"/>
  <c r="AO93" i="7"/>
  <c r="AO86" i="7"/>
  <c r="AO406" i="7"/>
  <c r="AO196" i="7"/>
  <c r="AO83" i="7"/>
  <c r="AD2" i="7"/>
  <c r="E17" i="4" s="1"/>
  <c r="AO119" i="7"/>
  <c r="AO105" i="7"/>
  <c r="AO63" i="7"/>
  <c r="AO260" i="7"/>
  <c r="AO198" i="7"/>
  <c r="AO182" i="7"/>
  <c r="AO18" i="7"/>
  <c r="AO99" i="7"/>
  <c r="AO201" i="7"/>
  <c r="AO157" i="7"/>
  <c r="AO400" i="7"/>
  <c r="AO69" i="7"/>
  <c r="AO179" i="7"/>
  <c r="AO168" i="7"/>
  <c r="AO67" i="7"/>
  <c r="AO164" i="7"/>
  <c r="AO122" i="7"/>
  <c r="AO58" i="7"/>
  <c r="AO163" i="7"/>
  <c r="AO190" i="7"/>
  <c r="AO56" i="7"/>
  <c r="AO65" i="7"/>
  <c r="AO151" i="7"/>
  <c r="N2" i="7"/>
  <c r="E8" i="4" s="1"/>
  <c r="E10" i="4"/>
  <c r="AJ2" i="7"/>
  <c r="E20" i="4" s="1"/>
  <c r="H2" i="7"/>
  <c r="E4" i="4" s="1"/>
  <c r="AF2" i="7"/>
  <c r="E18" i="4" s="1"/>
  <c r="AH2" i="7"/>
  <c r="E19" i="4" s="1"/>
  <c r="T2" i="7"/>
  <c r="E14" i="4" s="1"/>
  <c r="X2" i="7"/>
  <c r="AB2" i="7"/>
  <c r="E16" i="4" s="1"/>
  <c r="Z2" i="7"/>
  <c r="V2" i="7"/>
  <c r="L2" i="7"/>
  <c r="F2" i="7" s="1"/>
  <c r="E3" i="4" s="1"/>
  <c r="J2" i="7"/>
  <c r="E5" i="4" s="1"/>
  <c r="AN2" i="7"/>
  <c r="E22" i="4" s="1"/>
  <c r="R2" i="7"/>
  <c r="AL2" i="7"/>
  <c r="M261" i="6"/>
  <c r="M260" i="6"/>
  <c r="M259" i="6"/>
  <c r="M258" i="6"/>
  <c r="M179" i="6"/>
  <c r="M189" i="6"/>
  <c r="M187" i="6"/>
  <c r="M159" i="6"/>
  <c r="M158" i="6"/>
  <c r="M156" i="6"/>
  <c r="M152" i="6"/>
  <c r="M95" i="6"/>
  <c r="M94" i="6"/>
  <c r="M93" i="6"/>
  <c r="AO2" i="7" l="1"/>
  <c r="E23" i="4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H428" i="6"/>
  <c r="AJ428" i="6"/>
  <c r="AL428" i="6"/>
  <c r="AN428" i="6"/>
  <c r="T306" i="6"/>
  <c r="S93" i="6"/>
  <c r="AO428" i="6" l="1"/>
  <c r="D184" i="6" l="1"/>
  <c r="D183" i="6"/>
  <c r="D182" i="6"/>
  <c r="D181" i="6"/>
  <c r="D167" i="6"/>
  <c r="D165" i="6"/>
  <c r="D65" i="6" l="1"/>
  <c r="D177" i="6" l="1"/>
  <c r="D178" i="6"/>
  <c r="D179" i="6"/>
  <c r="D180" i="6"/>
  <c r="D176" i="6"/>
  <c r="M380" i="5" l="1"/>
  <c r="M378" i="5"/>
  <c r="M377" i="5"/>
  <c r="M376" i="5"/>
  <c r="M375" i="5"/>
  <c r="AC94" i="6" l="1"/>
  <c r="AC261" i="6" l="1"/>
  <c r="AC169" i="6"/>
  <c r="AC140" i="6"/>
  <c r="AG140" i="6" l="1"/>
  <c r="AN427" i="6"/>
  <c r="AL427" i="6"/>
  <c r="AJ427" i="6"/>
  <c r="AH427" i="6"/>
  <c r="AF427" i="6"/>
  <c r="AD427" i="6"/>
  <c r="AB427" i="6"/>
  <c r="Z427" i="6"/>
  <c r="X427" i="6"/>
  <c r="V427" i="6"/>
  <c r="T427" i="6"/>
  <c r="R427" i="6"/>
  <c r="P427" i="6"/>
  <c r="N427" i="6"/>
  <c r="L427" i="6"/>
  <c r="J427" i="6"/>
  <c r="H427" i="6"/>
  <c r="F427" i="6"/>
  <c r="AN426" i="6"/>
  <c r="AL426" i="6"/>
  <c r="AJ426" i="6"/>
  <c r="AH426" i="6"/>
  <c r="AF426" i="6"/>
  <c r="AD426" i="6"/>
  <c r="AB426" i="6"/>
  <c r="Z426" i="6"/>
  <c r="X426" i="6"/>
  <c r="V426" i="6"/>
  <c r="T426" i="6"/>
  <c r="R426" i="6"/>
  <c r="P426" i="6"/>
  <c r="N426" i="6"/>
  <c r="L426" i="6"/>
  <c r="J426" i="6"/>
  <c r="H426" i="6"/>
  <c r="F426" i="6"/>
  <c r="AN425" i="6"/>
  <c r="AL425" i="6"/>
  <c r="AJ425" i="6"/>
  <c r="AH425" i="6"/>
  <c r="AF425" i="6"/>
  <c r="AD425" i="6"/>
  <c r="AB425" i="6"/>
  <c r="Z425" i="6"/>
  <c r="X425" i="6"/>
  <c r="V425" i="6"/>
  <c r="T425" i="6"/>
  <c r="R425" i="6"/>
  <c r="P425" i="6"/>
  <c r="N425" i="6"/>
  <c r="L425" i="6"/>
  <c r="J425" i="6"/>
  <c r="H425" i="6"/>
  <c r="F425" i="6"/>
  <c r="D424" i="6"/>
  <c r="AN423" i="6"/>
  <c r="AL423" i="6"/>
  <c r="AJ423" i="6"/>
  <c r="AH423" i="6"/>
  <c r="AF423" i="6"/>
  <c r="AD423" i="6"/>
  <c r="AB423" i="6"/>
  <c r="Z423" i="6"/>
  <c r="X423" i="6"/>
  <c r="V423" i="6"/>
  <c r="T423" i="6"/>
  <c r="R423" i="6"/>
  <c r="P423" i="6"/>
  <c r="N423" i="6"/>
  <c r="L423" i="6"/>
  <c r="J423" i="6"/>
  <c r="H423" i="6"/>
  <c r="F423" i="6"/>
  <c r="AN422" i="6"/>
  <c r="AL422" i="6"/>
  <c r="AJ422" i="6"/>
  <c r="AH422" i="6"/>
  <c r="AF422" i="6"/>
  <c r="AD422" i="6"/>
  <c r="AB422" i="6"/>
  <c r="Z422" i="6"/>
  <c r="X422" i="6"/>
  <c r="V422" i="6"/>
  <c r="T422" i="6"/>
  <c r="R422" i="6"/>
  <c r="P422" i="6"/>
  <c r="N422" i="6"/>
  <c r="L422" i="6"/>
  <c r="J422" i="6"/>
  <c r="H422" i="6"/>
  <c r="F422" i="6"/>
  <c r="AN421" i="6"/>
  <c r="AL421" i="6"/>
  <c r="AJ421" i="6"/>
  <c r="AH421" i="6"/>
  <c r="AF421" i="6"/>
  <c r="AD421" i="6"/>
  <c r="AB421" i="6"/>
  <c r="Z421" i="6"/>
  <c r="X421" i="6"/>
  <c r="V421" i="6"/>
  <c r="T421" i="6"/>
  <c r="R421" i="6"/>
  <c r="P421" i="6"/>
  <c r="N421" i="6"/>
  <c r="L421" i="6"/>
  <c r="J421" i="6"/>
  <c r="H421" i="6"/>
  <c r="F421" i="6"/>
  <c r="D420" i="6"/>
  <c r="AN419" i="6"/>
  <c r="AL419" i="6"/>
  <c r="AJ419" i="6"/>
  <c r="AH419" i="6"/>
  <c r="AF419" i="6"/>
  <c r="AD419" i="6"/>
  <c r="AB419" i="6"/>
  <c r="Z419" i="6"/>
  <c r="X419" i="6"/>
  <c r="V419" i="6"/>
  <c r="T419" i="6"/>
  <c r="R419" i="6"/>
  <c r="P419" i="6"/>
  <c r="N419" i="6"/>
  <c r="L419" i="6"/>
  <c r="J419" i="6"/>
  <c r="H419" i="6"/>
  <c r="F419" i="6"/>
  <c r="D418" i="6"/>
  <c r="T418" i="6" s="1"/>
  <c r="D417" i="6"/>
  <c r="AN416" i="6"/>
  <c r="AL416" i="6"/>
  <c r="AJ416" i="6"/>
  <c r="AH416" i="6"/>
  <c r="AF416" i="6"/>
  <c r="AD416" i="6"/>
  <c r="AB416" i="6"/>
  <c r="Z416" i="6"/>
  <c r="X416" i="6"/>
  <c r="V416" i="6"/>
  <c r="T416" i="6"/>
  <c r="R416" i="6"/>
  <c r="P416" i="6"/>
  <c r="N416" i="6"/>
  <c r="L416" i="6"/>
  <c r="J416" i="6"/>
  <c r="H416" i="6"/>
  <c r="F416" i="6"/>
  <c r="AN415" i="6"/>
  <c r="AL415" i="6"/>
  <c r="AJ415" i="6"/>
  <c r="AH415" i="6"/>
  <c r="AF415" i="6"/>
  <c r="AD415" i="6"/>
  <c r="AB415" i="6"/>
  <c r="Z415" i="6"/>
  <c r="X415" i="6"/>
  <c r="V415" i="6"/>
  <c r="T415" i="6"/>
  <c r="R415" i="6"/>
  <c r="P415" i="6"/>
  <c r="N415" i="6"/>
  <c r="L415" i="6"/>
  <c r="J415" i="6"/>
  <c r="H415" i="6"/>
  <c r="F415" i="6"/>
  <c r="AN414" i="6"/>
  <c r="AL414" i="6"/>
  <c r="AJ414" i="6"/>
  <c r="AH414" i="6"/>
  <c r="AF414" i="6"/>
  <c r="AD414" i="6"/>
  <c r="AB414" i="6"/>
  <c r="Z414" i="6"/>
  <c r="X414" i="6"/>
  <c r="V414" i="6"/>
  <c r="T414" i="6"/>
  <c r="R414" i="6"/>
  <c r="P414" i="6"/>
  <c r="N414" i="6"/>
  <c r="L414" i="6"/>
  <c r="J414" i="6"/>
  <c r="H414" i="6"/>
  <c r="F414" i="6"/>
  <c r="D413" i="6"/>
  <c r="R413" i="6" s="1"/>
  <c r="AN412" i="6"/>
  <c r="AL412" i="6"/>
  <c r="AJ412" i="6"/>
  <c r="AH412" i="6"/>
  <c r="AF412" i="6"/>
  <c r="AD412" i="6"/>
  <c r="AB412" i="6"/>
  <c r="Z412" i="6"/>
  <c r="X412" i="6"/>
  <c r="V412" i="6"/>
  <c r="T412" i="6"/>
  <c r="R412" i="6"/>
  <c r="P412" i="6"/>
  <c r="N412" i="6"/>
  <c r="L412" i="6"/>
  <c r="J412" i="6"/>
  <c r="H412" i="6"/>
  <c r="F412" i="6"/>
  <c r="AN411" i="6"/>
  <c r="AL411" i="6"/>
  <c r="AJ411" i="6"/>
  <c r="AH411" i="6"/>
  <c r="AF411" i="6"/>
  <c r="AD411" i="6"/>
  <c r="AB411" i="6"/>
  <c r="Z411" i="6"/>
  <c r="X411" i="6"/>
  <c r="V411" i="6"/>
  <c r="T411" i="6"/>
  <c r="R411" i="6"/>
  <c r="P411" i="6"/>
  <c r="N411" i="6"/>
  <c r="L411" i="6"/>
  <c r="J411" i="6"/>
  <c r="H411" i="6"/>
  <c r="F411" i="6"/>
  <c r="AN410" i="6"/>
  <c r="AL410" i="6"/>
  <c r="AJ410" i="6"/>
  <c r="AH410" i="6"/>
  <c r="AF410" i="6"/>
  <c r="AD410" i="6"/>
  <c r="AB410" i="6"/>
  <c r="Z410" i="6"/>
  <c r="X410" i="6"/>
  <c r="V410" i="6"/>
  <c r="T410" i="6"/>
  <c r="R410" i="6"/>
  <c r="P410" i="6"/>
  <c r="N410" i="6"/>
  <c r="L410" i="6"/>
  <c r="J410" i="6"/>
  <c r="H410" i="6"/>
  <c r="F410" i="6"/>
  <c r="AN409" i="6"/>
  <c r="AL409" i="6"/>
  <c r="AJ409" i="6"/>
  <c r="AH409" i="6"/>
  <c r="AF409" i="6"/>
  <c r="AD409" i="6"/>
  <c r="AB409" i="6"/>
  <c r="Z409" i="6"/>
  <c r="X409" i="6"/>
  <c r="V409" i="6"/>
  <c r="T409" i="6"/>
  <c r="R409" i="6"/>
  <c r="P409" i="6"/>
  <c r="N409" i="6"/>
  <c r="L409" i="6"/>
  <c r="J409" i="6"/>
  <c r="H409" i="6"/>
  <c r="F409" i="6"/>
  <c r="AN408" i="6"/>
  <c r="AL408" i="6"/>
  <c r="AJ408" i="6"/>
  <c r="AH408" i="6"/>
  <c r="AF408" i="6"/>
  <c r="AD408" i="6"/>
  <c r="AB408" i="6"/>
  <c r="Z408" i="6"/>
  <c r="X408" i="6"/>
  <c r="V408" i="6"/>
  <c r="T408" i="6"/>
  <c r="R408" i="6"/>
  <c r="P408" i="6"/>
  <c r="N408" i="6"/>
  <c r="L408" i="6"/>
  <c r="J408" i="6"/>
  <c r="H408" i="6"/>
  <c r="F408" i="6"/>
  <c r="D407" i="6"/>
  <c r="AN406" i="6"/>
  <c r="AL406" i="6"/>
  <c r="AJ406" i="6"/>
  <c r="AH406" i="6"/>
  <c r="AF406" i="6"/>
  <c r="AD406" i="6"/>
  <c r="AB406" i="6"/>
  <c r="Z406" i="6"/>
  <c r="X406" i="6"/>
  <c r="V406" i="6"/>
  <c r="T406" i="6"/>
  <c r="R406" i="6"/>
  <c r="P406" i="6"/>
  <c r="N406" i="6"/>
  <c r="L406" i="6"/>
  <c r="J406" i="6"/>
  <c r="H406" i="6"/>
  <c r="F406" i="6"/>
  <c r="AN405" i="6"/>
  <c r="AL405" i="6"/>
  <c r="AJ405" i="6"/>
  <c r="AH405" i="6"/>
  <c r="AF405" i="6"/>
  <c r="AD405" i="6"/>
  <c r="AB405" i="6"/>
  <c r="Z405" i="6"/>
  <c r="X405" i="6"/>
  <c r="V405" i="6"/>
  <c r="T405" i="6"/>
  <c r="R405" i="6"/>
  <c r="P405" i="6"/>
  <c r="N405" i="6"/>
  <c r="L405" i="6"/>
  <c r="J405" i="6"/>
  <c r="H405" i="6"/>
  <c r="F405" i="6"/>
  <c r="AN404" i="6"/>
  <c r="AL404" i="6"/>
  <c r="AJ404" i="6"/>
  <c r="AH404" i="6"/>
  <c r="AF404" i="6"/>
  <c r="AD404" i="6"/>
  <c r="AB404" i="6"/>
  <c r="Z404" i="6"/>
  <c r="X404" i="6"/>
  <c r="V404" i="6"/>
  <c r="T404" i="6"/>
  <c r="R404" i="6"/>
  <c r="P404" i="6"/>
  <c r="N404" i="6"/>
  <c r="L404" i="6"/>
  <c r="J404" i="6"/>
  <c r="H404" i="6"/>
  <c r="F404" i="6"/>
  <c r="AN403" i="6"/>
  <c r="AL403" i="6"/>
  <c r="AJ403" i="6"/>
  <c r="AH403" i="6"/>
  <c r="AF403" i="6"/>
  <c r="AD403" i="6"/>
  <c r="AB403" i="6"/>
  <c r="Z403" i="6"/>
  <c r="X403" i="6"/>
  <c r="V403" i="6"/>
  <c r="T403" i="6"/>
  <c r="R403" i="6"/>
  <c r="P403" i="6"/>
  <c r="N403" i="6"/>
  <c r="L403" i="6"/>
  <c r="J403" i="6"/>
  <c r="H403" i="6"/>
  <c r="F403" i="6"/>
  <c r="D402" i="6"/>
  <c r="AN402" i="6" s="1"/>
  <c r="AN401" i="6"/>
  <c r="AL401" i="6"/>
  <c r="AJ401" i="6"/>
  <c r="AH401" i="6"/>
  <c r="AF401" i="6"/>
  <c r="AD401" i="6"/>
  <c r="AB401" i="6"/>
  <c r="Z401" i="6"/>
  <c r="X401" i="6"/>
  <c r="V401" i="6"/>
  <c r="T401" i="6"/>
  <c r="R401" i="6"/>
  <c r="P401" i="6"/>
  <c r="N401" i="6"/>
  <c r="L401" i="6"/>
  <c r="J401" i="6"/>
  <c r="H401" i="6"/>
  <c r="F401" i="6"/>
  <c r="AN400" i="6"/>
  <c r="AL400" i="6"/>
  <c r="AJ400" i="6"/>
  <c r="AH400" i="6"/>
  <c r="AF400" i="6"/>
  <c r="AD400" i="6"/>
  <c r="AB400" i="6"/>
  <c r="Z400" i="6"/>
  <c r="X400" i="6"/>
  <c r="V400" i="6"/>
  <c r="T400" i="6"/>
  <c r="R400" i="6"/>
  <c r="P400" i="6"/>
  <c r="N400" i="6"/>
  <c r="L400" i="6"/>
  <c r="J400" i="6"/>
  <c r="H400" i="6"/>
  <c r="F400" i="6"/>
  <c r="AN399" i="6"/>
  <c r="AL399" i="6"/>
  <c r="AJ399" i="6"/>
  <c r="AH399" i="6"/>
  <c r="AF399" i="6"/>
  <c r="AD399" i="6"/>
  <c r="AB399" i="6"/>
  <c r="Z399" i="6"/>
  <c r="X399" i="6"/>
  <c r="V399" i="6"/>
  <c r="T399" i="6"/>
  <c r="R399" i="6"/>
  <c r="P399" i="6"/>
  <c r="N399" i="6"/>
  <c r="L399" i="6"/>
  <c r="J399" i="6"/>
  <c r="H399" i="6"/>
  <c r="F399" i="6"/>
  <c r="AN398" i="6"/>
  <c r="AL398" i="6"/>
  <c r="AJ398" i="6"/>
  <c r="AH398" i="6"/>
  <c r="AF398" i="6"/>
  <c r="AD398" i="6"/>
  <c r="AB398" i="6"/>
  <c r="Z398" i="6"/>
  <c r="X398" i="6"/>
  <c r="V398" i="6"/>
  <c r="T398" i="6"/>
  <c r="R398" i="6"/>
  <c r="P398" i="6"/>
  <c r="N398" i="6"/>
  <c r="L398" i="6"/>
  <c r="J398" i="6"/>
  <c r="H398" i="6"/>
  <c r="F398" i="6"/>
  <c r="AN397" i="6"/>
  <c r="AL397" i="6"/>
  <c r="AJ397" i="6"/>
  <c r="AH397" i="6"/>
  <c r="AF397" i="6"/>
  <c r="AD397" i="6"/>
  <c r="AB397" i="6"/>
  <c r="Z397" i="6"/>
  <c r="X397" i="6"/>
  <c r="V397" i="6"/>
  <c r="T397" i="6"/>
  <c r="R397" i="6"/>
  <c r="P397" i="6"/>
  <c r="N397" i="6"/>
  <c r="L397" i="6"/>
  <c r="J397" i="6"/>
  <c r="H397" i="6"/>
  <c r="F397" i="6"/>
  <c r="D396" i="6"/>
  <c r="AH396" i="6" s="1"/>
  <c r="D395" i="6"/>
  <c r="J395" i="6" s="1"/>
  <c r="D394" i="6"/>
  <c r="Z394" i="6" s="1"/>
  <c r="D393" i="6"/>
  <c r="AN393" i="6" s="1"/>
  <c r="AN392" i="6"/>
  <c r="AL392" i="6"/>
  <c r="AJ392" i="6"/>
  <c r="AH392" i="6"/>
  <c r="AF392" i="6"/>
  <c r="AD392" i="6"/>
  <c r="AB392" i="6"/>
  <c r="Z392" i="6"/>
  <c r="X392" i="6"/>
  <c r="V392" i="6"/>
  <c r="T392" i="6"/>
  <c r="R392" i="6"/>
  <c r="P392" i="6"/>
  <c r="N392" i="6"/>
  <c r="L392" i="6"/>
  <c r="J392" i="6"/>
  <c r="H392" i="6"/>
  <c r="F392" i="6"/>
  <c r="AN391" i="6"/>
  <c r="AL391" i="6"/>
  <c r="AJ391" i="6"/>
  <c r="AH391" i="6"/>
  <c r="AF391" i="6"/>
  <c r="AD391" i="6"/>
  <c r="AB391" i="6"/>
  <c r="Z391" i="6"/>
  <c r="X391" i="6"/>
  <c r="V391" i="6"/>
  <c r="T391" i="6"/>
  <c r="R391" i="6"/>
  <c r="P391" i="6"/>
  <c r="N391" i="6"/>
  <c r="L391" i="6"/>
  <c r="J391" i="6"/>
  <c r="H391" i="6"/>
  <c r="F391" i="6"/>
  <c r="AN390" i="6"/>
  <c r="AL390" i="6"/>
  <c r="AJ390" i="6"/>
  <c r="AH390" i="6"/>
  <c r="AF390" i="6"/>
  <c r="AD390" i="6"/>
  <c r="AB390" i="6"/>
  <c r="Z390" i="6"/>
  <c r="X390" i="6"/>
  <c r="V390" i="6"/>
  <c r="T390" i="6"/>
  <c r="R390" i="6"/>
  <c r="P390" i="6"/>
  <c r="N390" i="6"/>
  <c r="L390" i="6"/>
  <c r="J390" i="6"/>
  <c r="H390" i="6"/>
  <c r="F390" i="6"/>
  <c r="AN389" i="6"/>
  <c r="AL389" i="6"/>
  <c r="AJ389" i="6"/>
  <c r="AH389" i="6"/>
  <c r="AF389" i="6"/>
  <c r="AD389" i="6"/>
  <c r="AB389" i="6"/>
  <c r="Z389" i="6"/>
  <c r="X389" i="6"/>
  <c r="V389" i="6"/>
  <c r="T389" i="6"/>
  <c r="R389" i="6"/>
  <c r="P389" i="6"/>
  <c r="N389" i="6"/>
  <c r="L389" i="6"/>
  <c r="J389" i="6"/>
  <c r="H389" i="6"/>
  <c r="F389" i="6"/>
  <c r="AN388" i="6"/>
  <c r="AL388" i="6"/>
  <c r="AJ388" i="6"/>
  <c r="AH388" i="6"/>
  <c r="AF388" i="6"/>
  <c r="AD388" i="6"/>
  <c r="AB388" i="6"/>
  <c r="Z388" i="6"/>
  <c r="X388" i="6"/>
  <c r="V388" i="6"/>
  <c r="T388" i="6"/>
  <c r="R388" i="6"/>
  <c r="P388" i="6"/>
  <c r="N388" i="6"/>
  <c r="L388" i="6"/>
  <c r="J388" i="6"/>
  <c r="H388" i="6"/>
  <c r="F388" i="6"/>
  <c r="AN387" i="6"/>
  <c r="AL387" i="6"/>
  <c r="AJ387" i="6"/>
  <c r="AH387" i="6"/>
  <c r="AF387" i="6"/>
  <c r="AD387" i="6"/>
  <c r="AB387" i="6"/>
  <c r="Z387" i="6"/>
  <c r="X387" i="6"/>
  <c r="V387" i="6"/>
  <c r="T387" i="6"/>
  <c r="R387" i="6"/>
  <c r="P387" i="6"/>
  <c r="N387" i="6"/>
  <c r="L387" i="6"/>
  <c r="J387" i="6"/>
  <c r="H387" i="6"/>
  <c r="F387" i="6"/>
  <c r="AN386" i="6"/>
  <c r="AL386" i="6"/>
  <c r="AJ386" i="6"/>
  <c r="AH386" i="6"/>
  <c r="AF386" i="6"/>
  <c r="AD386" i="6"/>
  <c r="AB386" i="6"/>
  <c r="Z386" i="6"/>
  <c r="X386" i="6"/>
  <c r="V386" i="6"/>
  <c r="T386" i="6"/>
  <c r="R386" i="6"/>
  <c r="P386" i="6"/>
  <c r="N386" i="6"/>
  <c r="L386" i="6"/>
  <c r="J386" i="6"/>
  <c r="H386" i="6"/>
  <c r="F386" i="6"/>
  <c r="AN385" i="6"/>
  <c r="AL385" i="6"/>
  <c r="AJ385" i="6"/>
  <c r="AH385" i="6"/>
  <c r="AF385" i="6"/>
  <c r="AD385" i="6"/>
  <c r="AB385" i="6"/>
  <c r="Z385" i="6"/>
  <c r="X385" i="6"/>
  <c r="V385" i="6"/>
  <c r="T385" i="6"/>
  <c r="R385" i="6"/>
  <c r="P385" i="6"/>
  <c r="N385" i="6"/>
  <c r="L385" i="6"/>
  <c r="J385" i="6"/>
  <c r="H385" i="6"/>
  <c r="F385" i="6"/>
  <c r="AN384" i="6"/>
  <c r="AL384" i="6"/>
  <c r="AJ384" i="6"/>
  <c r="AH384" i="6"/>
  <c r="AF384" i="6"/>
  <c r="AD384" i="6"/>
  <c r="AB384" i="6"/>
  <c r="Z384" i="6"/>
  <c r="X384" i="6"/>
  <c r="V384" i="6"/>
  <c r="T384" i="6"/>
  <c r="R384" i="6"/>
  <c r="P384" i="6"/>
  <c r="N384" i="6"/>
  <c r="L384" i="6"/>
  <c r="J384" i="6"/>
  <c r="H384" i="6"/>
  <c r="F384" i="6"/>
  <c r="AN383" i="6"/>
  <c r="AL383" i="6"/>
  <c r="AJ383" i="6"/>
  <c r="AH383" i="6"/>
  <c r="AF383" i="6"/>
  <c r="AD383" i="6"/>
  <c r="AB383" i="6"/>
  <c r="Z383" i="6"/>
  <c r="X383" i="6"/>
  <c r="V383" i="6"/>
  <c r="T383" i="6"/>
  <c r="R383" i="6"/>
  <c r="P383" i="6"/>
  <c r="N383" i="6"/>
  <c r="L383" i="6"/>
  <c r="J383" i="6"/>
  <c r="H383" i="6"/>
  <c r="F383" i="6"/>
  <c r="AN382" i="6"/>
  <c r="AL382" i="6"/>
  <c r="AJ382" i="6"/>
  <c r="AH382" i="6"/>
  <c r="AF382" i="6"/>
  <c r="AD382" i="6"/>
  <c r="AB382" i="6"/>
  <c r="Z382" i="6"/>
  <c r="X382" i="6"/>
  <c r="V382" i="6"/>
  <c r="T382" i="6"/>
  <c r="R382" i="6"/>
  <c r="P382" i="6"/>
  <c r="N382" i="6"/>
  <c r="L382" i="6"/>
  <c r="J382" i="6"/>
  <c r="H382" i="6"/>
  <c r="F382" i="6"/>
  <c r="AN381" i="6"/>
  <c r="AL381" i="6"/>
  <c r="AJ381" i="6"/>
  <c r="AH381" i="6"/>
  <c r="AF381" i="6"/>
  <c r="AD381" i="6"/>
  <c r="AB381" i="6"/>
  <c r="Z381" i="6"/>
  <c r="X381" i="6"/>
  <c r="V381" i="6"/>
  <c r="T381" i="6"/>
  <c r="R381" i="6"/>
  <c r="P381" i="6"/>
  <c r="N381" i="6"/>
  <c r="L381" i="6"/>
  <c r="J381" i="6"/>
  <c r="H381" i="6"/>
  <c r="F381" i="6"/>
  <c r="AN380" i="6"/>
  <c r="AL380" i="6"/>
  <c r="AJ380" i="6"/>
  <c r="AH380" i="6"/>
  <c r="AF380" i="6"/>
  <c r="AD380" i="6"/>
  <c r="AB380" i="6"/>
  <c r="Z380" i="6"/>
  <c r="X380" i="6"/>
  <c r="V380" i="6"/>
  <c r="T380" i="6"/>
  <c r="R380" i="6"/>
  <c r="P380" i="6"/>
  <c r="N380" i="6"/>
  <c r="L380" i="6"/>
  <c r="J380" i="6"/>
  <c r="H380" i="6"/>
  <c r="F380" i="6"/>
  <c r="AN379" i="6"/>
  <c r="AL379" i="6"/>
  <c r="AJ379" i="6"/>
  <c r="AH379" i="6"/>
  <c r="AF379" i="6"/>
  <c r="AD379" i="6"/>
  <c r="AB379" i="6"/>
  <c r="Z379" i="6"/>
  <c r="X379" i="6"/>
  <c r="V379" i="6"/>
  <c r="T379" i="6"/>
  <c r="R379" i="6"/>
  <c r="P379" i="6"/>
  <c r="N379" i="6"/>
  <c r="L379" i="6"/>
  <c r="J379" i="6"/>
  <c r="H379" i="6"/>
  <c r="F379" i="6"/>
  <c r="AN378" i="6"/>
  <c r="AL378" i="6"/>
  <c r="AJ378" i="6"/>
  <c r="AH378" i="6"/>
  <c r="AF378" i="6"/>
  <c r="AD378" i="6"/>
  <c r="AB378" i="6"/>
  <c r="Z378" i="6"/>
  <c r="X378" i="6"/>
  <c r="V378" i="6"/>
  <c r="T378" i="6"/>
  <c r="R378" i="6"/>
  <c r="P378" i="6"/>
  <c r="N378" i="6"/>
  <c r="L378" i="6"/>
  <c r="J378" i="6"/>
  <c r="H378" i="6"/>
  <c r="F378" i="6"/>
  <c r="AN377" i="6"/>
  <c r="AL377" i="6"/>
  <c r="AJ377" i="6"/>
  <c r="AH377" i="6"/>
  <c r="AF377" i="6"/>
  <c r="AD377" i="6"/>
  <c r="AB377" i="6"/>
  <c r="Z377" i="6"/>
  <c r="X377" i="6"/>
  <c r="V377" i="6"/>
  <c r="T377" i="6"/>
  <c r="R377" i="6"/>
  <c r="P377" i="6"/>
  <c r="N377" i="6"/>
  <c r="L377" i="6"/>
  <c r="J377" i="6"/>
  <c r="H377" i="6"/>
  <c r="F377" i="6"/>
  <c r="AN376" i="6"/>
  <c r="AL376" i="6"/>
  <c r="AJ376" i="6"/>
  <c r="AH376" i="6"/>
  <c r="AF376" i="6"/>
  <c r="AD376" i="6"/>
  <c r="AB376" i="6"/>
  <c r="Z376" i="6"/>
  <c r="X376" i="6"/>
  <c r="V376" i="6"/>
  <c r="T376" i="6"/>
  <c r="R376" i="6"/>
  <c r="P376" i="6"/>
  <c r="N376" i="6"/>
  <c r="L376" i="6"/>
  <c r="J376" i="6"/>
  <c r="H376" i="6"/>
  <c r="F376" i="6"/>
  <c r="AN375" i="6"/>
  <c r="AL375" i="6"/>
  <c r="AJ375" i="6"/>
  <c r="AH375" i="6"/>
  <c r="AF375" i="6"/>
  <c r="AD375" i="6"/>
  <c r="AB375" i="6"/>
  <c r="Z375" i="6"/>
  <c r="X375" i="6"/>
  <c r="V375" i="6"/>
  <c r="T375" i="6"/>
  <c r="R375" i="6"/>
  <c r="P375" i="6"/>
  <c r="N375" i="6"/>
  <c r="L375" i="6"/>
  <c r="J375" i="6"/>
  <c r="H375" i="6"/>
  <c r="F375" i="6"/>
  <c r="AN374" i="6"/>
  <c r="AL374" i="6"/>
  <c r="AJ374" i="6"/>
  <c r="AH374" i="6"/>
  <c r="AF374" i="6"/>
  <c r="AD374" i="6"/>
  <c r="AB374" i="6"/>
  <c r="Z374" i="6"/>
  <c r="X374" i="6"/>
  <c r="V374" i="6"/>
  <c r="T374" i="6"/>
  <c r="R374" i="6"/>
  <c r="P374" i="6"/>
  <c r="N374" i="6"/>
  <c r="L374" i="6"/>
  <c r="J374" i="6"/>
  <c r="H374" i="6"/>
  <c r="F374" i="6"/>
  <c r="AN373" i="6"/>
  <c r="AL373" i="6"/>
  <c r="AJ373" i="6"/>
  <c r="AH373" i="6"/>
  <c r="AF373" i="6"/>
  <c r="AD373" i="6"/>
  <c r="AB373" i="6"/>
  <c r="Z373" i="6"/>
  <c r="X373" i="6"/>
  <c r="V373" i="6"/>
  <c r="T373" i="6"/>
  <c r="R373" i="6"/>
  <c r="P373" i="6"/>
  <c r="N373" i="6"/>
  <c r="L373" i="6"/>
  <c r="J373" i="6"/>
  <c r="H373" i="6"/>
  <c r="F373" i="6"/>
  <c r="AN372" i="6"/>
  <c r="AL372" i="6"/>
  <c r="AJ372" i="6"/>
  <c r="AH372" i="6"/>
  <c r="AF372" i="6"/>
  <c r="AD372" i="6"/>
  <c r="AB372" i="6"/>
  <c r="Z372" i="6"/>
  <c r="X372" i="6"/>
  <c r="V372" i="6"/>
  <c r="T372" i="6"/>
  <c r="R372" i="6"/>
  <c r="P372" i="6"/>
  <c r="N372" i="6"/>
  <c r="L372" i="6"/>
  <c r="J372" i="6"/>
  <c r="H372" i="6"/>
  <c r="F372" i="6"/>
  <c r="AN371" i="6"/>
  <c r="AL371" i="6"/>
  <c r="AJ371" i="6"/>
  <c r="AH371" i="6"/>
  <c r="AF371" i="6"/>
  <c r="AD371" i="6"/>
  <c r="AB371" i="6"/>
  <c r="Z371" i="6"/>
  <c r="X371" i="6"/>
  <c r="V371" i="6"/>
  <c r="T371" i="6"/>
  <c r="R371" i="6"/>
  <c r="P371" i="6"/>
  <c r="N371" i="6"/>
  <c r="L371" i="6"/>
  <c r="J371" i="6"/>
  <c r="H371" i="6"/>
  <c r="F371" i="6"/>
  <c r="AN370" i="6"/>
  <c r="AL370" i="6"/>
  <c r="AJ370" i="6"/>
  <c r="AH370" i="6"/>
  <c r="AF370" i="6"/>
  <c r="AD370" i="6"/>
  <c r="AB370" i="6"/>
  <c r="Z370" i="6"/>
  <c r="X370" i="6"/>
  <c r="V370" i="6"/>
  <c r="T370" i="6"/>
  <c r="R370" i="6"/>
  <c r="P370" i="6"/>
  <c r="N370" i="6"/>
  <c r="L370" i="6"/>
  <c r="J370" i="6"/>
  <c r="H370" i="6"/>
  <c r="F370" i="6"/>
  <c r="AN369" i="6"/>
  <c r="AL369" i="6"/>
  <c r="AJ369" i="6"/>
  <c r="AH369" i="6"/>
  <c r="AF369" i="6"/>
  <c r="AD369" i="6"/>
  <c r="AB369" i="6"/>
  <c r="Z369" i="6"/>
  <c r="X369" i="6"/>
  <c r="V369" i="6"/>
  <c r="T369" i="6"/>
  <c r="R369" i="6"/>
  <c r="P369" i="6"/>
  <c r="N369" i="6"/>
  <c r="L369" i="6"/>
  <c r="J369" i="6"/>
  <c r="H369" i="6"/>
  <c r="F369" i="6"/>
  <c r="AN368" i="6"/>
  <c r="AL368" i="6"/>
  <c r="AJ368" i="6"/>
  <c r="AH368" i="6"/>
  <c r="AF368" i="6"/>
  <c r="AD368" i="6"/>
  <c r="AB368" i="6"/>
  <c r="Z368" i="6"/>
  <c r="X368" i="6"/>
  <c r="V368" i="6"/>
  <c r="T368" i="6"/>
  <c r="R368" i="6"/>
  <c r="P368" i="6"/>
  <c r="N368" i="6"/>
  <c r="L368" i="6"/>
  <c r="J368" i="6"/>
  <c r="H368" i="6"/>
  <c r="F368" i="6"/>
  <c r="AN367" i="6"/>
  <c r="AL367" i="6"/>
  <c r="AJ367" i="6"/>
  <c r="AH367" i="6"/>
  <c r="AF367" i="6"/>
  <c r="AD367" i="6"/>
  <c r="AB367" i="6"/>
  <c r="Z367" i="6"/>
  <c r="X367" i="6"/>
  <c r="V367" i="6"/>
  <c r="T367" i="6"/>
  <c r="R367" i="6"/>
  <c r="P367" i="6"/>
  <c r="N367" i="6"/>
  <c r="L367" i="6"/>
  <c r="J367" i="6"/>
  <c r="H367" i="6"/>
  <c r="F367" i="6"/>
  <c r="AN366" i="6"/>
  <c r="AL366" i="6"/>
  <c r="AJ366" i="6"/>
  <c r="AH366" i="6"/>
  <c r="AF366" i="6"/>
  <c r="AD366" i="6"/>
  <c r="AB366" i="6"/>
  <c r="Z366" i="6"/>
  <c r="X366" i="6"/>
  <c r="V366" i="6"/>
  <c r="T366" i="6"/>
  <c r="R366" i="6"/>
  <c r="P366" i="6"/>
  <c r="N366" i="6"/>
  <c r="L366" i="6"/>
  <c r="J366" i="6"/>
  <c r="H366" i="6"/>
  <c r="F366" i="6"/>
  <c r="AN365" i="6"/>
  <c r="AL365" i="6"/>
  <c r="AJ365" i="6"/>
  <c r="AH365" i="6"/>
  <c r="AF365" i="6"/>
  <c r="AD365" i="6"/>
  <c r="AB365" i="6"/>
  <c r="Z365" i="6"/>
  <c r="X365" i="6"/>
  <c r="V365" i="6"/>
  <c r="T365" i="6"/>
  <c r="R365" i="6"/>
  <c r="P365" i="6"/>
  <c r="N365" i="6"/>
  <c r="L365" i="6"/>
  <c r="J365" i="6"/>
  <c r="H365" i="6"/>
  <c r="F365" i="6"/>
  <c r="AN364" i="6"/>
  <c r="AL364" i="6"/>
  <c r="AJ364" i="6"/>
  <c r="AH364" i="6"/>
  <c r="AF364" i="6"/>
  <c r="AD364" i="6"/>
  <c r="AB364" i="6"/>
  <c r="Z364" i="6"/>
  <c r="X364" i="6"/>
  <c r="V364" i="6"/>
  <c r="T364" i="6"/>
  <c r="R364" i="6"/>
  <c r="P364" i="6"/>
  <c r="N364" i="6"/>
  <c r="L364" i="6"/>
  <c r="J364" i="6"/>
  <c r="H364" i="6"/>
  <c r="F364" i="6"/>
  <c r="AN363" i="6"/>
  <c r="AL363" i="6"/>
  <c r="AJ363" i="6"/>
  <c r="AH363" i="6"/>
  <c r="AF363" i="6"/>
  <c r="AD363" i="6"/>
  <c r="AB363" i="6"/>
  <c r="Z363" i="6"/>
  <c r="X363" i="6"/>
  <c r="V363" i="6"/>
  <c r="T363" i="6"/>
  <c r="R363" i="6"/>
  <c r="P363" i="6"/>
  <c r="N363" i="6"/>
  <c r="L363" i="6"/>
  <c r="J363" i="6"/>
  <c r="H363" i="6"/>
  <c r="F363" i="6"/>
  <c r="AN362" i="6"/>
  <c r="AL362" i="6"/>
  <c r="AJ362" i="6"/>
  <c r="AH362" i="6"/>
  <c r="AF362" i="6"/>
  <c r="AD362" i="6"/>
  <c r="AB362" i="6"/>
  <c r="Z362" i="6"/>
  <c r="X362" i="6"/>
  <c r="V362" i="6"/>
  <c r="T362" i="6"/>
  <c r="R362" i="6"/>
  <c r="P362" i="6"/>
  <c r="N362" i="6"/>
  <c r="L362" i="6"/>
  <c r="J362" i="6"/>
  <c r="H362" i="6"/>
  <c r="F362" i="6"/>
  <c r="AN361" i="6"/>
  <c r="AL361" i="6"/>
  <c r="AJ361" i="6"/>
  <c r="AH361" i="6"/>
  <c r="AF361" i="6"/>
  <c r="AD361" i="6"/>
  <c r="AB361" i="6"/>
  <c r="Z361" i="6"/>
  <c r="X361" i="6"/>
  <c r="V361" i="6"/>
  <c r="T361" i="6"/>
  <c r="R361" i="6"/>
  <c r="P361" i="6"/>
  <c r="N361" i="6"/>
  <c r="L361" i="6"/>
  <c r="J361" i="6"/>
  <c r="H361" i="6"/>
  <c r="F361" i="6"/>
  <c r="AN360" i="6"/>
  <c r="AL360" i="6"/>
  <c r="AJ360" i="6"/>
  <c r="AH360" i="6"/>
  <c r="AF360" i="6"/>
  <c r="AD360" i="6"/>
  <c r="AB360" i="6"/>
  <c r="Z360" i="6"/>
  <c r="X360" i="6"/>
  <c r="V360" i="6"/>
  <c r="T360" i="6"/>
  <c r="R360" i="6"/>
  <c r="P360" i="6"/>
  <c r="N360" i="6"/>
  <c r="L360" i="6"/>
  <c r="J360" i="6"/>
  <c r="H360" i="6"/>
  <c r="F360" i="6"/>
  <c r="AN359" i="6"/>
  <c r="AL359" i="6"/>
  <c r="AJ359" i="6"/>
  <c r="AH359" i="6"/>
  <c r="AF359" i="6"/>
  <c r="AD359" i="6"/>
  <c r="AB359" i="6"/>
  <c r="Z359" i="6"/>
  <c r="X359" i="6"/>
  <c r="V359" i="6"/>
  <c r="T359" i="6"/>
  <c r="R359" i="6"/>
  <c r="P359" i="6"/>
  <c r="N359" i="6"/>
  <c r="L359" i="6"/>
  <c r="J359" i="6"/>
  <c r="H359" i="6"/>
  <c r="F359" i="6"/>
  <c r="AL358" i="6"/>
  <c r="AJ358" i="6"/>
  <c r="AH358" i="6"/>
  <c r="L358" i="6"/>
  <c r="F358" i="6"/>
  <c r="AN357" i="6"/>
  <c r="AL357" i="6"/>
  <c r="AJ357" i="6"/>
  <c r="AH357" i="6"/>
  <c r="AF357" i="6"/>
  <c r="AD357" i="6"/>
  <c r="AB357" i="6"/>
  <c r="Z357" i="6"/>
  <c r="X357" i="6"/>
  <c r="V357" i="6"/>
  <c r="T357" i="6"/>
  <c r="R357" i="6"/>
  <c r="P357" i="6"/>
  <c r="N357" i="6"/>
  <c r="L357" i="6"/>
  <c r="J357" i="6"/>
  <c r="H357" i="6"/>
  <c r="F357" i="6"/>
  <c r="AN356" i="6"/>
  <c r="AL356" i="6"/>
  <c r="AJ356" i="6"/>
  <c r="AH356" i="6"/>
  <c r="AF356" i="6"/>
  <c r="AD356" i="6"/>
  <c r="AB356" i="6"/>
  <c r="Z356" i="6"/>
  <c r="X356" i="6"/>
  <c r="V356" i="6"/>
  <c r="T356" i="6"/>
  <c r="R356" i="6"/>
  <c r="P356" i="6"/>
  <c r="N356" i="6"/>
  <c r="L356" i="6"/>
  <c r="J356" i="6"/>
  <c r="H356" i="6"/>
  <c r="F356" i="6"/>
  <c r="AN355" i="6"/>
  <c r="AL355" i="6"/>
  <c r="AJ355" i="6"/>
  <c r="AH355" i="6"/>
  <c r="AF355" i="6"/>
  <c r="AD355" i="6"/>
  <c r="AB355" i="6"/>
  <c r="Z355" i="6"/>
  <c r="X355" i="6"/>
  <c r="V355" i="6"/>
  <c r="T355" i="6"/>
  <c r="R355" i="6"/>
  <c r="P355" i="6"/>
  <c r="N355" i="6"/>
  <c r="L355" i="6"/>
  <c r="J355" i="6"/>
  <c r="H355" i="6"/>
  <c r="F355" i="6"/>
  <c r="AN354" i="6"/>
  <c r="AL354" i="6"/>
  <c r="AJ354" i="6"/>
  <c r="AH354" i="6"/>
  <c r="AF354" i="6"/>
  <c r="AD354" i="6"/>
  <c r="AB354" i="6"/>
  <c r="Z354" i="6"/>
  <c r="X354" i="6"/>
  <c r="V354" i="6"/>
  <c r="T354" i="6"/>
  <c r="R354" i="6"/>
  <c r="P354" i="6"/>
  <c r="N354" i="6"/>
  <c r="L354" i="6"/>
  <c r="J354" i="6"/>
  <c r="H354" i="6"/>
  <c r="F354" i="6"/>
  <c r="AN353" i="6"/>
  <c r="AL353" i="6"/>
  <c r="AJ353" i="6"/>
  <c r="AH353" i="6"/>
  <c r="AF353" i="6"/>
  <c r="AD353" i="6"/>
  <c r="AB353" i="6"/>
  <c r="Z353" i="6"/>
  <c r="X353" i="6"/>
  <c r="V353" i="6"/>
  <c r="T353" i="6"/>
  <c r="R353" i="6"/>
  <c r="P353" i="6"/>
  <c r="N353" i="6"/>
  <c r="L353" i="6"/>
  <c r="J353" i="6"/>
  <c r="H353" i="6"/>
  <c r="F353" i="6"/>
  <c r="AN352" i="6"/>
  <c r="AL352" i="6"/>
  <c r="AJ352" i="6"/>
  <c r="AH352" i="6"/>
  <c r="AF352" i="6"/>
  <c r="AD352" i="6"/>
  <c r="AB352" i="6"/>
  <c r="Z352" i="6"/>
  <c r="X352" i="6"/>
  <c r="V352" i="6"/>
  <c r="T352" i="6"/>
  <c r="R352" i="6"/>
  <c r="P352" i="6"/>
  <c r="N352" i="6"/>
  <c r="L352" i="6"/>
  <c r="J352" i="6"/>
  <c r="H352" i="6"/>
  <c r="F352" i="6"/>
  <c r="AN351" i="6"/>
  <c r="AL351" i="6"/>
  <c r="AJ351" i="6"/>
  <c r="AH351" i="6"/>
  <c r="AF351" i="6"/>
  <c r="AD351" i="6"/>
  <c r="AB351" i="6"/>
  <c r="Z351" i="6"/>
  <c r="X351" i="6"/>
  <c r="V351" i="6"/>
  <c r="T351" i="6"/>
  <c r="R351" i="6"/>
  <c r="P351" i="6"/>
  <c r="N351" i="6"/>
  <c r="L351" i="6"/>
  <c r="J351" i="6"/>
  <c r="H351" i="6"/>
  <c r="F351" i="6"/>
  <c r="AN350" i="6"/>
  <c r="AL350" i="6"/>
  <c r="AJ350" i="6"/>
  <c r="AH350" i="6"/>
  <c r="AF350" i="6"/>
  <c r="AD350" i="6"/>
  <c r="AB350" i="6"/>
  <c r="Z350" i="6"/>
  <c r="X350" i="6"/>
  <c r="V350" i="6"/>
  <c r="T350" i="6"/>
  <c r="R350" i="6"/>
  <c r="P350" i="6"/>
  <c r="N350" i="6"/>
  <c r="L350" i="6"/>
  <c r="J350" i="6"/>
  <c r="H350" i="6"/>
  <c r="F350" i="6"/>
  <c r="AN349" i="6"/>
  <c r="AL349" i="6"/>
  <c r="AJ349" i="6"/>
  <c r="AH349" i="6"/>
  <c r="AF349" i="6"/>
  <c r="AD349" i="6"/>
  <c r="AB349" i="6"/>
  <c r="Z349" i="6"/>
  <c r="X349" i="6"/>
  <c r="V349" i="6"/>
  <c r="T349" i="6"/>
  <c r="R349" i="6"/>
  <c r="P349" i="6"/>
  <c r="N349" i="6"/>
  <c r="L349" i="6"/>
  <c r="J349" i="6"/>
  <c r="H349" i="6"/>
  <c r="F349" i="6"/>
  <c r="AN348" i="6"/>
  <c r="AL348" i="6"/>
  <c r="AJ348" i="6"/>
  <c r="AH348" i="6"/>
  <c r="AF348" i="6"/>
  <c r="AD348" i="6"/>
  <c r="AB348" i="6"/>
  <c r="Z348" i="6"/>
  <c r="X348" i="6"/>
  <c r="V348" i="6"/>
  <c r="T348" i="6"/>
  <c r="R348" i="6"/>
  <c r="P348" i="6"/>
  <c r="N348" i="6"/>
  <c r="L348" i="6"/>
  <c r="J348" i="6"/>
  <c r="H348" i="6"/>
  <c r="F348" i="6"/>
  <c r="AN347" i="6"/>
  <c r="AL347" i="6"/>
  <c r="AJ347" i="6"/>
  <c r="AH347" i="6"/>
  <c r="AF347" i="6"/>
  <c r="AD347" i="6"/>
  <c r="AB347" i="6"/>
  <c r="Z347" i="6"/>
  <c r="X347" i="6"/>
  <c r="V347" i="6"/>
  <c r="T347" i="6"/>
  <c r="R347" i="6"/>
  <c r="P347" i="6"/>
  <c r="N347" i="6"/>
  <c r="L347" i="6"/>
  <c r="J347" i="6"/>
  <c r="H347" i="6"/>
  <c r="F347" i="6"/>
  <c r="AN346" i="6"/>
  <c r="AL346" i="6"/>
  <c r="AJ346" i="6"/>
  <c r="AH346" i="6"/>
  <c r="AF346" i="6"/>
  <c r="AD346" i="6"/>
  <c r="AB346" i="6"/>
  <c r="Z346" i="6"/>
  <c r="X346" i="6"/>
  <c r="V346" i="6"/>
  <c r="T346" i="6"/>
  <c r="R346" i="6"/>
  <c r="P346" i="6"/>
  <c r="N346" i="6"/>
  <c r="L346" i="6"/>
  <c r="J346" i="6"/>
  <c r="H346" i="6"/>
  <c r="F346" i="6"/>
  <c r="AN345" i="6"/>
  <c r="AL345" i="6"/>
  <c r="AJ345" i="6"/>
  <c r="AH345" i="6"/>
  <c r="AF345" i="6"/>
  <c r="AD345" i="6"/>
  <c r="AB345" i="6"/>
  <c r="Z345" i="6"/>
  <c r="X345" i="6"/>
  <c r="V345" i="6"/>
  <c r="T345" i="6"/>
  <c r="R345" i="6"/>
  <c r="P345" i="6"/>
  <c r="N345" i="6"/>
  <c r="L345" i="6"/>
  <c r="J345" i="6"/>
  <c r="H345" i="6"/>
  <c r="F345" i="6"/>
  <c r="AN344" i="6"/>
  <c r="AL344" i="6"/>
  <c r="AJ344" i="6"/>
  <c r="AH344" i="6"/>
  <c r="AF344" i="6"/>
  <c r="AD344" i="6"/>
  <c r="AB344" i="6"/>
  <c r="Z344" i="6"/>
  <c r="X344" i="6"/>
  <c r="V344" i="6"/>
  <c r="T344" i="6"/>
  <c r="R344" i="6"/>
  <c r="P344" i="6"/>
  <c r="N344" i="6"/>
  <c r="L344" i="6"/>
  <c r="J344" i="6"/>
  <c r="H344" i="6"/>
  <c r="F344" i="6"/>
  <c r="AN343" i="6"/>
  <c r="AL343" i="6"/>
  <c r="AJ343" i="6"/>
  <c r="AH343" i="6"/>
  <c r="AF343" i="6"/>
  <c r="AD343" i="6"/>
  <c r="AB343" i="6"/>
  <c r="Z343" i="6"/>
  <c r="X343" i="6"/>
  <c r="V343" i="6"/>
  <c r="T343" i="6"/>
  <c r="R343" i="6"/>
  <c r="P343" i="6"/>
  <c r="N343" i="6"/>
  <c r="L343" i="6"/>
  <c r="J343" i="6"/>
  <c r="H343" i="6"/>
  <c r="F343" i="6"/>
  <c r="AN342" i="6"/>
  <c r="AL342" i="6"/>
  <c r="AJ342" i="6"/>
  <c r="AH342" i="6"/>
  <c r="AF342" i="6"/>
  <c r="AD342" i="6"/>
  <c r="AB342" i="6"/>
  <c r="Z342" i="6"/>
  <c r="X342" i="6"/>
  <c r="V342" i="6"/>
  <c r="T342" i="6"/>
  <c r="R342" i="6"/>
  <c r="P342" i="6"/>
  <c r="N342" i="6"/>
  <c r="L342" i="6"/>
  <c r="J342" i="6"/>
  <c r="H342" i="6"/>
  <c r="F342" i="6"/>
  <c r="AN341" i="6"/>
  <c r="AL341" i="6"/>
  <c r="AJ341" i="6"/>
  <c r="AH341" i="6"/>
  <c r="AF341" i="6"/>
  <c r="AD341" i="6"/>
  <c r="AB341" i="6"/>
  <c r="Z341" i="6"/>
  <c r="X341" i="6"/>
  <c r="V341" i="6"/>
  <c r="T341" i="6"/>
  <c r="R341" i="6"/>
  <c r="P341" i="6"/>
  <c r="N341" i="6"/>
  <c r="L341" i="6"/>
  <c r="J341" i="6"/>
  <c r="H341" i="6"/>
  <c r="F341" i="6"/>
  <c r="AN340" i="6"/>
  <c r="AL340" i="6"/>
  <c r="AJ340" i="6"/>
  <c r="AH340" i="6"/>
  <c r="AF340" i="6"/>
  <c r="AD340" i="6"/>
  <c r="AB340" i="6"/>
  <c r="Z340" i="6"/>
  <c r="X340" i="6"/>
  <c r="V340" i="6"/>
  <c r="T340" i="6"/>
  <c r="R340" i="6"/>
  <c r="P340" i="6"/>
  <c r="N340" i="6"/>
  <c r="L340" i="6"/>
  <c r="J340" i="6"/>
  <c r="H340" i="6"/>
  <c r="F340" i="6"/>
  <c r="AN339" i="6"/>
  <c r="AL339" i="6"/>
  <c r="AJ339" i="6"/>
  <c r="AH339" i="6"/>
  <c r="AF339" i="6"/>
  <c r="AD339" i="6"/>
  <c r="AB339" i="6"/>
  <c r="Z339" i="6"/>
  <c r="X339" i="6"/>
  <c r="V339" i="6"/>
  <c r="T339" i="6"/>
  <c r="R339" i="6"/>
  <c r="P339" i="6"/>
  <c r="N339" i="6"/>
  <c r="L339" i="6"/>
  <c r="J339" i="6"/>
  <c r="H339" i="6"/>
  <c r="F339" i="6"/>
  <c r="AN338" i="6"/>
  <c r="AL338" i="6"/>
  <c r="AJ338" i="6"/>
  <c r="AH338" i="6"/>
  <c r="AF338" i="6"/>
  <c r="AD338" i="6"/>
  <c r="AB338" i="6"/>
  <c r="Z338" i="6"/>
  <c r="X338" i="6"/>
  <c r="V338" i="6"/>
  <c r="T338" i="6"/>
  <c r="R338" i="6"/>
  <c r="P338" i="6"/>
  <c r="N338" i="6"/>
  <c r="L338" i="6"/>
  <c r="J338" i="6"/>
  <c r="H338" i="6"/>
  <c r="F338" i="6"/>
  <c r="AN337" i="6"/>
  <c r="AL337" i="6"/>
  <c r="AJ337" i="6"/>
  <c r="AH337" i="6"/>
  <c r="AF337" i="6"/>
  <c r="AD337" i="6"/>
  <c r="AB337" i="6"/>
  <c r="Z337" i="6"/>
  <c r="X337" i="6"/>
  <c r="V337" i="6"/>
  <c r="T337" i="6"/>
  <c r="R337" i="6"/>
  <c r="P337" i="6"/>
  <c r="N337" i="6"/>
  <c r="L337" i="6"/>
  <c r="J337" i="6"/>
  <c r="H337" i="6"/>
  <c r="F337" i="6"/>
  <c r="AN336" i="6"/>
  <c r="AL336" i="6"/>
  <c r="AJ336" i="6"/>
  <c r="AH336" i="6"/>
  <c r="AF336" i="6"/>
  <c r="AD336" i="6"/>
  <c r="AB336" i="6"/>
  <c r="Z336" i="6"/>
  <c r="X336" i="6"/>
  <c r="V336" i="6"/>
  <c r="T336" i="6"/>
  <c r="R336" i="6"/>
  <c r="P336" i="6"/>
  <c r="N336" i="6"/>
  <c r="L336" i="6"/>
  <c r="J336" i="6"/>
  <c r="H336" i="6"/>
  <c r="F336" i="6"/>
  <c r="AN335" i="6"/>
  <c r="AL335" i="6"/>
  <c r="AJ335" i="6"/>
  <c r="AH335" i="6"/>
  <c r="AF335" i="6"/>
  <c r="AD335" i="6"/>
  <c r="AB335" i="6"/>
  <c r="Z335" i="6"/>
  <c r="X335" i="6"/>
  <c r="V335" i="6"/>
  <c r="T335" i="6"/>
  <c r="R335" i="6"/>
  <c r="P335" i="6"/>
  <c r="N335" i="6"/>
  <c r="L335" i="6"/>
  <c r="J335" i="6"/>
  <c r="H335" i="6"/>
  <c r="F335" i="6"/>
  <c r="AN334" i="6"/>
  <c r="AL334" i="6"/>
  <c r="AJ334" i="6"/>
  <c r="AH334" i="6"/>
  <c r="AF334" i="6"/>
  <c r="AD334" i="6"/>
  <c r="AB334" i="6"/>
  <c r="Z334" i="6"/>
  <c r="X334" i="6"/>
  <c r="V334" i="6"/>
  <c r="T334" i="6"/>
  <c r="R334" i="6"/>
  <c r="P334" i="6"/>
  <c r="N334" i="6"/>
  <c r="L334" i="6"/>
  <c r="J334" i="6"/>
  <c r="H334" i="6"/>
  <c r="F334" i="6"/>
  <c r="AN333" i="6"/>
  <c r="AL333" i="6"/>
  <c r="AJ333" i="6"/>
  <c r="AH333" i="6"/>
  <c r="AF333" i="6"/>
  <c r="AD333" i="6"/>
  <c r="AB333" i="6"/>
  <c r="Z333" i="6"/>
  <c r="X333" i="6"/>
  <c r="V333" i="6"/>
  <c r="T333" i="6"/>
  <c r="R333" i="6"/>
  <c r="P333" i="6"/>
  <c r="N333" i="6"/>
  <c r="L333" i="6"/>
  <c r="J333" i="6"/>
  <c r="H333" i="6"/>
  <c r="F333" i="6"/>
  <c r="AN332" i="6"/>
  <c r="AL332" i="6"/>
  <c r="AJ332" i="6"/>
  <c r="AH332" i="6"/>
  <c r="AF332" i="6"/>
  <c r="AD332" i="6"/>
  <c r="AB332" i="6"/>
  <c r="Z332" i="6"/>
  <c r="X332" i="6"/>
  <c r="V332" i="6"/>
  <c r="T332" i="6"/>
  <c r="R332" i="6"/>
  <c r="P332" i="6"/>
  <c r="N332" i="6"/>
  <c r="L332" i="6"/>
  <c r="J332" i="6"/>
  <c r="H332" i="6"/>
  <c r="F332" i="6"/>
  <c r="AN331" i="6"/>
  <c r="AL331" i="6"/>
  <c r="AJ331" i="6"/>
  <c r="AH331" i="6"/>
  <c r="AF331" i="6"/>
  <c r="AD331" i="6"/>
  <c r="AB331" i="6"/>
  <c r="Z331" i="6"/>
  <c r="X331" i="6"/>
  <c r="V331" i="6"/>
  <c r="T331" i="6"/>
  <c r="R331" i="6"/>
  <c r="P331" i="6"/>
  <c r="N331" i="6"/>
  <c r="L331" i="6"/>
  <c r="J331" i="6"/>
  <c r="H331" i="6"/>
  <c r="F331" i="6"/>
  <c r="AN330" i="6"/>
  <c r="AL330" i="6"/>
  <c r="AJ330" i="6"/>
  <c r="AH330" i="6"/>
  <c r="AF330" i="6"/>
  <c r="AD330" i="6"/>
  <c r="AB330" i="6"/>
  <c r="Z330" i="6"/>
  <c r="X330" i="6"/>
  <c r="V330" i="6"/>
  <c r="T330" i="6"/>
  <c r="R330" i="6"/>
  <c r="P330" i="6"/>
  <c r="N330" i="6"/>
  <c r="L330" i="6"/>
  <c r="J330" i="6"/>
  <c r="H330" i="6"/>
  <c r="F330" i="6"/>
  <c r="AN329" i="6"/>
  <c r="AL329" i="6"/>
  <c r="AJ329" i="6"/>
  <c r="AH329" i="6"/>
  <c r="AF329" i="6"/>
  <c r="AD329" i="6"/>
  <c r="AB329" i="6"/>
  <c r="Z329" i="6"/>
  <c r="X329" i="6"/>
  <c r="V329" i="6"/>
  <c r="T329" i="6"/>
  <c r="R329" i="6"/>
  <c r="P329" i="6"/>
  <c r="N329" i="6"/>
  <c r="L329" i="6"/>
  <c r="J329" i="6"/>
  <c r="H329" i="6"/>
  <c r="F329" i="6"/>
  <c r="AN328" i="6"/>
  <c r="AL328" i="6"/>
  <c r="AJ328" i="6"/>
  <c r="AH328" i="6"/>
  <c r="AF328" i="6"/>
  <c r="AD328" i="6"/>
  <c r="AB328" i="6"/>
  <c r="Z328" i="6"/>
  <c r="X328" i="6"/>
  <c r="V328" i="6"/>
  <c r="T328" i="6"/>
  <c r="R328" i="6"/>
  <c r="P328" i="6"/>
  <c r="N328" i="6"/>
  <c r="L328" i="6"/>
  <c r="J328" i="6"/>
  <c r="H328" i="6"/>
  <c r="F328" i="6"/>
  <c r="AN327" i="6"/>
  <c r="AL327" i="6"/>
  <c r="AJ327" i="6"/>
  <c r="AH327" i="6"/>
  <c r="AF327" i="6"/>
  <c r="AD327" i="6"/>
  <c r="AB327" i="6"/>
  <c r="Z327" i="6"/>
  <c r="X327" i="6"/>
  <c r="V327" i="6"/>
  <c r="T327" i="6"/>
  <c r="R327" i="6"/>
  <c r="P327" i="6"/>
  <c r="N327" i="6"/>
  <c r="L327" i="6"/>
  <c r="J327" i="6"/>
  <c r="H327" i="6"/>
  <c r="F327" i="6"/>
  <c r="AN326" i="6"/>
  <c r="AL326" i="6"/>
  <c r="AJ326" i="6"/>
  <c r="AH326" i="6"/>
  <c r="AF326" i="6"/>
  <c r="AD326" i="6"/>
  <c r="AB326" i="6"/>
  <c r="Z326" i="6"/>
  <c r="X326" i="6"/>
  <c r="V326" i="6"/>
  <c r="T326" i="6"/>
  <c r="R326" i="6"/>
  <c r="P326" i="6"/>
  <c r="N326" i="6"/>
  <c r="L326" i="6"/>
  <c r="J326" i="6"/>
  <c r="H326" i="6"/>
  <c r="F326" i="6"/>
  <c r="AN325" i="6"/>
  <c r="AL325" i="6"/>
  <c r="AJ325" i="6"/>
  <c r="AH325" i="6"/>
  <c r="AF325" i="6"/>
  <c r="AD325" i="6"/>
  <c r="AB325" i="6"/>
  <c r="Z325" i="6"/>
  <c r="X325" i="6"/>
  <c r="V325" i="6"/>
  <c r="T325" i="6"/>
  <c r="R325" i="6"/>
  <c r="P325" i="6"/>
  <c r="N325" i="6"/>
  <c r="L325" i="6"/>
  <c r="J325" i="6"/>
  <c r="H325" i="6"/>
  <c r="F325" i="6"/>
  <c r="AN324" i="6"/>
  <c r="AL324" i="6"/>
  <c r="AJ324" i="6"/>
  <c r="AH324" i="6"/>
  <c r="AF324" i="6"/>
  <c r="AD324" i="6"/>
  <c r="AB324" i="6"/>
  <c r="Z324" i="6"/>
  <c r="X324" i="6"/>
  <c r="V324" i="6"/>
  <c r="T324" i="6"/>
  <c r="R324" i="6"/>
  <c r="P324" i="6"/>
  <c r="N324" i="6"/>
  <c r="L324" i="6"/>
  <c r="J324" i="6"/>
  <c r="H324" i="6"/>
  <c r="F324" i="6"/>
  <c r="AN323" i="6"/>
  <c r="AL323" i="6"/>
  <c r="AJ323" i="6"/>
  <c r="AH323" i="6"/>
  <c r="AF323" i="6"/>
  <c r="AD323" i="6"/>
  <c r="AB323" i="6"/>
  <c r="Z323" i="6"/>
  <c r="X323" i="6"/>
  <c r="V323" i="6"/>
  <c r="T323" i="6"/>
  <c r="R323" i="6"/>
  <c r="P323" i="6"/>
  <c r="N323" i="6"/>
  <c r="L323" i="6"/>
  <c r="J323" i="6"/>
  <c r="H323" i="6"/>
  <c r="F323" i="6"/>
  <c r="AN322" i="6"/>
  <c r="AL322" i="6"/>
  <c r="AJ322" i="6"/>
  <c r="AH322" i="6"/>
  <c r="AF322" i="6"/>
  <c r="AD322" i="6"/>
  <c r="AB322" i="6"/>
  <c r="Z322" i="6"/>
  <c r="X322" i="6"/>
  <c r="V322" i="6"/>
  <c r="T322" i="6"/>
  <c r="R322" i="6"/>
  <c r="P322" i="6"/>
  <c r="N322" i="6"/>
  <c r="L322" i="6"/>
  <c r="J322" i="6"/>
  <c r="H322" i="6"/>
  <c r="F322" i="6"/>
  <c r="AN321" i="6"/>
  <c r="AL321" i="6"/>
  <c r="AJ321" i="6"/>
  <c r="AH321" i="6"/>
  <c r="AF321" i="6"/>
  <c r="AD321" i="6"/>
  <c r="AB321" i="6"/>
  <c r="Z321" i="6"/>
  <c r="X321" i="6"/>
  <c r="V321" i="6"/>
  <c r="T321" i="6"/>
  <c r="R321" i="6"/>
  <c r="P321" i="6"/>
  <c r="N321" i="6"/>
  <c r="L321" i="6"/>
  <c r="J321" i="6"/>
  <c r="H321" i="6"/>
  <c r="F321" i="6"/>
  <c r="AN320" i="6"/>
  <c r="AL320" i="6"/>
  <c r="AJ320" i="6"/>
  <c r="AH320" i="6"/>
  <c r="AF320" i="6"/>
  <c r="AD320" i="6"/>
  <c r="AB320" i="6"/>
  <c r="Z320" i="6"/>
  <c r="X320" i="6"/>
  <c r="V320" i="6"/>
  <c r="T320" i="6"/>
  <c r="R320" i="6"/>
  <c r="P320" i="6"/>
  <c r="N320" i="6"/>
  <c r="L320" i="6"/>
  <c r="J320" i="6"/>
  <c r="H320" i="6"/>
  <c r="F320" i="6"/>
  <c r="AN319" i="6"/>
  <c r="AL319" i="6"/>
  <c r="AJ319" i="6"/>
  <c r="AH319" i="6"/>
  <c r="AF319" i="6"/>
  <c r="AD319" i="6"/>
  <c r="AB319" i="6"/>
  <c r="Z319" i="6"/>
  <c r="X319" i="6"/>
  <c r="V319" i="6"/>
  <c r="T319" i="6"/>
  <c r="R319" i="6"/>
  <c r="P319" i="6"/>
  <c r="N319" i="6"/>
  <c r="L319" i="6"/>
  <c r="J319" i="6"/>
  <c r="H319" i="6"/>
  <c r="F319" i="6"/>
  <c r="AN318" i="6"/>
  <c r="AL318" i="6"/>
  <c r="AJ318" i="6"/>
  <c r="AH318" i="6"/>
  <c r="AF318" i="6"/>
  <c r="AD318" i="6"/>
  <c r="AB318" i="6"/>
  <c r="Z318" i="6"/>
  <c r="X318" i="6"/>
  <c r="V318" i="6"/>
  <c r="T318" i="6"/>
  <c r="R318" i="6"/>
  <c r="P318" i="6"/>
  <c r="N318" i="6"/>
  <c r="L318" i="6"/>
  <c r="J318" i="6"/>
  <c r="H318" i="6"/>
  <c r="F318" i="6"/>
  <c r="AN317" i="6"/>
  <c r="AL317" i="6"/>
  <c r="AJ317" i="6"/>
  <c r="AH317" i="6"/>
  <c r="AF317" i="6"/>
  <c r="AD317" i="6"/>
  <c r="AB317" i="6"/>
  <c r="Z317" i="6"/>
  <c r="X317" i="6"/>
  <c r="V317" i="6"/>
  <c r="T317" i="6"/>
  <c r="R317" i="6"/>
  <c r="P317" i="6"/>
  <c r="N317" i="6"/>
  <c r="L317" i="6"/>
  <c r="J317" i="6"/>
  <c r="H317" i="6"/>
  <c r="F317" i="6"/>
  <c r="AN316" i="6"/>
  <c r="AL316" i="6"/>
  <c r="AJ316" i="6"/>
  <c r="AH316" i="6"/>
  <c r="AF316" i="6"/>
  <c r="AD316" i="6"/>
  <c r="AB316" i="6"/>
  <c r="Z316" i="6"/>
  <c r="X316" i="6"/>
  <c r="V316" i="6"/>
  <c r="T316" i="6"/>
  <c r="R316" i="6"/>
  <c r="P316" i="6"/>
  <c r="N316" i="6"/>
  <c r="L316" i="6"/>
  <c r="J316" i="6"/>
  <c r="H316" i="6"/>
  <c r="F316" i="6"/>
  <c r="AN315" i="6"/>
  <c r="AL315" i="6"/>
  <c r="AJ315" i="6"/>
  <c r="AH315" i="6"/>
  <c r="AF315" i="6"/>
  <c r="AD315" i="6"/>
  <c r="AB315" i="6"/>
  <c r="Z315" i="6"/>
  <c r="X315" i="6"/>
  <c r="V315" i="6"/>
  <c r="T315" i="6"/>
  <c r="R315" i="6"/>
  <c r="P315" i="6"/>
  <c r="N315" i="6"/>
  <c r="L315" i="6"/>
  <c r="J315" i="6"/>
  <c r="H315" i="6"/>
  <c r="F315" i="6"/>
  <c r="AN314" i="6"/>
  <c r="AL314" i="6"/>
  <c r="AJ314" i="6"/>
  <c r="AH314" i="6"/>
  <c r="AF314" i="6"/>
  <c r="AD314" i="6"/>
  <c r="AB314" i="6"/>
  <c r="Z314" i="6"/>
  <c r="X314" i="6"/>
  <c r="V314" i="6"/>
  <c r="T314" i="6"/>
  <c r="R314" i="6"/>
  <c r="P314" i="6"/>
  <c r="N314" i="6"/>
  <c r="L314" i="6"/>
  <c r="J314" i="6"/>
  <c r="H314" i="6"/>
  <c r="F314" i="6"/>
  <c r="AN313" i="6"/>
  <c r="AL313" i="6"/>
  <c r="AJ313" i="6"/>
  <c r="AH313" i="6"/>
  <c r="AF313" i="6"/>
  <c r="AD313" i="6"/>
  <c r="AB313" i="6"/>
  <c r="Z313" i="6"/>
  <c r="X313" i="6"/>
  <c r="V313" i="6"/>
  <c r="T313" i="6"/>
  <c r="R313" i="6"/>
  <c r="P313" i="6"/>
  <c r="N313" i="6"/>
  <c r="L313" i="6"/>
  <c r="J313" i="6"/>
  <c r="H313" i="6"/>
  <c r="F313" i="6"/>
  <c r="AN312" i="6"/>
  <c r="AL312" i="6"/>
  <c r="AJ312" i="6"/>
  <c r="AH312" i="6"/>
  <c r="AF312" i="6"/>
  <c r="AD312" i="6"/>
  <c r="AB312" i="6"/>
  <c r="Z312" i="6"/>
  <c r="X312" i="6"/>
  <c r="V312" i="6"/>
  <c r="T312" i="6"/>
  <c r="R312" i="6"/>
  <c r="P312" i="6"/>
  <c r="N312" i="6"/>
  <c r="L312" i="6"/>
  <c r="J312" i="6"/>
  <c r="H312" i="6"/>
  <c r="F312" i="6"/>
  <c r="AN311" i="6"/>
  <c r="AL311" i="6"/>
  <c r="AJ311" i="6"/>
  <c r="AH311" i="6"/>
  <c r="AF311" i="6"/>
  <c r="AD311" i="6"/>
  <c r="AB311" i="6"/>
  <c r="Z311" i="6"/>
  <c r="X311" i="6"/>
  <c r="V311" i="6"/>
  <c r="T311" i="6"/>
  <c r="R311" i="6"/>
  <c r="P311" i="6"/>
  <c r="N311" i="6"/>
  <c r="L311" i="6"/>
  <c r="J311" i="6"/>
  <c r="H311" i="6"/>
  <c r="F311" i="6"/>
  <c r="AN310" i="6"/>
  <c r="AL310" i="6"/>
  <c r="AJ310" i="6"/>
  <c r="AH310" i="6"/>
  <c r="AF310" i="6"/>
  <c r="AD310" i="6"/>
  <c r="AB310" i="6"/>
  <c r="Z310" i="6"/>
  <c r="X310" i="6"/>
  <c r="V310" i="6"/>
  <c r="T310" i="6"/>
  <c r="R310" i="6"/>
  <c r="P310" i="6"/>
  <c r="N310" i="6"/>
  <c r="L310" i="6"/>
  <c r="J310" i="6"/>
  <c r="H310" i="6"/>
  <c r="F310" i="6"/>
  <c r="AN309" i="6"/>
  <c r="AL309" i="6"/>
  <c r="AJ309" i="6"/>
  <c r="AH309" i="6"/>
  <c r="AF309" i="6"/>
  <c r="AD309" i="6"/>
  <c r="AB309" i="6"/>
  <c r="Z309" i="6"/>
  <c r="X309" i="6"/>
  <c r="V309" i="6"/>
  <c r="T309" i="6"/>
  <c r="R309" i="6"/>
  <c r="P309" i="6"/>
  <c r="N309" i="6"/>
  <c r="L309" i="6"/>
  <c r="J309" i="6"/>
  <c r="H309" i="6"/>
  <c r="F309" i="6"/>
  <c r="AN308" i="6"/>
  <c r="AL308" i="6"/>
  <c r="AJ308" i="6"/>
  <c r="AH308" i="6"/>
  <c r="AF308" i="6"/>
  <c r="AD308" i="6"/>
  <c r="AB308" i="6"/>
  <c r="Z308" i="6"/>
  <c r="X308" i="6"/>
  <c r="V308" i="6"/>
  <c r="T308" i="6"/>
  <c r="R308" i="6"/>
  <c r="P308" i="6"/>
  <c r="N308" i="6"/>
  <c r="L308" i="6"/>
  <c r="J308" i="6"/>
  <c r="H308" i="6"/>
  <c r="F308" i="6"/>
  <c r="AN307" i="6"/>
  <c r="AL307" i="6"/>
  <c r="AJ307" i="6"/>
  <c r="AH307" i="6"/>
  <c r="AF307" i="6"/>
  <c r="AD307" i="6"/>
  <c r="AB307" i="6"/>
  <c r="Z307" i="6"/>
  <c r="X307" i="6"/>
  <c r="V307" i="6"/>
  <c r="T307" i="6"/>
  <c r="R307" i="6"/>
  <c r="P307" i="6"/>
  <c r="N307" i="6"/>
  <c r="L307" i="6"/>
  <c r="J307" i="6"/>
  <c r="H307" i="6"/>
  <c r="F307" i="6"/>
  <c r="AN306" i="6"/>
  <c r="AL306" i="6"/>
  <c r="AJ306" i="6"/>
  <c r="AH306" i="6"/>
  <c r="AF306" i="6"/>
  <c r="AD306" i="6"/>
  <c r="AB306" i="6"/>
  <c r="Z306" i="6"/>
  <c r="X306" i="6"/>
  <c r="V306" i="6"/>
  <c r="R306" i="6"/>
  <c r="P306" i="6"/>
  <c r="N306" i="6"/>
  <c r="L306" i="6"/>
  <c r="J306" i="6"/>
  <c r="H306" i="6"/>
  <c r="F306" i="6"/>
  <c r="AN305" i="6"/>
  <c r="AL305" i="6"/>
  <c r="AJ305" i="6"/>
  <c r="AH305" i="6"/>
  <c r="AF305" i="6"/>
  <c r="AD305" i="6"/>
  <c r="AB305" i="6"/>
  <c r="Z305" i="6"/>
  <c r="X305" i="6"/>
  <c r="V305" i="6"/>
  <c r="T305" i="6"/>
  <c r="R305" i="6"/>
  <c r="P305" i="6"/>
  <c r="N305" i="6"/>
  <c r="L305" i="6"/>
  <c r="J305" i="6"/>
  <c r="H305" i="6"/>
  <c r="F305" i="6"/>
  <c r="AN304" i="6"/>
  <c r="AL304" i="6"/>
  <c r="AJ304" i="6"/>
  <c r="AH304" i="6"/>
  <c r="AF304" i="6"/>
  <c r="AD304" i="6"/>
  <c r="AB304" i="6"/>
  <c r="Z304" i="6"/>
  <c r="X304" i="6"/>
  <c r="V304" i="6"/>
  <c r="T304" i="6"/>
  <c r="R304" i="6"/>
  <c r="P304" i="6"/>
  <c r="N304" i="6"/>
  <c r="L304" i="6"/>
  <c r="J304" i="6"/>
  <c r="H304" i="6"/>
  <c r="F304" i="6"/>
  <c r="AN303" i="6"/>
  <c r="AL303" i="6"/>
  <c r="AJ303" i="6"/>
  <c r="AH303" i="6"/>
  <c r="AF303" i="6"/>
  <c r="AD303" i="6"/>
  <c r="AB303" i="6"/>
  <c r="Z303" i="6"/>
  <c r="X303" i="6"/>
  <c r="V303" i="6"/>
  <c r="T303" i="6"/>
  <c r="R303" i="6"/>
  <c r="P303" i="6"/>
  <c r="N303" i="6"/>
  <c r="L303" i="6"/>
  <c r="J303" i="6"/>
  <c r="H303" i="6"/>
  <c r="F303" i="6"/>
  <c r="AN302" i="6"/>
  <c r="AL302" i="6"/>
  <c r="AJ302" i="6"/>
  <c r="AH302" i="6"/>
  <c r="AF302" i="6"/>
  <c r="AD302" i="6"/>
  <c r="AB302" i="6"/>
  <c r="Z302" i="6"/>
  <c r="X302" i="6"/>
  <c r="V302" i="6"/>
  <c r="T302" i="6"/>
  <c r="R302" i="6"/>
  <c r="P302" i="6"/>
  <c r="N302" i="6"/>
  <c r="L302" i="6"/>
  <c r="J302" i="6"/>
  <c r="H302" i="6"/>
  <c r="F302" i="6"/>
  <c r="AN301" i="6"/>
  <c r="AL301" i="6"/>
  <c r="AJ301" i="6"/>
  <c r="AH301" i="6"/>
  <c r="AF301" i="6"/>
  <c r="AD301" i="6"/>
  <c r="AB301" i="6"/>
  <c r="Z301" i="6"/>
  <c r="X301" i="6"/>
  <c r="V301" i="6"/>
  <c r="T301" i="6"/>
  <c r="R301" i="6"/>
  <c r="P301" i="6"/>
  <c r="N301" i="6"/>
  <c r="L301" i="6"/>
  <c r="J301" i="6"/>
  <c r="H301" i="6"/>
  <c r="F301" i="6"/>
  <c r="AN300" i="6"/>
  <c r="AL300" i="6"/>
  <c r="AJ300" i="6"/>
  <c r="AH300" i="6"/>
  <c r="AF300" i="6"/>
  <c r="AD300" i="6"/>
  <c r="AB300" i="6"/>
  <c r="Z300" i="6"/>
  <c r="X300" i="6"/>
  <c r="V300" i="6"/>
  <c r="T300" i="6"/>
  <c r="R300" i="6"/>
  <c r="P300" i="6"/>
  <c r="N300" i="6"/>
  <c r="L300" i="6"/>
  <c r="J300" i="6"/>
  <c r="H300" i="6"/>
  <c r="F300" i="6"/>
  <c r="AN299" i="6"/>
  <c r="AL299" i="6"/>
  <c r="AJ299" i="6"/>
  <c r="AH299" i="6"/>
  <c r="AF299" i="6"/>
  <c r="AD299" i="6"/>
  <c r="AB299" i="6"/>
  <c r="Z299" i="6"/>
  <c r="X299" i="6"/>
  <c r="V299" i="6"/>
  <c r="T299" i="6"/>
  <c r="R299" i="6"/>
  <c r="P299" i="6"/>
  <c r="N299" i="6"/>
  <c r="L299" i="6"/>
  <c r="J299" i="6"/>
  <c r="H299" i="6"/>
  <c r="F299" i="6"/>
  <c r="AN298" i="6"/>
  <c r="AL298" i="6"/>
  <c r="AJ298" i="6"/>
  <c r="AH298" i="6"/>
  <c r="AF298" i="6"/>
  <c r="AD298" i="6"/>
  <c r="AB298" i="6"/>
  <c r="Z298" i="6"/>
  <c r="X298" i="6"/>
  <c r="V298" i="6"/>
  <c r="T298" i="6"/>
  <c r="R298" i="6"/>
  <c r="P298" i="6"/>
  <c r="N298" i="6"/>
  <c r="L298" i="6"/>
  <c r="J298" i="6"/>
  <c r="H298" i="6"/>
  <c r="F298" i="6"/>
  <c r="AN297" i="6"/>
  <c r="AL297" i="6"/>
  <c r="AJ297" i="6"/>
  <c r="AH297" i="6"/>
  <c r="AF297" i="6"/>
  <c r="AD297" i="6"/>
  <c r="AB297" i="6"/>
  <c r="Z297" i="6"/>
  <c r="X297" i="6"/>
  <c r="V297" i="6"/>
  <c r="T297" i="6"/>
  <c r="R297" i="6"/>
  <c r="P297" i="6"/>
  <c r="N297" i="6"/>
  <c r="L297" i="6"/>
  <c r="J297" i="6"/>
  <c r="H297" i="6"/>
  <c r="F297" i="6"/>
  <c r="AN296" i="6"/>
  <c r="AL296" i="6"/>
  <c r="AJ296" i="6"/>
  <c r="AH296" i="6"/>
  <c r="AF296" i="6"/>
  <c r="AD296" i="6"/>
  <c r="AB296" i="6"/>
  <c r="Z296" i="6"/>
  <c r="X296" i="6"/>
  <c r="V296" i="6"/>
  <c r="T296" i="6"/>
  <c r="R296" i="6"/>
  <c r="P296" i="6"/>
  <c r="N296" i="6"/>
  <c r="L296" i="6"/>
  <c r="J296" i="6"/>
  <c r="H296" i="6"/>
  <c r="F296" i="6"/>
  <c r="AN294" i="6"/>
  <c r="AL294" i="6"/>
  <c r="AJ294" i="6"/>
  <c r="AH294" i="6"/>
  <c r="AF294" i="6"/>
  <c r="AD294" i="6"/>
  <c r="AB294" i="6"/>
  <c r="Z294" i="6"/>
  <c r="X294" i="6"/>
  <c r="V294" i="6"/>
  <c r="T294" i="6"/>
  <c r="R294" i="6"/>
  <c r="P294" i="6"/>
  <c r="N294" i="6"/>
  <c r="L294" i="6"/>
  <c r="J294" i="6"/>
  <c r="H294" i="6"/>
  <c r="F294" i="6"/>
  <c r="AN293" i="6"/>
  <c r="AL293" i="6"/>
  <c r="AJ293" i="6"/>
  <c r="AH293" i="6"/>
  <c r="AF293" i="6"/>
  <c r="AD293" i="6"/>
  <c r="AB293" i="6"/>
  <c r="Z293" i="6"/>
  <c r="X293" i="6"/>
  <c r="V293" i="6"/>
  <c r="T293" i="6"/>
  <c r="R293" i="6"/>
  <c r="P293" i="6"/>
  <c r="N293" i="6"/>
  <c r="L293" i="6"/>
  <c r="J293" i="6"/>
  <c r="H293" i="6"/>
  <c r="F293" i="6"/>
  <c r="AN292" i="6"/>
  <c r="AL292" i="6"/>
  <c r="AJ292" i="6"/>
  <c r="AH292" i="6"/>
  <c r="AF292" i="6"/>
  <c r="AD292" i="6"/>
  <c r="AB292" i="6"/>
  <c r="Z292" i="6"/>
  <c r="X292" i="6"/>
  <c r="V292" i="6"/>
  <c r="T292" i="6"/>
  <c r="R292" i="6"/>
  <c r="P292" i="6"/>
  <c r="N292" i="6"/>
  <c r="L292" i="6"/>
  <c r="J292" i="6"/>
  <c r="H292" i="6"/>
  <c r="F292" i="6"/>
  <c r="AN291" i="6"/>
  <c r="AL291" i="6"/>
  <c r="AJ291" i="6"/>
  <c r="AH291" i="6"/>
  <c r="AF291" i="6"/>
  <c r="AD291" i="6"/>
  <c r="AB291" i="6"/>
  <c r="Z291" i="6"/>
  <c r="X291" i="6"/>
  <c r="V291" i="6"/>
  <c r="T291" i="6"/>
  <c r="R291" i="6"/>
  <c r="P291" i="6"/>
  <c r="N291" i="6"/>
  <c r="L291" i="6"/>
  <c r="J291" i="6"/>
  <c r="H291" i="6"/>
  <c r="F291" i="6"/>
  <c r="AN290" i="6"/>
  <c r="AL290" i="6"/>
  <c r="AJ290" i="6"/>
  <c r="AH290" i="6"/>
  <c r="AF290" i="6"/>
  <c r="AD290" i="6"/>
  <c r="AB290" i="6"/>
  <c r="Z290" i="6"/>
  <c r="X290" i="6"/>
  <c r="V290" i="6"/>
  <c r="T290" i="6"/>
  <c r="R290" i="6"/>
  <c r="P290" i="6"/>
  <c r="N290" i="6"/>
  <c r="L290" i="6"/>
  <c r="J290" i="6"/>
  <c r="H290" i="6"/>
  <c r="F290" i="6"/>
  <c r="AN289" i="6"/>
  <c r="AL289" i="6"/>
  <c r="AJ289" i="6"/>
  <c r="AH289" i="6"/>
  <c r="AF289" i="6"/>
  <c r="AD289" i="6"/>
  <c r="AB289" i="6"/>
  <c r="Z289" i="6"/>
  <c r="X289" i="6"/>
  <c r="V289" i="6"/>
  <c r="T289" i="6"/>
  <c r="R289" i="6"/>
  <c r="P289" i="6"/>
  <c r="N289" i="6"/>
  <c r="L289" i="6"/>
  <c r="J289" i="6"/>
  <c r="H289" i="6"/>
  <c r="F289" i="6"/>
  <c r="AN288" i="6"/>
  <c r="AL288" i="6"/>
  <c r="AJ288" i="6"/>
  <c r="AH288" i="6"/>
  <c r="AF288" i="6"/>
  <c r="AD288" i="6"/>
  <c r="AB288" i="6"/>
  <c r="Z288" i="6"/>
  <c r="X288" i="6"/>
  <c r="V288" i="6"/>
  <c r="T288" i="6"/>
  <c r="R288" i="6"/>
  <c r="P288" i="6"/>
  <c r="N288" i="6"/>
  <c r="L288" i="6"/>
  <c r="J288" i="6"/>
  <c r="H288" i="6"/>
  <c r="F288" i="6"/>
  <c r="AN287" i="6"/>
  <c r="AL287" i="6"/>
  <c r="AJ287" i="6"/>
  <c r="AH287" i="6"/>
  <c r="AF287" i="6"/>
  <c r="AD287" i="6"/>
  <c r="AB287" i="6"/>
  <c r="Z287" i="6"/>
  <c r="X287" i="6"/>
  <c r="V287" i="6"/>
  <c r="T287" i="6"/>
  <c r="R287" i="6"/>
  <c r="P287" i="6"/>
  <c r="N287" i="6"/>
  <c r="L287" i="6"/>
  <c r="J287" i="6"/>
  <c r="H287" i="6"/>
  <c r="F287" i="6"/>
  <c r="AN286" i="6"/>
  <c r="AL286" i="6"/>
  <c r="AJ286" i="6"/>
  <c r="AH286" i="6"/>
  <c r="AF286" i="6"/>
  <c r="AD286" i="6"/>
  <c r="AB286" i="6"/>
  <c r="Z286" i="6"/>
  <c r="X286" i="6"/>
  <c r="V286" i="6"/>
  <c r="T286" i="6"/>
  <c r="R286" i="6"/>
  <c r="P286" i="6"/>
  <c r="N286" i="6"/>
  <c r="L286" i="6"/>
  <c r="J286" i="6"/>
  <c r="H286" i="6"/>
  <c r="F286" i="6"/>
  <c r="AN285" i="6"/>
  <c r="AL285" i="6"/>
  <c r="AJ285" i="6"/>
  <c r="AH285" i="6"/>
  <c r="AF285" i="6"/>
  <c r="AD285" i="6"/>
  <c r="AB285" i="6"/>
  <c r="Z285" i="6"/>
  <c r="X285" i="6"/>
  <c r="V285" i="6"/>
  <c r="T285" i="6"/>
  <c r="R285" i="6"/>
  <c r="P285" i="6"/>
  <c r="N285" i="6"/>
  <c r="L285" i="6"/>
  <c r="J285" i="6"/>
  <c r="H285" i="6"/>
  <c r="F285" i="6"/>
  <c r="AN284" i="6"/>
  <c r="AL284" i="6"/>
  <c r="AJ284" i="6"/>
  <c r="AH284" i="6"/>
  <c r="AF284" i="6"/>
  <c r="AD284" i="6"/>
  <c r="AB284" i="6"/>
  <c r="Z284" i="6"/>
  <c r="X284" i="6"/>
  <c r="V284" i="6"/>
  <c r="T284" i="6"/>
  <c r="R284" i="6"/>
  <c r="P284" i="6"/>
  <c r="N284" i="6"/>
  <c r="L284" i="6"/>
  <c r="J284" i="6"/>
  <c r="H284" i="6"/>
  <c r="F284" i="6"/>
  <c r="AN283" i="6"/>
  <c r="AL283" i="6"/>
  <c r="AJ283" i="6"/>
  <c r="AH283" i="6"/>
  <c r="AF283" i="6"/>
  <c r="AD283" i="6"/>
  <c r="AB283" i="6"/>
  <c r="Z283" i="6"/>
  <c r="X283" i="6"/>
  <c r="V283" i="6"/>
  <c r="T283" i="6"/>
  <c r="R283" i="6"/>
  <c r="P283" i="6"/>
  <c r="N283" i="6"/>
  <c r="L283" i="6"/>
  <c r="J283" i="6"/>
  <c r="H283" i="6"/>
  <c r="F283" i="6"/>
  <c r="AN282" i="6"/>
  <c r="AL282" i="6"/>
  <c r="AJ282" i="6"/>
  <c r="AH282" i="6"/>
  <c r="AF282" i="6"/>
  <c r="AD282" i="6"/>
  <c r="AB282" i="6"/>
  <c r="Z282" i="6"/>
  <c r="X282" i="6"/>
  <c r="V282" i="6"/>
  <c r="T282" i="6"/>
  <c r="R282" i="6"/>
  <c r="P282" i="6"/>
  <c r="N282" i="6"/>
  <c r="L282" i="6"/>
  <c r="J282" i="6"/>
  <c r="H282" i="6"/>
  <c r="F282" i="6"/>
  <c r="AN281" i="6"/>
  <c r="AL281" i="6"/>
  <c r="AJ281" i="6"/>
  <c r="AH281" i="6"/>
  <c r="AF281" i="6"/>
  <c r="AD281" i="6"/>
  <c r="AB281" i="6"/>
  <c r="Z281" i="6"/>
  <c r="X281" i="6"/>
  <c r="V281" i="6"/>
  <c r="T281" i="6"/>
  <c r="R281" i="6"/>
  <c r="P281" i="6"/>
  <c r="N281" i="6"/>
  <c r="L281" i="6"/>
  <c r="J281" i="6"/>
  <c r="H281" i="6"/>
  <c r="F281" i="6"/>
  <c r="AN280" i="6"/>
  <c r="AL280" i="6"/>
  <c r="AJ280" i="6"/>
  <c r="AH280" i="6"/>
  <c r="AF280" i="6"/>
  <c r="AD280" i="6"/>
  <c r="AB280" i="6"/>
  <c r="Z280" i="6"/>
  <c r="X280" i="6"/>
  <c r="V280" i="6"/>
  <c r="T280" i="6"/>
  <c r="R280" i="6"/>
  <c r="P280" i="6"/>
  <c r="N280" i="6"/>
  <c r="L280" i="6"/>
  <c r="J280" i="6"/>
  <c r="H280" i="6"/>
  <c r="F280" i="6"/>
  <c r="AN279" i="6"/>
  <c r="AL279" i="6"/>
  <c r="AJ279" i="6"/>
  <c r="AH279" i="6"/>
  <c r="AF279" i="6"/>
  <c r="AD279" i="6"/>
  <c r="AB279" i="6"/>
  <c r="Z279" i="6"/>
  <c r="X279" i="6"/>
  <c r="V279" i="6"/>
  <c r="T279" i="6"/>
  <c r="R279" i="6"/>
  <c r="P279" i="6"/>
  <c r="N279" i="6"/>
  <c r="L279" i="6"/>
  <c r="J279" i="6"/>
  <c r="H279" i="6"/>
  <c r="F279" i="6"/>
  <c r="AN278" i="6"/>
  <c r="AL278" i="6"/>
  <c r="AJ278" i="6"/>
  <c r="AH278" i="6"/>
  <c r="AF278" i="6"/>
  <c r="AD278" i="6"/>
  <c r="AB278" i="6"/>
  <c r="Z278" i="6"/>
  <c r="X278" i="6"/>
  <c r="V278" i="6"/>
  <c r="T278" i="6"/>
  <c r="R278" i="6"/>
  <c r="P278" i="6"/>
  <c r="N278" i="6"/>
  <c r="L278" i="6"/>
  <c r="J278" i="6"/>
  <c r="H278" i="6"/>
  <c r="F278" i="6"/>
  <c r="AN277" i="6"/>
  <c r="AL277" i="6"/>
  <c r="AJ277" i="6"/>
  <c r="AH277" i="6"/>
  <c r="AF277" i="6"/>
  <c r="AD277" i="6"/>
  <c r="AB277" i="6"/>
  <c r="Z277" i="6"/>
  <c r="X277" i="6"/>
  <c r="V277" i="6"/>
  <c r="T277" i="6"/>
  <c r="R277" i="6"/>
  <c r="P277" i="6"/>
  <c r="N277" i="6"/>
  <c r="L277" i="6"/>
  <c r="J277" i="6"/>
  <c r="H277" i="6"/>
  <c r="F277" i="6"/>
  <c r="AN276" i="6"/>
  <c r="AL276" i="6"/>
  <c r="AJ276" i="6"/>
  <c r="AH276" i="6"/>
  <c r="AF276" i="6"/>
  <c r="AD276" i="6"/>
  <c r="AB276" i="6"/>
  <c r="Z276" i="6"/>
  <c r="X276" i="6"/>
  <c r="V276" i="6"/>
  <c r="T276" i="6"/>
  <c r="R276" i="6"/>
  <c r="P276" i="6"/>
  <c r="N276" i="6"/>
  <c r="L276" i="6"/>
  <c r="J276" i="6"/>
  <c r="H276" i="6"/>
  <c r="F276" i="6"/>
  <c r="AN275" i="6"/>
  <c r="AL275" i="6"/>
  <c r="AJ275" i="6"/>
  <c r="AH275" i="6"/>
  <c r="AF275" i="6"/>
  <c r="AD275" i="6"/>
  <c r="AB275" i="6"/>
  <c r="Z275" i="6"/>
  <c r="X275" i="6"/>
  <c r="V275" i="6"/>
  <c r="T275" i="6"/>
  <c r="R275" i="6"/>
  <c r="P275" i="6"/>
  <c r="N275" i="6"/>
  <c r="L275" i="6"/>
  <c r="J275" i="6"/>
  <c r="H275" i="6"/>
  <c r="F275" i="6"/>
  <c r="AN274" i="6"/>
  <c r="AL274" i="6"/>
  <c r="AJ274" i="6"/>
  <c r="AH274" i="6"/>
  <c r="AF274" i="6"/>
  <c r="AD274" i="6"/>
  <c r="AB274" i="6"/>
  <c r="Z274" i="6"/>
  <c r="X274" i="6"/>
  <c r="V274" i="6"/>
  <c r="T274" i="6"/>
  <c r="R274" i="6"/>
  <c r="P274" i="6"/>
  <c r="N274" i="6"/>
  <c r="L274" i="6"/>
  <c r="J274" i="6"/>
  <c r="H274" i="6"/>
  <c r="F274" i="6"/>
  <c r="AN273" i="6"/>
  <c r="AL273" i="6"/>
  <c r="AJ273" i="6"/>
  <c r="AH273" i="6"/>
  <c r="AF273" i="6"/>
  <c r="AD273" i="6"/>
  <c r="AB273" i="6"/>
  <c r="Z273" i="6"/>
  <c r="X273" i="6"/>
  <c r="V273" i="6"/>
  <c r="T273" i="6"/>
  <c r="R273" i="6"/>
  <c r="P273" i="6"/>
  <c r="N273" i="6"/>
  <c r="L273" i="6"/>
  <c r="J273" i="6"/>
  <c r="H273" i="6"/>
  <c r="F273" i="6"/>
  <c r="AN272" i="6"/>
  <c r="AL272" i="6"/>
  <c r="AJ272" i="6"/>
  <c r="AH272" i="6"/>
  <c r="AF272" i="6"/>
  <c r="AD272" i="6"/>
  <c r="AB272" i="6"/>
  <c r="Z272" i="6"/>
  <c r="X272" i="6"/>
  <c r="V272" i="6"/>
  <c r="T272" i="6"/>
  <c r="R272" i="6"/>
  <c r="P272" i="6"/>
  <c r="N272" i="6"/>
  <c r="L272" i="6"/>
  <c r="J272" i="6"/>
  <c r="H272" i="6"/>
  <c r="F272" i="6"/>
  <c r="AN271" i="6"/>
  <c r="AL271" i="6"/>
  <c r="AJ271" i="6"/>
  <c r="AH271" i="6"/>
  <c r="AF271" i="6"/>
  <c r="AD271" i="6"/>
  <c r="AB271" i="6"/>
  <c r="Z271" i="6"/>
  <c r="X271" i="6"/>
  <c r="V271" i="6"/>
  <c r="T271" i="6"/>
  <c r="R271" i="6"/>
  <c r="P271" i="6"/>
  <c r="N271" i="6"/>
  <c r="L271" i="6"/>
  <c r="J271" i="6"/>
  <c r="H271" i="6"/>
  <c r="F271" i="6"/>
  <c r="AN270" i="6"/>
  <c r="AL270" i="6"/>
  <c r="AJ270" i="6"/>
  <c r="AH270" i="6"/>
  <c r="AF270" i="6"/>
  <c r="AD270" i="6"/>
  <c r="AB270" i="6"/>
  <c r="Z270" i="6"/>
  <c r="X270" i="6"/>
  <c r="V270" i="6"/>
  <c r="T270" i="6"/>
  <c r="R270" i="6"/>
  <c r="P270" i="6"/>
  <c r="N270" i="6"/>
  <c r="L270" i="6"/>
  <c r="J270" i="6"/>
  <c r="H270" i="6"/>
  <c r="F270" i="6"/>
  <c r="AN269" i="6"/>
  <c r="AL269" i="6"/>
  <c r="AJ269" i="6"/>
  <c r="AH269" i="6"/>
  <c r="AF269" i="6"/>
  <c r="AD269" i="6"/>
  <c r="AB269" i="6"/>
  <c r="Z269" i="6"/>
  <c r="X269" i="6"/>
  <c r="V269" i="6"/>
  <c r="T269" i="6"/>
  <c r="R269" i="6"/>
  <c r="P269" i="6"/>
  <c r="N269" i="6"/>
  <c r="L269" i="6"/>
  <c r="J269" i="6"/>
  <c r="H269" i="6"/>
  <c r="F269" i="6"/>
  <c r="AN268" i="6"/>
  <c r="AL268" i="6"/>
  <c r="AJ268" i="6"/>
  <c r="AH268" i="6"/>
  <c r="AF268" i="6"/>
  <c r="AD268" i="6"/>
  <c r="AB268" i="6"/>
  <c r="Z268" i="6"/>
  <c r="X268" i="6"/>
  <c r="V268" i="6"/>
  <c r="T268" i="6"/>
  <c r="R268" i="6"/>
  <c r="P268" i="6"/>
  <c r="N268" i="6"/>
  <c r="L268" i="6"/>
  <c r="J268" i="6"/>
  <c r="H268" i="6"/>
  <c r="F268" i="6"/>
  <c r="AN267" i="6"/>
  <c r="AL267" i="6"/>
  <c r="AJ267" i="6"/>
  <c r="AH267" i="6"/>
  <c r="AF267" i="6"/>
  <c r="AD267" i="6"/>
  <c r="AB267" i="6"/>
  <c r="Z267" i="6"/>
  <c r="X267" i="6"/>
  <c r="V267" i="6"/>
  <c r="T267" i="6"/>
  <c r="R267" i="6"/>
  <c r="P267" i="6"/>
  <c r="N267" i="6"/>
  <c r="L267" i="6"/>
  <c r="J267" i="6"/>
  <c r="H267" i="6"/>
  <c r="F267" i="6"/>
  <c r="AN266" i="6"/>
  <c r="AL266" i="6"/>
  <c r="AJ266" i="6"/>
  <c r="AH266" i="6"/>
  <c r="AF266" i="6"/>
  <c r="AD266" i="6"/>
  <c r="AB266" i="6"/>
  <c r="Z266" i="6"/>
  <c r="X266" i="6"/>
  <c r="V266" i="6"/>
  <c r="T266" i="6"/>
  <c r="R266" i="6"/>
  <c r="P266" i="6"/>
  <c r="N266" i="6"/>
  <c r="L266" i="6"/>
  <c r="J266" i="6"/>
  <c r="H266" i="6"/>
  <c r="F266" i="6"/>
  <c r="AN265" i="6"/>
  <c r="AL265" i="6"/>
  <c r="AJ265" i="6"/>
  <c r="AH265" i="6"/>
  <c r="AF265" i="6"/>
  <c r="AD265" i="6"/>
  <c r="AB265" i="6"/>
  <c r="Z265" i="6"/>
  <c r="X265" i="6"/>
  <c r="V265" i="6"/>
  <c r="T265" i="6"/>
  <c r="R265" i="6"/>
  <c r="P265" i="6"/>
  <c r="N265" i="6"/>
  <c r="L265" i="6"/>
  <c r="J265" i="6"/>
  <c r="H265" i="6"/>
  <c r="F265" i="6"/>
  <c r="AN264" i="6"/>
  <c r="AL264" i="6"/>
  <c r="AJ264" i="6"/>
  <c r="AH264" i="6"/>
  <c r="AF264" i="6"/>
  <c r="AD264" i="6"/>
  <c r="AB264" i="6"/>
  <c r="Z264" i="6"/>
  <c r="X264" i="6"/>
  <c r="V264" i="6"/>
  <c r="T264" i="6"/>
  <c r="R264" i="6"/>
  <c r="P264" i="6"/>
  <c r="N264" i="6"/>
  <c r="L264" i="6"/>
  <c r="J264" i="6"/>
  <c r="H264" i="6"/>
  <c r="F264" i="6"/>
  <c r="AN263" i="6"/>
  <c r="AL263" i="6"/>
  <c r="AJ263" i="6"/>
  <c r="AH263" i="6"/>
  <c r="AF263" i="6"/>
  <c r="AD263" i="6"/>
  <c r="AB263" i="6"/>
  <c r="Z263" i="6"/>
  <c r="X263" i="6"/>
  <c r="V263" i="6"/>
  <c r="T263" i="6"/>
  <c r="R263" i="6"/>
  <c r="P263" i="6"/>
  <c r="N263" i="6"/>
  <c r="L263" i="6"/>
  <c r="J263" i="6"/>
  <c r="H263" i="6"/>
  <c r="F263" i="6"/>
  <c r="AN262" i="6"/>
  <c r="AL262" i="6"/>
  <c r="AJ262" i="6"/>
  <c r="AH262" i="6"/>
  <c r="AF262" i="6"/>
  <c r="AD262" i="6"/>
  <c r="AB262" i="6"/>
  <c r="Z262" i="6"/>
  <c r="X262" i="6"/>
  <c r="V262" i="6"/>
  <c r="T262" i="6"/>
  <c r="R262" i="6"/>
  <c r="P262" i="6"/>
  <c r="N262" i="6"/>
  <c r="L262" i="6"/>
  <c r="J262" i="6"/>
  <c r="H262" i="6"/>
  <c r="F262" i="6"/>
  <c r="AN261" i="6"/>
  <c r="AL261" i="6"/>
  <c r="AJ261" i="6"/>
  <c r="AH261" i="6"/>
  <c r="AF261" i="6"/>
  <c r="AD261" i="6"/>
  <c r="AB261" i="6"/>
  <c r="Z261" i="6"/>
  <c r="X261" i="6"/>
  <c r="V261" i="6"/>
  <c r="T261" i="6"/>
  <c r="R261" i="6"/>
  <c r="P261" i="6"/>
  <c r="N261" i="6"/>
  <c r="L261" i="6"/>
  <c r="J261" i="6"/>
  <c r="H261" i="6"/>
  <c r="F261" i="6"/>
  <c r="D260" i="6"/>
  <c r="AL260" i="6" s="1"/>
  <c r="D259" i="6"/>
  <c r="AD259" i="6" s="1"/>
  <c r="AN258" i="6"/>
  <c r="AL258" i="6"/>
  <c r="AJ258" i="6"/>
  <c r="AH258" i="6"/>
  <c r="AF258" i="6"/>
  <c r="AD258" i="6"/>
  <c r="AB258" i="6"/>
  <c r="Z258" i="6"/>
  <c r="X258" i="6"/>
  <c r="V258" i="6"/>
  <c r="T258" i="6"/>
  <c r="R258" i="6"/>
  <c r="P258" i="6"/>
  <c r="N258" i="6"/>
  <c r="L258" i="6"/>
  <c r="J258" i="6"/>
  <c r="H258" i="6"/>
  <c r="F258" i="6"/>
  <c r="AN257" i="6"/>
  <c r="AL257" i="6"/>
  <c r="AJ257" i="6"/>
  <c r="AH257" i="6"/>
  <c r="AF257" i="6"/>
  <c r="AD257" i="6"/>
  <c r="AB257" i="6"/>
  <c r="Z257" i="6"/>
  <c r="X257" i="6"/>
  <c r="V257" i="6"/>
  <c r="T257" i="6"/>
  <c r="R257" i="6"/>
  <c r="P257" i="6"/>
  <c r="N257" i="6"/>
  <c r="L257" i="6"/>
  <c r="J257" i="6"/>
  <c r="H257" i="6"/>
  <c r="F257" i="6"/>
  <c r="AN256" i="6"/>
  <c r="AL256" i="6"/>
  <c r="AJ256" i="6"/>
  <c r="AH256" i="6"/>
  <c r="AF256" i="6"/>
  <c r="AD256" i="6"/>
  <c r="AB256" i="6"/>
  <c r="Z256" i="6"/>
  <c r="X256" i="6"/>
  <c r="V256" i="6"/>
  <c r="T256" i="6"/>
  <c r="R256" i="6"/>
  <c r="P256" i="6"/>
  <c r="N256" i="6"/>
  <c r="L256" i="6"/>
  <c r="J256" i="6"/>
  <c r="H256" i="6"/>
  <c r="F256" i="6"/>
  <c r="AN255" i="6"/>
  <c r="AL255" i="6"/>
  <c r="AJ255" i="6"/>
  <c r="AH255" i="6"/>
  <c r="AF255" i="6"/>
  <c r="AD255" i="6"/>
  <c r="AB255" i="6"/>
  <c r="Z255" i="6"/>
  <c r="X255" i="6"/>
  <c r="V255" i="6"/>
  <c r="T255" i="6"/>
  <c r="R255" i="6"/>
  <c r="P255" i="6"/>
  <c r="N255" i="6"/>
  <c r="L255" i="6"/>
  <c r="J255" i="6"/>
  <c r="H255" i="6"/>
  <c r="F255" i="6"/>
  <c r="AN254" i="6"/>
  <c r="AL254" i="6"/>
  <c r="AJ254" i="6"/>
  <c r="AH254" i="6"/>
  <c r="AF254" i="6"/>
  <c r="AD254" i="6"/>
  <c r="AB254" i="6"/>
  <c r="Z254" i="6"/>
  <c r="X254" i="6"/>
  <c r="V254" i="6"/>
  <c r="T254" i="6"/>
  <c r="R254" i="6"/>
  <c r="P254" i="6"/>
  <c r="N254" i="6"/>
  <c r="L254" i="6"/>
  <c r="J254" i="6"/>
  <c r="H254" i="6"/>
  <c r="F254" i="6"/>
  <c r="AN253" i="6"/>
  <c r="AL253" i="6"/>
  <c r="AJ253" i="6"/>
  <c r="AH253" i="6"/>
  <c r="AF253" i="6"/>
  <c r="AD253" i="6"/>
  <c r="AB253" i="6"/>
  <c r="Z253" i="6"/>
  <c r="X253" i="6"/>
  <c r="V253" i="6"/>
  <c r="T253" i="6"/>
  <c r="R253" i="6"/>
  <c r="P253" i="6"/>
  <c r="N253" i="6"/>
  <c r="L253" i="6"/>
  <c r="J253" i="6"/>
  <c r="H253" i="6"/>
  <c r="F253" i="6"/>
  <c r="AN252" i="6"/>
  <c r="AL252" i="6"/>
  <c r="AJ252" i="6"/>
  <c r="AH252" i="6"/>
  <c r="AF252" i="6"/>
  <c r="AD252" i="6"/>
  <c r="AB252" i="6"/>
  <c r="Z252" i="6"/>
  <c r="X252" i="6"/>
  <c r="V252" i="6"/>
  <c r="T252" i="6"/>
  <c r="R252" i="6"/>
  <c r="P252" i="6"/>
  <c r="N252" i="6"/>
  <c r="L252" i="6"/>
  <c r="J252" i="6"/>
  <c r="H252" i="6"/>
  <c r="F252" i="6"/>
  <c r="AN251" i="6"/>
  <c r="AL251" i="6"/>
  <c r="AJ251" i="6"/>
  <c r="AH251" i="6"/>
  <c r="AF251" i="6"/>
  <c r="AD251" i="6"/>
  <c r="AB251" i="6"/>
  <c r="Z251" i="6"/>
  <c r="X251" i="6"/>
  <c r="V251" i="6"/>
  <c r="T251" i="6"/>
  <c r="R251" i="6"/>
  <c r="P251" i="6"/>
  <c r="N251" i="6"/>
  <c r="L251" i="6"/>
  <c r="J251" i="6"/>
  <c r="H251" i="6"/>
  <c r="F251" i="6"/>
  <c r="AN250" i="6"/>
  <c r="AL250" i="6"/>
  <c r="AJ250" i="6"/>
  <c r="AH250" i="6"/>
  <c r="AF250" i="6"/>
  <c r="AD250" i="6"/>
  <c r="AB250" i="6"/>
  <c r="Z250" i="6"/>
  <c r="X250" i="6"/>
  <c r="V250" i="6"/>
  <c r="T250" i="6"/>
  <c r="R250" i="6"/>
  <c r="P250" i="6"/>
  <c r="N250" i="6"/>
  <c r="L250" i="6"/>
  <c r="J250" i="6"/>
  <c r="H250" i="6"/>
  <c r="F250" i="6"/>
  <c r="AN249" i="6"/>
  <c r="AL249" i="6"/>
  <c r="AJ249" i="6"/>
  <c r="AH249" i="6"/>
  <c r="AF249" i="6"/>
  <c r="AD249" i="6"/>
  <c r="AB249" i="6"/>
  <c r="Z249" i="6"/>
  <c r="X249" i="6"/>
  <c r="V249" i="6"/>
  <c r="T249" i="6"/>
  <c r="R249" i="6"/>
  <c r="P249" i="6"/>
  <c r="N249" i="6"/>
  <c r="L249" i="6"/>
  <c r="J249" i="6"/>
  <c r="H249" i="6"/>
  <c r="F249" i="6"/>
  <c r="AN248" i="6"/>
  <c r="AL248" i="6"/>
  <c r="AJ248" i="6"/>
  <c r="AH248" i="6"/>
  <c r="AF248" i="6"/>
  <c r="AD248" i="6"/>
  <c r="AB248" i="6"/>
  <c r="Z248" i="6"/>
  <c r="X248" i="6"/>
  <c r="V248" i="6"/>
  <c r="T248" i="6"/>
  <c r="R248" i="6"/>
  <c r="P248" i="6"/>
  <c r="N248" i="6"/>
  <c r="L248" i="6"/>
  <c r="J248" i="6"/>
  <c r="H248" i="6"/>
  <c r="F248" i="6"/>
  <c r="AN247" i="6"/>
  <c r="AL247" i="6"/>
  <c r="AJ247" i="6"/>
  <c r="AH247" i="6"/>
  <c r="AF247" i="6"/>
  <c r="AD247" i="6"/>
  <c r="AB247" i="6"/>
  <c r="Z247" i="6"/>
  <c r="X247" i="6"/>
  <c r="V247" i="6"/>
  <c r="T247" i="6"/>
  <c r="R247" i="6"/>
  <c r="P247" i="6"/>
  <c r="N247" i="6"/>
  <c r="L247" i="6"/>
  <c r="J247" i="6"/>
  <c r="H247" i="6"/>
  <c r="F247" i="6"/>
  <c r="AN246" i="6"/>
  <c r="AL246" i="6"/>
  <c r="AJ246" i="6"/>
  <c r="AH246" i="6"/>
  <c r="AF246" i="6"/>
  <c r="AD246" i="6"/>
  <c r="AB246" i="6"/>
  <c r="Z246" i="6"/>
  <c r="X246" i="6"/>
  <c r="V246" i="6"/>
  <c r="T246" i="6"/>
  <c r="R246" i="6"/>
  <c r="P246" i="6"/>
  <c r="N246" i="6"/>
  <c r="L246" i="6"/>
  <c r="J246" i="6"/>
  <c r="H246" i="6"/>
  <c r="F246" i="6"/>
  <c r="AN245" i="6"/>
  <c r="AL245" i="6"/>
  <c r="AJ245" i="6"/>
  <c r="AH245" i="6"/>
  <c r="AF245" i="6"/>
  <c r="AD245" i="6"/>
  <c r="AB245" i="6"/>
  <c r="Z245" i="6"/>
  <c r="X245" i="6"/>
  <c r="V245" i="6"/>
  <c r="T245" i="6"/>
  <c r="R245" i="6"/>
  <c r="P245" i="6"/>
  <c r="N245" i="6"/>
  <c r="L245" i="6"/>
  <c r="J245" i="6"/>
  <c r="H245" i="6"/>
  <c r="F245" i="6"/>
  <c r="AN244" i="6"/>
  <c r="AL244" i="6"/>
  <c r="AJ244" i="6"/>
  <c r="AH244" i="6"/>
  <c r="AF244" i="6"/>
  <c r="AD244" i="6"/>
  <c r="AB244" i="6"/>
  <c r="Z244" i="6"/>
  <c r="X244" i="6"/>
  <c r="V244" i="6"/>
  <c r="T244" i="6"/>
  <c r="R244" i="6"/>
  <c r="P244" i="6"/>
  <c r="N244" i="6"/>
  <c r="L244" i="6"/>
  <c r="J244" i="6"/>
  <c r="H244" i="6"/>
  <c r="F244" i="6"/>
  <c r="AN243" i="6"/>
  <c r="AL243" i="6"/>
  <c r="AJ243" i="6"/>
  <c r="AH243" i="6"/>
  <c r="AF243" i="6"/>
  <c r="AD243" i="6"/>
  <c r="AB243" i="6"/>
  <c r="Z243" i="6"/>
  <c r="X243" i="6"/>
  <c r="V243" i="6"/>
  <c r="T243" i="6"/>
  <c r="R243" i="6"/>
  <c r="P243" i="6"/>
  <c r="N243" i="6"/>
  <c r="L243" i="6"/>
  <c r="J243" i="6"/>
  <c r="H243" i="6"/>
  <c r="F243" i="6"/>
  <c r="AN242" i="6"/>
  <c r="AL242" i="6"/>
  <c r="AJ242" i="6"/>
  <c r="AH242" i="6"/>
  <c r="AF242" i="6"/>
  <c r="AD242" i="6"/>
  <c r="AB242" i="6"/>
  <c r="Z242" i="6"/>
  <c r="X242" i="6"/>
  <c r="V242" i="6"/>
  <c r="T242" i="6"/>
  <c r="R242" i="6"/>
  <c r="P242" i="6"/>
  <c r="N242" i="6"/>
  <c r="L242" i="6"/>
  <c r="J242" i="6"/>
  <c r="H242" i="6"/>
  <c r="F242" i="6"/>
  <c r="AN241" i="6"/>
  <c r="AL241" i="6"/>
  <c r="AJ241" i="6"/>
  <c r="AH241" i="6"/>
  <c r="AF241" i="6"/>
  <c r="AD241" i="6"/>
  <c r="AB241" i="6"/>
  <c r="Z241" i="6"/>
  <c r="X241" i="6"/>
  <c r="V241" i="6"/>
  <c r="T241" i="6"/>
  <c r="R241" i="6"/>
  <c r="P241" i="6"/>
  <c r="N241" i="6"/>
  <c r="L241" i="6"/>
  <c r="J241" i="6"/>
  <c r="H241" i="6"/>
  <c r="F241" i="6"/>
  <c r="AN240" i="6"/>
  <c r="AL240" i="6"/>
  <c r="AJ240" i="6"/>
  <c r="AH240" i="6"/>
  <c r="AF240" i="6"/>
  <c r="AD240" i="6"/>
  <c r="AB240" i="6"/>
  <c r="Z240" i="6"/>
  <c r="X240" i="6"/>
  <c r="V240" i="6"/>
  <c r="T240" i="6"/>
  <c r="R240" i="6"/>
  <c r="P240" i="6"/>
  <c r="N240" i="6"/>
  <c r="L240" i="6"/>
  <c r="J240" i="6"/>
  <c r="H240" i="6"/>
  <c r="F240" i="6"/>
  <c r="AN239" i="6"/>
  <c r="AL239" i="6"/>
  <c r="AJ239" i="6"/>
  <c r="AH239" i="6"/>
  <c r="AF239" i="6"/>
  <c r="AD239" i="6"/>
  <c r="AB239" i="6"/>
  <c r="Z239" i="6"/>
  <c r="X239" i="6"/>
  <c r="V239" i="6"/>
  <c r="T239" i="6"/>
  <c r="R239" i="6"/>
  <c r="P239" i="6"/>
  <c r="N239" i="6"/>
  <c r="L239" i="6"/>
  <c r="J239" i="6"/>
  <c r="H239" i="6"/>
  <c r="F239" i="6"/>
  <c r="AN238" i="6"/>
  <c r="AL238" i="6"/>
  <c r="AJ238" i="6"/>
  <c r="AH238" i="6"/>
  <c r="AF238" i="6"/>
  <c r="AD238" i="6"/>
  <c r="AB238" i="6"/>
  <c r="Z238" i="6"/>
  <c r="X238" i="6"/>
  <c r="V238" i="6"/>
  <c r="T238" i="6"/>
  <c r="R238" i="6"/>
  <c r="P238" i="6"/>
  <c r="N238" i="6"/>
  <c r="L238" i="6"/>
  <c r="J238" i="6"/>
  <c r="H238" i="6"/>
  <c r="F238" i="6"/>
  <c r="AN237" i="6"/>
  <c r="AL237" i="6"/>
  <c r="AJ237" i="6"/>
  <c r="AH237" i="6"/>
  <c r="AF237" i="6"/>
  <c r="AD237" i="6"/>
  <c r="AB237" i="6"/>
  <c r="Z237" i="6"/>
  <c r="X237" i="6"/>
  <c r="V237" i="6"/>
  <c r="T237" i="6"/>
  <c r="R237" i="6"/>
  <c r="P237" i="6"/>
  <c r="N237" i="6"/>
  <c r="L237" i="6"/>
  <c r="J237" i="6"/>
  <c r="H237" i="6"/>
  <c r="F237" i="6"/>
  <c r="D236" i="6"/>
  <c r="X236" i="6" s="1"/>
  <c r="D235" i="6"/>
  <c r="AD235" i="6" s="1"/>
  <c r="D234" i="6"/>
  <c r="AN234" i="6" s="1"/>
  <c r="AN233" i="6"/>
  <c r="AL233" i="6"/>
  <c r="AJ233" i="6"/>
  <c r="AH233" i="6"/>
  <c r="AF233" i="6"/>
  <c r="AD233" i="6"/>
  <c r="AB233" i="6"/>
  <c r="Z233" i="6"/>
  <c r="X233" i="6"/>
  <c r="V233" i="6"/>
  <c r="T233" i="6"/>
  <c r="R233" i="6"/>
  <c r="P233" i="6"/>
  <c r="N233" i="6"/>
  <c r="L233" i="6"/>
  <c r="J233" i="6"/>
  <c r="H233" i="6"/>
  <c r="F233" i="6"/>
  <c r="AN232" i="6"/>
  <c r="AL232" i="6"/>
  <c r="AJ232" i="6"/>
  <c r="AH232" i="6"/>
  <c r="AF232" i="6"/>
  <c r="AD232" i="6"/>
  <c r="AB232" i="6"/>
  <c r="Z232" i="6"/>
  <c r="X232" i="6"/>
  <c r="V232" i="6"/>
  <c r="T232" i="6"/>
  <c r="R232" i="6"/>
  <c r="P232" i="6"/>
  <c r="N232" i="6"/>
  <c r="L232" i="6"/>
  <c r="J232" i="6"/>
  <c r="H232" i="6"/>
  <c r="F232" i="6"/>
  <c r="D231" i="6"/>
  <c r="AD231" i="6" s="1"/>
  <c r="AN230" i="6"/>
  <c r="AL230" i="6"/>
  <c r="AJ230" i="6"/>
  <c r="AH230" i="6"/>
  <c r="AF230" i="6"/>
  <c r="AD230" i="6"/>
  <c r="AB230" i="6"/>
  <c r="Z230" i="6"/>
  <c r="X230" i="6"/>
  <c r="V230" i="6"/>
  <c r="T230" i="6"/>
  <c r="R230" i="6"/>
  <c r="P230" i="6"/>
  <c r="N230" i="6"/>
  <c r="L230" i="6"/>
  <c r="J230" i="6"/>
  <c r="H230" i="6"/>
  <c r="F230" i="6"/>
  <c r="AN229" i="6"/>
  <c r="AL229" i="6"/>
  <c r="AJ229" i="6"/>
  <c r="AH229" i="6"/>
  <c r="AF229" i="6"/>
  <c r="AD229" i="6"/>
  <c r="AB229" i="6"/>
  <c r="Z229" i="6"/>
  <c r="X229" i="6"/>
  <c r="V229" i="6"/>
  <c r="T229" i="6"/>
  <c r="R229" i="6"/>
  <c r="P229" i="6"/>
  <c r="N229" i="6"/>
  <c r="L229" i="6"/>
  <c r="J229" i="6"/>
  <c r="H229" i="6"/>
  <c r="F229" i="6"/>
  <c r="AN228" i="6"/>
  <c r="AL228" i="6"/>
  <c r="AJ228" i="6"/>
  <c r="AH228" i="6"/>
  <c r="AF228" i="6"/>
  <c r="AD228" i="6"/>
  <c r="AB228" i="6"/>
  <c r="Z228" i="6"/>
  <c r="X228" i="6"/>
  <c r="V228" i="6"/>
  <c r="T228" i="6"/>
  <c r="R228" i="6"/>
  <c r="P228" i="6"/>
  <c r="N228" i="6"/>
  <c r="L228" i="6"/>
  <c r="J228" i="6"/>
  <c r="H228" i="6"/>
  <c r="F228" i="6"/>
  <c r="AN227" i="6"/>
  <c r="AL227" i="6"/>
  <c r="AJ227" i="6"/>
  <c r="AH227" i="6"/>
  <c r="AF227" i="6"/>
  <c r="AD227" i="6"/>
  <c r="AB227" i="6"/>
  <c r="Z227" i="6"/>
  <c r="X227" i="6"/>
  <c r="V227" i="6"/>
  <c r="T227" i="6"/>
  <c r="R227" i="6"/>
  <c r="P227" i="6"/>
  <c r="N227" i="6"/>
  <c r="L227" i="6"/>
  <c r="J227" i="6"/>
  <c r="H227" i="6"/>
  <c r="F227" i="6"/>
  <c r="AN226" i="6"/>
  <c r="AL226" i="6"/>
  <c r="AJ226" i="6"/>
  <c r="AH226" i="6"/>
  <c r="AF226" i="6"/>
  <c r="AD226" i="6"/>
  <c r="AB226" i="6"/>
  <c r="Z226" i="6"/>
  <c r="X226" i="6"/>
  <c r="V226" i="6"/>
  <c r="T226" i="6"/>
  <c r="R226" i="6"/>
  <c r="P226" i="6"/>
  <c r="N226" i="6"/>
  <c r="L226" i="6"/>
  <c r="J226" i="6"/>
  <c r="H226" i="6"/>
  <c r="F226" i="6"/>
  <c r="AN225" i="6"/>
  <c r="AL225" i="6"/>
  <c r="AJ225" i="6"/>
  <c r="AH225" i="6"/>
  <c r="AF225" i="6"/>
  <c r="AD225" i="6"/>
  <c r="AB225" i="6"/>
  <c r="Z225" i="6"/>
  <c r="X225" i="6"/>
  <c r="V225" i="6"/>
  <c r="T225" i="6"/>
  <c r="R225" i="6"/>
  <c r="P225" i="6"/>
  <c r="N225" i="6"/>
  <c r="L225" i="6"/>
  <c r="J225" i="6"/>
  <c r="H225" i="6"/>
  <c r="F225" i="6"/>
  <c r="AN224" i="6"/>
  <c r="AL224" i="6"/>
  <c r="AJ224" i="6"/>
  <c r="AH224" i="6"/>
  <c r="AF224" i="6"/>
  <c r="AD224" i="6"/>
  <c r="AB224" i="6"/>
  <c r="Z224" i="6"/>
  <c r="X224" i="6"/>
  <c r="V224" i="6"/>
  <c r="T224" i="6"/>
  <c r="R224" i="6"/>
  <c r="P224" i="6"/>
  <c r="N224" i="6"/>
  <c r="L224" i="6"/>
  <c r="J224" i="6"/>
  <c r="H224" i="6"/>
  <c r="F224" i="6"/>
  <c r="AN223" i="6"/>
  <c r="AL223" i="6"/>
  <c r="AJ223" i="6"/>
  <c r="AH223" i="6"/>
  <c r="AF223" i="6"/>
  <c r="AD223" i="6"/>
  <c r="AB223" i="6"/>
  <c r="Z223" i="6"/>
  <c r="X223" i="6"/>
  <c r="V223" i="6"/>
  <c r="T223" i="6"/>
  <c r="R223" i="6"/>
  <c r="P223" i="6"/>
  <c r="N223" i="6"/>
  <c r="L223" i="6"/>
  <c r="J223" i="6"/>
  <c r="H223" i="6"/>
  <c r="F223" i="6"/>
  <c r="AN222" i="6"/>
  <c r="AL222" i="6"/>
  <c r="AJ222" i="6"/>
  <c r="AH222" i="6"/>
  <c r="AF222" i="6"/>
  <c r="AD222" i="6"/>
  <c r="AB222" i="6"/>
  <c r="Z222" i="6"/>
  <c r="X222" i="6"/>
  <c r="V222" i="6"/>
  <c r="T222" i="6"/>
  <c r="R222" i="6"/>
  <c r="P222" i="6"/>
  <c r="N222" i="6"/>
  <c r="L222" i="6"/>
  <c r="J222" i="6"/>
  <c r="H222" i="6"/>
  <c r="F222" i="6"/>
  <c r="AN221" i="6"/>
  <c r="AL221" i="6"/>
  <c r="AJ221" i="6"/>
  <c r="AH221" i="6"/>
  <c r="AF221" i="6"/>
  <c r="AD221" i="6"/>
  <c r="AB221" i="6"/>
  <c r="Z221" i="6"/>
  <c r="X221" i="6"/>
  <c r="V221" i="6"/>
  <c r="T221" i="6"/>
  <c r="R221" i="6"/>
  <c r="P221" i="6"/>
  <c r="N221" i="6"/>
  <c r="L221" i="6"/>
  <c r="J221" i="6"/>
  <c r="H221" i="6"/>
  <c r="F221" i="6"/>
  <c r="AN220" i="6"/>
  <c r="AL220" i="6"/>
  <c r="AJ220" i="6"/>
  <c r="AH220" i="6"/>
  <c r="AF220" i="6"/>
  <c r="AD220" i="6"/>
  <c r="AB220" i="6"/>
  <c r="Z220" i="6"/>
  <c r="X220" i="6"/>
  <c r="V220" i="6"/>
  <c r="T220" i="6"/>
  <c r="R220" i="6"/>
  <c r="P220" i="6"/>
  <c r="N220" i="6"/>
  <c r="L220" i="6"/>
  <c r="J220" i="6"/>
  <c r="H220" i="6"/>
  <c r="F220" i="6"/>
  <c r="AN219" i="6"/>
  <c r="AL219" i="6"/>
  <c r="AJ219" i="6"/>
  <c r="AH219" i="6"/>
  <c r="AF219" i="6"/>
  <c r="AD219" i="6"/>
  <c r="AB219" i="6"/>
  <c r="Z219" i="6"/>
  <c r="X219" i="6"/>
  <c r="V219" i="6"/>
  <c r="T219" i="6"/>
  <c r="R219" i="6"/>
  <c r="P219" i="6"/>
  <c r="N219" i="6"/>
  <c r="L219" i="6"/>
  <c r="J219" i="6"/>
  <c r="H219" i="6"/>
  <c r="F219" i="6"/>
  <c r="AN218" i="6"/>
  <c r="AL218" i="6"/>
  <c r="AJ218" i="6"/>
  <c r="AH218" i="6"/>
  <c r="AF218" i="6"/>
  <c r="AD218" i="6"/>
  <c r="AB218" i="6"/>
  <c r="Z218" i="6"/>
  <c r="X218" i="6"/>
  <c r="V218" i="6"/>
  <c r="T218" i="6"/>
  <c r="R218" i="6"/>
  <c r="P218" i="6"/>
  <c r="N218" i="6"/>
  <c r="L218" i="6"/>
  <c r="J218" i="6"/>
  <c r="H218" i="6"/>
  <c r="F218" i="6"/>
  <c r="AN217" i="6"/>
  <c r="AL217" i="6"/>
  <c r="AJ217" i="6"/>
  <c r="AH217" i="6"/>
  <c r="AF217" i="6"/>
  <c r="AD217" i="6"/>
  <c r="AB217" i="6"/>
  <c r="Z217" i="6"/>
  <c r="X217" i="6"/>
  <c r="V217" i="6"/>
  <c r="T217" i="6"/>
  <c r="R217" i="6"/>
  <c r="P217" i="6"/>
  <c r="N217" i="6"/>
  <c r="L217" i="6"/>
  <c r="J217" i="6"/>
  <c r="H217" i="6"/>
  <c r="F217" i="6"/>
  <c r="AN216" i="6"/>
  <c r="AL216" i="6"/>
  <c r="AJ216" i="6"/>
  <c r="AH216" i="6"/>
  <c r="AF216" i="6"/>
  <c r="AD216" i="6"/>
  <c r="AB216" i="6"/>
  <c r="Z216" i="6"/>
  <c r="X216" i="6"/>
  <c r="V216" i="6"/>
  <c r="T216" i="6"/>
  <c r="R216" i="6"/>
  <c r="P216" i="6"/>
  <c r="N216" i="6"/>
  <c r="L216" i="6"/>
  <c r="J216" i="6"/>
  <c r="H216" i="6"/>
  <c r="F216" i="6"/>
  <c r="AN215" i="6"/>
  <c r="AL215" i="6"/>
  <c r="AJ215" i="6"/>
  <c r="AH215" i="6"/>
  <c r="AF215" i="6"/>
  <c r="AD215" i="6"/>
  <c r="AB215" i="6"/>
  <c r="Z215" i="6"/>
  <c r="X215" i="6"/>
  <c r="V215" i="6"/>
  <c r="T215" i="6"/>
  <c r="R215" i="6"/>
  <c r="P215" i="6"/>
  <c r="N215" i="6"/>
  <c r="L215" i="6"/>
  <c r="J215" i="6"/>
  <c r="H215" i="6"/>
  <c r="F215" i="6"/>
  <c r="AN214" i="6"/>
  <c r="AL214" i="6"/>
  <c r="AJ214" i="6"/>
  <c r="AH214" i="6"/>
  <c r="AF214" i="6"/>
  <c r="AD214" i="6"/>
  <c r="AB214" i="6"/>
  <c r="Z214" i="6"/>
  <c r="X214" i="6"/>
  <c r="V214" i="6"/>
  <c r="T214" i="6"/>
  <c r="R214" i="6"/>
  <c r="P214" i="6"/>
  <c r="N214" i="6"/>
  <c r="L214" i="6"/>
  <c r="J214" i="6"/>
  <c r="H214" i="6"/>
  <c r="F214" i="6"/>
  <c r="AN213" i="6"/>
  <c r="AL213" i="6"/>
  <c r="AJ213" i="6"/>
  <c r="AH213" i="6"/>
  <c r="AF213" i="6"/>
  <c r="AD213" i="6"/>
  <c r="AB213" i="6"/>
  <c r="Z213" i="6"/>
  <c r="X213" i="6"/>
  <c r="V213" i="6"/>
  <c r="T213" i="6"/>
  <c r="R213" i="6"/>
  <c r="P213" i="6"/>
  <c r="N213" i="6"/>
  <c r="L213" i="6"/>
  <c r="J213" i="6"/>
  <c r="H213" i="6"/>
  <c r="F213" i="6"/>
  <c r="AN212" i="6"/>
  <c r="AL212" i="6"/>
  <c r="AJ212" i="6"/>
  <c r="AH212" i="6"/>
  <c r="AF212" i="6"/>
  <c r="AD212" i="6"/>
  <c r="AB212" i="6"/>
  <c r="Z212" i="6"/>
  <c r="X212" i="6"/>
  <c r="V212" i="6"/>
  <c r="T212" i="6"/>
  <c r="R212" i="6"/>
  <c r="P212" i="6"/>
  <c r="N212" i="6"/>
  <c r="L212" i="6"/>
  <c r="J212" i="6"/>
  <c r="H212" i="6"/>
  <c r="F212" i="6"/>
  <c r="AN211" i="6"/>
  <c r="AL211" i="6"/>
  <c r="AJ211" i="6"/>
  <c r="AH211" i="6"/>
  <c r="AF211" i="6"/>
  <c r="AD211" i="6"/>
  <c r="AB211" i="6"/>
  <c r="Z211" i="6"/>
  <c r="X211" i="6"/>
  <c r="V211" i="6"/>
  <c r="T211" i="6"/>
  <c r="R211" i="6"/>
  <c r="P211" i="6"/>
  <c r="N211" i="6"/>
  <c r="L211" i="6"/>
  <c r="J211" i="6"/>
  <c r="H211" i="6"/>
  <c r="F211" i="6"/>
  <c r="AN210" i="6"/>
  <c r="AL210" i="6"/>
  <c r="AJ210" i="6"/>
  <c r="AH210" i="6"/>
  <c r="AF210" i="6"/>
  <c r="AD210" i="6"/>
  <c r="AB210" i="6"/>
  <c r="Z210" i="6"/>
  <c r="X210" i="6"/>
  <c r="V210" i="6"/>
  <c r="T210" i="6"/>
  <c r="R210" i="6"/>
  <c r="P210" i="6"/>
  <c r="N210" i="6"/>
  <c r="L210" i="6"/>
  <c r="J210" i="6"/>
  <c r="H210" i="6"/>
  <c r="F210" i="6"/>
  <c r="AN209" i="6"/>
  <c r="AL209" i="6"/>
  <c r="AJ209" i="6"/>
  <c r="AH209" i="6"/>
  <c r="AF209" i="6"/>
  <c r="AD209" i="6"/>
  <c r="AB209" i="6"/>
  <c r="Z209" i="6"/>
  <c r="X209" i="6"/>
  <c r="V209" i="6"/>
  <c r="T209" i="6"/>
  <c r="R209" i="6"/>
  <c r="P209" i="6"/>
  <c r="N209" i="6"/>
  <c r="L209" i="6"/>
  <c r="J209" i="6"/>
  <c r="H209" i="6"/>
  <c r="F209" i="6"/>
  <c r="AN208" i="6"/>
  <c r="AL208" i="6"/>
  <c r="AJ208" i="6"/>
  <c r="AH208" i="6"/>
  <c r="AF208" i="6"/>
  <c r="AD208" i="6"/>
  <c r="AB208" i="6"/>
  <c r="Z208" i="6"/>
  <c r="X208" i="6"/>
  <c r="V208" i="6"/>
  <c r="T208" i="6"/>
  <c r="R208" i="6"/>
  <c r="P208" i="6"/>
  <c r="N208" i="6"/>
  <c r="L208" i="6"/>
  <c r="J208" i="6"/>
  <c r="H208" i="6"/>
  <c r="F208" i="6"/>
  <c r="AN207" i="6"/>
  <c r="AL207" i="6"/>
  <c r="AJ207" i="6"/>
  <c r="AH207" i="6"/>
  <c r="AF207" i="6"/>
  <c r="AD207" i="6"/>
  <c r="AB207" i="6"/>
  <c r="Z207" i="6"/>
  <c r="X207" i="6"/>
  <c r="V207" i="6"/>
  <c r="T207" i="6"/>
  <c r="R207" i="6"/>
  <c r="P207" i="6"/>
  <c r="N207" i="6"/>
  <c r="L207" i="6"/>
  <c r="J207" i="6"/>
  <c r="H207" i="6"/>
  <c r="F207" i="6"/>
  <c r="AN206" i="6"/>
  <c r="AL206" i="6"/>
  <c r="AJ206" i="6"/>
  <c r="AH206" i="6"/>
  <c r="AF206" i="6"/>
  <c r="AD206" i="6"/>
  <c r="AB206" i="6"/>
  <c r="Z206" i="6"/>
  <c r="X206" i="6"/>
  <c r="V206" i="6"/>
  <c r="T206" i="6"/>
  <c r="R206" i="6"/>
  <c r="P206" i="6"/>
  <c r="N206" i="6"/>
  <c r="L206" i="6"/>
  <c r="J206" i="6"/>
  <c r="H206" i="6"/>
  <c r="F206" i="6"/>
  <c r="AN205" i="6"/>
  <c r="AL205" i="6"/>
  <c r="AJ205" i="6"/>
  <c r="AH205" i="6"/>
  <c r="AF205" i="6"/>
  <c r="AD205" i="6"/>
  <c r="AB205" i="6"/>
  <c r="Z205" i="6"/>
  <c r="X205" i="6"/>
  <c r="V205" i="6"/>
  <c r="T205" i="6"/>
  <c r="R205" i="6"/>
  <c r="P205" i="6"/>
  <c r="N205" i="6"/>
  <c r="L205" i="6"/>
  <c r="J205" i="6"/>
  <c r="H205" i="6"/>
  <c r="F205" i="6"/>
  <c r="AN204" i="6"/>
  <c r="AL204" i="6"/>
  <c r="AJ204" i="6"/>
  <c r="AH204" i="6"/>
  <c r="AF204" i="6"/>
  <c r="AD204" i="6"/>
  <c r="AB204" i="6"/>
  <c r="Z204" i="6"/>
  <c r="X204" i="6"/>
  <c r="V204" i="6"/>
  <c r="T204" i="6"/>
  <c r="R204" i="6"/>
  <c r="P204" i="6"/>
  <c r="N204" i="6"/>
  <c r="L204" i="6"/>
  <c r="J204" i="6"/>
  <c r="H204" i="6"/>
  <c r="F204" i="6"/>
  <c r="AN203" i="6"/>
  <c r="AL203" i="6"/>
  <c r="AJ203" i="6"/>
  <c r="AH203" i="6"/>
  <c r="AF203" i="6"/>
  <c r="AD203" i="6"/>
  <c r="AB203" i="6"/>
  <c r="Z203" i="6"/>
  <c r="X203" i="6"/>
  <c r="V203" i="6"/>
  <c r="T203" i="6"/>
  <c r="R203" i="6"/>
  <c r="P203" i="6"/>
  <c r="N203" i="6"/>
  <c r="L203" i="6"/>
  <c r="J203" i="6"/>
  <c r="H203" i="6"/>
  <c r="F203" i="6"/>
  <c r="AN202" i="6"/>
  <c r="AL202" i="6"/>
  <c r="AJ202" i="6"/>
  <c r="AH202" i="6"/>
  <c r="AF202" i="6"/>
  <c r="AD202" i="6"/>
  <c r="AB202" i="6"/>
  <c r="Z202" i="6"/>
  <c r="X202" i="6"/>
  <c r="V202" i="6"/>
  <c r="T202" i="6"/>
  <c r="R202" i="6"/>
  <c r="P202" i="6"/>
  <c r="N202" i="6"/>
  <c r="L202" i="6"/>
  <c r="J202" i="6"/>
  <c r="H202" i="6"/>
  <c r="F202" i="6"/>
  <c r="D201" i="6"/>
  <c r="D200" i="6"/>
  <c r="AH200" i="6" s="1"/>
  <c r="D199" i="6"/>
  <c r="X199" i="6" s="1"/>
  <c r="D198" i="6"/>
  <c r="AL198" i="6" s="1"/>
  <c r="D197" i="6"/>
  <c r="X197" i="6" s="1"/>
  <c r="D196" i="6"/>
  <c r="AH196" i="6" s="1"/>
  <c r="D195" i="6"/>
  <c r="AL195" i="6" s="1"/>
  <c r="D194" i="6"/>
  <c r="F194" i="6" s="1"/>
  <c r="D193" i="6"/>
  <c r="Z193" i="6" s="1"/>
  <c r="D192" i="6"/>
  <c r="AL192" i="6" s="1"/>
  <c r="D191" i="6"/>
  <c r="Z191" i="6" s="1"/>
  <c r="D190" i="6"/>
  <c r="AF190" i="6" s="1"/>
  <c r="D189" i="6"/>
  <c r="AD189" i="6" s="1"/>
  <c r="D188" i="6"/>
  <c r="AL188" i="6" s="1"/>
  <c r="D187" i="6"/>
  <c r="AL187" i="6" s="1"/>
  <c r="D186" i="6"/>
  <c r="Z186" i="6" s="1"/>
  <c r="D185" i="6"/>
  <c r="H185" i="6" s="1"/>
  <c r="N184" i="6"/>
  <c r="AF183" i="6"/>
  <c r="H182" i="6"/>
  <c r="X181" i="6"/>
  <c r="AN180" i="6"/>
  <c r="AL180" i="6"/>
  <c r="H179" i="6"/>
  <c r="J178" i="6"/>
  <c r="AJ177" i="6"/>
  <c r="AN176" i="6"/>
  <c r="D175" i="6"/>
  <c r="D174" i="6"/>
  <c r="T174" i="6" s="1"/>
  <c r="D173" i="6"/>
  <c r="H173" i="6" s="1"/>
  <c r="D172" i="6"/>
  <c r="AH172" i="6" s="1"/>
  <c r="D171" i="6"/>
  <c r="AF171" i="6" s="1"/>
  <c r="D170" i="6"/>
  <c r="T170" i="6" s="1"/>
  <c r="D169" i="6"/>
  <c r="AL169" i="6" s="1"/>
  <c r="D168" i="6"/>
  <c r="AN167" i="6"/>
  <c r="AL167" i="6"/>
  <c r="AJ167" i="6"/>
  <c r="AH167" i="6"/>
  <c r="AF167" i="6"/>
  <c r="AD167" i="6"/>
  <c r="AB167" i="6"/>
  <c r="Z167" i="6"/>
  <c r="X167" i="6"/>
  <c r="V167" i="6"/>
  <c r="T167" i="6"/>
  <c r="R167" i="6"/>
  <c r="P167" i="6"/>
  <c r="N167" i="6"/>
  <c r="L167" i="6"/>
  <c r="J167" i="6"/>
  <c r="H167" i="6"/>
  <c r="F167" i="6"/>
  <c r="D166" i="6"/>
  <c r="P166" i="6" s="1"/>
  <c r="AN165" i="6"/>
  <c r="AL165" i="6"/>
  <c r="AJ165" i="6"/>
  <c r="AH165" i="6"/>
  <c r="AF165" i="6"/>
  <c r="AD165" i="6"/>
  <c r="AB165" i="6"/>
  <c r="Z165" i="6"/>
  <c r="X165" i="6"/>
  <c r="V165" i="6"/>
  <c r="T165" i="6"/>
  <c r="R165" i="6"/>
  <c r="P165" i="6"/>
  <c r="N165" i="6"/>
  <c r="L165" i="6"/>
  <c r="J165" i="6"/>
  <c r="H165" i="6"/>
  <c r="F165" i="6"/>
  <c r="D164" i="6"/>
  <c r="AD164" i="6" s="1"/>
  <c r="D163" i="6"/>
  <c r="AD163" i="6" s="1"/>
  <c r="D162" i="6"/>
  <c r="AL162" i="6" s="1"/>
  <c r="D161" i="6"/>
  <c r="AH161" i="6" s="1"/>
  <c r="D160" i="6"/>
  <c r="AB160" i="6" s="1"/>
  <c r="D159" i="6"/>
  <c r="AH159" i="6" s="1"/>
  <c r="D158" i="6"/>
  <c r="AL158" i="6" s="1"/>
  <c r="D157" i="6"/>
  <c r="D156" i="6"/>
  <c r="D155" i="6"/>
  <c r="H155" i="6" s="1"/>
  <c r="D154" i="6"/>
  <c r="AN154" i="6" s="1"/>
  <c r="D153" i="6"/>
  <c r="H153" i="6" s="1"/>
  <c r="D152" i="6"/>
  <c r="D151" i="6"/>
  <c r="T151" i="6" s="1"/>
  <c r="D150" i="6"/>
  <c r="AB150" i="6" s="1"/>
  <c r="AN149" i="6"/>
  <c r="AL149" i="6"/>
  <c r="AJ149" i="6"/>
  <c r="AH149" i="6"/>
  <c r="AF149" i="6"/>
  <c r="AD149" i="6"/>
  <c r="AB149" i="6"/>
  <c r="Z149" i="6"/>
  <c r="X149" i="6"/>
  <c r="V149" i="6"/>
  <c r="T149" i="6"/>
  <c r="R149" i="6"/>
  <c r="P149" i="6"/>
  <c r="N149" i="6"/>
  <c r="L149" i="6"/>
  <c r="J149" i="6"/>
  <c r="H149" i="6"/>
  <c r="F149" i="6"/>
  <c r="AN148" i="6"/>
  <c r="AL148" i="6"/>
  <c r="AJ148" i="6"/>
  <c r="AH148" i="6"/>
  <c r="AF148" i="6"/>
  <c r="AD148" i="6"/>
  <c r="AB148" i="6"/>
  <c r="Z148" i="6"/>
  <c r="X148" i="6"/>
  <c r="V148" i="6"/>
  <c r="T148" i="6"/>
  <c r="R148" i="6"/>
  <c r="P148" i="6"/>
  <c r="N148" i="6"/>
  <c r="L148" i="6"/>
  <c r="J148" i="6"/>
  <c r="H148" i="6"/>
  <c r="F148" i="6"/>
  <c r="AN147" i="6"/>
  <c r="AL147" i="6"/>
  <c r="AJ147" i="6"/>
  <c r="AH147" i="6"/>
  <c r="AF147" i="6"/>
  <c r="AD147" i="6"/>
  <c r="AB147" i="6"/>
  <c r="Z147" i="6"/>
  <c r="X147" i="6"/>
  <c r="V147" i="6"/>
  <c r="T147" i="6"/>
  <c r="R147" i="6"/>
  <c r="P147" i="6"/>
  <c r="N147" i="6"/>
  <c r="L147" i="6"/>
  <c r="J147" i="6"/>
  <c r="H147" i="6"/>
  <c r="F147" i="6"/>
  <c r="AN146" i="6"/>
  <c r="AL146" i="6"/>
  <c r="AJ146" i="6"/>
  <c r="AH146" i="6"/>
  <c r="AF146" i="6"/>
  <c r="AD146" i="6"/>
  <c r="AB146" i="6"/>
  <c r="Z146" i="6"/>
  <c r="X146" i="6"/>
  <c r="V146" i="6"/>
  <c r="T146" i="6"/>
  <c r="R146" i="6"/>
  <c r="P146" i="6"/>
  <c r="N146" i="6"/>
  <c r="L146" i="6"/>
  <c r="J146" i="6"/>
  <c r="H146" i="6"/>
  <c r="F146" i="6"/>
  <c r="AN145" i="6"/>
  <c r="AL145" i="6"/>
  <c r="AJ145" i="6"/>
  <c r="AH145" i="6"/>
  <c r="AF145" i="6"/>
  <c r="AD145" i="6"/>
  <c r="AB145" i="6"/>
  <c r="Z145" i="6"/>
  <c r="X145" i="6"/>
  <c r="V145" i="6"/>
  <c r="T145" i="6"/>
  <c r="R145" i="6"/>
  <c r="P145" i="6"/>
  <c r="N145" i="6"/>
  <c r="L145" i="6"/>
  <c r="J145" i="6"/>
  <c r="H145" i="6"/>
  <c r="F145" i="6"/>
  <c r="AN144" i="6"/>
  <c r="AL144" i="6"/>
  <c r="AJ144" i="6"/>
  <c r="AH144" i="6"/>
  <c r="AF144" i="6"/>
  <c r="AD144" i="6"/>
  <c r="AB144" i="6"/>
  <c r="Z144" i="6"/>
  <c r="X144" i="6"/>
  <c r="V144" i="6"/>
  <c r="T144" i="6"/>
  <c r="R144" i="6"/>
  <c r="P144" i="6"/>
  <c r="N144" i="6"/>
  <c r="L144" i="6"/>
  <c r="J144" i="6"/>
  <c r="H144" i="6"/>
  <c r="F144" i="6"/>
  <c r="AN143" i="6"/>
  <c r="AL143" i="6"/>
  <c r="AJ143" i="6"/>
  <c r="AH143" i="6"/>
  <c r="AF143" i="6"/>
  <c r="AD143" i="6"/>
  <c r="AB143" i="6"/>
  <c r="Z143" i="6"/>
  <c r="X143" i="6"/>
  <c r="V143" i="6"/>
  <c r="T143" i="6"/>
  <c r="R143" i="6"/>
  <c r="P143" i="6"/>
  <c r="N143" i="6"/>
  <c r="L143" i="6"/>
  <c r="J143" i="6"/>
  <c r="H143" i="6"/>
  <c r="F143" i="6"/>
  <c r="AN142" i="6"/>
  <c r="AL142" i="6"/>
  <c r="AJ142" i="6"/>
  <c r="AH142" i="6"/>
  <c r="AF142" i="6"/>
  <c r="AD142" i="6"/>
  <c r="AB142" i="6"/>
  <c r="Z142" i="6"/>
  <c r="X142" i="6"/>
  <c r="V142" i="6"/>
  <c r="T142" i="6"/>
  <c r="R142" i="6"/>
  <c r="P142" i="6"/>
  <c r="N142" i="6"/>
  <c r="L142" i="6"/>
  <c r="J142" i="6"/>
  <c r="H142" i="6"/>
  <c r="F142" i="6"/>
  <c r="AN141" i="6"/>
  <c r="AL141" i="6"/>
  <c r="AJ141" i="6"/>
  <c r="AH141" i="6"/>
  <c r="AF141" i="6"/>
  <c r="AD141" i="6"/>
  <c r="AB141" i="6"/>
  <c r="Z141" i="6"/>
  <c r="X141" i="6"/>
  <c r="V141" i="6"/>
  <c r="T141" i="6"/>
  <c r="R141" i="6"/>
  <c r="P141" i="6"/>
  <c r="N141" i="6"/>
  <c r="L141" i="6"/>
  <c r="J141" i="6"/>
  <c r="H141" i="6"/>
  <c r="F141" i="6"/>
  <c r="D140" i="6"/>
  <c r="Z140" i="6" s="1"/>
  <c r="AN139" i="6"/>
  <c r="AL139" i="6"/>
  <c r="AJ139" i="6"/>
  <c r="AH139" i="6"/>
  <c r="AF139" i="6"/>
  <c r="AD139" i="6"/>
  <c r="AB139" i="6"/>
  <c r="Z139" i="6"/>
  <c r="X139" i="6"/>
  <c r="V139" i="6"/>
  <c r="T139" i="6"/>
  <c r="R139" i="6"/>
  <c r="P139" i="6"/>
  <c r="N139" i="6"/>
  <c r="L139" i="6"/>
  <c r="J139" i="6"/>
  <c r="H139" i="6"/>
  <c r="F139" i="6"/>
  <c r="AN138" i="6"/>
  <c r="AL138" i="6"/>
  <c r="AJ138" i="6"/>
  <c r="AH138" i="6"/>
  <c r="AF138" i="6"/>
  <c r="AD138" i="6"/>
  <c r="AB138" i="6"/>
  <c r="Z138" i="6"/>
  <c r="X138" i="6"/>
  <c r="V138" i="6"/>
  <c r="T138" i="6"/>
  <c r="R138" i="6"/>
  <c r="P138" i="6"/>
  <c r="N138" i="6"/>
  <c r="L138" i="6"/>
  <c r="J138" i="6"/>
  <c r="H138" i="6"/>
  <c r="F138" i="6"/>
  <c r="AN137" i="6"/>
  <c r="AL137" i="6"/>
  <c r="AJ137" i="6"/>
  <c r="AH137" i="6"/>
  <c r="AF137" i="6"/>
  <c r="AD137" i="6"/>
  <c r="AB137" i="6"/>
  <c r="Z137" i="6"/>
  <c r="X137" i="6"/>
  <c r="V137" i="6"/>
  <c r="T137" i="6"/>
  <c r="R137" i="6"/>
  <c r="P137" i="6"/>
  <c r="N137" i="6"/>
  <c r="L137" i="6"/>
  <c r="J137" i="6"/>
  <c r="H137" i="6"/>
  <c r="F137" i="6"/>
  <c r="AN136" i="6"/>
  <c r="AL136" i="6"/>
  <c r="AJ136" i="6"/>
  <c r="AH136" i="6"/>
  <c r="AF136" i="6"/>
  <c r="AD136" i="6"/>
  <c r="AB136" i="6"/>
  <c r="Z136" i="6"/>
  <c r="X136" i="6"/>
  <c r="V136" i="6"/>
  <c r="T136" i="6"/>
  <c r="R136" i="6"/>
  <c r="P136" i="6"/>
  <c r="N136" i="6"/>
  <c r="L136" i="6"/>
  <c r="J136" i="6"/>
  <c r="H136" i="6"/>
  <c r="F136" i="6"/>
  <c r="AN135" i="6"/>
  <c r="AL135" i="6"/>
  <c r="AJ135" i="6"/>
  <c r="AH135" i="6"/>
  <c r="AF135" i="6"/>
  <c r="AD135" i="6"/>
  <c r="AB135" i="6"/>
  <c r="Z135" i="6"/>
  <c r="X135" i="6"/>
  <c r="V135" i="6"/>
  <c r="T135" i="6"/>
  <c r="R135" i="6"/>
  <c r="P135" i="6"/>
  <c r="N135" i="6"/>
  <c r="L135" i="6"/>
  <c r="J135" i="6"/>
  <c r="H135" i="6"/>
  <c r="F135" i="6"/>
  <c r="AN134" i="6"/>
  <c r="AL134" i="6"/>
  <c r="AJ134" i="6"/>
  <c r="AH134" i="6"/>
  <c r="AF134" i="6"/>
  <c r="AD134" i="6"/>
  <c r="AB134" i="6"/>
  <c r="Z134" i="6"/>
  <c r="X134" i="6"/>
  <c r="V134" i="6"/>
  <c r="T134" i="6"/>
  <c r="R134" i="6"/>
  <c r="P134" i="6"/>
  <c r="N134" i="6"/>
  <c r="L134" i="6"/>
  <c r="J134" i="6"/>
  <c r="H134" i="6"/>
  <c r="F134" i="6"/>
  <c r="AN133" i="6"/>
  <c r="AL133" i="6"/>
  <c r="AJ133" i="6"/>
  <c r="AH133" i="6"/>
  <c r="AF133" i="6"/>
  <c r="AD133" i="6"/>
  <c r="AB133" i="6"/>
  <c r="Z133" i="6"/>
  <c r="X133" i="6"/>
  <c r="V133" i="6"/>
  <c r="T133" i="6"/>
  <c r="R133" i="6"/>
  <c r="P133" i="6"/>
  <c r="N133" i="6"/>
  <c r="L133" i="6"/>
  <c r="J133" i="6"/>
  <c r="H133" i="6"/>
  <c r="F133" i="6"/>
  <c r="AN132" i="6"/>
  <c r="AL132" i="6"/>
  <c r="AJ132" i="6"/>
  <c r="AH132" i="6"/>
  <c r="AF132" i="6"/>
  <c r="AD132" i="6"/>
  <c r="AB132" i="6"/>
  <c r="Z132" i="6"/>
  <c r="X132" i="6"/>
  <c r="V132" i="6"/>
  <c r="T132" i="6"/>
  <c r="R132" i="6"/>
  <c r="P132" i="6"/>
  <c r="N132" i="6"/>
  <c r="L132" i="6"/>
  <c r="J132" i="6"/>
  <c r="H132" i="6"/>
  <c r="F132" i="6"/>
  <c r="D131" i="6"/>
  <c r="Z131" i="6" s="1"/>
  <c r="AN130" i="6"/>
  <c r="AL130" i="6"/>
  <c r="AJ130" i="6"/>
  <c r="AH130" i="6"/>
  <c r="AF130" i="6"/>
  <c r="AD130" i="6"/>
  <c r="AB130" i="6"/>
  <c r="Z130" i="6"/>
  <c r="X130" i="6"/>
  <c r="V130" i="6"/>
  <c r="T130" i="6"/>
  <c r="R130" i="6"/>
  <c r="P130" i="6"/>
  <c r="N130" i="6"/>
  <c r="L130" i="6"/>
  <c r="J130" i="6"/>
  <c r="H130" i="6"/>
  <c r="F130" i="6"/>
  <c r="AN129" i="6"/>
  <c r="AL129" i="6"/>
  <c r="AJ129" i="6"/>
  <c r="AH129" i="6"/>
  <c r="AF129" i="6"/>
  <c r="AD129" i="6"/>
  <c r="AB129" i="6"/>
  <c r="Z129" i="6"/>
  <c r="X129" i="6"/>
  <c r="V129" i="6"/>
  <c r="T129" i="6"/>
  <c r="R129" i="6"/>
  <c r="P129" i="6"/>
  <c r="N129" i="6"/>
  <c r="L129" i="6"/>
  <c r="J129" i="6"/>
  <c r="H129" i="6"/>
  <c r="F129" i="6"/>
  <c r="AN128" i="6"/>
  <c r="AL128" i="6"/>
  <c r="AJ128" i="6"/>
  <c r="AH128" i="6"/>
  <c r="AF128" i="6"/>
  <c r="AD128" i="6"/>
  <c r="AB128" i="6"/>
  <c r="Z128" i="6"/>
  <c r="X128" i="6"/>
  <c r="V128" i="6"/>
  <c r="T128" i="6"/>
  <c r="R128" i="6"/>
  <c r="P128" i="6"/>
  <c r="N128" i="6"/>
  <c r="L128" i="6"/>
  <c r="J128" i="6"/>
  <c r="H128" i="6"/>
  <c r="F128" i="6"/>
  <c r="AN127" i="6"/>
  <c r="AL127" i="6"/>
  <c r="AJ127" i="6"/>
  <c r="AH127" i="6"/>
  <c r="AF127" i="6"/>
  <c r="AD127" i="6"/>
  <c r="AB127" i="6"/>
  <c r="Z127" i="6"/>
  <c r="X127" i="6"/>
  <c r="V127" i="6"/>
  <c r="T127" i="6"/>
  <c r="R127" i="6"/>
  <c r="P127" i="6"/>
  <c r="N127" i="6"/>
  <c r="L127" i="6"/>
  <c r="J127" i="6"/>
  <c r="H127" i="6"/>
  <c r="F127" i="6"/>
  <c r="AN126" i="6"/>
  <c r="AL126" i="6"/>
  <c r="AJ126" i="6"/>
  <c r="AH126" i="6"/>
  <c r="AF126" i="6"/>
  <c r="AD126" i="6"/>
  <c r="AB126" i="6"/>
  <c r="Z126" i="6"/>
  <c r="X126" i="6"/>
  <c r="V126" i="6"/>
  <c r="T126" i="6"/>
  <c r="R126" i="6"/>
  <c r="P126" i="6"/>
  <c r="N126" i="6"/>
  <c r="L126" i="6"/>
  <c r="J126" i="6"/>
  <c r="H126" i="6"/>
  <c r="F126" i="6"/>
  <c r="D125" i="6"/>
  <c r="D124" i="6"/>
  <c r="Z124" i="6" s="1"/>
  <c r="D123" i="6"/>
  <c r="P123" i="6" s="1"/>
  <c r="D122" i="6"/>
  <c r="AB122" i="6" s="1"/>
  <c r="AN121" i="6"/>
  <c r="AL121" i="6"/>
  <c r="AJ121" i="6"/>
  <c r="AH121" i="6"/>
  <c r="AF121" i="6"/>
  <c r="AD121" i="6"/>
  <c r="AB121" i="6"/>
  <c r="Z121" i="6"/>
  <c r="X121" i="6"/>
  <c r="V121" i="6"/>
  <c r="T121" i="6"/>
  <c r="R121" i="6"/>
  <c r="P121" i="6"/>
  <c r="N121" i="6"/>
  <c r="L121" i="6"/>
  <c r="J121" i="6"/>
  <c r="H121" i="6"/>
  <c r="F121" i="6"/>
  <c r="AN120" i="6"/>
  <c r="AL120" i="6"/>
  <c r="AJ120" i="6"/>
  <c r="AH120" i="6"/>
  <c r="AF120" i="6"/>
  <c r="AD120" i="6"/>
  <c r="AB120" i="6"/>
  <c r="Z120" i="6"/>
  <c r="X120" i="6"/>
  <c r="V120" i="6"/>
  <c r="T120" i="6"/>
  <c r="R120" i="6"/>
  <c r="P120" i="6"/>
  <c r="N120" i="6"/>
  <c r="L120" i="6"/>
  <c r="J120" i="6"/>
  <c r="H120" i="6"/>
  <c r="F120" i="6"/>
  <c r="D119" i="6"/>
  <c r="AB119" i="6" s="1"/>
  <c r="D118" i="6"/>
  <c r="Z118" i="6" s="1"/>
  <c r="D117" i="6"/>
  <c r="Z117" i="6" s="1"/>
  <c r="D116" i="6"/>
  <c r="J116" i="6" s="1"/>
  <c r="D115" i="6"/>
  <c r="AD115" i="6" s="1"/>
  <c r="D114" i="6"/>
  <c r="T114" i="6" s="1"/>
  <c r="D113" i="6"/>
  <c r="N113" i="6" s="1"/>
  <c r="AN112" i="6"/>
  <c r="AL112" i="6"/>
  <c r="AJ112" i="6"/>
  <c r="AH112" i="6"/>
  <c r="AF112" i="6"/>
  <c r="AD112" i="6"/>
  <c r="AB112" i="6"/>
  <c r="Z112" i="6"/>
  <c r="X112" i="6"/>
  <c r="V112" i="6"/>
  <c r="T112" i="6"/>
  <c r="R112" i="6"/>
  <c r="P112" i="6"/>
  <c r="N112" i="6"/>
  <c r="L112" i="6"/>
  <c r="J112" i="6"/>
  <c r="H112" i="6"/>
  <c r="F112" i="6"/>
  <c r="AN111" i="6"/>
  <c r="AL111" i="6"/>
  <c r="AJ111" i="6"/>
  <c r="AH111" i="6"/>
  <c r="AF111" i="6"/>
  <c r="AD111" i="6"/>
  <c r="AB111" i="6"/>
  <c r="Z111" i="6"/>
  <c r="X111" i="6"/>
  <c r="V111" i="6"/>
  <c r="T111" i="6"/>
  <c r="R111" i="6"/>
  <c r="P111" i="6"/>
  <c r="N111" i="6"/>
  <c r="L111" i="6"/>
  <c r="J111" i="6"/>
  <c r="H111" i="6"/>
  <c r="F111" i="6"/>
  <c r="AN110" i="6"/>
  <c r="AL110" i="6"/>
  <c r="AJ110" i="6"/>
  <c r="AH110" i="6"/>
  <c r="AF110" i="6"/>
  <c r="AD110" i="6"/>
  <c r="AB110" i="6"/>
  <c r="Z110" i="6"/>
  <c r="X110" i="6"/>
  <c r="V110" i="6"/>
  <c r="T110" i="6"/>
  <c r="R110" i="6"/>
  <c r="P110" i="6"/>
  <c r="N110" i="6"/>
  <c r="L110" i="6"/>
  <c r="J110" i="6"/>
  <c r="H110" i="6"/>
  <c r="F110" i="6"/>
  <c r="AN109" i="6"/>
  <c r="AL109" i="6"/>
  <c r="AJ109" i="6"/>
  <c r="AH109" i="6"/>
  <c r="AF109" i="6"/>
  <c r="AD109" i="6"/>
  <c r="AB109" i="6"/>
  <c r="Z109" i="6"/>
  <c r="X109" i="6"/>
  <c r="V109" i="6"/>
  <c r="T109" i="6"/>
  <c r="R109" i="6"/>
  <c r="P109" i="6"/>
  <c r="N109" i="6"/>
  <c r="L109" i="6"/>
  <c r="J109" i="6"/>
  <c r="H109" i="6"/>
  <c r="F109" i="6"/>
  <c r="AN108" i="6"/>
  <c r="AL108" i="6"/>
  <c r="AJ108" i="6"/>
  <c r="AH108" i="6"/>
  <c r="AF108" i="6"/>
  <c r="AD108" i="6"/>
  <c r="AB108" i="6"/>
  <c r="Z108" i="6"/>
  <c r="X108" i="6"/>
  <c r="V108" i="6"/>
  <c r="T108" i="6"/>
  <c r="R108" i="6"/>
  <c r="P108" i="6"/>
  <c r="N108" i="6"/>
  <c r="L108" i="6"/>
  <c r="J108" i="6"/>
  <c r="H108" i="6"/>
  <c r="F108" i="6"/>
  <c r="AN107" i="6"/>
  <c r="AL107" i="6"/>
  <c r="AJ107" i="6"/>
  <c r="AH107" i="6"/>
  <c r="AF107" i="6"/>
  <c r="AD107" i="6"/>
  <c r="AB107" i="6"/>
  <c r="Z107" i="6"/>
  <c r="X107" i="6"/>
  <c r="V107" i="6"/>
  <c r="T107" i="6"/>
  <c r="R107" i="6"/>
  <c r="P107" i="6"/>
  <c r="N107" i="6"/>
  <c r="L107" i="6"/>
  <c r="J107" i="6"/>
  <c r="H107" i="6"/>
  <c r="F107" i="6"/>
  <c r="AN106" i="6"/>
  <c r="AL106" i="6"/>
  <c r="AJ106" i="6"/>
  <c r="AH106" i="6"/>
  <c r="AF106" i="6"/>
  <c r="AD106" i="6"/>
  <c r="AB106" i="6"/>
  <c r="Z106" i="6"/>
  <c r="X106" i="6"/>
  <c r="V106" i="6"/>
  <c r="T106" i="6"/>
  <c r="R106" i="6"/>
  <c r="P106" i="6"/>
  <c r="N106" i="6"/>
  <c r="L106" i="6"/>
  <c r="J106" i="6"/>
  <c r="H106" i="6"/>
  <c r="F106" i="6"/>
  <c r="D105" i="6"/>
  <c r="AD105" i="6" s="1"/>
  <c r="AN104" i="6"/>
  <c r="AL104" i="6"/>
  <c r="AJ104" i="6"/>
  <c r="AH104" i="6"/>
  <c r="AF104" i="6"/>
  <c r="AD104" i="6"/>
  <c r="AB104" i="6"/>
  <c r="Z104" i="6"/>
  <c r="X104" i="6"/>
  <c r="V104" i="6"/>
  <c r="T104" i="6"/>
  <c r="R104" i="6"/>
  <c r="P104" i="6"/>
  <c r="N104" i="6"/>
  <c r="L104" i="6"/>
  <c r="J104" i="6"/>
  <c r="H104" i="6"/>
  <c r="F104" i="6"/>
  <c r="AN103" i="6"/>
  <c r="AL103" i="6"/>
  <c r="AJ103" i="6"/>
  <c r="AH103" i="6"/>
  <c r="AF103" i="6"/>
  <c r="AD103" i="6"/>
  <c r="AB103" i="6"/>
  <c r="Z103" i="6"/>
  <c r="X103" i="6"/>
  <c r="V103" i="6"/>
  <c r="T103" i="6"/>
  <c r="R103" i="6"/>
  <c r="P103" i="6"/>
  <c r="N103" i="6"/>
  <c r="L103" i="6"/>
  <c r="J103" i="6"/>
  <c r="H103" i="6"/>
  <c r="F103" i="6"/>
  <c r="AN102" i="6"/>
  <c r="AL102" i="6"/>
  <c r="AJ102" i="6"/>
  <c r="AH102" i="6"/>
  <c r="AF102" i="6"/>
  <c r="AD102" i="6"/>
  <c r="AB102" i="6"/>
  <c r="Z102" i="6"/>
  <c r="X102" i="6"/>
  <c r="V102" i="6"/>
  <c r="T102" i="6"/>
  <c r="R102" i="6"/>
  <c r="P102" i="6"/>
  <c r="N102" i="6"/>
  <c r="L102" i="6"/>
  <c r="J102" i="6"/>
  <c r="H102" i="6"/>
  <c r="F102" i="6"/>
  <c r="AN101" i="6"/>
  <c r="AL101" i="6"/>
  <c r="AJ101" i="6"/>
  <c r="AH101" i="6"/>
  <c r="AF101" i="6"/>
  <c r="AD101" i="6"/>
  <c r="AB101" i="6"/>
  <c r="Z101" i="6"/>
  <c r="X101" i="6"/>
  <c r="V101" i="6"/>
  <c r="T101" i="6"/>
  <c r="R101" i="6"/>
  <c r="P101" i="6"/>
  <c r="N101" i="6"/>
  <c r="L101" i="6"/>
  <c r="J101" i="6"/>
  <c r="H101" i="6"/>
  <c r="F101" i="6"/>
  <c r="D100" i="6"/>
  <c r="P100" i="6" s="1"/>
  <c r="D99" i="6"/>
  <c r="X99" i="6" s="1"/>
  <c r="AN98" i="6"/>
  <c r="AL98" i="6"/>
  <c r="AJ98" i="6"/>
  <c r="AH98" i="6"/>
  <c r="AF98" i="6"/>
  <c r="AD98" i="6"/>
  <c r="AB98" i="6"/>
  <c r="Z98" i="6"/>
  <c r="X98" i="6"/>
  <c r="V98" i="6"/>
  <c r="T98" i="6"/>
  <c r="R98" i="6"/>
  <c r="P98" i="6"/>
  <c r="N98" i="6"/>
  <c r="L98" i="6"/>
  <c r="J98" i="6"/>
  <c r="H98" i="6"/>
  <c r="F98" i="6"/>
  <c r="AN97" i="6"/>
  <c r="AL97" i="6"/>
  <c r="AJ97" i="6"/>
  <c r="AH97" i="6"/>
  <c r="AF97" i="6"/>
  <c r="AD97" i="6"/>
  <c r="AB97" i="6"/>
  <c r="Z97" i="6"/>
  <c r="X97" i="6"/>
  <c r="V97" i="6"/>
  <c r="T97" i="6"/>
  <c r="R97" i="6"/>
  <c r="P97" i="6"/>
  <c r="N97" i="6"/>
  <c r="L97" i="6"/>
  <c r="J97" i="6"/>
  <c r="H97" i="6"/>
  <c r="F97" i="6"/>
  <c r="D96" i="6"/>
  <c r="R96" i="6" s="1"/>
  <c r="D95" i="6"/>
  <c r="AJ95" i="6" s="1"/>
  <c r="D94" i="6"/>
  <c r="V94" i="6" s="1"/>
  <c r="D93" i="6"/>
  <c r="AB93" i="6" s="1"/>
  <c r="D92" i="6"/>
  <c r="AL92" i="6" s="1"/>
  <c r="D91" i="6"/>
  <c r="AN90" i="6"/>
  <c r="AL90" i="6"/>
  <c r="AJ90" i="6"/>
  <c r="AH90" i="6"/>
  <c r="AF90" i="6"/>
  <c r="AD90" i="6"/>
  <c r="AB90" i="6"/>
  <c r="Z90" i="6"/>
  <c r="X90" i="6"/>
  <c r="V90" i="6"/>
  <c r="T90" i="6"/>
  <c r="R90" i="6"/>
  <c r="P90" i="6"/>
  <c r="N90" i="6"/>
  <c r="L90" i="6"/>
  <c r="J90" i="6"/>
  <c r="H90" i="6"/>
  <c r="F90" i="6"/>
  <c r="AN89" i="6"/>
  <c r="AL89" i="6"/>
  <c r="AJ89" i="6"/>
  <c r="AH89" i="6"/>
  <c r="AF89" i="6"/>
  <c r="AD89" i="6"/>
  <c r="AB89" i="6"/>
  <c r="Z89" i="6"/>
  <c r="X89" i="6"/>
  <c r="V89" i="6"/>
  <c r="T89" i="6"/>
  <c r="R89" i="6"/>
  <c r="P89" i="6"/>
  <c r="N89" i="6"/>
  <c r="L89" i="6"/>
  <c r="J89" i="6"/>
  <c r="H89" i="6"/>
  <c r="F89" i="6"/>
  <c r="AN88" i="6"/>
  <c r="AL88" i="6"/>
  <c r="AJ88" i="6"/>
  <c r="AH88" i="6"/>
  <c r="AF88" i="6"/>
  <c r="AD88" i="6"/>
  <c r="AB88" i="6"/>
  <c r="Z88" i="6"/>
  <c r="X88" i="6"/>
  <c r="V88" i="6"/>
  <c r="T88" i="6"/>
  <c r="R88" i="6"/>
  <c r="P88" i="6"/>
  <c r="N88" i="6"/>
  <c r="L88" i="6"/>
  <c r="J88" i="6"/>
  <c r="H88" i="6"/>
  <c r="F88" i="6"/>
  <c r="AN87" i="6"/>
  <c r="AL87" i="6"/>
  <c r="AJ87" i="6"/>
  <c r="AH87" i="6"/>
  <c r="AF87" i="6"/>
  <c r="AD87" i="6"/>
  <c r="AB87" i="6"/>
  <c r="Z87" i="6"/>
  <c r="X87" i="6"/>
  <c r="V87" i="6"/>
  <c r="T87" i="6"/>
  <c r="R87" i="6"/>
  <c r="P87" i="6"/>
  <c r="N87" i="6"/>
  <c r="L87" i="6"/>
  <c r="J87" i="6"/>
  <c r="H87" i="6"/>
  <c r="F87" i="6"/>
  <c r="D86" i="6"/>
  <c r="AD86" i="6" s="1"/>
  <c r="D85" i="6"/>
  <c r="AL85" i="6" s="1"/>
  <c r="AN84" i="6"/>
  <c r="AL84" i="6"/>
  <c r="AJ84" i="6"/>
  <c r="AH84" i="6"/>
  <c r="AF84" i="6"/>
  <c r="AD84" i="6"/>
  <c r="AB84" i="6"/>
  <c r="Z84" i="6"/>
  <c r="X84" i="6"/>
  <c r="V84" i="6"/>
  <c r="T84" i="6"/>
  <c r="R84" i="6"/>
  <c r="P84" i="6"/>
  <c r="N84" i="6"/>
  <c r="L84" i="6"/>
  <c r="J84" i="6"/>
  <c r="H84" i="6"/>
  <c r="F84" i="6"/>
  <c r="D83" i="6"/>
  <c r="AB83" i="6" s="1"/>
  <c r="AN82" i="6"/>
  <c r="AL82" i="6"/>
  <c r="AJ82" i="6"/>
  <c r="AH82" i="6"/>
  <c r="AF82" i="6"/>
  <c r="AD82" i="6"/>
  <c r="AB82" i="6"/>
  <c r="Z82" i="6"/>
  <c r="X82" i="6"/>
  <c r="V82" i="6"/>
  <c r="T82" i="6"/>
  <c r="R82" i="6"/>
  <c r="P82" i="6"/>
  <c r="N82" i="6"/>
  <c r="L82" i="6"/>
  <c r="J82" i="6"/>
  <c r="H82" i="6"/>
  <c r="F82" i="6"/>
  <c r="AN81" i="6"/>
  <c r="AL81" i="6"/>
  <c r="AJ81" i="6"/>
  <c r="AH81" i="6"/>
  <c r="AF81" i="6"/>
  <c r="AD81" i="6"/>
  <c r="AB81" i="6"/>
  <c r="Z81" i="6"/>
  <c r="X81" i="6"/>
  <c r="V81" i="6"/>
  <c r="T81" i="6"/>
  <c r="R81" i="6"/>
  <c r="P81" i="6"/>
  <c r="N81" i="6"/>
  <c r="L81" i="6"/>
  <c r="J81" i="6"/>
  <c r="H81" i="6"/>
  <c r="F81" i="6"/>
  <c r="AN80" i="6"/>
  <c r="AL80" i="6"/>
  <c r="AJ80" i="6"/>
  <c r="AH80" i="6"/>
  <c r="AF80" i="6"/>
  <c r="AD80" i="6"/>
  <c r="AB80" i="6"/>
  <c r="Z80" i="6"/>
  <c r="X80" i="6"/>
  <c r="V80" i="6"/>
  <c r="T80" i="6"/>
  <c r="R80" i="6"/>
  <c r="P80" i="6"/>
  <c r="N80" i="6"/>
  <c r="L80" i="6"/>
  <c r="J80" i="6"/>
  <c r="H80" i="6"/>
  <c r="F80" i="6"/>
  <c r="AN79" i="6"/>
  <c r="AL79" i="6"/>
  <c r="AJ79" i="6"/>
  <c r="AH79" i="6"/>
  <c r="AF79" i="6"/>
  <c r="AD79" i="6"/>
  <c r="AB79" i="6"/>
  <c r="Z79" i="6"/>
  <c r="X79" i="6"/>
  <c r="V79" i="6"/>
  <c r="T79" i="6"/>
  <c r="R79" i="6"/>
  <c r="P79" i="6"/>
  <c r="N79" i="6"/>
  <c r="L79" i="6"/>
  <c r="J79" i="6"/>
  <c r="H79" i="6"/>
  <c r="F79" i="6"/>
  <c r="AN78" i="6"/>
  <c r="AL78" i="6"/>
  <c r="AJ78" i="6"/>
  <c r="AH78" i="6"/>
  <c r="AF78" i="6"/>
  <c r="AD78" i="6"/>
  <c r="AB78" i="6"/>
  <c r="Z78" i="6"/>
  <c r="X78" i="6"/>
  <c r="V78" i="6"/>
  <c r="T78" i="6"/>
  <c r="R78" i="6"/>
  <c r="P78" i="6"/>
  <c r="N78" i="6"/>
  <c r="L78" i="6"/>
  <c r="J78" i="6"/>
  <c r="H78" i="6"/>
  <c r="F78" i="6"/>
  <c r="AN77" i="6"/>
  <c r="AL77" i="6"/>
  <c r="AJ77" i="6"/>
  <c r="AH77" i="6"/>
  <c r="AF77" i="6"/>
  <c r="AD77" i="6"/>
  <c r="AB77" i="6"/>
  <c r="Z77" i="6"/>
  <c r="X77" i="6"/>
  <c r="V77" i="6"/>
  <c r="T77" i="6"/>
  <c r="R77" i="6"/>
  <c r="P77" i="6"/>
  <c r="N77" i="6"/>
  <c r="L77" i="6"/>
  <c r="J77" i="6"/>
  <c r="H77" i="6"/>
  <c r="F77" i="6"/>
  <c r="AN76" i="6"/>
  <c r="AL76" i="6"/>
  <c r="AJ76" i="6"/>
  <c r="AH76" i="6"/>
  <c r="AF76" i="6"/>
  <c r="AD76" i="6"/>
  <c r="AB76" i="6"/>
  <c r="Z76" i="6"/>
  <c r="X76" i="6"/>
  <c r="V76" i="6"/>
  <c r="T76" i="6"/>
  <c r="R76" i="6"/>
  <c r="P76" i="6"/>
  <c r="N76" i="6"/>
  <c r="L76" i="6"/>
  <c r="J76" i="6"/>
  <c r="H76" i="6"/>
  <c r="F76" i="6"/>
  <c r="AN75" i="6"/>
  <c r="AL75" i="6"/>
  <c r="AJ75" i="6"/>
  <c r="AH75" i="6"/>
  <c r="AF75" i="6"/>
  <c r="AD75" i="6"/>
  <c r="AB75" i="6"/>
  <c r="Z75" i="6"/>
  <c r="X75" i="6"/>
  <c r="V75" i="6"/>
  <c r="T75" i="6"/>
  <c r="R75" i="6"/>
  <c r="P75" i="6"/>
  <c r="N75" i="6"/>
  <c r="L75" i="6"/>
  <c r="J75" i="6"/>
  <c r="H75" i="6"/>
  <c r="F75" i="6"/>
  <c r="AN74" i="6"/>
  <c r="AL74" i="6"/>
  <c r="AJ74" i="6"/>
  <c r="AH74" i="6"/>
  <c r="AF74" i="6"/>
  <c r="AD74" i="6"/>
  <c r="AB74" i="6"/>
  <c r="Z74" i="6"/>
  <c r="X74" i="6"/>
  <c r="V74" i="6"/>
  <c r="T74" i="6"/>
  <c r="R74" i="6"/>
  <c r="P74" i="6"/>
  <c r="N74" i="6"/>
  <c r="L74" i="6"/>
  <c r="J74" i="6"/>
  <c r="H74" i="6"/>
  <c r="F74" i="6"/>
  <c r="AL73" i="6"/>
  <c r="AN72" i="6"/>
  <c r="AL72" i="6"/>
  <c r="AJ72" i="6"/>
  <c r="AH72" i="6"/>
  <c r="AF72" i="6"/>
  <c r="AD72" i="6"/>
  <c r="AB72" i="6"/>
  <c r="Z72" i="6"/>
  <c r="X72" i="6"/>
  <c r="V72" i="6"/>
  <c r="T72" i="6"/>
  <c r="R72" i="6"/>
  <c r="P72" i="6"/>
  <c r="N72" i="6"/>
  <c r="L72" i="6"/>
  <c r="J72" i="6"/>
  <c r="H72" i="6"/>
  <c r="F72" i="6"/>
  <c r="AJ71" i="6"/>
  <c r="AN70" i="6"/>
  <c r="AL70" i="6"/>
  <c r="AJ70" i="6"/>
  <c r="AH70" i="6"/>
  <c r="AF70" i="6"/>
  <c r="AD70" i="6"/>
  <c r="AB70" i="6"/>
  <c r="Z70" i="6"/>
  <c r="X70" i="6"/>
  <c r="V70" i="6"/>
  <c r="T70" i="6"/>
  <c r="R70" i="6"/>
  <c r="P70" i="6"/>
  <c r="N70" i="6"/>
  <c r="L70" i="6"/>
  <c r="J70" i="6"/>
  <c r="H70" i="6"/>
  <c r="F70" i="6"/>
  <c r="D69" i="6"/>
  <c r="D68" i="6"/>
  <c r="Z68" i="6" s="1"/>
  <c r="D67" i="6"/>
  <c r="AH67" i="6" s="1"/>
  <c r="D66" i="6"/>
  <c r="Z66" i="6" s="1"/>
  <c r="AH65" i="6"/>
  <c r="AN64" i="6"/>
  <c r="AL64" i="6"/>
  <c r="AJ64" i="6"/>
  <c r="AH64" i="6"/>
  <c r="AF64" i="6"/>
  <c r="AD64" i="6"/>
  <c r="AB64" i="6"/>
  <c r="Z64" i="6"/>
  <c r="X64" i="6"/>
  <c r="V64" i="6"/>
  <c r="T64" i="6"/>
  <c r="R64" i="6"/>
  <c r="P64" i="6"/>
  <c r="N64" i="6"/>
  <c r="L64" i="6"/>
  <c r="J64" i="6"/>
  <c r="H64" i="6"/>
  <c r="F64" i="6"/>
  <c r="D63" i="6"/>
  <c r="R63" i="6" s="1"/>
  <c r="AN62" i="6"/>
  <c r="AL62" i="6"/>
  <c r="AJ62" i="6"/>
  <c r="AH62" i="6"/>
  <c r="AF62" i="6"/>
  <c r="AD62" i="6"/>
  <c r="AB62" i="6"/>
  <c r="Z62" i="6"/>
  <c r="X62" i="6"/>
  <c r="V62" i="6"/>
  <c r="T62" i="6"/>
  <c r="R62" i="6"/>
  <c r="P62" i="6"/>
  <c r="N62" i="6"/>
  <c r="L62" i="6"/>
  <c r="J62" i="6"/>
  <c r="H62" i="6"/>
  <c r="F62" i="6"/>
  <c r="AN61" i="6"/>
  <c r="AL61" i="6"/>
  <c r="AJ61" i="6"/>
  <c r="AH61" i="6"/>
  <c r="AF61" i="6"/>
  <c r="AD61" i="6"/>
  <c r="AB61" i="6"/>
  <c r="Z61" i="6"/>
  <c r="X61" i="6"/>
  <c r="V61" i="6"/>
  <c r="T61" i="6"/>
  <c r="R61" i="6"/>
  <c r="P61" i="6"/>
  <c r="N61" i="6"/>
  <c r="L61" i="6"/>
  <c r="J61" i="6"/>
  <c r="H61" i="6"/>
  <c r="F61" i="6"/>
  <c r="AN60" i="6"/>
  <c r="AL60" i="6"/>
  <c r="AJ60" i="6"/>
  <c r="AH60" i="6"/>
  <c r="AF60" i="6"/>
  <c r="AD60" i="6"/>
  <c r="AB60" i="6"/>
  <c r="Z60" i="6"/>
  <c r="X60" i="6"/>
  <c r="V60" i="6"/>
  <c r="T60" i="6"/>
  <c r="R60" i="6"/>
  <c r="P60" i="6"/>
  <c r="N60" i="6"/>
  <c r="L60" i="6"/>
  <c r="J60" i="6"/>
  <c r="H60" i="6"/>
  <c r="F60" i="6"/>
  <c r="D59" i="6"/>
  <c r="Z59" i="6" s="1"/>
  <c r="D58" i="6"/>
  <c r="AH58" i="6" s="1"/>
  <c r="D57" i="6"/>
  <c r="AD57" i="6" s="1"/>
  <c r="D56" i="6"/>
  <c r="AH56" i="6" s="1"/>
  <c r="D55" i="6"/>
  <c r="Z55" i="6" s="1"/>
  <c r="D54" i="6"/>
  <c r="AH54" i="6" s="1"/>
  <c r="AN53" i="6"/>
  <c r="AL53" i="6"/>
  <c r="AJ53" i="6"/>
  <c r="AH53" i="6"/>
  <c r="AF53" i="6"/>
  <c r="AD53" i="6"/>
  <c r="AB53" i="6"/>
  <c r="Z53" i="6"/>
  <c r="X53" i="6"/>
  <c r="V53" i="6"/>
  <c r="T53" i="6"/>
  <c r="R53" i="6"/>
  <c r="P53" i="6"/>
  <c r="N53" i="6"/>
  <c r="L53" i="6"/>
  <c r="J53" i="6"/>
  <c r="H53" i="6"/>
  <c r="F53" i="6"/>
  <c r="AN52" i="6"/>
  <c r="AL52" i="6"/>
  <c r="AJ52" i="6"/>
  <c r="AH52" i="6"/>
  <c r="AF52" i="6"/>
  <c r="AD52" i="6"/>
  <c r="AB52" i="6"/>
  <c r="Z52" i="6"/>
  <c r="X52" i="6"/>
  <c r="V52" i="6"/>
  <c r="T52" i="6"/>
  <c r="R52" i="6"/>
  <c r="P52" i="6"/>
  <c r="N52" i="6"/>
  <c r="L52" i="6"/>
  <c r="J52" i="6"/>
  <c r="H52" i="6"/>
  <c r="F52" i="6"/>
  <c r="AN51" i="6"/>
  <c r="AL51" i="6"/>
  <c r="AJ51" i="6"/>
  <c r="AH51" i="6"/>
  <c r="AF51" i="6"/>
  <c r="AD51" i="6"/>
  <c r="AB51" i="6"/>
  <c r="Z51" i="6"/>
  <c r="X51" i="6"/>
  <c r="V51" i="6"/>
  <c r="T51" i="6"/>
  <c r="R51" i="6"/>
  <c r="P51" i="6"/>
  <c r="N51" i="6"/>
  <c r="L51" i="6"/>
  <c r="J51" i="6"/>
  <c r="H51" i="6"/>
  <c r="F51" i="6"/>
  <c r="AN50" i="6"/>
  <c r="AL50" i="6"/>
  <c r="AJ50" i="6"/>
  <c r="AH50" i="6"/>
  <c r="AF50" i="6"/>
  <c r="AD50" i="6"/>
  <c r="AB50" i="6"/>
  <c r="Z50" i="6"/>
  <c r="X50" i="6"/>
  <c r="V50" i="6"/>
  <c r="T50" i="6"/>
  <c r="R50" i="6"/>
  <c r="P50" i="6"/>
  <c r="N50" i="6"/>
  <c r="L50" i="6"/>
  <c r="J50" i="6"/>
  <c r="H50" i="6"/>
  <c r="F50" i="6"/>
  <c r="AN49" i="6"/>
  <c r="AL49" i="6"/>
  <c r="AJ49" i="6"/>
  <c r="AH49" i="6"/>
  <c r="AF49" i="6"/>
  <c r="AD49" i="6"/>
  <c r="AB49" i="6"/>
  <c r="Z49" i="6"/>
  <c r="X49" i="6"/>
  <c r="V49" i="6"/>
  <c r="T49" i="6"/>
  <c r="R49" i="6"/>
  <c r="P49" i="6"/>
  <c r="N49" i="6"/>
  <c r="L49" i="6"/>
  <c r="J49" i="6"/>
  <c r="H49" i="6"/>
  <c r="F49" i="6"/>
  <c r="AN48" i="6"/>
  <c r="AL48" i="6"/>
  <c r="AJ48" i="6"/>
  <c r="AH48" i="6"/>
  <c r="AF48" i="6"/>
  <c r="AD48" i="6"/>
  <c r="AB48" i="6"/>
  <c r="Z48" i="6"/>
  <c r="X48" i="6"/>
  <c r="V48" i="6"/>
  <c r="T48" i="6"/>
  <c r="R48" i="6"/>
  <c r="P48" i="6"/>
  <c r="N48" i="6"/>
  <c r="L48" i="6"/>
  <c r="J48" i="6"/>
  <c r="H48" i="6"/>
  <c r="F48" i="6"/>
  <c r="AN47" i="6"/>
  <c r="AL47" i="6"/>
  <c r="AJ47" i="6"/>
  <c r="AH47" i="6"/>
  <c r="AF47" i="6"/>
  <c r="AD47" i="6"/>
  <c r="AB47" i="6"/>
  <c r="Z47" i="6"/>
  <c r="X47" i="6"/>
  <c r="V47" i="6"/>
  <c r="T47" i="6"/>
  <c r="R47" i="6"/>
  <c r="P47" i="6"/>
  <c r="N47" i="6"/>
  <c r="L47" i="6"/>
  <c r="J47" i="6"/>
  <c r="H47" i="6"/>
  <c r="F47" i="6"/>
  <c r="AN46" i="6"/>
  <c r="AL46" i="6"/>
  <c r="AJ46" i="6"/>
  <c r="AH46" i="6"/>
  <c r="AF46" i="6"/>
  <c r="AD46" i="6"/>
  <c r="AB46" i="6"/>
  <c r="Z46" i="6"/>
  <c r="X46" i="6"/>
  <c r="V46" i="6"/>
  <c r="T46" i="6"/>
  <c r="R46" i="6"/>
  <c r="P46" i="6"/>
  <c r="N46" i="6"/>
  <c r="L46" i="6"/>
  <c r="J46" i="6"/>
  <c r="H46" i="6"/>
  <c r="F46" i="6"/>
  <c r="AN45" i="6"/>
  <c r="AL45" i="6"/>
  <c r="AJ45" i="6"/>
  <c r="AH45" i="6"/>
  <c r="AF45" i="6"/>
  <c r="AD45" i="6"/>
  <c r="AB45" i="6"/>
  <c r="Z45" i="6"/>
  <c r="X45" i="6"/>
  <c r="V45" i="6"/>
  <c r="T45" i="6"/>
  <c r="R45" i="6"/>
  <c r="P45" i="6"/>
  <c r="N45" i="6"/>
  <c r="L45" i="6"/>
  <c r="J45" i="6"/>
  <c r="H45" i="6"/>
  <c r="F45" i="6"/>
  <c r="AN44" i="6"/>
  <c r="AL44" i="6"/>
  <c r="AJ44" i="6"/>
  <c r="AH44" i="6"/>
  <c r="AF44" i="6"/>
  <c r="AD44" i="6"/>
  <c r="AB44" i="6"/>
  <c r="Z44" i="6"/>
  <c r="X44" i="6"/>
  <c r="V44" i="6"/>
  <c r="T44" i="6"/>
  <c r="R44" i="6"/>
  <c r="P44" i="6"/>
  <c r="N44" i="6"/>
  <c r="L44" i="6"/>
  <c r="J44" i="6"/>
  <c r="H44" i="6"/>
  <c r="F44" i="6"/>
  <c r="AN43" i="6"/>
  <c r="AL43" i="6"/>
  <c r="AJ43" i="6"/>
  <c r="AH43" i="6"/>
  <c r="AF43" i="6"/>
  <c r="AD43" i="6"/>
  <c r="AB43" i="6"/>
  <c r="Z43" i="6"/>
  <c r="X43" i="6"/>
  <c r="V43" i="6"/>
  <c r="T43" i="6"/>
  <c r="R43" i="6"/>
  <c r="P43" i="6"/>
  <c r="N43" i="6"/>
  <c r="L43" i="6"/>
  <c r="J43" i="6"/>
  <c r="H43" i="6"/>
  <c r="F43" i="6"/>
  <c r="AN42" i="6"/>
  <c r="AL42" i="6"/>
  <c r="AJ42" i="6"/>
  <c r="AH42" i="6"/>
  <c r="AF42" i="6"/>
  <c r="AD42" i="6"/>
  <c r="AB42" i="6"/>
  <c r="Z42" i="6"/>
  <c r="X42" i="6"/>
  <c r="V42" i="6"/>
  <c r="T42" i="6"/>
  <c r="R42" i="6"/>
  <c r="P42" i="6"/>
  <c r="N42" i="6"/>
  <c r="L42" i="6"/>
  <c r="J42" i="6"/>
  <c r="H42" i="6"/>
  <c r="F42" i="6"/>
  <c r="AN41" i="6"/>
  <c r="AL41" i="6"/>
  <c r="AJ41" i="6"/>
  <c r="AH41" i="6"/>
  <c r="AF41" i="6"/>
  <c r="AD41" i="6"/>
  <c r="AB41" i="6"/>
  <c r="Z41" i="6"/>
  <c r="X41" i="6"/>
  <c r="V41" i="6"/>
  <c r="T41" i="6"/>
  <c r="R41" i="6"/>
  <c r="P41" i="6"/>
  <c r="N41" i="6"/>
  <c r="L41" i="6"/>
  <c r="J41" i="6"/>
  <c r="H41" i="6"/>
  <c r="F41" i="6"/>
  <c r="AN40" i="6"/>
  <c r="AL40" i="6"/>
  <c r="AJ40" i="6"/>
  <c r="AH40" i="6"/>
  <c r="AF40" i="6"/>
  <c r="AD40" i="6"/>
  <c r="AB40" i="6"/>
  <c r="Z40" i="6"/>
  <c r="X40" i="6"/>
  <c r="V40" i="6"/>
  <c r="T40" i="6"/>
  <c r="R40" i="6"/>
  <c r="P40" i="6"/>
  <c r="N40" i="6"/>
  <c r="L40" i="6"/>
  <c r="J40" i="6"/>
  <c r="H40" i="6"/>
  <c r="F40" i="6"/>
  <c r="AN39" i="6"/>
  <c r="AL39" i="6"/>
  <c r="AJ39" i="6"/>
  <c r="AH39" i="6"/>
  <c r="AF39" i="6"/>
  <c r="AD39" i="6"/>
  <c r="AB39" i="6"/>
  <c r="Z39" i="6"/>
  <c r="X39" i="6"/>
  <c r="V39" i="6"/>
  <c r="T39" i="6"/>
  <c r="R39" i="6"/>
  <c r="P39" i="6"/>
  <c r="N39" i="6"/>
  <c r="L39" i="6"/>
  <c r="J39" i="6"/>
  <c r="H39" i="6"/>
  <c r="F39" i="6"/>
  <c r="AN38" i="6"/>
  <c r="AL38" i="6"/>
  <c r="AJ38" i="6"/>
  <c r="AH38" i="6"/>
  <c r="AF38" i="6"/>
  <c r="AD38" i="6"/>
  <c r="AB38" i="6"/>
  <c r="Z38" i="6"/>
  <c r="X38" i="6"/>
  <c r="V38" i="6"/>
  <c r="T38" i="6"/>
  <c r="R38" i="6"/>
  <c r="P38" i="6"/>
  <c r="N38" i="6"/>
  <c r="L38" i="6"/>
  <c r="J38" i="6"/>
  <c r="H38" i="6"/>
  <c r="F38" i="6"/>
  <c r="AN37" i="6"/>
  <c r="AL37" i="6"/>
  <c r="AJ37" i="6"/>
  <c r="AH37" i="6"/>
  <c r="AF37" i="6"/>
  <c r="AD37" i="6"/>
  <c r="AB37" i="6"/>
  <c r="Z37" i="6"/>
  <c r="X37" i="6"/>
  <c r="V37" i="6"/>
  <c r="T37" i="6"/>
  <c r="R37" i="6"/>
  <c r="P37" i="6"/>
  <c r="N37" i="6"/>
  <c r="L37" i="6"/>
  <c r="J37" i="6"/>
  <c r="H37" i="6"/>
  <c r="F37" i="6"/>
  <c r="AN36" i="6"/>
  <c r="AL36" i="6"/>
  <c r="AJ36" i="6"/>
  <c r="AH36" i="6"/>
  <c r="AF36" i="6"/>
  <c r="AD36" i="6"/>
  <c r="AB36" i="6"/>
  <c r="Z36" i="6"/>
  <c r="X36" i="6"/>
  <c r="V36" i="6"/>
  <c r="T36" i="6"/>
  <c r="R36" i="6"/>
  <c r="P36" i="6"/>
  <c r="N36" i="6"/>
  <c r="L36" i="6"/>
  <c r="J36" i="6"/>
  <c r="H36" i="6"/>
  <c r="F36" i="6"/>
  <c r="AN35" i="6"/>
  <c r="AL35" i="6"/>
  <c r="AJ35" i="6"/>
  <c r="AH35" i="6"/>
  <c r="AF35" i="6"/>
  <c r="AD35" i="6"/>
  <c r="AB35" i="6"/>
  <c r="Z35" i="6"/>
  <c r="X35" i="6"/>
  <c r="V35" i="6"/>
  <c r="T35" i="6"/>
  <c r="R35" i="6"/>
  <c r="P35" i="6"/>
  <c r="N35" i="6"/>
  <c r="L35" i="6"/>
  <c r="J35" i="6"/>
  <c r="H35" i="6"/>
  <c r="F35" i="6"/>
  <c r="AN34" i="6"/>
  <c r="AL34" i="6"/>
  <c r="AJ34" i="6"/>
  <c r="AH34" i="6"/>
  <c r="AF34" i="6"/>
  <c r="AD34" i="6"/>
  <c r="AB34" i="6"/>
  <c r="Z34" i="6"/>
  <c r="X34" i="6"/>
  <c r="V34" i="6"/>
  <c r="T34" i="6"/>
  <c r="R34" i="6"/>
  <c r="P34" i="6"/>
  <c r="N34" i="6"/>
  <c r="L34" i="6"/>
  <c r="J34" i="6"/>
  <c r="H34" i="6"/>
  <c r="F34" i="6"/>
  <c r="AN33" i="6"/>
  <c r="AL33" i="6"/>
  <c r="AJ33" i="6"/>
  <c r="AH33" i="6"/>
  <c r="AF33" i="6"/>
  <c r="AD33" i="6"/>
  <c r="AB33" i="6"/>
  <c r="Z33" i="6"/>
  <c r="X33" i="6"/>
  <c r="V33" i="6"/>
  <c r="T33" i="6"/>
  <c r="R33" i="6"/>
  <c r="P33" i="6"/>
  <c r="N33" i="6"/>
  <c r="L33" i="6"/>
  <c r="J33" i="6"/>
  <c r="H33" i="6"/>
  <c r="F33" i="6"/>
  <c r="AN32" i="6"/>
  <c r="AL32" i="6"/>
  <c r="AJ32" i="6"/>
  <c r="AH32" i="6"/>
  <c r="AF32" i="6"/>
  <c r="AD32" i="6"/>
  <c r="AB32" i="6"/>
  <c r="Z32" i="6"/>
  <c r="X32" i="6"/>
  <c r="V32" i="6"/>
  <c r="T32" i="6"/>
  <c r="R32" i="6"/>
  <c r="P32" i="6"/>
  <c r="N32" i="6"/>
  <c r="L32" i="6"/>
  <c r="J32" i="6"/>
  <c r="H32" i="6"/>
  <c r="F32" i="6"/>
  <c r="AN31" i="6"/>
  <c r="AL31" i="6"/>
  <c r="AJ31" i="6"/>
  <c r="AH31" i="6"/>
  <c r="AF31" i="6"/>
  <c r="AD31" i="6"/>
  <c r="AB31" i="6"/>
  <c r="Z31" i="6"/>
  <c r="X31" i="6"/>
  <c r="V31" i="6"/>
  <c r="T31" i="6"/>
  <c r="R31" i="6"/>
  <c r="P31" i="6"/>
  <c r="N31" i="6"/>
  <c r="L31" i="6"/>
  <c r="J31" i="6"/>
  <c r="H31" i="6"/>
  <c r="F31" i="6"/>
  <c r="AN30" i="6"/>
  <c r="AL30" i="6"/>
  <c r="AJ30" i="6"/>
  <c r="AH30" i="6"/>
  <c r="AF30" i="6"/>
  <c r="AD30" i="6"/>
  <c r="AB30" i="6"/>
  <c r="Z30" i="6"/>
  <c r="X30" i="6"/>
  <c r="V30" i="6"/>
  <c r="T30" i="6"/>
  <c r="R30" i="6"/>
  <c r="P30" i="6"/>
  <c r="N30" i="6"/>
  <c r="L30" i="6"/>
  <c r="J30" i="6"/>
  <c r="H30" i="6"/>
  <c r="F30" i="6"/>
  <c r="AN29" i="6"/>
  <c r="AL29" i="6"/>
  <c r="AJ29" i="6"/>
  <c r="AH29" i="6"/>
  <c r="AF29" i="6"/>
  <c r="AD29" i="6"/>
  <c r="AB29" i="6"/>
  <c r="Z29" i="6"/>
  <c r="X29" i="6"/>
  <c r="V29" i="6"/>
  <c r="T29" i="6"/>
  <c r="R29" i="6"/>
  <c r="P29" i="6"/>
  <c r="N29" i="6"/>
  <c r="L29" i="6"/>
  <c r="J29" i="6"/>
  <c r="H29" i="6"/>
  <c r="F29" i="6"/>
  <c r="AN28" i="6"/>
  <c r="AL28" i="6"/>
  <c r="AJ28" i="6"/>
  <c r="AH28" i="6"/>
  <c r="AF28" i="6"/>
  <c r="AD28" i="6"/>
  <c r="AB28" i="6"/>
  <c r="Z28" i="6"/>
  <c r="X28" i="6"/>
  <c r="V28" i="6"/>
  <c r="T28" i="6"/>
  <c r="R28" i="6"/>
  <c r="P28" i="6"/>
  <c r="N28" i="6"/>
  <c r="L28" i="6"/>
  <c r="J28" i="6"/>
  <c r="H28" i="6"/>
  <c r="F28" i="6"/>
  <c r="AN27" i="6"/>
  <c r="AL27" i="6"/>
  <c r="AJ27" i="6"/>
  <c r="AH27" i="6"/>
  <c r="AF27" i="6"/>
  <c r="AD27" i="6"/>
  <c r="AB27" i="6"/>
  <c r="Z27" i="6"/>
  <c r="X27" i="6"/>
  <c r="V27" i="6"/>
  <c r="T27" i="6"/>
  <c r="R27" i="6"/>
  <c r="P27" i="6"/>
  <c r="N27" i="6"/>
  <c r="L27" i="6"/>
  <c r="J27" i="6"/>
  <c r="H27" i="6"/>
  <c r="F27" i="6"/>
  <c r="AN26" i="6"/>
  <c r="AL26" i="6"/>
  <c r="AJ26" i="6"/>
  <c r="AH26" i="6"/>
  <c r="AF26" i="6"/>
  <c r="AD26" i="6"/>
  <c r="AB26" i="6"/>
  <c r="Z26" i="6"/>
  <c r="X26" i="6"/>
  <c r="V26" i="6"/>
  <c r="T26" i="6"/>
  <c r="R26" i="6"/>
  <c r="P26" i="6"/>
  <c r="N26" i="6"/>
  <c r="L26" i="6"/>
  <c r="J26" i="6"/>
  <c r="H26" i="6"/>
  <c r="F26" i="6"/>
  <c r="AN25" i="6"/>
  <c r="AL25" i="6"/>
  <c r="AJ25" i="6"/>
  <c r="AH25" i="6"/>
  <c r="AF25" i="6"/>
  <c r="AD25" i="6"/>
  <c r="AB25" i="6"/>
  <c r="Z25" i="6"/>
  <c r="X25" i="6"/>
  <c r="V25" i="6"/>
  <c r="T25" i="6"/>
  <c r="R25" i="6"/>
  <c r="P25" i="6"/>
  <c r="N25" i="6"/>
  <c r="L25" i="6"/>
  <c r="J25" i="6"/>
  <c r="H25" i="6"/>
  <c r="F25" i="6"/>
  <c r="AN24" i="6"/>
  <c r="AL24" i="6"/>
  <c r="AJ24" i="6"/>
  <c r="AH24" i="6"/>
  <c r="AF24" i="6"/>
  <c r="AD24" i="6"/>
  <c r="AB24" i="6"/>
  <c r="Z24" i="6"/>
  <c r="X24" i="6"/>
  <c r="V24" i="6"/>
  <c r="T24" i="6"/>
  <c r="R24" i="6"/>
  <c r="P24" i="6"/>
  <c r="N24" i="6"/>
  <c r="L24" i="6"/>
  <c r="J24" i="6"/>
  <c r="H24" i="6"/>
  <c r="F24" i="6"/>
  <c r="AN23" i="6"/>
  <c r="AL23" i="6"/>
  <c r="AJ23" i="6"/>
  <c r="AH23" i="6"/>
  <c r="AF23" i="6"/>
  <c r="AD23" i="6"/>
  <c r="AB23" i="6"/>
  <c r="Z23" i="6"/>
  <c r="X23" i="6"/>
  <c r="V23" i="6"/>
  <c r="T23" i="6"/>
  <c r="R23" i="6"/>
  <c r="P23" i="6"/>
  <c r="N23" i="6"/>
  <c r="L23" i="6"/>
  <c r="J23" i="6"/>
  <c r="H23" i="6"/>
  <c r="F23" i="6"/>
  <c r="D22" i="6"/>
  <c r="AJ22" i="6" s="1"/>
  <c r="AN21" i="6"/>
  <c r="AL21" i="6"/>
  <c r="AJ21" i="6"/>
  <c r="AH21" i="6"/>
  <c r="AF21" i="6"/>
  <c r="AD21" i="6"/>
  <c r="AB21" i="6"/>
  <c r="Z21" i="6"/>
  <c r="X21" i="6"/>
  <c r="V21" i="6"/>
  <c r="T21" i="6"/>
  <c r="R21" i="6"/>
  <c r="P21" i="6"/>
  <c r="N21" i="6"/>
  <c r="L21" i="6"/>
  <c r="J21" i="6"/>
  <c r="H21" i="6"/>
  <c r="F21" i="6"/>
  <c r="AN20" i="6"/>
  <c r="AL20" i="6"/>
  <c r="AJ20" i="6"/>
  <c r="AH20" i="6"/>
  <c r="AF20" i="6"/>
  <c r="AD20" i="6"/>
  <c r="AB20" i="6"/>
  <c r="Z20" i="6"/>
  <c r="X20" i="6"/>
  <c r="V20" i="6"/>
  <c r="T20" i="6"/>
  <c r="R20" i="6"/>
  <c r="P20" i="6"/>
  <c r="N20" i="6"/>
  <c r="L20" i="6"/>
  <c r="J20" i="6"/>
  <c r="H20" i="6"/>
  <c r="F20" i="6"/>
  <c r="AN19" i="6"/>
  <c r="AL19" i="6"/>
  <c r="AJ19" i="6"/>
  <c r="AH19" i="6"/>
  <c r="AF19" i="6"/>
  <c r="AD19" i="6"/>
  <c r="AB19" i="6"/>
  <c r="Z19" i="6"/>
  <c r="X19" i="6"/>
  <c r="V19" i="6"/>
  <c r="T19" i="6"/>
  <c r="R19" i="6"/>
  <c r="P19" i="6"/>
  <c r="N19" i="6"/>
  <c r="L19" i="6"/>
  <c r="J19" i="6"/>
  <c r="H19" i="6"/>
  <c r="F19" i="6"/>
  <c r="D18" i="6"/>
  <c r="AD18" i="6" s="1"/>
  <c r="AN17" i="6"/>
  <c r="AL17" i="6"/>
  <c r="AJ17" i="6"/>
  <c r="AH17" i="6"/>
  <c r="AF17" i="6"/>
  <c r="AD17" i="6"/>
  <c r="AB17" i="6"/>
  <c r="Z17" i="6"/>
  <c r="X17" i="6"/>
  <c r="V17" i="6"/>
  <c r="T17" i="6"/>
  <c r="R17" i="6"/>
  <c r="P17" i="6"/>
  <c r="N17" i="6"/>
  <c r="L17" i="6"/>
  <c r="J17" i="6"/>
  <c r="H17" i="6"/>
  <c r="F17" i="6"/>
  <c r="AN16" i="6"/>
  <c r="AL16" i="6"/>
  <c r="AJ16" i="6"/>
  <c r="AH16" i="6"/>
  <c r="AF16" i="6"/>
  <c r="AD16" i="6"/>
  <c r="AB16" i="6"/>
  <c r="Z16" i="6"/>
  <c r="X16" i="6"/>
  <c r="V16" i="6"/>
  <c r="T16" i="6"/>
  <c r="R16" i="6"/>
  <c r="P16" i="6"/>
  <c r="N16" i="6"/>
  <c r="L16" i="6"/>
  <c r="J16" i="6"/>
  <c r="H16" i="6"/>
  <c r="F16" i="6"/>
  <c r="D15" i="6"/>
  <c r="AN14" i="6"/>
  <c r="AL14" i="6"/>
  <c r="AJ14" i="6"/>
  <c r="AH14" i="6"/>
  <c r="AF14" i="6"/>
  <c r="AD14" i="6"/>
  <c r="AB14" i="6"/>
  <c r="Z14" i="6"/>
  <c r="X14" i="6"/>
  <c r="V14" i="6"/>
  <c r="T14" i="6"/>
  <c r="R14" i="6"/>
  <c r="P14" i="6"/>
  <c r="N14" i="6"/>
  <c r="L14" i="6"/>
  <c r="J14" i="6"/>
  <c r="H14" i="6"/>
  <c r="F14" i="6"/>
  <c r="AN13" i="6"/>
  <c r="AL13" i="6"/>
  <c r="AJ13" i="6"/>
  <c r="AH13" i="6"/>
  <c r="AF13" i="6"/>
  <c r="AD13" i="6"/>
  <c r="AB13" i="6"/>
  <c r="Z13" i="6"/>
  <c r="X13" i="6"/>
  <c r="V13" i="6"/>
  <c r="T13" i="6"/>
  <c r="R13" i="6"/>
  <c r="P13" i="6"/>
  <c r="N13" i="6"/>
  <c r="L13" i="6"/>
  <c r="J13" i="6"/>
  <c r="H13" i="6"/>
  <c r="F13" i="6"/>
  <c r="AN12" i="6"/>
  <c r="AL12" i="6"/>
  <c r="AJ12" i="6"/>
  <c r="AH12" i="6"/>
  <c r="AF12" i="6"/>
  <c r="AD12" i="6"/>
  <c r="AB12" i="6"/>
  <c r="Z12" i="6"/>
  <c r="X12" i="6"/>
  <c r="V12" i="6"/>
  <c r="T12" i="6"/>
  <c r="R12" i="6"/>
  <c r="P12" i="6"/>
  <c r="N12" i="6"/>
  <c r="L12" i="6"/>
  <c r="J12" i="6"/>
  <c r="H12" i="6"/>
  <c r="F12" i="6"/>
  <c r="AN11" i="6"/>
  <c r="AL11" i="6"/>
  <c r="AJ11" i="6"/>
  <c r="AH11" i="6"/>
  <c r="AF11" i="6"/>
  <c r="AD11" i="6"/>
  <c r="AB11" i="6"/>
  <c r="Z11" i="6"/>
  <c r="X11" i="6"/>
  <c r="V11" i="6"/>
  <c r="T11" i="6"/>
  <c r="R11" i="6"/>
  <c r="P11" i="6"/>
  <c r="N11" i="6"/>
  <c r="L11" i="6"/>
  <c r="J11" i="6"/>
  <c r="H11" i="6"/>
  <c r="F11" i="6"/>
  <c r="AN10" i="6"/>
  <c r="AL10" i="6"/>
  <c r="AJ10" i="6"/>
  <c r="AH10" i="6"/>
  <c r="AF10" i="6"/>
  <c r="AD10" i="6"/>
  <c r="AB10" i="6"/>
  <c r="Z10" i="6"/>
  <c r="X10" i="6"/>
  <c r="V10" i="6"/>
  <c r="T10" i="6"/>
  <c r="R10" i="6"/>
  <c r="P10" i="6"/>
  <c r="N10" i="6"/>
  <c r="L10" i="6"/>
  <c r="J10" i="6"/>
  <c r="H10" i="6"/>
  <c r="F10" i="6"/>
  <c r="AN9" i="6"/>
  <c r="AL9" i="6"/>
  <c r="AJ9" i="6"/>
  <c r="AH9" i="6"/>
  <c r="AF9" i="6"/>
  <c r="AD9" i="6"/>
  <c r="AB9" i="6"/>
  <c r="Z9" i="6"/>
  <c r="X9" i="6"/>
  <c r="V9" i="6"/>
  <c r="T9" i="6"/>
  <c r="R9" i="6"/>
  <c r="P9" i="6"/>
  <c r="N9" i="6"/>
  <c r="L9" i="6"/>
  <c r="J9" i="6"/>
  <c r="H9" i="6"/>
  <c r="F9" i="6"/>
  <c r="AN8" i="6"/>
  <c r="AL8" i="6"/>
  <c r="AJ8" i="6"/>
  <c r="AH8" i="6"/>
  <c r="AF8" i="6"/>
  <c r="AD8" i="6"/>
  <c r="AB8" i="6"/>
  <c r="Z8" i="6"/>
  <c r="X8" i="6"/>
  <c r="V8" i="6"/>
  <c r="T8" i="6"/>
  <c r="R8" i="6"/>
  <c r="P8" i="6"/>
  <c r="N8" i="6"/>
  <c r="L8" i="6"/>
  <c r="J8" i="6"/>
  <c r="H8" i="6"/>
  <c r="F8" i="6"/>
  <c r="AN7" i="6"/>
  <c r="AL7" i="6"/>
  <c r="AJ7" i="6"/>
  <c r="AH7" i="6"/>
  <c r="AF7" i="6"/>
  <c r="AD7" i="6"/>
  <c r="AB7" i="6"/>
  <c r="Z7" i="6"/>
  <c r="X7" i="6"/>
  <c r="V7" i="6"/>
  <c r="T7" i="6"/>
  <c r="R7" i="6"/>
  <c r="P7" i="6"/>
  <c r="N7" i="6"/>
  <c r="L7" i="6"/>
  <c r="J7" i="6"/>
  <c r="H7" i="6"/>
  <c r="F7" i="6"/>
  <c r="AN6" i="6"/>
  <c r="AL6" i="6"/>
  <c r="AJ6" i="6"/>
  <c r="AH6" i="6"/>
  <c r="AF6" i="6"/>
  <c r="AD6" i="6"/>
  <c r="AB6" i="6"/>
  <c r="Z6" i="6"/>
  <c r="X6" i="6"/>
  <c r="V6" i="6"/>
  <c r="T6" i="6"/>
  <c r="R6" i="6"/>
  <c r="P6" i="6"/>
  <c r="N6" i="6"/>
  <c r="L6" i="6"/>
  <c r="J6" i="6"/>
  <c r="H6" i="6"/>
  <c r="F6" i="6"/>
  <c r="AN5" i="6"/>
  <c r="AL5" i="6"/>
  <c r="AJ5" i="6"/>
  <c r="AH5" i="6"/>
  <c r="AF5" i="6"/>
  <c r="AD5" i="6"/>
  <c r="AB5" i="6"/>
  <c r="Z5" i="6"/>
  <c r="X5" i="6"/>
  <c r="V5" i="6"/>
  <c r="T5" i="6"/>
  <c r="R5" i="6"/>
  <c r="P5" i="6"/>
  <c r="N5" i="6"/>
  <c r="L5" i="6"/>
  <c r="J5" i="6"/>
  <c r="H5" i="6"/>
  <c r="F5" i="6"/>
  <c r="AG266" i="5"/>
  <c r="AG282" i="5"/>
  <c r="AG306" i="5"/>
  <c r="AM261" i="5"/>
  <c r="AM260" i="5"/>
  <c r="AM157" i="5"/>
  <c r="AM140" i="5"/>
  <c r="AM188" i="5"/>
  <c r="N172" i="6" l="1"/>
  <c r="P172" i="6"/>
  <c r="T172" i="6"/>
  <c r="AD172" i="6"/>
  <c r="AH69" i="6"/>
  <c r="V69" i="6"/>
  <c r="AB172" i="6"/>
  <c r="P85" i="6"/>
  <c r="N85" i="6"/>
  <c r="AH177" i="6"/>
  <c r="R164" i="6"/>
  <c r="X171" i="6"/>
  <c r="AJ85" i="6"/>
  <c r="T164" i="6"/>
  <c r="Z171" i="6"/>
  <c r="AB182" i="6"/>
  <c r="AF164" i="6"/>
  <c r="AD171" i="6"/>
  <c r="V183" i="6"/>
  <c r="H171" i="6"/>
  <c r="X177" i="6"/>
  <c r="P164" i="6"/>
  <c r="L171" i="6"/>
  <c r="T85" i="6"/>
  <c r="AD182" i="6"/>
  <c r="Z154" i="6"/>
  <c r="AL164" i="6"/>
  <c r="AH180" i="6"/>
  <c r="AN183" i="6"/>
  <c r="X68" i="6"/>
  <c r="T95" i="6"/>
  <c r="AB124" i="6"/>
  <c r="AJ161" i="6"/>
  <c r="H183" i="6"/>
  <c r="N192" i="6"/>
  <c r="J173" i="6"/>
  <c r="P195" i="6"/>
  <c r="AB395" i="6"/>
  <c r="AL95" i="6"/>
  <c r="T131" i="6"/>
  <c r="R154" i="6"/>
  <c r="V173" i="6"/>
  <c r="AH176" i="6"/>
  <c r="N180" i="6"/>
  <c r="L182" i="6"/>
  <c r="P183" i="6"/>
  <c r="V190" i="6"/>
  <c r="R192" i="6"/>
  <c r="AF195" i="6"/>
  <c r="AD395" i="6"/>
  <c r="H131" i="6"/>
  <c r="T161" i="6"/>
  <c r="R95" i="6"/>
  <c r="AN131" i="6"/>
  <c r="N176" i="6"/>
  <c r="N190" i="6"/>
  <c r="P190" i="6"/>
  <c r="N195" i="6"/>
  <c r="AD124" i="6"/>
  <c r="P131" i="6"/>
  <c r="AF176" i="6"/>
  <c r="J183" i="6"/>
  <c r="P192" i="6"/>
  <c r="V131" i="6"/>
  <c r="V154" i="6"/>
  <c r="AN173" i="6"/>
  <c r="P180" i="6"/>
  <c r="X182" i="6"/>
  <c r="R183" i="6"/>
  <c r="X190" i="6"/>
  <c r="T192" i="6"/>
  <c r="AH195" i="6"/>
  <c r="AJ131" i="6"/>
  <c r="AL131" i="6"/>
  <c r="V393" i="6"/>
  <c r="AB68" i="6"/>
  <c r="J131" i="6"/>
  <c r="AB161" i="6"/>
  <c r="J192" i="6"/>
  <c r="L131" i="6"/>
  <c r="AD176" i="6"/>
  <c r="J182" i="6"/>
  <c r="T190" i="6"/>
  <c r="X154" i="6"/>
  <c r="N164" i="6"/>
  <c r="F171" i="6"/>
  <c r="T177" i="6"/>
  <c r="AD180" i="6"/>
  <c r="Z182" i="6"/>
  <c r="T183" i="6"/>
  <c r="AN190" i="6"/>
  <c r="AJ192" i="6"/>
  <c r="AN195" i="6"/>
  <c r="L94" i="6"/>
  <c r="V150" i="6"/>
  <c r="N105" i="6"/>
  <c r="N188" i="6"/>
  <c r="T194" i="6"/>
  <c r="AH185" i="6"/>
  <c r="X94" i="6"/>
  <c r="AF117" i="6"/>
  <c r="AB151" i="6"/>
  <c r="J161" i="6"/>
  <c r="L393" i="6"/>
  <c r="AL393" i="6"/>
  <c r="X55" i="6"/>
  <c r="P59" i="6"/>
  <c r="AH94" i="6"/>
  <c r="V96" i="6"/>
  <c r="T100" i="6"/>
  <c r="T105" i="6"/>
  <c r="AD122" i="6"/>
  <c r="L161" i="6"/>
  <c r="L177" i="6"/>
  <c r="AN185" i="6"/>
  <c r="AN188" i="6"/>
  <c r="N393" i="6"/>
  <c r="J105" i="6"/>
  <c r="P194" i="6"/>
  <c r="AD393" i="6"/>
  <c r="AL199" i="6"/>
  <c r="AF393" i="6"/>
  <c r="P55" i="6"/>
  <c r="P94" i="6"/>
  <c r="AD117" i="6"/>
  <c r="AL161" i="6"/>
  <c r="J393" i="6"/>
  <c r="N59" i="6"/>
  <c r="AH66" i="6"/>
  <c r="R100" i="6"/>
  <c r="AJ185" i="6"/>
  <c r="AB55" i="6"/>
  <c r="R59" i="6"/>
  <c r="AN94" i="6"/>
  <c r="V100" i="6"/>
  <c r="AJ105" i="6"/>
  <c r="AB131" i="6"/>
  <c r="N161" i="6"/>
  <c r="F173" i="6"/>
  <c r="J176" i="6"/>
  <c r="P177" i="6"/>
  <c r="J180" i="6"/>
  <c r="AJ183" i="6"/>
  <c r="J195" i="6"/>
  <c r="AB235" i="6"/>
  <c r="P393" i="6"/>
  <c r="L188" i="6"/>
  <c r="N94" i="6"/>
  <c r="AB117" i="6"/>
  <c r="AD150" i="6"/>
  <c r="F393" i="6"/>
  <c r="Z413" i="6"/>
  <c r="L59" i="6"/>
  <c r="AB66" i="6"/>
  <c r="P105" i="6"/>
  <c r="P188" i="6"/>
  <c r="V194" i="6"/>
  <c r="AH393" i="6"/>
  <c r="AH413" i="6"/>
  <c r="R55" i="6"/>
  <c r="R105" i="6"/>
  <c r="R188" i="6"/>
  <c r="AF194" i="6"/>
  <c r="AH59" i="6"/>
  <c r="R68" i="6"/>
  <c r="L85" i="6"/>
  <c r="AJ100" i="6"/>
  <c r="AF119" i="6"/>
  <c r="F131" i="6"/>
  <c r="AD131" i="6"/>
  <c r="P161" i="6"/>
  <c r="L164" i="6"/>
  <c r="L172" i="6"/>
  <c r="L176" i="6"/>
  <c r="R177" i="6"/>
  <c r="L180" i="6"/>
  <c r="F183" i="6"/>
  <c r="AL183" i="6"/>
  <c r="AD193" i="6"/>
  <c r="L195" i="6"/>
  <c r="AD197" i="6"/>
  <c r="AF235" i="6"/>
  <c r="R393" i="6"/>
  <c r="Z395" i="6"/>
  <c r="AF160" i="6"/>
  <c r="AN66" i="6"/>
  <c r="F96" i="6"/>
  <c r="J153" i="6"/>
  <c r="H160" i="6"/>
  <c r="AB163" i="6"/>
  <c r="AD394" i="6"/>
  <c r="AF18" i="6"/>
  <c r="H96" i="6"/>
  <c r="AD113" i="6"/>
  <c r="AF123" i="6"/>
  <c r="P140" i="6"/>
  <c r="N153" i="6"/>
  <c r="AH186" i="6"/>
  <c r="AH394" i="6"/>
  <c r="AH18" i="6"/>
  <c r="X22" i="6"/>
  <c r="AB57" i="6"/>
  <c r="X59" i="6"/>
  <c r="N66" i="6"/>
  <c r="P71" i="6"/>
  <c r="N73" i="6"/>
  <c r="AD83" i="6"/>
  <c r="X85" i="6"/>
  <c r="N92" i="6"/>
  <c r="AF93" i="6"/>
  <c r="L96" i="6"/>
  <c r="AH96" i="6"/>
  <c r="V99" i="6"/>
  <c r="AL100" i="6"/>
  <c r="AF113" i="6"/>
  <c r="L117" i="6"/>
  <c r="AN118" i="6"/>
  <c r="N122" i="6"/>
  <c r="AH123" i="6"/>
  <c r="R140" i="6"/>
  <c r="J150" i="6"/>
  <c r="AL150" i="6"/>
  <c r="AH153" i="6"/>
  <c r="T159" i="6"/>
  <c r="N160" i="6"/>
  <c r="AN160" i="6"/>
  <c r="AD161" i="6"/>
  <c r="AH163" i="6"/>
  <c r="AH164" i="6"/>
  <c r="V166" i="6"/>
  <c r="R180" i="6"/>
  <c r="AH183" i="6"/>
  <c r="AN184" i="6"/>
  <c r="AN186" i="6"/>
  <c r="X188" i="6"/>
  <c r="AL189" i="6"/>
  <c r="AH194" i="6"/>
  <c r="R195" i="6"/>
  <c r="V196" i="6"/>
  <c r="Z198" i="6"/>
  <c r="L235" i="6"/>
  <c r="T236" i="6"/>
  <c r="V259" i="6"/>
  <c r="AB393" i="6"/>
  <c r="Z96" i="6"/>
  <c r="J159" i="6"/>
  <c r="R18" i="6"/>
  <c r="P93" i="6"/>
  <c r="V123" i="6"/>
  <c r="AH160" i="6"/>
  <c r="T198" i="6"/>
  <c r="L66" i="6"/>
  <c r="L73" i="6"/>
  <c r="AD93" i="6"/>
  <c r="H150" i="6"/>
  <c r="R159" i="6"/>
  <c r="V189" i="6"/>
  <c r="J236" i="6"/>
  <c r="Z22" i="6"/>
  <c r="AB59" i="6"/>
  <c r="P66" i="6"/>
  <c r="R71" i="6"/>
  <c r="X73" i="6"/>
  <c r="AF85" i="6"/>
  <c r="X92" i="6"/>
  <c r="N96" i="6"/>
  <c r="AL96" i="6"/>
  <c r="AH113" i="6"/>
  <c r="N117" i="6"/>
  <c r="X122" i="6"/>
  <c r="AB140" i="6"/>
  <c r="N150" i="6"/>
  <c r="X159" i="6"/>
  <c r="P160" i="6"/>
  <c r="AF161" i="6"/>
  <c r="AJ164" i="6"/>
  <c r="AD166" i="6"/>
  <c r="X180" i="6"/>
  <c r="AD188" i="6"/>
  <c r="AL194" i="6"/>
  <c r="X195" i="6"/>
  <c r="AF196" i="6"/>
  <c r="AB198" i="6"/>
  <c r="P235" i="6"/>
  <c r="Z259" i="6"/>
  <c r="N93" i="6"/>
  <c r="F160" i="6"/>
  <c r="X184" i="6"/>
  <c r="AD96" i="6"/>
  <c r="AF150" i="6"/>
  <c r="P159" i="6"/>
  <c r="R166" i="6"/>
  <c r="Z184" i="6"/>
  <c r="T189" i="6"/>
  <c r="L92" i="6"/>
  <c r="AF96" i="6"/>
  <c r="AH155" i="6"/>
  <c r="AL160" i="6"/>
  <c r="P174" i="6"/>
  <c r="AH184" i="6"/>
  <c r="V198" i="6"/>
  <c r="T259" i="6"/>
  <c r="R66" i="6"/>
  <c r="AH71" i="6"/>
  <c r="Z73" i="6"/>
  <c r="Z92" i="6"/>
  <c r="P96" i="6"/>
  <c r="AN96" i="6"/>
  <c r="P117" i="6"/>
  <c r="Z122" i="6"/>
  <c r="AD140" i="6"/>
  <c r="P150" i="6"/>
  <c r="AB159" i="6"/>
  <c r="T160" i="6"/>
  <c r="AF166" i="6"/>
  <c r="AF188" i="6"/>
  <c r="AB195" i="6"/>
  <c r="R235" i="6"/>
  <c r="AB259" i="6"/>
  <c r="AD160" i="6"/>
  <c r="P18" i="6"/>
  <c r="AH115" i="6"/>
  <c r="AH150" i="6"/>
  <c r="L160" i="6"/>
  <c r="T166" i="6"/>
  <c r="AN59" i="6"/>
  <c r="X66" i="6"/>
  <c r="AL71" i="6"/>
  <c r="AB73" i="6"/>
  <c r="AN85" i="6"/>
  <c r="AB92" i="6"/>
  <c r="AN114" i="6"/>
  <c r="R117" i="6"/>
  <c r="R150" i="6"/>
  <c r="AN159" i="6"/>
  <c r="V160" i="6"/>
  <c r="AH166" i="6"/>
  <c r="AF180" i="6"/>
  <c r="J188" i="6"/>
  <c r="AH188" i="6"/>
  <c r="H195" i="6"/>
  <c r="AD195" i="6"/>
  <c r="AB197" i="6"/>
  <c r="X235" i="6"/>
  <c r="AJ420" i="6"/>
  <c r="AF420" i="6"/>
  <c r="N420" i="6"/>
  <c r="AD420" i="6"/>
  <c r="L420" i="6"/>
  <c r="AB420" i="6"/>
  <c r="J420" i="6"/>
  <c r="Z420" i="6"/>
  <c r="P420" i="6"/>
  <c r="X420" i="6"/>
  <c r="H420" i="6"/>
  <c r="AL420" i="6"/>
  <c r="F420" i="6"/>
  <c r="V420" i="6"/>
  <c r="R420" i="6"/>
  <c r="AN420" i="6"/>
  <c r="AH420" i="6"/>
  <c r="AJ175" i="6"/>
  <c r="L175" i="6"/>
  <c r="AH175" i="6"/>
  <c r="H175" i="6"/>
  <c r="AF175" i="6"/>
  <c r="F175" i="6"/>
  <c r="X175" i="6"/>
  <c r="T175" i="6"/>
  <c r="P175" i="6"/>
  <c r="AL175" i="6"/>
  <c r="Z175" i="6"/>
  <c r="R175" i="6"/>
  <c r="AJ157" i="6"/>
  <c r="AB157" i="6"/>
  <c r="T157" i="6"/>
  <c r="P157" i="6"/>
  <c r="AL157" i="6"/>
  <c r="J157" i="6"/>
  <c r="AH157" i="6"/>
  <c r="AD157" i="6"/>
  <c r="AF157" i="6"/>
  <c r="N157" i="6"/>
  <c r="L157" i="6"/>
  <c r="AD91" i="6"/>
  <c r="AH91" i="6"/>
  <c r="AF91" i="6"/>
  <c r="R91" i="6"/>
  <c r="P91" i="6"/>
  <c r="AF63" i="6"/>
  <c r="AH63" i="6"/>
  <c r="AH15" i="6"/>
  <c r="AJ15" i="6"/>
  <c r="T15" i="6"/>
  <c r="Z57" i="6"/>
  <c r="X57" i="6"/>
  <c r="N57" i="6"/>
  <c r="AF57" i="6"/>
  <c r="R57" i="6"/>
  <c r="L57" i="6"/>
  <c r="P57" i="6"/>
  <c r="AN57" i="6"/>
  <c r="AH57" i="6"/>
  <c r="H57" i="6"/>
  <c r="AL83" i="6"/>
  <c r="Z83" i="6"/>
  <c r="J83" i="6"/>
  <c r="H83" i="6"/>
  <c r="X83" i="6"/>
  <c r="L83" i="6"/>
  <c r="N83" i="6"/>
  <c r="AN83" i="6"/>
  <c r="R201" i="6"/>
  <c r="N201" i="6"/>
  <c r="AL201" i="6"/>
  <c r="L201" i="6"/>
  <c r="T201" i="6"/>
  <c r="AJ201" i="6"/>
  <c r="AH201" i="6"/>
  <c r="AD201" i="6"/>
  <c r="AB201" i="6"/>
  <c r="J201" i="6"/>
  <c r="AN152" i="6"/>
  <c r="AF152" i="6"/>
  <c r="AB152" i="6"/>
  <c r="Z152" i="6"/>
  <c r="AJ156" i="6"/>
  <c r="L156" i="6"/>
  <c r="AH156" i="6"/>
  <c r="H156" i="6"/>
  <c r="AD156" i="6"/>
  <c r="F156" i="6"/>
  <c r="AB22" i="6"/>
  <c r="AN71" i="6"/>
  <c r="AJ99" i="6"/>
  <c r="AN99" i="6"/>
  <c r="R99" i="6"/>
  <c r="H193" i="6"/>
  <c r="H234" i="6"/>
  <c r="F413" i="6"/>
  <c r="AL22" i="6"/>
  <c r="AL124" i="6"/>
  <c r="L124" i="6"/>
  <c r="X163" i="6"/>
  <c r="V163" i="6"/>
  <c r="R163" i="6"/>
  <c r="AL186" i="6"/>
  <c r="AF186" i="6"/>
  <c r="L186" i="6"/>
  <c r="AD186" i="6"/>
  <c r="J186" i="6"/>
  <c r="AB186" i="6"/>
  <c r="H186" i="6"/>
  <c r="H22" i="6"/>
  <c r="Z71" i="6"/>
  <c r="P86" i="6"/>
  <c r="AD99" i="6"/>
  <c r="H114" i="6"/>
  <c r="P119" i="6"/>
  <c r="L152" i="6"/>
  <c r="F163" i="6"/>
  <c r="J197" i="6"/>
  <c r="F395" i="6"/>
  <c r="R396" i="6"/>
  <c r="AD407" i="6"/>
  <c r="AB407" i="6"/>
  <c r="X407" i="6"/>
  <c r="P413" i="6"/>
  <c r="P418" i="6"/>
  <c r="J22" i="6"/>
  <c r="H55" i="6"/>
  <c r="AF55" i="6"/>
  <c r="L68" i="6"/>
  <c r="AH68" i="6"/>
  <c r="J71" i="6"/>
  <c r="AB71" i="6"/>
  <c r="AD73" i="6"/>
  <c r="Z85" i="6"/>
  <c r="R86" i="6"/>
  <c r="AD92" i="6"/>
  <c r="F94" i="6"/>
  <c r="AB94" i="6"/>
  <c r="J99" i="6"/>
  <c r="AH99" i="6"/>
  <c r="V114" i="6"/>
  <c r="AB115" i="6"/>
  <c r="J118" i="6"/>
  <c r="R119" i="6"/>
  <c r="AL122" i="6"/>
  <c r="L122" i="6"/>
  <c r="AN122" i="6"/>
  <c r="J124" i="6"/>
  <c r="AN140" i="6"/>
  <c r="P151" i="6"/>
  <c r="N152" i="6"/>
  <c r="F154" i="6"/>
  <c r="AL154" i="6"/>
  <c r="X156" i="6"/>
  <c r="H163" i="6"/>
  <c r="AH181" i="6"/>
  <c r="J181" i="6"/>
  <c r="H181" i="6"/>
  <c r="F181" i="6"/>
  <c r="F185" i="6"/>
  <c r="P186" i="6"/>
  <c r="H187" i="6"/>
  <c r="X193" i="6"/>
  <c r="R197" i="6"/>
  <c r="AJ234" i="6"/>
  <c r="AF236" i="6"/>
  <c r="Z236" i="6"/>
  <c r="T396" i="6"/>
  <c r="N407" i="6"/>
  <c r="AF193" i="6"/>
  <c r="AJ413" i="6"/>
  <c r="AF413" i="6"/>
  <c r="N413" i="6"/>
  <c r="AD413" i="6"/>
  <c r="L413" i="6"/>
  <c r="AB413" i="6"/>
  <c r="J413" i="6"/>
  <c r="Z116" i="6"/>
  <c r="AF200" i="6"/>
  <c r="T200" i="6"/>
  <c r="R200" i="6"/>
  <c r="X71" i="6"/>
  <c r="F99" i="6"/>
  <c r="Z113" i="6"/>
  <c r="P113" i="6"/>
  <c r="AN124" i="6"/>
  <c r="J152" i="6"/>
  <c r="R156" i="6"/>
  <c r="AJ163" i="6"/>
  <c r="J193" i="6"/>
  <c r="H197" i="6"/>
  <c r="J234" i="6"/>
  <c r="AN395" i="6"/>
  <c r="AL395" i="6"/>
  <c r="P395" i="6"/>
  <c r="AH395" i="6"/>
  <c r="N395" i="6"/>
  <c r="AF395" i="6"/>
  <c r="L395" i="6"/>
  <c r="AN413" i="6"/>
  <c r="AD55" i="6"/>
  <c r="AF68" i="6"/>
  <c r="H71" i="6"/>
  <c r="L113" i="6"/>
  <c r="H124" i="6"/>
  <c r="N151" i="6"/>
  <c r="AB154" i="6"/>
  <c r="AN163" i="6"/>
  <c r="AJ170" i="6"/>
  <c r="AH170" i="6"/>
  <c r="V170" i="6"/>
  <c r="AL184" i="6"/>
  <c r="AF184" i="6"/>
  <c r="L184" i="6"/>
  <c r="AD184" i="6"/>
  <c r="J184" i="6"/>
  <c r="AB184" i="6"/>
  <c r="H184" i="6"/>
  <c r="F187" i="6"/>
  <c r="AJ231" i="6"/>
  <c r="AF234" i="6"/>
  <c r="L22" i="6"/>
  <c r="L55" i="6"/>
  <c r="AD59" i="6"/>
  <c r="AD66" i="6"/>
  <c r="AD71" i="6"/>
  <c r="AN73" i="6"/>
  <c r="F85" i="6"/>
  <c r="AB85" i="6"/>
  <c r="AF86" i="6"/>
  <c r="H92" i="6"/>
  <c r="AN92" i="6"/>
  <c r="H94" i="6"/>
  <c r="AD94" i="6"/>
  <c r="L99" i="6"/>
  <c r="AL99" i="6"/>
  <c r="R113" i="6"/>
  <c r="X114" i="6"/>
  <c r="T118" i="6"/>
  <c r="H122" i="6"/>
  <c r="N124" i="6"/>
  <c r="AH152" i="6"/>
  <c r="H154" i="6"/>
  <c r="Z156" i="6"/>
  <c r="L163" i="6"/>
  <c r="AL170" i="6"/>
  <c r="P184" i="6"/>
  <c r="R186" i="6"/>
  <c r="AH190" i="6"/>
  <c r="AD190" i="6"/>
  <c r="L190" i="6"/>
  <c r="AB190" i="6"/>
  <c r="J190" i="6"/>
  <c r="Z190" i="6"/>
  <c r="H190" i="6"/>
  <c r="AJ190" i="6"/>
  <c r="AJ200" i="6"/>
  <c r="AN259" i="6"/>
  <c r="P259" i="6"/>
  <c r="AL259" i="6"/>
  <c r="N259" i="6"/>
  <c r="AH259" i="6"/>
  <c r="J259" i="6"/>
  <c r="R395" i="6"/>
  <c r="Z396" i="6"/>
  <c r="T407" i="6"/>
  <c r="V413" i="6"/>
  <c r="Z115" i="6"/>
  <c r="P115" i="6"/>
  <c r="Z119" i="6"/>
  <c r="AH119" i="6"/>
  <c r="H119" i="6"/>
  <c r="AL193" i="6"/>
  <c r="R193" i="6"/>
  <c r="AN193" i="6"/>
  <c r="P193" i="6"/>
  <c r="AH193" i="6"/>
  <c r="N193" i="6"/>
  <c r="V71" i="6"/>
  <c r="Z99" i="6"/>
  <c r="L115" i="6"/>
  <c r="L119" i="6"/>
  <c r="F152" i="6"/>
  <c r="N156" i="6"/>
  <c r="AF197" i="6"/>
  <c r="P197" i="6"/>
  <c r="AJ197" i="6"/>
  <c r="N197" i="6"/>
  <c r="AH197" i="6"/>
  <c r="L197" i="6"/>
  <c r="AB231" i="6"/>
  <c r="AL413" i="6"/>
  <c r="F22" i="6"/>
  <c r="AD68" i="6"/>
  <c r="F71" i="6"/>
  <c r="AB99" i="6"/>
  <c r="N115" i="6"/>
  <c r="N119" i="6"/>
  <c r="AL151" i="6"/>
  <c r="AJ151" i="6"/>
  <c r="J151" i="6"/>
  <c r="AH151" i="6"/>
  <c r="H151" i="6"/>
  <c r="AD151" i="6"/>
  <c r="F151" i="6"/>
  <c r="N200" i="6"/>
  <c r="H413" i="6"/>
  <c r="AF418" i="6"/>
  <c r="AB418" i="6"/>
  <c r="V418" i="6"/>
  <c r="AN22" i="6"/>
  <c r="H68" i="6"/>
  <c r="Z94" i="6"/>
  <c r="H99" i="6"/>
  <c r="R115" i="6"/>
  <c r="H118" i="6"/>
  <c r="V125" i="6"/>
  <c r="AH125" i="6"/>
  <c r="AJ154" i="6"/>
  <c r="AH154" i="6"/>
  <c r="P154" i="6"/>
  <c r="AF154" i="6"/>
  <c r="N154" i="6"/>
  <c r="AD154" i="6"/>
  <c r="L154" i="6"/>
  <c r="T156" i="6"/>
  <c r="V185" i="6"/>
  <c r="T185" i="6"/>
  <c r="R185" i="6"/>
  <c r="N186" i="6"/>
  <c r="L193" i="6"/>
  <c r="P200" i="6"/>
  <c r="AH55" i="6"/>
  <c r="N68" i="6"/>
  <c r="AN68" i="6"/>
  <c r="L71" i="6"/>
  <c r="H73" i="6"/>
  <c r="V22" i="6"/>
  <c r="N55" i="6"/>
  <c r="AN55" i="6"/>
  <c r="H59" i="6"/>
  <c r="AF59" i="6"/>
  <c r="H66" i="6"/>
  <c r="AF66" i="6"/>
  <c r="P68" i="6"/>
  <c r="N71" i="6"/>
  <c r="AF71" i="6"/>
  <c r="J73" i="6"/>
  <c r="J85" i="6"/>
  <c r="AD85" i="6"/>
  <c r="AH86" i="6"/>
  <c r="J92" i="6"/>
  <c r="J94" i="6"/>
  <c r="AF94" i="6"/>
  <c r="AJ96" i="6"/>
  <c r="AB96" i="6"/>
  <c r="J96" i="6"/>
  <c r="X96" i="6"/>
  <c r="N99" i="6"/>
  <c r="AB113" i="6"/>
  <c r="Z114" i="6"/>
  <c r="AF115" i="6"/>
  <c r="V118" i="6"/>
  <c r="AD119" i="6"/>
  <c r="J122" i="6"/>
  <c r="T123" i="6"/>
  <c r="X124" i="6"/>
  <c r="AF131" i="6"/>
  <c r="AH131" i="6"/>
  <c r="N131" i="6"/>
  <c r="X131" i="6"/>
  <c r="N140" i="6"/>
  <c r="Z151" i="6"/>
  <c r="AF153" i="6"/>
  <c r="AD153" i="6"/>
  <c r="X153" i="6"/>
  <c r="J154" i="6"/>
  <c r="AL156" i="6"/>
  <c r="N163" i="6"/>
  <c r="T171" i="6"/>
  <c r="P171" i="6"/>
  <c r="AL171" i="6"/>
  <c r="N171" i="6"/>
  <c r="AJ171" i="6"/>
  <c r="AB173" i="6"/>
  <c r="Z173" i="6"/>
  <c r="X173" i="6"/>
  <c r="AJ176" i="6"/>
  <c r="AB176" i="6"/>
  <c r="T176" i="6"/>
  <c r="P176" i="6"/>
  <c r="AF177" i="6"/>
  <c r="J177" i="6"/>
  <c r="AB177" i="6"/>
  <c r="H177" i="6"/>
  <c r="Z177" i="6"/>
  <c r="F177" i="6"/>
  <c r="AL177" i="6"/>
  <c r="AL182" i="6"/>
  <c r="R182" i="6"/>
  <c r="AN182" i="6"/>
  <c r="P182" i="6"/>
  <c r="AH182" i="6"/>
  <c r="N182" i="6"/>
  <c r="AF182" i="6"/>
  <c r="R184" i="6"/>
  <c r="X185" i="6"/>
  <c r="X186" i="6"/>
  <c r="F190" i="6"/>
  <c r="AL190" i="6"/>
  <c r="AB193" i="6"/>
  <c r="Z197" i="6"/>
  <c r="AJ199" i="6"/>
  <c r="V199" i="6"/>
  <c r="T199" i="6"/>
  <c r="R199" i="6"/>
  <c r="AL200" i="6"/>
  <c r="P236" i="6"/>
  <c r="F259" i="6"/>
  <c r="V395" i="6"/>
  <c r="AD396" i="6"/>
  <c r="X413" i="6"/>
  <c r="V161" i="6"/>
  <c r="AN161" i="6"/>
  <c r="Z164" i="6"/>
  <c r="X192" i="6"/>
  <c r="X150" i="6"/>
  <c r="F161" i="6"/>
  <c r="X161" i="6"/>
  <c r="F164" i="6"/>
  <c r="AB164" i="6"/>
  <c r="AL166" i="6"/>
  <c r="AF172" i="6"/>
  <c r="Z180" i="6"/>
  <c r="Z188" i="6"/>
  <c r="P189" i="6"/>
  <c r="F192" i="6"/>
  <c r="AF192" i="6"/>
  <c r="R196" i="6"/>
  <c r="AH235" i="6"/>
  <c r="T394" i="6"/>
  <c r="AH117" i="6"/>
  <c r="F150" i="6"/>
  <c r="Z160" i="6"/>
  <c r="H161" i="6"/>
  <c r="Z161" i="6"/>
  <c r="J164" i="6"/>
  <c r="H172" i="6"/>
  <c r="AJ172" i="6"/>
  <c r="H180" i="6"/>
  <c r="AB180" i="6"/>
  <c r="H188" i="6"/>
  <c r="AB188" i="6"/>
  <c r="R189" i="6"/>
  <c r="H192" i="6"/>
  <c r="AH192" i="6"/>
  <c r="Z195" i="6"/>
  <c r="T196" i="6"/>
  <c r="H235" i="6"/>
  <c r="AN235" i="6"/>
  <c r="Z393" i="6"/>
  <c r="AO102" i="6"/>
  <c r="AO127" i="6"/>
  <c r="AO363" i="6"/>
  <c r="AO24" i="6"/>
  <c r="AO48" i="6"/>
  <c r="AO104" i="6"/>
  <c r="AO137" i="6"/>
  <c r="AO237" i="6"/>
  <c r="AO249" i="6"/>
  <c r="AO8" i="6"/>
  <c r="AO60" i="6"/>
  <c r="AO88" i="6"/>
  <c r="AO346" i="6"/>
  <c r="AO401" i="6"/>
  <c r="AO427" i="6"/>
  <c r="AO297" i="6"/>
  <c r="AO313" i="6"/>
  <c r="AO329" i="6"/>
  <c r="AO32" i="6"/>
  <c r="AO40" i="6"/>
  <c r="AO278" i="6"/>
  <c r="AO80" i="6"/>
  <c r="AO279" i="6"/>
  <c r="AO416" i="6"/>
  <c r="AO5" i="6"/>
  <c r="AO13" i="6"/>
  <c r="AO61" i="6"/>
  <c r="AO89" i="6"/>
  <c r="AO120" i="6"/>
  <c r="AO221" i="6"/>
  <c r="AO398" i="6"/>
  <c r="AO406" i="6"/>
  <c r="AO30" i="6"/>
  <c r="AO38" i="6"/>
  <c r="AO46" i="6"/>
  <c r="AO76" i="6"/>
  <c r="AO165" i="6"/>
  <c r="AO23" i="6"/>
  <c r="AO31" i="6"/>
  <c r="AO39" i="6"/>
  <c r="AO47" i="6"/>
  <c r="AO81" i="6"/>
  <c r="AO271" i="6"/>
  <c r="AO64" i="6"/>
  <c r="AO72" i="6"/>
  <c r="AO84" i="6"/>
  <c r="AO98" i="6"/>
  <c r="AO275" i="6"/>
  <c r="AO389" i="6"/>
  <c r="AO218" i="6"/>
  <c r="AO412" i="6"/>
  <c r="AO419" i="6"/>
  <c r="AO28" i="6"/>
  <c r="AO253" i="6"/>
  <c r="AO335" i="6"/>
  <c r="AO25" i="6"/>
  <c r="AO33" i="6"/>
  <c r="AO37" i="6"/>
  <c r="AO41" i="6"/>
  <c r="AO45" i="6"/>
  <c r="AO49" i="6"/>
  <c r="AO53" i="6"/>
  <c r="AO75" i="6"/>
  <c r="AO79" i="6"/>
  <c r="AO109" i="6"/>
  <c r="AO211" i="6"/>
  <c r="AO250" i="6"/>
  <c r="AO320" i="6"/>
  <c r="AO324" i="6"/>
  <c r="AO332" i="6"/>
  <c r="AO352" i="6"/>
  <c r="AO356" i="6"/>
  <c r="AO11" i="6"/>
  <c r="AO10" i="6"/>
  <c r="AO20" i="6"/>
  <c r="AO134" i="6"/>
  <c r="AO226" i="6"/>
  <c r="AO303" i="6"/>
  <c r="AO70" i="6"/>
  <c r="AO87" i="6"/>
  <c r="AO203" i="6"/>
  <c r="AO283" i="6"/>
  <c r="AO296" i="6"/>
  <c r="AO300" i="6"/>
  <c r="AO36" i="6"/>
  <c r="AO44" i="6"/>
  <c r="AO52" i="6"/>
  <c r="AO74" i="6"/>
  <c r="AO82" i="6"/>
  <c r="AO112" i="6"/>
  <c r="AO241" i="6"/>
  <c r="AO323" i="6"/>
  <c r="AO355" i="6"/>
  <c r="AO21" i="6"/>
  <c r="AO382" i="6"/>
  <c r="AO7" i="6"/>
  <c r="AO139" i="6"/>
  <c r="AO142" i="6"/>
  <c r="AO143" i="6"/>
  <c r="AO207" i="6"/>
  <c r="AO268" i="6"/>
  <c r="AO287" i="6"/>
  <c r="AO366" i="6"/>
  <c r="AO386" i="6"/>
  <c r="AO390" i="6"/>
  <c r="AO29" i="6"/>
  <c r="AO208" i="6"/>
  <c r="AO261" i="6"/>
  <c r="AO348" i="6"/>
  <c r="AO391" i="6"/>
  <c r="AO106" i="6"/>
  <c r="AO262" i="6"/>
  <c r="AO281" i="6"/>
  <c r="AO26" i="6"/>
  <c r="AO9" i="6"/>
  <c r="AO17" i="6"/>
  <c r="AO19" i="6"/>
  <c r="AO27" i="6"/>
  <c r="AO35" i="6"/>
  <c r="AO43" i="6"/>
  <c r="AO51" i="6"/>
  <c r="AO133" i="6"/>
  <c r="AO145" i="6"/>
  <c r="AO205" i="6"/>
  <c r="AO217" i="6"/>
  <c r="AO225" i="6"/>
  <c r="AO229" i="6"/>
  <c r="AO244" i="6"/>
  <c r="AO289" i="6"/>
  <c r="AO360" i="6"/>
  <c r="AO368" i="6"/>
  <c r="AO372" i="6"/>
  <c r="AO392" i="6"/>
  <c r="AO415" i="6"/>
  <c r="AO12" i="6"/>
  <c r="AO224" i="6"/>
  <c r="AO316" i="6"/>
  <c r="AO359" i="6"/>
  <c r="AO277" i="6"/>
  <c r="AO309" i="6"/>
  <c r="AO325" i="6"/>
  <c r="AO349" i="6"/>
  <c r="AO357" i="6"/>
  <c r="AO16" i="6"/>
  <c r="AO101" i="6"/>
  <c r="AO129" i="6"/>
  <c r="AO243" i="6"/>
  <c r="AO258" i="6"/>
  <c r="AO341" i="6"/>
  <c r="AO77" i="6"/>
  <c r="AO90" i="6"/>
  <c r="AO111" i="6"/>
  <c r="AO126" i="6"/>
  <c r="AO256" i="6"/>
  <c r="AO263" i="6"/>
  <c r="AO290" i="6"/>
  <c r="AO326" i="6"/>
  <c r="AO334" i="6"/>
  <c r="AO338" i="6"/>
  <c r="AO350" i="6"/>
  <c r="AO354" i="6"/>
  <c r="AO136" i="6"/>
  <c r="AO220" i="6"/>
  <c r="AO375" i="6"/>
  <c r="AO97" i="6"/>
  <c r="AO255" i="6"/>
  <c r="AO34" i="6"/>
  <c r="AO42" i="6"/>
  <c r="AO50" i="6"/>
  <c r="AO6" i="6"/>
  <c r="AO14" i="6"/>
  <c r="AO62" i="6"/>
  <c r="AO78" i="6"/>
  <c r="AO299" i="6"/>
  <c r="T54" i="6"/>
  <c r="AJ56" i="6"/>
  <c r="T58" i="6"/>
  <c r="AJ65" i="6"/>
  <c r="T67" i="6"/>
  <c r="AJ69" i="6"/>
  <c r="F15" i="6"/>
  <c r="V54" i="6"/>
  <c r="F56" i="6"/>
  <c r="V58" i="6"/>
  <c r="AL65" i="6"/>
  <c r="V67" i="6"/>
  <c r="H15" i="6"/>
  <c r="AJ18" i="6"/>
  <c r="AN69" i="6"/>
  <c r="T86" i="6"/>
  <c r="T91" i="6"/>
  <c r="AB95" i="6"/>
  <c r="L95" i="6"/>
  <c r="F125" i="6"/>
  <c r="AL18" i="6"/>
  <c r="J54" i="6"/>
  <c r="J56" i="6"/>
  <c r="Z67" i="6"/>
  <c r="J69" i="6"/>
  <c r="AL91" i="6"/>
  <c r="F95" i="6"/>
  <c r="AN116" i="6"/>
  <c r="AO132" i="6"/>
  <c r="AO135" i="6"/>
  <c r="AD158" i="6"/>
  <c r="N158" i="6"/>
  <c r="AJ158" i="6"/>
  <c r="R158" i="6"/>
  <c r="AH158" i="6"/>
  <c r="P158" i="6"/>
  <c r="AB158" i="6"/>
  <c r="J158" i="6"/>
  <c r="V158" i="6"/>
  <c r="T158" i="6"/>
  <c r="L158" i="6"/>
  <c r="AN158" i="6"/>
  <c r="H158" i="6"/>
  <c r="Z162" i="6"/>
  <c r="J162" i="6"/>
  <c r="AF162" i="6"/>
  <c r="N162" i="6"/>
  <c r="AD162" i="6"/>
  <c r="L162" i="6"/>
  <c r="X162" i="6"/>
  <c r="F162" i="6"/>
  <c r="V162" i="6"/>
  <c r="T162" i="6"/>
  <c r="R162" i="6"/>
  <c r="AN162" i="6"/>
  <c r="P162" i="6"/>
  <c r="Z168" i="6"/>
  <c r="J168" i="6"/>
  <c r="AL168" i="6"/>
  <c r="T168" i="6"/>
  <c r="AJ168" i="6"/>
  <c r="R168" i="6"/>
  <c r="AH168" i="6"/>
  <c r="P168" i="6"/>
  <c r="AF168" i="6"/>
  <c r="N168" i="6"/>
  <c r="AB168" i="6"/>
  <c r="X168" i="6"/>
  <c r="V168" i="6"/>
  <c r="L168" i="6"/>
  <c r="L15" i="6"/>
  <c r="AB15" i="6"/>
  <c r="H18" i="6"/>
  <c r="X18" i="6"/>
  <c r="AN18" i="6"/>
  <c r="N22" i="6"/>
  <c r="AD22" i="6"/>
  <c r="L54" i="6"/>
  <c r="AB54" i="6"/>
  <c r="T55" i="6"/>
  <c r="AJ55" i="6"/>
  <c r="L56" i="6"/>
  <c r="AB56" i="6"/>
  <c r="T57" i="6"/>
  <c r="AJ57" i="6"/>
  <c r="L58" i="6"/>
  <c r="AB58" i="6"/>
  <c r="T59" i="6"/>
  <c r="AJ59" i="6"/>
  <c r="J63" i="6"/>
  <c r="Z63" i="6"/>
  <c r="L65" i="6"/>
  <c r="AB65" i="6"/>
  <c r="T66" i="6"/>
  <c r="AJ66" i="6"/>
  <c r="L67" i="6"/>
  <c r="AB67" i="6"/>
  <c r="T68" i="6"/>
  <c r="AJ68" i="6"/>
  <c r="L69" i="6"/>
  <c r="AB69" i="6"/>
  <c r="P73" i="6"/>
  <c r="AF73" i="6"/>
  <c r="P83" i="6"/>
  <c r="AF83" i="6"/>
  <c r="H86" i="6"/>
  <c r="X86" i="6"/>
  <c r="AN86" i="6"/>
  <c r="H91" i="6"/>
  <c r="X91" i="6"/>
  <c r="AN91" i="6"/>
  <c r="P92" i="6"/>
  <c r="AF92" i="6"/>
  <c r="H93" i="6"/>
  <c r="V93" i="6"/>
  <c r="AL93" i="6"/>
  <c r="H95" i="6"/>
  <c r="Z95" i="6"/>
  <c r="AB100" i="6"/>
  <c r="L100" i="6"/>
  <c r="AN100" i="6"/>
  <c r="X100" i="6"/>
  <c r="H100" i="6"/>
  <c r="Z100" i="6"/>
  <c r="AO107" i="6"/>
  <c r="AH114" i="6"/>
  <c r="R114" i="6"/>
  <c r="AF114" i="6"/>
  <c r="P114" i="6"/>
  <c r="AD114" i="6"/>
  <c r="N114" i="6"/>
  <c r="AB114" i="6"/>
  <c r="L114" i="6"/>
  <c r="AJ114" i="6"/>
  <c r="X118" i="6"/>
  <c r="AD123" i="6"/>
  <c r="N123" i="6"/>
  <c r="AB123" i="6"/>
  <c r="L123" i="6"/>
  <c r="Z123" i="6"/>
  <c r="J123" i="6"/>
  <c r="AN123" i="6"/>
  <c r="X123" i="6"/>
  <c r="H123" i="6"/>
  <c r="AJ123" i="6"/>
  <c r="R125" i="6"/>
  <c r="AO141" i="6"/>
  <c r="AO144" i="6"/>
  <c r="F158" i="6"/>
  <c r="H162" i="6"/>
  <c r="F168" i="6"/>
  <c r="AN169" i="6"/>
  <c r="V15" i="6"/>
  <c r="AL54" i="6"/>
  <c r="AJ63" i="6"/>
  <c r="F65" i="6"/>
  <c r="F67" i="6"/>
  <c r="AL67" i="6"/>
  <c r="F69" i="6"/>
  <c r="AL69" i="6"/>
  <c r="AH116" i="6"/>
  <c r="R116" i="6"/>
  <c r="AF116" i="6"/>
  <c r="P116" i="6"/>
  <c r="AD116" i="6"/>
  <c r="N116" i="6"/>
  <c r="AB116" i="6"/>
  <c r="L116" i="6"/>
  <c r="AJ125" i="6"/>
  <c r="AN191" i="6"/>
  <c r="X191" i="6"/>
  <c r="J191" i="6"/>
  <c r="AL191" i="6"/>
  <c r="V191" i="6"/>
  <c r="H191" i="6"/>
  <c r="AJ191" i="6"/>
  <c r="T191" i="6"/>
  <c r="F191" i="6"/>
  <c r="P191" i="6"/>
  <c r="AH191" i="6"/>
  <c r="AF191" i="6"/>
  <c r="L191" i="6"/>
  <c r="AD191" i="6"/>
  <c r="AB191" i="6"/>
  <c r="X15" i="6"/>
  <c r="T18" i="6"/>
  <c r="H54" i="6"/>
  <c r="AN54" i="6"/>
  <c r="AN56" i="6"/>
  <c r="X58" i="6"/>
  <c r="V63" i="6"/>
  <c r="H65" i="6"/>
  <c r="AN67" i="6"/>
  <c r="H69" i="6"/>
  <c r="AH93" i="6"/>
  <c r="V95" i="6"/>
  <c r="AO103" i="6"/>
  <c r="AL116" i="6"/>
  <c r="AL125" i="6"/>
  <c r="AO146" i="6"/>
  <c r="Z169" i="6"/>
  <c r="AL178" i="6"/>
  <c r="V178" i="6"/>
  <c r="F178" i="6"/>
  <c r="AJ178" i="6"/>
  <c r="AN178" i="6"/>
  <c r="R178" i="6"/>
  <c r="AH178" i="6"/>
  <c r="P178" i="6"/>
  <c r="AF178" i="6"/>
  <c r="N178" i="6"/>
  <c r="AD178" i="6"/>
  <c r="L178" i="6"/>
  <c r="AB178" i="6"/>
  <c r="Z178" i="6"/>
  <c r="X178" i="6"/>
  <c r="T178" i="6"/>
  <c r="N191" i="6"/>
  <c r="Z15" i="6"/>
  <c r="F18" i="6"/>
  <c r="J58" i="6"/>
  <c r="X63" i="6"/>
  <c r="Z65" i="6"/>
  <c r="J67" i="6"/>
  <c r="V91" i="6"/>
  <c r="AJ93" i="6"/>
  <c r="X95" i="6"/>
  <c r="AO138" i="6"/>
  <c r="H178" i="6"/>
  <c r="N15" i="6"/>
  <c r="AD15" i="6"/>
  <c r="J18" i="6"/>
  <c r="Z18" i="6"/>
  <c r="P22" i="6"/>
  <c r="AF22" i="6"/>
  <c r="N54" i="6"/>
  <c r="AD54" i="6"/>
  <c r="F55" i="6"/>
  <c r="V55" i="6"/>
  <c r="AL55" i="6"/>
  <c r="N56" i="6"/>
  <c r="AD56" i="6"/>
  <c r="F57" i="6"/>
  <c r="V57" i="6"/>
  <c r="AL57" i="6"/>
  <c r="N58" i="6"/>
  <c r="AD58" i="6"/>
  <c r="F59" i="6"/>
  <c r="V59" i="6"/>
  <c r="AL59" i="6"/>
  <c r="L63" i="6"/>
  <c r="AB63" i="6"/>
  <c r="N65" i="6"/>
  <c r="AD65" i="6"/>
  <c r="F66" i="6"/>
  <c r="V66" i="6"/>
  <c r="AL66" i="6"/>
  <c r="N67" i="6"/>
  <c r="AD67" i="6"/>
  <c r="F68" i="6"/>
  <c r="V68" i="6"/>
  <c r="AL68" i="6"/>
  <c r="N69" i="6"/>
  <c r="AD69" i="6"/>
  <c r="R73" i="6"/>
  <c r="AH73" i="6"/>
  <c r="R83" i="6"/>
  <c r="AH83" i="6"/>
  <c r="R85" i="6"/>
  <c r="AH85" i="6"/>
  <c r="J86" i="6"/>
  <c r="Z86" i="6"/>
  <c r="J91" i="6"/>
  <c r="Z91" i="6"/>
  <c r="R92" i="6"/>
  <c r="AH92" i="6"/>
  <c r="J93" i="6"/>
  <c r="X93" i="6"/>
  <c r="AN93" i="6"/>
  <c r="J95" i="6"/>
  <c r="AD95" i="6"/>
  <c r="F100" i="6"/>
  <c r="AD100" i="6"/>
  <c r="F114" i="6"/>
  <c r="AL114" i="6"/>
  <c r="T116" i="6"/>
  <c r="F123" i="6"/>
  <c r="AL123" i="6"/>
  <c r="T125" i="6"/>
  <c r="AO147" i="6"/>
  <c r="AO148" i="6"/>
  <c r="X155" i="6"/>
  <c r="X158" i="6"/>
  <c r="AB162" i="6"/>
  <c r="H168" i="6"/>
  <c r="AL174" i="6"/>
  <c r="V174" i="6"/>
  <c r="F174" i="6"/>
  <c r="AF174" i="6"/>
  <c r="N174" i="6"/>
  <c r="AD174" i="6"/>
  <c r="L174" i="6"/>
  <c r="AB174" i="6"/>
  <c r="J174" i="6"/>
  <c r="Z174" i="6"/>
  <c r="H174" i="6"/>
  <c r="AN174" i="6"/>
  <c r="AJ174" i="6"/>
  <c r="AH174" i="6"/>
  <c r="X174" i="6"/>
  <c r="AO379" i="6"/>
  <c r="AO409" i="6"/>
  <c r="Z417" i="6"/>
  <c r="J417" i="6"/>
  <c r="AL417" i="6"/>
  <c r="V417" i="6"/>
  <c r="F417" i="6"/>
  <c r="AH417" i="6"/>
  <c r="R417" i="6"/>
  <c r="AF417" i="6"/>
  <c r="P417" i="6"/>
  <c r="T417" i="6"/>
  <c r="N417" i="6"/>
  <c r="L417" i="6"/>
  <c r="AN417" i="6"/>
  <c r="H417" i="6"/>
  <c r="AJ417" i="6"/>
  <c r="AD417" i="6"/>
  <c r="AB417" i="6"/>
  <c r="X417" i="6"/>
  <c r="AJ54" i="6"/>
  <c r="T56" i="6"/>
  <c r="T65" i="6"/>
  <c r="V56" i="6"/>
  <c r="F58" i="6"/>
  <c r="T63" i="6"/>
  <c r="V65" i="6"/>
  <c r="AJ116" i="6"/>
  <c r="F169" i="6"/>
  <c r="AN15" i="6"/>
  <c r="X56" i="6"/>
  <c r="H58" i="6"/>
  <c r="AN58" i="6"/>
  <c r="AL63" i="6"/>
  <c r="X65" i="6"/>
  <c r="H67" i="6"/>
  <c r="AJ86" i="6"/>
  <c r="AN95" i="6"/>
  <c r="H63" i="6"/>
  <c r="AN63" i="6"/>
  <c r="J65" i="6"/>
  <c r="Z69" i="6"/>
  <c r="F86" i="6"/>
  <c r="AL86" i="6"/>
  <c r="F91" i="6"/>
  <c r="T93" i="6"/>
  <c r="AO110" i="6"/>
  <c r="H116" i="6"/>
  <c r="P125" i="6"/>
  <c r="R191" i="6"/>
  <c r="P15" i="6"/>
  <c r="AF15" i="6"/>
  <c r="L18" i="6"/>
  <c r="AB18" i="6"/>
  <c r="R22" i="6"/>
  <c r="AH22" i="6"/>
  <c r="P54" i="6"/>
  <c r="AF54" i="6"/>
  <c r="P56" i="6"/>
  <c r="AF56" i="6"/>
  <c r="P58" i="6"/>
  <c r="AF58" i="6"/>
  <c r="N63" i="6"/>
  <c r="AD63" i="6"/>
  <c r="P65" i="6"/>
  <c r="AF65" i="6"/>
  <c r="P67" i="6"/>
  <c r="AF67" i="6"/>
  <c r="P69" i="6"/>
  <c r="AF69" i="6"/>
  <c r="T73" i="6"/>
  <c r="AJ73" i="6"/>
  <c r="T83" i="6"/>
  <c r="AJ83" i="6"/>
  <c r="L86" i="6"/>
  <c r="AB86" i="6"/>
  <c r="L91" i="6"/>
  <c r="AB91" i="6"/>
  <c r="T92" i="6"/>
  <c r="AJ92" i="6"/>
  <c r="L93" i="6"/>
  <c r="Z93" i="6"/>
  <c r="N95" i="6"/>
  <c r="AF95" i="6"/>
  <c r="J100" i="6"/>
  <c r="AF100" i="6"/>
  <c r="AB105" i="6"/>
  <c r="L105" i="6"/>
  <c r="Z105" i="6"/>
  <c r="AN105" i="6"/>
  <c r="X105" i="6"/>
  <c r="H105" i="6"/>
  <c r="AL105" i="6"/>
  <c r="V105" i="6"/>
  <c r="AF105" i="6"/>
  <c r="V116" i="6"/>
  <c r="AH118" i="6"/>
  <c r="R118" i="6"/>
  <c r="AF118" i="6"/>
  <c r="P118" i="6"/>
  <c r="AD118" i="6"/>
  <c r="N118" i="6"/>
  <c r="AB118" i="6"/>
  <c r="L118" i="6"/>
  <c r="AJ118" i="6"/>
  <c r="AO130" i="6"/>
  <c r="Z158" i="6"/>
  <c r="AH162" i="6"/>
  <c r="AD168" i="6"/>
  <c r="AD179" i="6"/>
  <c r="N179" i="6"/>
  <c r="AB179" i="6"/>
  <c r="L179" i="6"/>
  <c r="AN179" i="6"/>
  <c r="T179" i="6"/>
  <c r="AL179" i="6"/>
  <c r="R179" i="6"/>
  <c r="AJ179" i="6"/>
  <c r="P179" i="6"/>
  <c r="AH179" i="6"/>
  <c r="J179" i="6"/>
  <c r="AF179" i="6"/>
  <c r="Z179" i="6"/>
  <c r="X179" i="6"/>
  <c r="V179" i="6"/>
  <c r="Z424" i="6"/>
  <c r="J424" i="6"/>
  <c r="AL424" i="6"/>
  <c r="V424" i="6"/>
  <c r="F424" i="6"/>
  <c r="AH424" i="6"/>
  <c r="R424" i="6"/>
  <c r="AF424" i="6"/>
  <c r="P424" i="6"/>
  <c r="X424" i="6"/>
  <c r="T424" i="6"/>
  <c r="N424" i="6"/>
  <c r="L424" i="6"/>
  <c r="AN424" i="6"/>
  <c r="AJ424" i="6"/>
  <c r="AD424" i="6"/>
  <c r="AB424" i="6"/>
  <c r="H424" i="6"/>
  <c r="AJ58" i="6"/>
  <c r="AJ67" i="6"/>
  <c r="T69" i="6"/>
  <c r="AH169" i="6"/>
  <c r="R169" i="6"/>
  <c r="AJ169" i="6"/>
  <c r="P169" i="6"/>
  <c r="AF169" i="6"/>
  <c r="N169" i="6"/>
  <c r="AD169" i="6"/>
  <c r="L169" i="6"/>
  <c r="AB169" i="6"/>
  <c r="J169" i="6"/>
  <c r="X169" i="6"/>
  <c r="V169" i="6"/>
  <c r="T169" i="6"/>
  <c r="H169" i="6"/>
  <c r="AL15" i="6"/>
  <c r="F54" i="6"/>
  <c r="AL56" i="6"/>
  <c r="AL58" i="6"/>
  <c r="AD125" i="6"/>
  <c r="N125" i="6"/>
  <c r="AB125" i="6"/>
  <c r="L125" i="6"/>
  <c r="Z125" i="6"/>
  <c r="J125" i="6"/>
  <c r="AN125" i="6"/>
  <c r="X125" i="6"/>
  <c r="H125" i="6"/>
  <c r="AO128" i="6"/>
  <c r="AN155" i="6"/>
  <c r="Z155" i="6"/>
  <c r="L155" i="6"/>
  <c r="AF155" i="6"/>
  <c r="P155" i="6"/>
  <c r="AD155" i="6"/>
  <c r="J155" i="6"/>
  <c r="V155" i="6"/>
  <c r="T155" i="6"/>
  <c r="AL155" i="6"/>
  <c r="R155" i="6"/>
  <c r="AJ155" i="6"/>
  <c r="X54" i="6"/>
  <c r="H56" i="6"/>
  <c r="F63" i="6"/>
  <c r="AN65" i="6"/>
  <c r="X67" i="6"/>
  <c r="X69" i="6"/>
  <c r="AJ91" i="6"/>
  <c r="R93" i="6"/>
  <c r="F116" i="6"/>
  <c r="F155" i="6"/>
  <c r="J15" i="6"/>
  <c r="V18" i="6"/>
  <c r="Z54" i="6"/>
  <c r="Z56" i="6"/>
  <c r="Z58" i="6"/>
  <c r="V86" i="6"/>
  <c r="F93" i="6"/>
  <c r="R15" i="6"/>
  <c r="N18" i="6"/>
  <c r="T22" i="6"/>
  <c r="R54" i="6"/>
  <c r="J55" i="6"/>
  <c r="R56" i="6"/>
  <c r="J57" i="6"/>
  <c r="R58" i="6"/>
  <c r="J59" i="6"/>
  <c r="P63" i="6"/>
  <c r="R65" i="6"/>
  <c r="J66" i="6"/>
  <c r="R67" i="6"/>
  <c r="J68" i="6"/>
  <c r="R69" i="6"/>
  <c r="T71" i="6"/>
  <c r="F73" i="6"/>
  <c r="V73" i="6"/>
  <c r="F83" i="6"/>
  <c r="V83" i="6"/>
  <c r="H85" i="6"/>
  <c r="V85" i="6"/>
  <c r="N86" i="6"/>
  <c r="N91" i="6"/>
  <c r="F92" i="6"/>
  <c r="V92" i="6"/>
  <c r="AJ94" i="6"/>
  <c r="T94" i="6"/>
  <c r="R94" i="6"/>
  <c r="AL94" i="6"/>
  <c r="P95" i="6"/>
  <c r="AH95" i="6"/>
  <c r="N100" i="6"/>
  <c r="AH100" i="6"/>
  <c r="F105" i="6"/>
  <c r="AH105" i="6"/>
  <c r="AO108" i="6"/>
  <c r="J114" i="6"/>
  <c r="X116" i="6"/>
  <c r="F118" i="6"/>
  <c r="AL118" i="6"/>
  <c r="AO121" i="6"/>
  <c r="R123" i="6"/>
  <c r="AF125" i="6"/>
  <c r="AL140" i="6"/>
  <c r="X140" i="6"/>
  <c r="L140" i="6"/>
  <c r="AJ140" i="6"/>
  <c r="V140" i="6"/>
  <c r="J140" i="6"/>
  <c r="AH140" i="6"/>
  <c r="H140" i="6"/>
  <c r="AF140" i="6"/>
  <c r="T140" i="6"/>
  <c r="F140" i="6"/>
  <c r="AO149" i="6"/>
  <c r="AB153" i="6"/>
  <c r="Z153" i="6"/>
  <c r="L153" i="6"/>
  <c r="AL153" i="6"/>
  <c r="T153" i="6"/>
  <c r="F153" i="6"/>
  <c r="V153" i="6"/>
  <c r="R153" i="6"/>
  <c r="AN153" i="6"/>
  <c r="P153" i="6"/>
  <c r="AJ153" i="6"/>
  <c r="AB155" i="6"/>
  <c r="AF158" i="6"/>
  <c r="AJ162" i="6"/>
  <c r="AN168" i="6"/>
  <c r="R174" i="6"/>
  <c r="F179" i="6"/>
  <c r="AD187" i="6"/>
  <c r="N187" i="6"/>
  <c r="AB187" i="6"/>
  <c r="L187" i="6"/>
  <c r="Z187" i="6"/>
  <c r="J187" i="6"/>
  <c r="X187" i="6"/>
  <c r="V187" i="6"/>
  <c r="T187" i="6"/>
  <c r="AN187" i="6"/>
  <c r="R187" i="6"/>
  <c r="AJ187" i="6"/>
  <c r="AH187" i="6"/>
  <c r="AF187" i="6"/>
  <c r="P187" i="6"/>
  <c r="AO214" i="6"/>
  <c r="AO369" i="6"/>
  <c r="AO380" i="6"/>
  <c r="AO383" i="6"/>
  <c r="T113" i="6"/>
  <c r="AJ113" i="6"/>
  <c r="T115" i="6"/>
  <c r="AJ115" i="6"/>
  <c r="T117" i="6"/>
  <c r="AJ117" i="6"/>
  <c r="T119" i="6"/>
  <c r="AJ119" i="6"/>
  <c r="P122" i="6"/>
  <c r="AF122" i="6"/>
  <c r="P124" i="6"/>
  <c r="AF124" i="6"/>
  <c r="N155" i="6"/>
  <c r="Z170" i="6"/>
  <c r="J170" i="6"/>
  <c r="AF170" i="6"/>
  <c r="N170" i="6"/>
  <c r="AD170" i="6"/>
  <c r="L170" i="6"/>
  <c r="AB170" i="6"/>
  <c r="H170" i="6"/>
  <c r="X170" i="6"/>
  <c r="F170" i="6"/>
  <c r="AN170" i="6"/>
  <c r="Z181" i="6"/>
  <c r="AO215" i="6"/>
  <c r="AB260" i="6"/>
  <c r="X260" i="6"/>
  <c r="L260" i="6"/>
  <c r="AJ260" i="6"/>
  <c r="H260" i="6"/>
  <c r="AH260" i="6"/>
  <c r="T260" i="6"/>
  <c r="F260" i="6"/>
  <c r="V260" i="6"/>
  <c r="AN260" i="6"/>
  <c r="R260" i="6"/>
  <c r="P260" i="6"/>
  <c r="AF260" i="6"/>
  <c r="AD260" i="6"/>
  <c r="Z260" i="6"/>
  <c r="AO282" i="6"/>
  <c r="AO314" i="6"/>
  <c r="AO317" i="6"/>
  <c r="T96" i="6"/>
  <c r="P99" i="6"/>
  <c r="AF99" i="6"/>
  <c r="F113" i="6"/>
  <c r="V113" i="6"/>
  <c r="AL113" i="6"/>
  <c r="F115" i="6"/>
  <c r="V115" i="6"/>
  <c r="AL115" i="6"/>
  <c r="F117" i="6"/>
  <c r="V117" i="6"/>
  <c r="AL117" i="6"/>
  <c r="F119" i="6"/>
  <c r="V119" i="6"/>
  <c r="AL119" i="6"/>
  <c r="R122" i="6"/>
  <c r="AH122" i="6"/>
  <c r="R124" i="6"/>
  <c r="AH124" i="6"/>
  <c r="R131" i="6"/>
  <c r="Z150" i="6"/>
  <c r="L150" i="6"/>
  <c r="AJ150" i="6"/>
  <c r="T150" i="6"/>
  <c r="AN150" i="6"/>
  <c r="V151" i="6"/>
  <c r="R152" i="6"/>
  <c r="AL152" i="6"/>
  <c r="AN166" i="6"/>
  <c r="Z166" i="6"/>
  <c r="J166" i="6"/>
  <c r="N166" i="6"/>
  <c r="L166" i="6"/>
  <c r="AB166" i="6"/>
  <c r="H166" i="6"/>
  <c r="X166" i="6"/>
  <c r="F166" i="6"/>
  <c r="AJ166" i="6"/>
  <c r="P170" i="6"/>
  <c r="AD173" i="6"/>
  <c r="P173" i="6"/>
  <c r="AJ173" i="6"/>
  <c r="T173" i="6"/>
  <c r="AH173" i="6"/>
  <c r="R173" i="6"/>
  <c r="AF173" i="6"/>
  <c r="N173" i="6"/>
  <c r="L173" i="6"/>
  <c r="AL173" i="6"/>
  <c r="AF181" i="6"/>
  <c r="AO204" i="6"/>
  <c r="J260" i="6"/>
  <c r="AO280" i="6"/>
  <c r="AO405" i="6"/>
  <c r="AO421" i="6"/>
  <c r="H113" i="6"/>
  <c r="X113" i="6"/>
  <c r="AN113" i="6"/>
  <c r="H115" i="6"/>
  <c r="X115" i="6"/>
  <c r="AN115" i="6"/>
  <c r="H117" i="6"/>
  <c r="X117" i="6"/>
  <c r="AN117" i="6"/>
  <c r="X119" i="6"/>
  <c r="AN119" i="6"/>
  <c r="T122" i="6"/>
  <c r="AJ122" i="6"/>
  <c r="T124" i="6"/>
  <c r="AJ124" i="6"/>
  <c r="AF151" i="6"/>
  <c r="R151" i="6"/>
  <c r="L151" i="6"/>
  <c r="X151" i="6"/>
  <c r="AN151" i="6"/>
  <c r="T152" i="6"/>
  <c r="AL159" i="6"/>
  <c r="V159" i="6"/>
  <c r="F159" i="6"/>
  <c r="AF159" i="6"/>
  <c r="N159" i="6"/>
  <c r="AD159" i="6"/>
  <c r="L159" i="6"/>
  <c r="Z159" i="6"/>
  <c r="H159" i="6"/>
  <c r="AJ159" i="6"/>
  <c r="R170" i="6"/>
  <c r="N260" i="6"/>
  <c r="AO273" i="6"/>
  <c r="AO274" i="6"/>
  <c r="AO345" i="6"/>
  <c r="AO384" i="6"/>
  <c r="AO388" i="6"/>
  <c r="T99" i="6"/>
  <c r="J113" i="6"/>
  <c r="J115" i="6"/>
  <c r="J117" i="6"/>
  <c r="J119" i="6"/>
  <c r="F122" i="6"/>
  <c r="V122" i="6"/>
  <c r="F124" i="6"/>
  <c r="V124" i="6"/>
  <c r="AJ152" i="6"/>
  <c r="V152" i="6"/>
  <c r="H152" i="6"/>
  <c r="AD152" i="6"/>
  <c r="P152" i="6"/>
  <c r="X152" i="6"/>
  <c r="AO167" i="6"/>
  <c r="AD181" i="6"/>
  <c r="N181" i="6"/>
  <c r="AB181" i="6"/>
  <c r="L181" i="6"/>
  <c r="V181" i="6"/>
  <c r="AN181" i="6"/>
  <c r="T181" i="6"/>
  <c r="AL181" i="6"/>
  <c r="R181" i="6"/>
  <c r="AJ181" i="6"/>
  <c r="P181" i="6"/>
  <c r="AO223" i="6"/>
  <c r="AO318" i="6"/>
  <c r="AO322" i="6"/>
  <c r="Z402" i="6"/>
  <c r="J402" i="6"/>
  <c r="AL402" i="6"/>
  <c r="V402" i="6"/>
  <c r="F402" i="6"/>
  <c r="AH402" i="6"/>
  <c r="R402" i="6"/>
  <c r="AF402" i="6"/>
  <c r="P402" i="6"/>
  <c r="X402" i="6"/>
  <c r="T402" i="6"/>
  <c r="N402" i="6"/>
  <c r="L402" i="6"/>
  <c r="AJ402" i="6"/>
  <c r="AD402" i="6"/>
  <c r="AB402" i="6"/>
  <c r="H402" i="6"/>
  <c r="AF156" i="6"/>
  <c r="P156" i="6"/>
  <c r="V156" i="6"/>
  <c r="AN156" i="6"/>
  <c r="R157" i="6"/>
  <c r="R160" i="6"/>
  <c r="AJ160" i="6"/>
  <c r="AF163" i="6"/>
  <c r="P163" i="6"/>
  <c r="T163" i="6"/>
  <c r="AL163" i="6"/>
  <c r="AH171" i="6"/>
  <c r="R171" i="6"/>
  <c r="V171" i="6"/>
  <c r="AN171" i="6"/>
  <c r="R172" i="6"/>
  <c r="AD175" i="6"/>
  <c r="N175" i="6"/>
  <c r="V175" i="6"/>
  <c r="AN175" i="6"/>
  <c r="R176" i="6"/>
  <c r="AD185" i="6"/>
  <c r="N185" i="6"/>
  <c r="AB185" i="6"/>
  <c r="L185" i="6"/>
  <c r="Z185" i="6"/>
  <c r="J185" i="6"/>
  <c r="AF185" i="6"/>
  <c r="AD194" i="6"/>
  <c r="N194" i="6"/>
  <c r="AB194" i="6"/>
  <c r="L194" i="6"/>
  <c r="Z194" i="6"/>
  <c r="J194" i="6"/>
  <c r="AN194" i="6"/>
  <c r="X194" i="6"/>
  <c r="H194" i="6"/>
  <c r="AJ194" i="6"/>
  <c r="AO230" i="6"/>
  <c r="AO245" i="6"/>
  <c r="AO246" i="6"/>
  <c r="AO265" i="6"/>
  <c r="AO291" i="6"/>
  <c r="AO292" i="6"/>
  <c r="AO307" i="6"/>
  <c r="AO339" i="6"/>
  <c r="AO373" i="6"/>
  <c r="AO410" i="6"/>
  <c r="AO422" i="6"/>
  <c r="AB189" i="6"/>
  <c r="L189" i="6"/>
  <c r="Z189" i="6"/>
  <c r="J189" i="6"/>
  <c r="AN189" i="6"/>
  <c r="X189" i="6"/>
  <c r="H189" i="6"/>
  <c r="AF189" i="6"/>
  <c r="AD196" i="6"/>
  <c r="N196" i="6"/>
  <c r="AB196" i="6"/>
  <c r="L196" i="6"/>
  <c r="Z196" i="6"/>
  <c r="J196" i="6"/>
  <c r="AN196" i="6"/>
  <c r="X196" i="6"/>
  <c r="H196" i="6"/>
  <c r="AJ196" i="6"/>
  <c r="AN198" i="6"/>
  <c r="X198" i="6"/>
  <c r="H198" i="6"/>
  <c r="AJ198" i="6"/>
  <c r="R198" i="6"/>
  <c r="AH198" i="6"/>
  <c r="P198" i="6"/>
  <c r="AF198" i="6"/>
  <c r="N198" i="6"/>
  <c r="AD198" i="6"/>
  <c r="L198" i="6"/>
  <c r="AO209" i="6"/>
  <c r="AO212" i="6"/>
  <c r="AO216" i="6"/>
  <c r="AO227" i="6"/>
  <c r="AO254" i="6"/>
  <c r="AO269" i="6"/>
  <c r="AO272" i="6"/>
  <c r="AO304" i="6"/>
  <c r="AO310" i="6"/>
  <c r="AO336" i="6"/>
  <c r="AO342" i="6"/>
  <c r="AO370" i="6"/>
  <c r="AO376" i="6"/>
  <c r="AO399" i="6"/>
  <c r="X157" i="6"/>
  <c r="H157" i="6"/>
  <c r="V157" i="6"/>
  <c r="AN172" i="6"/>
  <c r="Z172" i="6"/>
  <c r="J172" i="6"/>
  <c r="V172" i="6"/>
  <c r="AL172" i="6"/>
  <c r="AL176" i="6"/>
  <c r="V176" i="6"/>
  <c r="F176" i="6"/>
  <c r="X176" i="6"/>
  <c r="F189" i="6"/>
  <c r="AH189" i="6"/>
  <c r="F196" i="6"/>
  <c r="AL196" i="6"/>
  <c r="F198" i="6"/>
  <c r="AF199" i="6"/>
  <c r="P199" i="6"/>
  <c r="AH199" i="6"/>
  <c r="N199" i="6"/>
  <c r="AD199" i="6"/>
  <c r="L199" i="6"/>
  <c r="AB199" i="6"/>
  <c r="J199" i="6"/>
  <c r="Z199" i="6"/>
  <c r="H199" i="6"/>
  <c r="AN199" i="6"/>
  <c r="AO206" i="6"/>
  <c r="AO213" i="6"/>
  <c r="Z231" i="6"/>
  <c r="J231" i="6"/>
  <c r="AL231" i="6"/>
  <c r="V231" i="6"/>
  <c r="F231" i="6"/>
  <c r="AH231" i="6"/>
  <c r="R231" i="6"/>
  <c r="AF231" i="6"/>
  <c r="P231" i="6"/>
  <c r="T231" i="6"/>
  <c r="N231" i="6"/>
  <c r="L231" i="6"/>
  <c r="AN231" i="6"/>
  <c r="H231" i="6"/>
  <c r="AO247" i="6"/>
  <c r="AO257" i="6"/>
  <c r="AO266" i="6"/>
  <c r="AO293" i="6"/>
  <c r="AO308" i="6"/>
  <c r="AO340" i="6"/>
  <c r="AO374" i="6"/>
  <c r="AO423" i="6"/>
  <c r="J156" i="6"/>
  <c r="AB156" i="6"/>
  <c r="F157" i="6"/>
  <c r="Z157" i="6"/>
  <c r="AN157" i="6"/>
  <c r="J160" i="6"/>
  <c r="X160" i="6"/>
  <c r="J163" i="6"/>
  <c r="Z163" i="6"/>
  <c r="AN164" i="6"/>
  <c r="X164" i="6"/>
  <c r="H164" i="6"/>
  <c r="V164" i="6"/>
  <c r="J171" i="6"/>
  <c r="AB171" i="6"/>
  <c r="F172" i="6"/>
  <c r="X172" i="6"/>
  <c r="J175" i="6"/>
  <c r="AB175" i="6"/>
  <c r="H176" i="6"/>
  <c r="Z176" i="6"/>
  <c r="AD177" i="6"/>
  <c r="N177" i="6"/>
  <c r="V177" i="6"/>
  <c r="AN177" i="6"/>
  <c r="AD183" i="6"/>
  <c r="N183" i="6"/>
  <c r="AB183" i="6"/>
  <c r="L183" i="6"/>
  <c r="Z183" i="6"/>
  <c r="X183" i="6"/>
  <c r="P185" i="6"/>
  <c r="AL185" i="6"/>
  <c r="N189" i="6"/>
  <c r="AJ189" i="6"/>
  <c r="AD192" i="6"/>
  <c r="AB192" i="6"/>
  <c r="Z192" i="6"/>
  <c r="L192" i="6"/>
  <c r="AN192" i="6"/>
  <c r="V192" i="6"/>
  <c r="R194" i="6"/>
  <c r="P196" i="6"/>
  <c r="J198" i="6"/>
  <c r="F199" i="6"/>
  <c r="X231" i="6"/>
  <c r="AL234" i="6"/>
  <c r="V234" i="6"/>
  <c r="F234" i="6"/>
  <c r="AH234" i="6"/>
  <c r="R234" i="6"/>
  <c r="AD234" i="6"/>
  <c r="N234" i="6"/>
  <c r="AB234" i="6"/>
  <c r="L234" i="6"/>
  <c r="Z234" i="6"/>
  <c r="X234" i="6"/>
  <c r="T234" i="6"/>
  <c r="P234" i="6"/>
  <c r="AO240" i="6"/>
  <c r="AO251" i="6"/>
  <c r="AO286" i="6"/>
  <c r="AO298" i="6"/>
  <c r="AO319" i="6"/>
  <c r="AO330" i="6"/>
  <c r="AO333" i="6"/>
  <c r="AO351" i="6"/>
  <c r="AO364" i="6"/>
  <c r="AO367" i="6"/>
  <c r="AO385" i="6"/>
  <c r="AO400" i="6"/>
  <c r="AN200" i="6"/>
  <c r="X200" i="6"/>
  <c r="H200" i="6"/>
  <c r="V200" i="6"/>
  <c r="AO228" i="6"/>
  <c r="AO238" i="6"/>
  <c r="AO248" i="6"/>
  <c r="AO276" i="6"/>
  <c r="AO284" i="6"/>
  <c r="AO294" i="6"/>
  <c r="AO301" i="6"/>
  <c r="AF394" i="6"/>
  <c r="P394" i="6"/>
  <c r="AB394" i="6"/>
  <c r="L394" i="6"/>
  <c r="AN394" i="6"/>
  <c r="X394" i="6"/>
  <c r="H394" i="6"/>
  <c r="AL394" i="6"/>
  <c r="V394" i="6"/>
  <c r="F394" i="6"/>
  <c r="AJ394" i="6"/>
  <c r="AO403" i="6"/>
  <c r="AO414" i="6"/>
  <c r="AO425" i="6"/>
  <c r="F200" i="6"/>
  <c r="Z200" i="6"/>
  <c r="AF201" i="6"/>
  <c r="P201" i="6"/>
  <c r="V201" i="6"/>
  <c r="AN201" i="6"/>
  <c r="AO210" i="6"/>
  <c r="AO219" i="6"/>
  <c r="AO222" i="6"/>
  <c r="AO232" i="6"/>
  <c r="AO242" i="6"/>
  <c r="AO252" i="6"/>
  <c r="AO270" i="6"/>
  <c r="AO288" i="6"/>
  <c r="AO305" i="6"/>
  <c r="AO311" i="6"/>
  <c r="AO321" i="6"/>
  <c r="AO327" i="6"/>
  <c r="AO337" i="6"/>
  <c r="AO343" i="6"/>
  <c r="AO353" i="6"/>
  <c r="AO361" i="6"/>
  <c r="AO371" i="6"/>
  <c r="AO377" i="6"/>
  <c r="AO387" i="6"/>
  <c r="J394" i="6"/>
  <c r="AF396" i="6"/>
  <c r="P396" i="6"/>
  <c r="AB396" i="6"/>
  <c r="L396" i="6"/>
  <c r="AN396" i="6"/>
  <c r="X396" i="6"/>
  <c r="H396" i="6"/>
  <c r="AL396" i="6"/>
  <c r="V396" i="6"/>
  <c r="F396" i="6"/>
  <c r="AJ396" i="6"/>
  <c r="Z407" i="6"/>
  <c r="J407" i="6"/>
  <c r="AL407" i="6"/>
  <c r="V407" i="6"/>
  <c r="F407" i="6"/>
  <c r="AH407" i="6"/>
  <c r="R407" i="6"/>
  <c r="AF407" i="6"/>
  <c r="P407" i="6"/>
  <c r="AJ407" i="6"/>
  <c r="AH418" i="6"/>
  <c r="R418" i="6"/>
  <c r="AD418" i="6"/>
  <c r="N418" i="6"/>
  <c r="Z418" i="6"/>
  <c r="J418" i="6"/>
  <c r="AN418" i="6"/>
  <c r="X418" i="6"/>
  <c r="H418" i="6"/>
  <c r="AJ418" i="6"/>
  <c r="T180" i="6"/>
  <c r="AJ180" i="6"/>
  <c r="T182" i="6"/>
  <c r="AJ182" i="6"/>
  <c r="T184" i="6"/>
  <c r="AJ184" i="6"/>
  <c r="T186" i="6"/>
  <c r="AJ186" i="6"/>
  <c r="T188" i="6"/>
  <c r="AJ188" i="6"/>
  <c r="T193" i="6"/>
  <c r="AJ193" i="6"/>
  <c r="T195" i="6"/>
  <c r="AJ195" i="6"/>
  <c r="T197" i="6"/>
  <c r="AL197" i="6"/>
  <c r="J200" i="6"/>
  <c r="AB200" i="6"/>
  <c r="F201" i="6"/>
  <c r="X201" i="6"/>
  <c r="AL236" i="6"/>
  <c r="V236" i="6"/>
  <c r="F236" i="6"/>
  <c r="AH236" i="6"/>
  <c r="R236" i="6"/>
  <c r="AD236" i="6"/>
  <c r="N236" i="6"/>
  <c r="AB236" i="6"/>
  <c r="L236" i="6"/>
  <c r="AJ236" i="6"/>
  <c r="AO239" i="6"/>
  <c r="AO267" i="6"/>
  <c r="AO285" i="6"/>
  <c r="AO302" i="6"/>
  <c r="AO315" i="6"/>
  <c r="AO331" i="6"/>
  <c r="AO347" i="6"/>
  <c r="AO365" i="6"/>
  <c r="AO381" i="6"/>
  <c r="N394" i="6"/>
  <c r="J396" i="6"/>
  <c r="AO404" i="6"/>
  <c r="H407" i="6"/>
  <c r="AN407" i="6"/>
  <c r="AO411" i="6"/>
  <c r="F418" i="6"/>
  <c r="AL418" i="6"/>
  <c r="AO426" i="6"/>
  <c r="T154" i="6"/>
  <c r="R161" i="6"/>
  <c r="F180" i="6"/>
  <c r="V180" i="6"/>
  <c r="F182" i="6"/>
  <c r="V182" i="6"/>
  <c r="F184" i="6"/>
  <c r="V184" i="6"/>
  <c r="F186" i="6"/>
  <c r="V186" i="6"/>
  <c r="F188" i="6"/>
  <c r="V188" i="6"/>
  <c r="R190" i="6"/>
  <c r="F193" i="6"/>
  <c r="V193" i="6"/>
  <c r="F195" i="6"/>
  <c r="V195" i="6"/>
  <c r="F197" i="6"/>
  <c r="V197" i="6"/>
  <c r="AN197" i="6"/>
  <c r="L200" i="6"/>
  <c r="AD200" i="6"/>
  <c r="H201" i="6"/>
  <c r="Z201" i="6"/>
  <c r="AO202" i="6"/>
  <c r="AO233" i="6"/>
  <c r="H236" i="6"/>
  <c r="AN236" i="6"/>
  <c r="AO264" i="6"/>
  <c r="AO306" i="6"/>
  <c r="AO312" i="6"/>
  <c r="AO328" i="6"/>
  <c r="AO344" i="6"/>
  <c r="AO362" i="6"/>
  <c r="AO378" i="6"/>
  <c r="R394" i="6"/>
  <c r="N396" i="6"/>
  <c r="AO397" i="6"/>
  <c r="L407" i="6"/>
  <c r="AO408" i="6"/>
  <c r="L418" i="6"/>
  <c r="T235" i="6"/>
  <c r="AJ235" i="6"/>
  <c r="F235" i="6"/>
  <c r="V235" i="6"/>
  <c r="AL235" i="6"/>
  <c r="R259" i="6"/>
  <c r="AF259" i="6"/>
  <c r="J235" i="6"/>
  <c r="Z235" i="6"/>
  <c r="H259" i="6"/>
  <c r="AJ259" i="6"/>
  <c r="T393" i="6"/>
  <c r="AJ393" i="6"/>
  <c r="T395" i="6"/>
  <c r="AJ395" i="6"/>
  <c r="N235" i="6"/>
  <c r="L259" i="6"/>
  <c r="X259" i="6"/>
  <c r="H393" i="6"/>
  <c r="X393" i="6"/>
  <c r="H395" i="6"/>
  <c r="X395" i="6"/>
  <c r="T413" i="6"/>
  <c r="T420" i="6"/>
  <c r="AH357" i="5"/>
  <c r="AJ282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356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5" i="5"/>
  <c r="AL390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F5" i="5"/>
  <c r="AN428" i="5"/>
  <c r="AN429" i="5"/>
  <c r="AN430" i="5"/>
  <c r="AN431" i="5"/>
  <c r="AH428" i="5"/>
  <c r="AH429" i="5"/>
  <c r="AH430" i="5"/>
  <c r="AH431" i="5"/>
  <c r="AF428" i="5"/>
  <c r="AF429" i="5"/>
  <c r="AF430" i="5"/>
  <c r="AF431" i="5"/>
  <c r="AB431" i="5"/>
  <c r="AB428" i="5"/>
  <c r="AB429" i="5"/>
  <c r="AB430" i="5"/>
  <c r="Z428" i="5"/>
  <c r="Z429" i="5"/>
  <c r="Z430" i="5"/>
  <c r="Z431" i="5"/>
  <c r="X428" i="5"/>
  <c r="X429" i="5"/>
  <c r="X430" i="5"/>
  <c r="X431" i="5"/>
  <c r="V428" i="5"/>
  <c r="V429" i="5"/>
  <c r="V430" i="5"/>
  <c r="V431" i="5"/>
  <c r="T428" i="5"/>
  <c r="T429" i="5"/>
  <c r="T430" i="5"/>
  <c r="T431" i="5"/>
  <c r="R428" i="5"/>
  <c r="R429" i="5"/>
  <c r="R430" i="5"/>
  <c r="R431" i="5"/>
  <c r="P428" i="5"/>
  <c r="P429" i="5"/>
  <c r="P430" i="5"/>
  <c r="P431" i="5"/>
  <c r="N428" i="5"/>
  <c r="N429" i="5"/>
  <c r="N430" i="5"/>
  <c r="N431" i="5"/>
  <c r="L428" i="5"/>
  <c r="L429" i="5"/>
  <c r="L430" i="5"/>
  <c r="L431" i="5"/>
  <c r="H428" i="5"/>
  <c r="H429" i="5"/>
  <c r="H430" i="5"/>
  <c r="H431" i="5"/>
  <c r="F428" i="5"/>
  <c r="F429" i="5"/>
  <c r="F430" i="5"/>
  <c r="F431" i="5"/>
  <c r="AD428" i="5"/>
  <c r="AD429" i="5"/>
  <c r="AD430" i="5"/>
  <c r="AD431" i="5"/>
  <c r="J428" i="5"/>
  <c r="J429" i="5"/>
  <c r="J430" i="5"/>
  <c r="J431" i="5"/>
  <c r="F427" i="5"/>
  <c r="H427" i="5"/>
  <c r="J427" i="5"/>
  <c r="L427" i="5"/>
  <c r="N427" i="5"/>
  <c r="P427" i="5"/>
  <c r="R427" i="5"/>
  <c r="T427" i="5"/>
  <c r="V427" i="5"/>
  <c r="X427" i="5"/>
  <c r="Z427" i="5"/>
  <c r="AB427" i="5"/>
  <c r="AD427" i="5"/>
  <c r="AF427" i="5"/>
  <c r="AH427" i="5"/>
  <c r="AN427" i="5"/>
  <c r="H2" i="6" l="1"/>
  <c r="D4" i="4" s="1"/>
  <c r="R2" i="6"/>
  <c r="D12" i="4" s="1"/>
  <c r="N2" i="6"/>
  <c r="D8" i="4" s="1"/>
  <c r="V2" i="6"/>
  <c r="D13" i="4" s="1"/>
  <c r="P2" i="6"/>
  <c r="D10" i="4" s="1"/>
  <c r="T2" i="6"/>
  <c r="D14" i="4" s="1"/>
  <c r="AF2" i="6"/>
  <c r="D18" i="4" s="1"/>
  <c r="AD2" i="6"/>
  <c r="D17" i="4" s="1"/>
  <c r="AH2" i="6"/>
  <c r="D19" i="4" s="1"/>
  <c r="AL2" i="6"/>
  <c r="AN2" i="6"/>
  <c r="AJ2" i="6"/>
  <c r="D20" i="4" s="1"/>
  <c r="Z2" i="6"/>
  <c r="AO96" i="6"/>
  <c r="L2" i="6"/>
  <c r="F2" i="6" s="1"/>
  <c r="D3" i="4" s="1"/>
  <c r="X2" i="6"/>
  <c r="AO161" i="6"/>
  <c r="AO154" i="6"/>
  <c r="AO413" i="6"/>
  <c r="AO71" i="6"/>
  <c r="AO99" i="6"/>
  <c r="AO190" i="6"/>
  <c r="AO192" i="6"/>
  <c r="AB2" i="6"/>
  <c r="AO175" i="6"/>
  <c r="AO393" i="6"/>
  <c r="AO131" i="6"/>
  <c r="AO420" i="6"/>
  <c r="AO259" i="6"/>
  <c r="AO160" i="6"/>
  <c r="AO151" i="6"/>
  <c r="AO171" i="6"/>
  <c r="AO235" i="6"/>
  <c r="AO164" i="6"/>
  <c r="AO181" i="6"/>
  <c r="AO93" i="6"/>
  <c r="AO187" i="6"/>
  <c r="AO150" i="6"/>
  <c r="AO22" i="6"/>
  <c r="AO94" i="6"/>
  <c r="AO156" i="6"/>
  <c r="AO185" i="6"/>
  <c r="AO173" i="6"/>
  <c r="AO118" i="6"/>
  <c r="AO116" i="6"/>
  <c r="AO152" i="6"/>
  <c r="AO163" i="6"/>
  <c r="AO183" i="6"/>
  <c r="AO189" i="6"/>
  <c r="AO114" i="6"/>
  <c r="AO68" i="6"/>
  <c r="AO172" i="6"/>
  <c r="J2" i="6"/>
  <c r="AO194" i="6"/>
  <c r="AO115" i="6"/>
  <c r="AO140" i="6"/>
  <c r="AO54" i="6"/>
  <c r="AO424" i="6"/>
  <c r="AO57" i="6"/>
  <c r="AO396" i="6"/>
  <c r="AO166" i="6"/>
  <c r="AO86" i="6"/>
  <c r="AO174" i="6"/>
  <c r="AO65" i="6"/>
  <c r="AO186" i="6"/>
  <c r="AO199" i="6"/>
  <c r="AO113" i="6"/>
  <c r="AO158" i="6"/>
  <c r="AO195" i="6"/>
  <c r="AO407" i="6"/>
  <c r="AO198" i="6"/>
  <c r="AO170" i="6"/>
  <c r="AO59" i="6"/>
  <c r="AO191" i="6"/>
  <c r="AO15" i="6"/>
  <c r="AO402" i="6"/>
  <c r="AO91" i="6"/>
  <c r="AO188" i="6"/>
  <c r="AO178" i="6"/>
  <c r="AO119" i="6"/>
  <c r="AO100" i="6"/>
  <c r="AO56" i="6"/>
  <c r="AO85" i="6"/>
  <c r="AO184" i="6"/>
  <c r="AO200" i="6"/>
  <c r="AO157" i="6"/>
  <c r="AO124" i="6"/>
  <c r="AO117" i="6"/>
  <c r="AO105" i="6"/>
  <c r="AO83" i="6"/>
  <c r="AO58" i="6"/>
  <c r="AO123" i="6"/>
  <c r="AO66" i="6"/>
  <c r="AO125" i="6"/>
  <c r="AO180" i="6"/>
  <c r="AO177" i="6"/>
  <c r="AO169" i="6"/>
  <c r="AO18" i="6"/>
  <c r="AO67" i="6"/>
  <c r="AO197" i="6"/>
  <c r="AO201" i="6"/>
  <c r="AO231" i="6"/>
  <c r="AO176" i="6"/>
  <c r="AO395" i="6"/>
  <c r="AO193" i="6"/>
  <c r="AO236" i="6"/>
  <c r="AO196" i="6"/>
  <c r="AO159" i="6"/>
  <c r="AO63" i="6"/>
  <c r="AO55" i="6"/>
  <c r="AO162" i="6"/>
  <c r="AO95" i="6"/>
  <c r="AO260" i="6"/>
  <c r="AO168" i="6"/>
  <c r="AO153" i="6"/>
  <c r="AO394" i="6"/>
  <c r="AO182" i="6"/>
  <c r="AO418" i="6"/>
  <c r="AO234" i="6"/>
  <c r="AO122" i="6"/>
  <c r="AO179" i="6"/>
  <c r="AO92" i="6"/>
  <c r="AO73" i="6"/>
  <c r="AO155" i="6"/>
  <c r="AO417" i="6"/>
  <c r="AO69" i="6"/>
  <c r="AJ2" i="5"/>
  <c r="AO428" i="5"/>
  <c r="AO430" i="5"/>
  <c r="AO429" i="5"/>
  <c r="AO431" i="5"/>
  <c r="AO427" i="5"/>
  <c r="M260" i="5"/>
  <c r="M261" i="5"/>
  <c r="M259" i="5"/>
  <c r="D192" i="5"/>
  <c r="M150" i="5"/>
  <c r="M131" i="5"/>
  <c r="M192" i="5"/>
  <c r="AO2" i="6" l="1"/>
  <c r="D23" i="4"/>
  <c r="C20" i="4"/>
  <c r="M256" i="5"/>
  <c r="M255" i="5"/>
  <c r="M191" i="5"/>
  <c r="M190" i="5"/>
  <c r="M163" i="5"/>
  <c r="M161" i="5"/>
  <c r="M160" i="5"/>
  <c r="M155" i="5"/>
  <c r="M152" i="5"/>
  <c r="M153" i="5"/>
  <c r="M140" i="5"/>
  <c r="M94" i="5"/>
  <c r="M93" i="5"/>
  <c r="M85" i="5"/>
  <c r="M76" i="5"/>
  <c r="U261" i="5" l="1"/>
  <c r="U260" i="5"/>
  <c r="U259" i="5"/>
  <c r="U258" i="5"/>
  <c r="U140" i="5"/>
  <c r="AA256" i="5" l="1"/>
  <c r="AA173" i="5"/>
  <c r="AA172" i="5"/>
  <c r="AA155" i="5"/>
  <c r="AA152" i="5"/>
  <c r="AA151" i="5"/>
  <c r="D180" i="5"/>
  <c r="P180" i="5" s="1"/>
  <c r="U253" i="5"/>
  <c r="U252" i="5"/>
  <c r="U251" i="5"/>
  <c r="H180" i="5" l="1"/>
  <c r="L180" i="5"/>
  <c r="AN180" i="5"/>
  <c r="AH180" i="5"/>
  <c r="AD180" i="5"/>
  <c r="Z180" i="5"/>
  <c r="V180" i="5"/>
  <c r="R180" i="5"/>
  <c r="F180" i="5"/>
  <c r="J180" i="5"/>
  <c r="N180" i="5"/>
  <c r="AF180" i="5"/>
  <c r="AB180" i="5"/>
  <c r="X180" i="5"/>
  <c r="T180" i="5"/>
  <c r="D166" i="5"/>
  <c r="AO180" i="5" l="1"/>
  <c r="AC261" i="5"/>
  <c r="AC166" i="5"/>
  <c r="AC140" i="5"/>
  <c r="AC131" i="5"/>
  <c r="AN426" i="5"/>
  <c r="AH426" i="5"/>
  <c r="AF426" i="5"/>
  <c r="AD426" i="5"/>
  <c r="AB426" i="5"/>
  <c r="Z426" i="5"/>
  <c r="X426" i="5"/>
  <c r="V426" i="5"/>
  <c r="T426" i="5"/>
  <c r="R426" i="5"/>
  <c r="P426" i="5"/>
  <c r="N426" i="5"/>
  <c r="L426" i="5"/>
  <c r="J426" i="5"/>
  <c r="H426" i="5"/>
  <c r="F426" i="5"/>
  <c r="AN425" i="5"/>
  <c r="AH425" i="5"/>
  <c r="AF425" i="5"/>
  <c r="AD425" i="5"/>
  <c r="AB425" i="5"/>
  <c r="Z425" i="5"/>
  <c r="X425" i="5"/>
  <c r="V425" i="5"/>
  <c r="T425" i="5"/>
  <c r="R425" i="5"/>
  <c r="P425" i="5"/>
  <c r="N425" i="5"/>
  <c r="L425" i="5"/>
  <c r="J425" i="5"/>
  <c r="H425" i="5"/>
  <c r="F425" i="5"/>
  <c r="AN424" i="5"/>
  <c r="AH424" i="5"/>
  <c r="AF424" i="5"/>
  <c r="AD424" i="5"/>
  <c r="AB424" i="5"/>
  <c r="Z424" i="5"/>
  <c r="X424" i="5"/>
  <c r="V424" i="5"/>
  <c r="T424" i="5"/>
  <c r="R424" i="5"/>
  <c r="P424" i="5"/>
  <c r="N424" i="5"/>
  <c r="L424" i="5"/>
  <c r="J424" i="5"/>
  <c r="H424" i="5"/>
  <c r="F424" i="5"/>
  <c r="D423" i="5"/>
  <c r="AN422" i="5"/>
  <c r="AH422" i="5"/>
  <c r="AF422" i="5"/>
  <c r="AD422" i="5"/>
  <c r="AB422" i="5"/>
  <c r="Z422" i="5"/>
  <c r="X422" i="5"/>
  <c r="V422" i="5"/>
  <c r="T422" i="5"/>
  <c r="R422" i="5"/>
  <c r="P422" i="5"/>
  <c r="N422" i="5"/>
  <c r="L422" i="5"/>
  <c r="J422" i="5"/>
  <c r="H422" i="5"/>
  <c r="F422" i="5"/>
  <c r="AN421" i="5"/>
  <c r="AH421" i="5"/>
  <c r="AF421" i="5"/>
  <c r="AD421" i="5"/>
  <c r="AB421" i="5"/>
  <c r="Z421" i="5"/>
  <c r="X421" i="5"/>
  <c r="V421" i="5"/>
  <c r="T421" i="5"/>
  <c r="R421" i="5"/>
  <c r="P421" i="5"/>
  <c r="N421" i="5"/>
  <c r="L421" i="5"/>
  <c r="J421" i="5"/>
  <c r="H421" i="5"/>
  <c r="F421" i="5"/>
  <c r="AN420" i="5"/>
  <c r="AH420" i="5"/>
  <c r="AF420" i="5"/>
  <c r="AD420" i="5"/>
  <c r="AB420" i="5"/>
  <c r="Z420" i="5"/>
  <c r="X420" i="5"/>
  <c r="V420" i="5"/>
  <c r="T420" i="5"/>
  <c r="R420" i="5"/>
  <c r="P420" i="5"/>
  <c r="N420" i="5"/>
  <c r="L420" i="5"/>
  <c r="J420" i="5"/>
  <c r="H420" i="5"/>
  <c r="F420" i="5"/>
  <c r="D419" i="5"/>
  <c r="AF419" i="5" s="1"/>
  <c r="AN418" i="5"/>
  <c r="AH418" i="5"/>
  <c r="AF418" i="5"/>
  <c r="AD418" i="5"/>
  <c r="AB418" i="5"/>
  <c r="Z418" i="5"/>
  <c r="X418" i="5"/>
  <c r="V418" i="5"/>
  <c r="T418" i="5"/>
  <c r="R418" i="5"/>
  <c r="P418" i="5"/>
  <c r="N418" i="5"/>
  <c r="L418" i="5"/>
  <c r="J418" i="5"/>
  <c r="H418" i="5"/>
  <c r="F418" i="5"/>
  <c r="N417" i="5"/>
  <c r="D417" i="5"/>
  <c r="D416" i="5"/>
  <c r="AN415" i="5"/>
  <c r="AH415" i="5"/>
  <c r="AF415" i="5"/>
  <c r="AD415" i="5"/>
  <c r="AB415" i="5"/>
  <c r="Z415" i="5"/>
  <c r="X415" i="5"/>
  <c r="V415" i="5"/>
  <c r="T415" i="5"/>
  <c r="R415" i="5"/>
  <c r="P415" i="5"/>
  <c r="N415" i="5"/>
  <c r="L415" i="5"/>
  <c r="J415" i="5"/>
  <c r="H415" i="5"/>
  <c r="F415" i="5"/>
  <c r="AN414" i="5"/>
  <c r="AH414" i="5"/>
  <c r="AF414" i="5"/>
  <c r="AD414" i="5"/>
  <c r="AB414" i="5"/>
  <c r="Z414" i="5"/>
  <c r="X414" i="5"/>
  <c r="V414" i="5"/>
  <c r="T414" i="5"/>
  <c r="R414" i="5"/>
  <c r="P414" i="5"/>
  <c r="N414" i="5"/>
  <c r="L414" i="5"/>
  <c r="J414" i="5"/>
  <c r="H414" i="5"/>
  <c r="F414" i="5"/>
  <c r="AN413" i="5"/>
  <c r="AH413" i="5"/>
  <c r="AF413" i="5"/>
  <c r="AD413" i="5"/>
  <c r="AB413" i="5"/>
  <c r="Z413" i="5"/>
  <c r="X413" i="5"/>
  <c r="V413" i="5"/>
  <c r="T413" i="5"/>
  <c r="R413" i="5"/>
  <c r="P413" i="5"/>
  <c r="N413" i="5"/>
  <c r="L413" i="5"/>
  <c r="J413" i="5"/>
  <c r="H413" i="5"/>
  <c r="F413" i="5"/>
  <c r="AN412" i="5"/>
  <c r="F412" i="5"/>
  <c r="D412" i="5"/>
  <c r="AN411" i="5"/>
  <c r="AH411" i="5"/>
  <c r="AF411" i="5"/>
  <c r="AD411" i="5"/>
  <c r="AB411" i="5"/>
  <c r="Z411" i="5"/>
  <c r="X411" i="5"/>
  <c r="V411" i="5"/>
  <c r="T411" i="5"/>
  <c r="R411" i="5"/>
  <c r="P411" i="5"/>
  <c r="N411" i="5"/>
  <c r="L411" i="5"/>
  <c r="J411" i="5"/>
  <c r="H411" i="5"/>
  <c r="F411" i="5"/>
  <c r="AN410" i="5"/>
  <c r="AH410" i="5"/>
  <c r="AF410" i="5"/>
  <c r="AD410" i="5"/>
  <c r="AB410" i="5"/>
  <c r="Z410" i="5"/>
  <c r="X410" i="5"/>
  <c r="V410" i="5"/>
  <c r="T410" i="5"/>
  <c r="R410" i="5"/>
  <c r="P410" i="5"/>
  <c r="N410" i="5"/>
  <c r="L410" i="5"/>
  <c r="J410" i="5"/>
  <c r="H410" i="5"/>
  <c r="F410" i="5"/>
  <c r="AN409" i="5"/>
  <c r="AH409" i="5"/>
  <c r="AF409" i="5"/>
  <c r="AD409" i="5"/>
  <c r="AB409" i="5"/>
  <c r="Z409" i="5"/>
  <c r="X409" i="5"/>
  <c r="V409" i="5"/>
  <c r="T409" i="5"/>
  <c r="R409" i="5"/>
  <c r="P409" i="5"/>
  <c r="N409" i="5"/>
  <c r="L409" i="5"/>
  <c r="J409" i="5"/>
  <c r="H409" i="5"/>
  <c r="F409" i="5"/>
  <c r="AN408" i="5"/>
  <c r="AH408" i="5"/>
  <c r="AF408" i="5"/>
  <c r="AD408" i="5"/>
  <c r="AB408" i="5"/>
  <c r="Z408" i="5"/>
  <c r="X408" i="5"/>
  <c r="V408" i="5"/>
  <c r="T408" i="5"/>
  <c r="R408" i="5"/>
  <c r="P408" i="5"/>
  <c r="N408" i="5"/>
  <c r="L408" i="5"/>
  <c r="J408" i="5"/>
  <c r="H408" i="5"/>
  <c r="F408" i="5"/>
  <c r="AN407" i="5"/>
  <c r="AH407" i="5"/>
  <c r="AF407" i="5"/>
  <c r="AD407" i="5"/>
  <c r="AB407" i="5"/>
  <c r="Z407" i="5"/>
  <c r="X407" i="5"/>
  <c r="V407" i="5"/>
  <c r="T407" i="5"/>
  <c r="R407" i="5"/>
  <c r="P407" i="5"/>
  <c r="N407" i="5"/>
  <c r="L407" i="5"/>
  <c r="J407" i="5"/>
  <c r="H407" i="5"/>
  <c r="F407" i="5"/>
  <c r="D406" i="5"/>
  <c r="AF406" i="5" s="1"/>
  <c r="AN405" i="5"/>
  <c r="AH405" i="5"/>
  <c r="AF405" i="5"/>
  <c r="AD405" i="5"/>
  <c r="AB405" i="5"/>
  <c r="Z405" i="5"/>
  <c r="X405" i="5"/>
  <c r="V405" i="5"/>
  <c r="T405" i="5"/>
  <c r="R405" i="5"/>
  <c r="P405" i="5"/>
  <c r="N405" i="5"/>
  <c r="L405" i="5"/>
  <c r="J405" i="5"/>
  <c r="H405" i="5"/>
  <c r="F405" i="5"/>
  <c r="AN404" i="5"/>
  <c r="AH404" i="5"/>
  <c r="AF404" i="5"/>
  <c r="AD404" i="5"/>
  <c r="AB404" i="5"/>
  <c r="Z404" i="5"/>
  <c r="X404" i="5"/>
  <c r="V404" i="5"/>
  <c r="T404" i="5"/>
  <c r="R404" i="5"/>
  <c r="P404" i="5"/>
  <c r="N404" i="5"/>
  <c r="L404" i="5"/>
  <c r="J404" i="5"/>
  <c r="H404" i="5"/>
  <c r="F404" i="5"/>
  <c r="AN403" i="5"/>
  <c r="AH403" i="5"/>
  <c r="AF403" i="5"/>
  <c r="AD403" i="5"/>
  <c r="AB403" i="5"/>
  <c r="Z403" i="5"/>
  <c r="X403" i="5"/>
  <c r="V403" i="5"/>
  <c r="T403" i="5"/>
  <c r="R403" i="5"/>
  <c r="P403" i="5"/>
  <c r="N403" i="5"/>
  <c r="L403" i="5"/>
  <c r="J403" i="5"/>
  <c r="H403" i="5"/>
  <c r="F403" i="5"/>
  <c r="AN402" i="5"/>
  <c r="AH402" i="5"/>
  <c r="AF402" i="5"/>
  <c r="AD402" i="5"/>
  <c r="AB402" i="5"/>
  <c r="Z402" i="5"/>
  <c r="X402" i="5"/>
  <c r="V402" i="5"/>
  <c r="T402" i="5"/>
  <c r="R402" i="5"/>
  <c r="P402" i="5"/>
  <c r="N402" i="5"/>
  <c r="L402" i="5"/>
  <c r="J402" i="5"/>
  <c r="H402" i="5"/>
  <c r="F402" i="5"/>
  <c r="D401" i="5"/>
  <c r="AN400" i="5"/>
  <c r="AH400" i="5"/>
  <c r="AF400" i="5"/>
  <c r="AD400" i="5"/>
  <c r="AB400" i="5"/>
  <c r="Z400" i="5"/>
  <c r="X400" i="5"/>
  <c r="V400" i="5"/>
  <c r="T400" i="5"/>
  <c r="R400" i="5"/>
  <c r="P400" i="5"/>
  <c r="N400" i="5"/>
  <c r="L400" i="5"/>
  <c r="J400" i="5"/>
  <c r="H400" i="5"/>
  <c r="F400" i="5"/>
  <c r="AN399" i="5"/>
  <c r="AH399" i="5"/>
  <c r="AF399" i="5"/>
  <c r="AD399" i="5"/>
  <c r="AB399" i="5"/>
  <c r="Z399" i="5"/>
  <c r="X399" i="5"/>
  <c r="V399" i="5"/>
  <c r="T399" i="5"/>
  <c r="R399" i="5"/>
  <c r="P399" i="5"/>
  <c r="N399" i="5"/>
  <c r="L399" i="5"/>
  <c r="J399" i="5"/>
  <c r="H399" i="5"/>
  <c r="F399" i="5"/>
  <c r="AN398" i="5"/>
  <c r="AH398" i="5"/>
  <c r="AF398" i="5"/>
  <c r="AD398" i="5"/>
  <c r="AB398" i="5"/>
  <c r="Z398" i="5"/>
  <c r="X398" i="5"/>
  <c r="V398" i="5"/>
  <c r="T398" i="5"/>
  <c r="R398" i="5"/>
  <c r="P398" i="5"/>
  <c r="N398" i="5"/>
  <c r="L398" i="5"/>
  <c r="J398" i="5"/>
  <c r="H398" i="5"/>
  <c r="F398" i="5"/>
  <c r="AN397" i="5"/>
  <c r="AH397" i="5"/>
  <c r="AF397" i="5"/>
  <c r="AD397" i="5"/>
  <c r="AB397" i="5"/>
  <c r="Z397" i="5"/>
  <c r="X397" i="5"/>
  <c r="V397" i="5"/>
  <c r="T397" i="5"/>
  <c r="R397" i="5"/>
  <c r="P397" i="5"/>
  <c r="N397" i="5"/>
  <c r="L397" i="5"/>
  <c r="J397" i="5"/>
  <c r="H397" i="5"/>
  <c r="F397" i="5"/>
  <c r="AN396" i="5"/>
  <c r="AH396" i="5"/>
  <c r="AF396" i="5"/>
  <c r="AD396" i="5"/>
  <c r="AB396" i="5"/>
  <c r="Z396" i="5"/>
  <c r="X396" i="5"/>
  <c r="V396" i="5"/>
  <c r="T396" i="5"/>
  <c r="R396" i="5"/>
  <c r="P396" i="5"/>
  <c r="N396" i="5"/>
  <c r="L396" i="5"/>
  <c r="J396" i="5"/>
  <c r="H396" i="5"/>
  <c r="F396" i="5"/>
  <c r="H395" i="5"/>
  <c r="D395" i="5"/>
  <c r="AF395" i="5" s="1"/>
  <c r="P394" i="5"/>
  <c r="D394" i="5"/>
  <c r="D393" i="5"/>
  <c r="D392" i="5"/>
  <c r="AF392" i="5" s="1"/>
  <c r="AN391" i="5"/>
  <c r="AH391" i="5"/>
  <c r="AF391" i="5"/>
  <c r="AD391" i="5"/>
  <c r="AB391" i="5"/>
  <c r="Z391" i="5"/>
  <c r="X391" i="5"/>
  <c r="V391" i="5"/>
  <c r="T391" i="5"/>
  <c r="R391" i="5"/>
  <c r="P391" i="5"/>
  <c r="N391" i="5"/>
  <c r="L391" i="5"/>
  <c r="J391" i="5"/>
  <c r="H391" i="5"/>
  <c r="F391" i="5"/>
  <c r="AN390" i="5"/>
  <c r="AH390" i="5"/>
  <c r="AF390" i="5"/>
  <c r="AD390" i="5"/>
  <c r="AB390" i="5"/>
  <c r="Z390" i="5"/>
  <c r="X390" i="5"/>
  <c r="V390" i="5"/>
  <c r="T390" i="5"/>
  <c r="R390" i="5"/>
  <c r="P390" i="5"/>
  <c r="N390" i="5"/>
  <c r="L390" i="5"/>
  <c r="J390" i="5"/>
  <c r="H390" i="5"/>
  <c r="F390" i="5"/>
  <c r="AN389" i="5"/>
  <c r="AH389" i="5"/>
  <c r="AF389" i="5"/>
  <c r="AD389" i="5"/>
  <c r="AB389" i="5"/>
  <c r="Z389" i="5"/>
  <c r="X389" i="5"/>
  <c r="V389" i="5"/>
  <c r="T389" i="5"/>
  <c r="R389" i="5"/>
  <c r="P389" i="5"/>
  <c r="N389" i="5"/>
  <c r="L389" i="5"/>
  <c r="J389" i="5"/>
  <c r="H389" i="5"/>
  <c r="F389" i="5"/>
  <c r="AN388" i="5"/>
  <c r="AH388" i="5"/>
  <c r="AF388" i="5"/>
  <c r="AD388" i="5"/>
  <c r="AB388" i="5"/>
  <c r="Z388" i="5"/>
  <c r="X388" i="5"/>
  <c r="V388" i="5"/>
  <c r="T388" i="5"/>
  <c r="R388" i="5"/>
  <c r="P388" i="5"/>
  <c r="N388" i="5"/>
  <c r="L388" i="5"/>
  <c r="J388" i="5"/>
  <c r="H388" i="5"/>
  <c r="F388" i="5"/>
  <c r="AN387" i="5"/>
  <c r="AH387" i="5"/>
  <c r="AF387" i="5"/>
  <c r="AD387" i="5"/>
  <c r="AB387" i="5"/>
  <c r="Z387" i="5"/>
  <c r="X387" i="5"/>
  <c r="V387" i="5"/>
  <c r="T387" i="5"/>
  <c r="R387" i="5"/>
  <c r="P387" i="5"/>
  <c r="N387" i="5"/>
  <c r="L387" i="5"/>
  <c r="J387" i="5"/>
  <c r="H387" i="5"/>
  <c r="F387" i="5"/>
  <c r="AN386" i="5"/>
  <c r="AH386" i="5"/>
  <c r="AF386" i="5"/>
  <c r="AD386" i="5"/>
  <c r="AB386" i="5"/>
  <c r="Z386" i="5"/>
  <c r="X386" i="5"/>
  <c r="V386" i="5"/>
  <c r="T386" i="5"/>
  <c r="R386" i="5"/>
  <c r="P386" i="5"/>
  <c r="N386" i="5"/>
  <c r="L386" i="5"/>
  <c r="J386" i="5"/>
  <c r="H386" i="5"/>
  <c r="F386" i="5"/>
  <c r="AN385" i="5"/>
  <c r="AH385" i="5"/>
  <c r="AF385" i="5"/>
  <c r="AD385" i="5"/>
  <c r="AB385" i="5"/>
  <c r="Z385" i="5"/>
  <c r="X385" i="5"/>
  <c r="V385" i="5"/>
  <c r="T385" i="5"/>
  <c r="R385" i="5"/>
  <c r="P385" i="5"/>
  <c r="N385" i="5"/>
  <c r="L385" i="5"/>
  <c r="J385" i="5"/>
  <c r="H385" i="5"/>
  <c r="F385" i="5"/>
  <c r="AN384" i="5"/>
  <c r="AH384" i="5"/>
  <c r="AF384" i="5"/>
  <c r="AD384" i="5"/>
  <c r="AB384" i="5"/>
  <c r="Z384" i="5"/>
  <c r="X384" i="5"/>
  <c r="V384" i="5"/>
  <c r="T384" i="5"/>
  <c r="R384" i="5"/>
  <c r="P384" i="5"/>
  <c r="N384" i="5"/>
  <c r="L384" i="5"/>
  <c r="J384" i="5"/>
  <c r="H384" i="5"/>
  <c r="F384" i="5"/>
  <c r="AN383" i="5"/>
  <c r="AH383" i="5"/>
  <c r="AF383" i="5"/>
  <c r="AD383" i="5"/>
  <c r="AB383" i="5"/>
  <c r="Z383" i="5"/>
  <c r="X383" i="5"/>
  <c r="V383" i="5"/>
  <c r="T383" i="5"/>
  <c r="R383" i="5"/>
  <c r="P383" i="5"/>
  <c r="N383" i="5"/>
  <c r="L383" i="5"/>
  <c r="J383" i="5"/>
  <c r="H383" i="5"/>
  <c r="F383" i="5"/>
  <c r="AN382" i="5"/>
  <c r="AH382" i="5"/>
  <c r="AF382" i="5"/>
  <c r="AD382" i="5"/>
  <c r="AB382" i="5"/>
  <c r="Z382" i="5"/>
  <c r="X382" i="5"/>
  <c r="V382" i="5"/>
  <c r="T382" i="5"/>
  <c r="R382" i="5"/>
  <c r="P382" i="5"/>
  <c r="N382" i="5"/>
  <c r="L382" i="5"/>
  <c r="J382" i="5"/>
  <c r="H382" i="5"/>
  <c r="F382" i="5"/>
  <c r="AN381" i="5"/>
  <c r="AH381" i="5"/>
  <c r="AF381" i="5"/>
  <c r="AD381" i="5"/>
  <c r="AB381" i="5"/>
  <c r="Z381" i="5"/>
  <c r="X381" i="5"/>
  <c r="V381" i="5"/>
  <c r="T381" i="5"/>
  <c r="R381" i="5"/>
  <c r="P381" i="5"/>
  <c r="N381" i="5"/>
  <c r="L381" i="5"/>
  <c r="J381" i="5"/>
  <c r="H381" i="5"/>
  <c r="F381" i="5"/>
  <c r="AN380" i="5"/>
  <c r="AH380" i="5"/>
  <c r="AF380" i="5"/>
  <c r="AD380" i="5"/>
  <c r="AB380" i="5"/>
  <c r="Z380" i="5"/>
  <c r="X380" i="5"/>
  <c r="V380" i="5"/>
  <c r="T380" i="5"/>
  <c r="R380" i="5"/>
  <c r="P380" i="5"/>
  <c r="N380" i="5"/>
  <c r="L380" i="5"/>
  <c r="J380" i="5"/>
  <c r="H380" i="5"/>
  <c r="F380" i="5"/>
  <c r="AN379" i="5"/>
  <c r="AH379" i="5"/>
  <c r="AF379" i="5"/>
  <c r="AD379" i="5"/>
  <c r="AB379" i="5"/>
  <c r="Z379" i="5"/>
  <c r="X379" i="5"/>
  <c r="V379" i="5"/>
  <c r="T379" i="5"/>
  <c r="R379" i="5"/>
  <c r="P379" i="5"/>
  <c r="N379" i="5"/>
  <c r="L379" i="5"/>
  <c r="J379" i="5"/>
  <c r="H379" i="5"/>
  <c r="F379" i="5"/>
  <c r="AN378" i="5"/>
  <c r="AH378" i="5"/>
  <c r="AF378" i="5"/>
  <c r="AD378" i="5"/>
  <c r="AB378" i="5"/>
  <c r="Z378" i="5"/>
  <c r="X378" i="5"/>
  <c r="V378" i="5"/>
  <c r="T378" i="5"/>
  <c r="R378" i="5"/>
  <c r="P378" i="5"/>
  <c r="N378" i="5"/>
  <c r="L378" i="5"/>
  <c r="J378" i="5"/>
  <c r="H378" i="5"/>
  <c r="F378" i="5"/>
  <c r="AN377" i="5"/>
  <c r="AH377" i="5"/>
  <c r="AF377" i="5"/>
  <c r="AD377" i="5"/>
  <c r="AB377" i="5"/>
  <c r="Z377" i="5"/>
  <c r="X377" i="5"/>
  <c r="V377" i="5"/>
  <c r="T377" i="5"/>
  <c r="R377" i="5"/>
  <c r="P377" i="5"/>
  <c r="N377" i="5"/>
  <c r="L377" i="5"/>
  <c r="J377" i="5"/>
  <c r="H377" i="5"/>
  <c r="F377" i="5"/>
  <c r="AN376" i="5"/>
  <c r="AH376" i="5"/>
  <c r="AF376" i="5"/>
  <c r="AD376" i="5"/>
  <c r="AB376" i="5"/>
  <c r="Z376" i="5"/>
  <c r="X376" i="5"/>
  <c r="V376" i="5"/>
  <c r="T376" i="5"/>
  <c r="R376" i="5"/>
  <c r="P376" i="5"/>
  <c r="N376" i="5"/>
  <c r="L376" i="5"/>
  <c r="J376" i="5"/>
  <c r="H376" i="5"/>
  <c r="F376" i="5"/>
  <c r="AN375" i="5"/>
  <c r="AH375" i="5"/>
  <c r="AF375" i="5"/>
  <c r="AD375" i="5"/>
  <c r="AB375" i="5"/>
  <c r="Z375" i="5"/>
  <c r="X375" i="5"/>
  <c r="V375" i="5"/>
  <c r="T375" i="5"/>
  <c r="R375" i="5"/>
  <c r="P375" i="5"/>
  <c r="N375" i="5"/>
  <c r="L375" i="5"/>
  <c r="J375" i="5"/>
  <c r="H375" i="5"/>
  <c r="F375" i="5"/>
  <c r="AN374" i="5"/>
  <c r="AH374" i="5"/>
  <c r="AF374" i="5"/>
  <c r="AD374" i="5"/>
  <c r="AB374" i="5"/>
  <c r="Z374" i="5"/>
  <c r="X374" i="5"/>
  <c r="V374" i="5"/>
  <c r="T374" i="5"/>
  <c r="R374" i="5"/>
  <c r="P374" i="5"/>
  <c r="N374" i="5"/>
  <c r="L374" i="5"/>
  <c r="J374" i="5"/>
  <c r="H374" i="5"/>
  <c r="F374" i="5"/>
  <c r="AN373" i="5"/>
  <c r="AH373" i="5"/>
  <c r="AF373" i="5"/>
  <c r="AD373" i="5"/>
  <c r="AB373" i="5"/>
  <c r="Z373" i="5"/>
  <c r="X373" i="5"/>
  <c r="V373" i="5"/>
  <c r="T373" i="5"/>
  <c r="R373" i="5"/>
  <c r="P373" i="5"/>
  <c r="N373" i="5"/>
  <c r="L373" i="5"/>
  <c r="J373" i="5"/>
  <c r="H373" i="5"/>
  <c r="F373" i="5"/>
  <c r="AN372" i="5"/>
  <c r="AH372" i="5"/>
  <c r="AF372" i="5"/>
  <c r="AD372" i="5"/>
  <c r="AB372" i="5"/>
  <c r="Z372" i="5"/>
  <c r="X372" i="5"/>
  <c r="V372" i="5"/>
  <c r="T372" i="5"/>
  <c r="R372" i="5"/>
  <c r="P372" i="5"/>
  <c r="N372" i="5"/>
  <c r="L372" i="5"/>
  <c r="J372" i="5"/>
  <c r="H372" i="5"/>
  <c r="F372" i="5"/>
  <c r="AN371" i="5"/>
  <c r="AH371" i="5"/>
  <c r="AF371" i="5"/>
  <c r="AD371" i="5"/>
  <c r="AB371" i="5"/>
  <c r="Z371" i="5"/>
  <c r="X371" i="5"/>
  <c r="V371" i="5"/>
  <c r="T371" i="5"/>
  <c r="R371" i="5"/>
  <c r="P371" i="5"/>
  <c r="N371" i="5"/>
  <c r="L371" i="5"/>
  <c r="J371" i="5"/>
  <c r="H371" i="5"/>
  <c r="F371" i="5"/>
  <c r="AN370" i="5"/>
  <c r="AH370" i="5"/>
  <c r="AF370" i="5"/>
  <c r="AD370" i="5"/>
  <c r="AB370" i="5"/>
  <c r="Z370" i="5"/>
  <c r="X370" i="5"/>
  <c r="V370" i="5"/>
  <c r="T370" i="5"/>
  <c r="R370" i="5"/>
  <c r="P370" i="5"/>
  <c r="N370" i="5"/>
  <c r="L370" i="5"/>
  <c r="J370" i="5"/>
  <c r="H370" i="5"/>
  <c r="F370" i="5"/>
  <c r="AN369" i="5"/>
  <c r="AH369" i="5"/>
  <c r="AF369" i="5"/>
  <c r="AD369" i="5"/>
  <c r="AB369" i="5"/>
  <c r="Z369" i="5"/>
  <c r="X369" i="5"/>
  <c r="V369" i="5"/>
  <c r="T369" i="5"/>
  <c r="R369" i="5"/>
  <c r="P369" i="5"/>
  <c r="N369" i="5"/>
  <c r="L369" i="5"/>
  <c r="J369" i="5"/>
  <c r="H369" i="5"/>
  <c r="F369" i="5"/>
  <c r="AN368" i="5"/>
  <c r="AH368" i="5"/>
  <c r="AF368" i="5"/>
  <c r="AD368" i="5"/>
  <c r="AB368" i="5"/>
  <c r="Z368" i="5"/>
  <c r="X368" i="5"/>
  <c r="V368" i="5"/>
  <c r="T368" i="5"/>
  <c r="R368" i="5"/>
  <c r="P368" i="5"/>
  <c r="N368" i="5"/>
  <c r="L368" i="5"/>
  <c r="J368" i="5"/>
  <c r="H368" i="5"/>
  <c r="F368" i="5"/>
  <c r="AN367" i="5"/>
  <c r="AH367" i="5"/>
  <c r="AF367" i="5"/>
  <c r="AD367" i="5"/>
  <c r="AB367" i="5"/>
  <c r="Z367" i="5"/>
  <c r="X367" i="5"/>
  <c r="V367" i="5"/>
  <c r="T367" i="5"/>
  <c r="R367" i="5"/>
  <c r="P367" i="5"/>
  <c r="N367" i="5"/>
  <c r="L367" i="5"/>
  <c r="J367" i="5"/>
  <c r="H367" i="5"/>
  <c r="F367" i="5"/>
  <c r="AN366" i="5"/>
  <c r="AH366" i="5"/>
  <c r="AF366" i="5"/>
  <c r="AD366" i="5"/>
  <c r="AB366" i="5"/>
  <c r="Z366" i="5"/>
  <c r="X366" i="5"/>
  <c r="V366" i="5"/>
  <c r="T366" i="5"/>
  <c r="R366" i="5"/>
  <c r="P366" i="5"/>
  <c r="N366" i="5"/>
  <c r="L366" i="5"/>
  <c r="J366" i="5"/>
  <c r="H366" i="5"/>
  <c r="F366" i="5"/>
  <c r="AN365" i="5"/>
  <c r="AH365" i="5"/>
  <c r="AF365" i="5"/>
  <c r="AD365" i="5"/>
  <c r="AB365" i="5"/>
  <c r="Z365" i="5"/>
  <c r="X365" i="5"/>
  <c r="V365" i="5"/>
  <c r="T365" i="5"/>
  <c r="R365" i="5"/>
  <c r="P365" i="5"/>
  <c r="N365" i="5"/>
  <c r="L365" i="5"/>
  <c r="J365" i="5"/>
  <c r="H365" i="5"/>
  <c r="F365" i="5"/>
  <c r="AN364" i="5"/>
  <c r="AH364" i="5"/>
  <c r="AF364" i="5"/>
  <c r="AD364" i="5"/>
  <c r="AB364" i="5"/>
  <c r="Z364" i="5"/>
  <c r="X364" i="5"/>
  <c r="V364" i="5"/>
  <c r="T364" i="5"/>
  <c r="R364" i="5"/>
  <c r="P364" i="5"/>
  <c r="N364" i="5"/>
  <c r="L364" i="5"/>
  <c r="J364" i="5"/>
  <c r="H364" i="5"/>
  <c r="F364" i="5"/>
  <c r="AN363" i="5"/>
  <c r="AH363" i="5"/>
  <c r="AF363" i="5"/>
  <c r="AD363" i="5"/>
  <c r="AB363" i="5"/>
  <c r="Z363" i="5"/>
  <c r="X363" i="5"/>
  <c r="V363" i="5"/>
  <c r="T363" i="5"/>
  <c r="R363" i="5"/>
  <c r="P363" i="5"/>
  <c r="N363" i="5"/>
  <c r="L363" i="5"/>
  <c r="J363" i="5"/>
  <c r="H363" i="5"/>
  <c r="F363" i="5"/>
  <c r="AN362" i="5"/>
  <c r="AH362" i="5"/>
  <c r="AF362" i="5"/>
  <c r="AD362" i="5"/>
  <c r="AB362" i="5"/>
  <c r="Z362" i="5"/>
  <c r="X362" i="5"/>
  <c r="V362" i="5"/>
  <c r="T362" i="5"/>
  <c r="R362" i="5"/>
  <c r="P362" i="5"/>
  <c r="N362" i="5"/>
  <c r="L362" i="5"/>
  <c r="J362" i="5"/>
  <c r="H362" i="5"/>
  <c r="F362" i="5"/>
  <c r="AN361" i="5"/>
  <c r="AH361" i="5"/>
  <c r="AF361" i="5"/>
  <c r="AD361" i="5"/>
  <c r="AB361" i="5"/>
  <c r="Z361" i="5"/>
  <c r="X361" i="5"/>
  <c r="V361" i="5"/>
  <c r="T361" i="5"/>
  <c r="R361" i="5"/>
  <c r="P361" i="5"/>
  <c r="N361" i="5"/>
  <c r="L361" i="5"/>
  <c r="J361" i="5"/>
  <c r="H361" i="5"/>
  <c r="F361" i="5"/>
  <c r="AN360" i="5"/>
  <c r="AH360" i="5"/>
  <c r="AF360" i="5"/>
  <c r="AD360" i="5"/>
  <c r="AB360" i="5"/>
  <c r="Z360" i="5"/>
  <c r="X360" i="5"/>
  <c r="V360" i="5"/>
  <c r="T360" i="5"/>
  <c r="R360" i="5"/>
  <c r="P360" i="5"/>
  <c r="N360" i="5"/>
  <c r="L360" i="5"/>
  <c r="J360" i="5"/>
  <c r="H360" i="5"/>
  <c r="F360" i="5"/>
  <c r="AN359" i="5"/>
  <c r="AH359" i="5"/>
  <c r="AF359" i="5"/>
  <c r="AD359" i="5"/>
  <c r="AB359" i="5"/>
  <c r="Z359" i="5"/>
  <c r="X359" i="5"/>
  <c r="V359" i="5"/>
  <c r="T359" i="5"/>
  <c r="R359" i="5"/>
  <c r="P359" i="5"/>
  <c r="N359" i="5"/>
  <c r="L359" i="5"/>
  <c r="J359" i="5"/>
  <c r="H359" i="5"/>
  <c r="F359" i="5"/>
  <c r="AN358" i="5"/>
  <c r="AH358" i="5"/>
  <c r="AF358" i="5"/>
  <c r="AD358" i="5"/>
  <c r="AB358" i="5"/>
  <c r="Z358" i="5"/>
  <c r="X358" i="5"/>
  <c r="V358" i="5"/>
  <c r="T358" i="5"/>
  <c r="R358" i="5"/>
  <c r="P358" i="5"/>
  <c r="N358" i="5"/>
  <c r="L358" i="5"/>
  <c r="J358" i="5"/>
  <c r="H358" i="5"/>
  <c r="F358" i="5"/>
  <c r="L357" i="5"/>
  <c r="F357" i="5"/>
  <c r="AN356" i="5"/>
  <c r="AH356" i="5"/>
  <c r="AF356" i="5"/>
  <c r="AD356" i="5"/>
  <c r="AB356" i="5"/>
  <c r="Z356" i="5"/>
  <c r="X356" i="5"/>
  <c r="V356" i="5"/>
  <c r="T356" i="5"/>
  <c r="R356" i="5"/>
  <c r="P356" i="5"/>
  <c r="N356" i="5"/>
  <c r="L356" i="5"/>
  <c r="J356" i="5"/>
  <c r="H356" i="5"/>
  <c r="F356" i="5"/>
  <c r="AN355" i="5"/>
  <c r="AH355" i="5"/>
  <c r="AF355" i="5"/>
  <c r="AD355" i="5"/>
  <c r="AB355" i="5"/>
  <c r="Z355" i="5"/>
  <c r="X355" i="5"/>
  <c r="V355" i="5"/>
  <c r="T355" i="5"/>
  <c r="R355" i="5"/>
  <c r="P355" i="5"/>
  <c r="N355" i="5"/>
  <c r="L355" i="5"/>
  <c r="J355" i="5"/>
  <c r="H355" i="5"/>
  <c r="F355" i="5"/>
  <c r="AN354" i="5"/>
  <c r="AH354" i="5"/>
  <c r="AF354" i="5"/>
  <c r="AD354" i="5"/>
  <c r="AB354" i="5"/>
  <c r="Z354" i="5"/>
  <c r="X354" i="5"/>
  <c r="V354" i="5"/>
  <c r="T354" i="5"/>
  <c r="R354" i="5"/>
  <c r="P354" i="5"/>
  <c r="N354" i="5"/>
  <c r="L354" i="5"/>
  <c r="J354" i="5"/>
  <c r="H354" i="5"/>
  <c r="F354" i="5"/>
  <c r="AN353" i="5"/>
  <c r="AH353" i="5"/>
  <c r="AF353" i="5"/>
  <c r="AD353" i="5"/>
  <c r="AB353" i="5"/>
  <c r="Z353" i="5"/>
  <c r="X353" i="5"/>
  <c r="V353" i="5"/>
  <c r="T353" i="5"/>
  <c r="R353" i="5"/>
  <c r="P353" i="5"/>
  <c r="N353" i="5"/>
  <c r="L353" i="5"/>
  <c r="J353" i="5"/>
  <c r="H353" i="5"/>
  <c r="F353" i="5"/>
  <c r="AN352" i="5"/>
  <c r="AH352" i="5"/>
  <c r="AF352" i="5"/>
  <c r="AD352" i="5"/>
  <c r="AB352" i="5"/>
  <c r="Z352" i="5"/>
  <c r="X352" i="5"/>
  <c r="V352" i="5"/>
  <c r="T352" i="5"/>
  <c r="R352" i="5"/>
  <c r="P352" i="5"/>
  <c r="N352" i="5"/>
  <c r="L352" i="5"/>
  <c r="J352" i="5"/>
  <c r="H352" i="5"/>
  <c r="F352" i="5"/>
  <c r="AN351" i="5"/>
  <c r="AH351" i="5"/>
  <c r="AF351" i="5"/>
  <c r="AD351" i="5"/>
  <c r="AB351" i="5"/>
  <c r="Z351" i="5"/>
  <c r="X351" i="5"/>
  <c r="V351" i="5"/>
  <c r="T351" i="5"/>
  <c r="R351" i="5"/>
  <c r="P351" i="5"/>
  <c r="N351" i="5"/>
  <c r="L351" i="5"/>
  <c r="J351" i="5"/>
  <c r="H351" i="5"/>
  <c r="F351" i="5"/>
  <c r="AN350" i="5"/>
  <c r="AH350" i="5"/>
  <c r="AF350" i="5"/>
  <c r="AD350" i="5"/>
  <c r="AB350" i="5"/>
  <c r="Z350" i="5"/>
  <c r="X350" i="5"/>
  <c r="V350" i="5"/>
  <c r="T350" i="5"/>
  <c r="R350" i="5"/>
  <c r="P350" i="5"/>
  <c r="N350" i="5"/>
  <c r="L350" i="5"/>
  <c r="J350" i="5"/>
  <c r="H350" i="5"/>
  <c r="F350" i="5"/>
  <c r="AN349" i="5"/>
  <c r="AH349" i="5"/>
  <c r="AF349" i="5"/>
  <c r="AD349" i="5"/>
  <c r="AB349" i="5"/>
  <c r="Z349" i="5"/>
  <c r="X349" i="5"/>
  <c r="V349" i="5"/>
  <c r="T349" i="5"/>
  <c r="R349" i="5"/>
  <c r="P349" i="5"/>
  <c r="N349" i="5"/>
  <c r="L349" i="5"/>
  <c r="J349" i="5"/>
  <c r="H349" i="5"/>
  <c r="F349" i="5"/>
  <c r="AN348" i="5"/>
  <c r="AH348" i="5"/>
  <c r="AF348" i="5"/>
  <c r="AD348" i="5"/>
  <c r="AB348" i="5"/>
  <c r="Z348" i="5"/>
  <c r="X348" i="5"/>
  <c r="V348" i="5"/>
  <c r="T348" i="5"/>
  <c r="R348" i="5"/>
  <c r="P348" i="5"/>
  <c r="N348" i="5"/>
  <c r="L348" i="5"/>
  <c r="J348" i="5"/>
  <c r="H348" i="5"/>
  <c r="F348" i="5"/>
  <c r="AN347" i="5"/>
  <c r="AH347" i="5"/>
  <c r="AF347" i="5"/>
  <c r="AD347" i="5"/>
  <c r="AB347" i="5"/>
  <c r="Z347" i="5"/>
  <c r="X347" i="5"/>
  <c r="V347" i="5"/>
  <c r="T347" i="5"/>
  <c r="R347" i="5"/>
  <c r="P347" i="5"/>
  <c r="N347" i="5"/>
  <c r="L347" i="5"/>
  <c r="J347" i="5"/>
  <c r="H347" i="5"/>
  <c r="F347" i="5"/>
  <c r="AN346" i="5"/>
  <c r="AH346" i="5"/>
  <c r="AF346" i="5"/>
  <c r="AD346" i="5"/>
  <c r="AB346" i="5"/>
  <c r="Z346" i="5"/>
  <c r="X346" i="5"/>
  <c r="V346" i="5"/>
  <c r="T346" i="5"/>
  <c r="R346" i="5"/>
  <c r="P346" i="5"/>
  <c r="N346" i="5"/>
  <c r="L346" i="5"/>
  <c r="J346" i="5"/>
  <c r="H346" i="5"/>
  <c r="F346" i="5"/>
  <c r="AN345" i="5"/>
  <c r="AH345" i="5"/>
  <c r="AF345" i="5"/>
  <c r="AD345" i="5"/>
  <c r="AB345" i="5"/>
  <c r="Z345" i="5"/>
  <c r="X345" i="5"/>
  <c r="V345" i="5"/>
  <c r="T345" i="5"/>
  <c r="R345" i="5"/>
  <c r="P345" i="5"/>
  <c r="N345" i="5"/>
  <c r="L345" i="5"/>
  <c r="J345" i="5"/>
  <c r="H345" i="5"/>
  <c r="F345" i="5"/>
  <c r="AN344" i="5"/>
  <c r="AH344" i="5"/>
  <c r="AF344" i="5"/>
  <c r="AD344" i="5"/>
  <c r="AB344" i="5"/>
  <c r="Z344" i="5"/>
  <c r="X344" i="5"/>
  <c r="V344" i="5"/>
  <c r="T344" i="5"/>
  <c r="R344" i="5"/>
  <c r="P344" i="5"/>
  <c r="N344" i="5"/>
  <c r="L344" i="5"/>
  <c r="J344" i="5"/>
  <c r="H344" i="5"/>
  <c r="F344" i="5"/>
  <c r="AN343" i="5"/>
  <c r="AH343" i="5"/>
  <c r="AF343" i="5"/>
  <c r="AD343" i="5"/>
  <c r="AB343" i="5"/>
  <c r="Z343" i="5"/>
  <c r="X343" i="5"/>
  <c r="V343" i="5"/>
  <c r="T343" i="5"/>
  <c r="R343" i="5"/>
  <c r="P343" i="5"/>
  <c r="N343" i="5"/>
  <c r="L343" i="5"/>
  <c r="J343" i="5"/>
  <c r="H343" i="5"/>
  <c r="F343" i="5"/>
  <c r="AN342" i="5"/>
  <c r="AH342" i="5"/>
  <c r="AF342" i="5"/>
  <c r="AD342" i="5"/>
  <c r="AB342" i="5"/>
  <c r="Z342" i="5"/>
  <c r="X342" i="5"/>
  <c r="V342" i="5"/>
  <c r="T342" i="5"/>
  <c r="R342" i="5"/>
  <c r="P342" i="5"/>
  <c r="N342" i="5"/>
  <c r="L342" i="5"/>
  <c r="J342" i="5"/>
  <c r="H342" i="5"/>
  <c r="F342" i="5"/>
  <c r="AN341" i="5"/>
  <c r="AH341" i="5"/>
  <c r="AF341" i="5"/>
  <c r="AD341" i="5"/>
  <c r="AB341" i="5"/>
  <c r="Z341" i="5"/>
  <c r="X341" i="5"/>
  <c r="V341" i="5"/>
  <c r="T341" i="5"/>
  <c r="R341" i="5"/>
  <c r="P341" i="5"/>
  <c r="N341" i="5"/>
  <c r="L341" i="5"/>
  <c r="J341" i="5"/>
  <c r="H341" i="5"/>
  <c r="F341" i="5"/>
  <c r="AN340" i="5"/>
  <c r="AH340" i="5"/>
  <c r="AF340" i="5"/>
  <c r="AD340" i="5"/>
  <c r="AB340" i="5"/>
  <c r="Z340" i="5"/>
  <c r="X340" i="5"/>
  <c r="V340" i="5"/>
  <c r="T340" i="5"/>
  <c r="R340" i="5"/>
  <c r="P340" i="5"/>
  <c r="N340" i="5"/>
  <c r="L340" i="5"/>
  <c r="J340" i="5"/>
  <c r="H340" i="5"/>
  <c r="F340" i="5"/>
  <c r="AN339" i="5"/>
  <c r="AH339" i="5"/>
  <c r="AF339" i="5"/>
  <c r="AD339" i="5"/>
  <c r="AB339" i="5"/>
  <c r="Z339" i="5"/>
  <c r="X339" i="5"/>
  <c r="V339" i="5"/>
  <c r="T339" i="5"/>
  <c r="R339" i="5"/>
  <c r="P339" i="5"/>
  <c r="N339" i="5"/>
  <c r="L339" i="5"/>
  <c r="J339" i="5"/>
  <c r="H339" i="5"/>
  <c r="F339" i="5"/>
  <c r="AN338" i="5"/>
  <c r="AH338" i="5"/>
  <c r="AF338" i="5"/>
  <c r="AD338" i="5"/>
  <c r="AB338" i="5"/>
  <c r="Z338" i="5"/>
  <c r="X338" i="5"/>
  <c r="V338" i="5"/>
  <c r="T338" i="5"/>
  <c r="R338" i="5"/>
  <c r="P338" i="5"/>
  <c r="N338" i="5"/>
  <c r="L338" i="5"/>
  <c r="J338" i="5"/>
  <c r="H338" i="5"/>
  <c r="F338" i="5"/>
  <c r="AN337" i="5"/>
  <c r="AH337" i="5"/>
  <c r="AF337" i="5"/>
  <c r="AD337" i="5"/>
  <c r="AB337" i="5"/>
  <c r="Z337" i="5"/>
  <c r="X337" i="5"/>
  <c r="V337" i="5"/>
  <c r="T337" i="5"/>
  <c r="R337" i="5"/>
  <c r="P337" i="5"/>
  <c r="N337" i="5"/>
  <c r="L337" i="5"/>
  <c r="J337" i="5"/>
  <c r="H337" i="5"/>
  <c r="F337" i="5"/>
  <c r="AN336" i="5"/>
  <c r="AH336" i="5"/>
  <c r="AF336" i="5"/>
  <c r="AD336" i="5"/>
  <c r="AB336" i="5"/>
  <c r="Z336" i="5"/>
  <c r="X336" i="5"/>
  <c r="V336" i="5"/>
  <c r="T336" i="5"/>
  <c r="R336" i="5"/>
  <c r="P336" i="5"/>
  <c r="N336" i="5"/>
  <c r="L336" i="5"/>
  <c r="J336" i="5"/>
  <c r="H336" i="5"/>
  <c r="F336" i="5"/>
  <c r="AN335" i="5"/>
  <c r="AH335" i="5"/>
  <c r="AF335" i="5"/>
  <c r="AD335" i="5"/>
  <c r="AB335" i="5"/>
  <c r="Z335" i="5"/>
  <c r="X335" i="5"/>
  <c r="V335" i="5"/>
  <c r="T335" i="5"/>
  <c r="R335" i="5"/>
  <c r="P335" i="5"/>
  <c r="N335" i="5"/>
  <c r="L335" i="5"/>
  <c r="J335" i="5"/>
  <c r="H335" i="5"/>
  <c r="F335" i="5"/>
  <c r="AN334" i="5"/>
  <c r="AH334" i="5"/>
  <c r="AF334" i="5"/>
  <c r="AD334" i="5"/>
  <c r="AB334" i="5"/>
  <c r="Z334" i="5"/>
  <c r="X334" i="5"/>
  <c r="V334" i="5"/>
  <c r="T334" i="5"/>
  <c r="R334" i="5"/>
  <c r="P334" i="5"/>
  <c r="N334" i="5"/>
  <c r="L334" i="5"/>
  <c r="J334" i="5"/>
  <c r="H334" i="5"/>
  <c r="F334" i="5"/>
  <c r="AN333" i="5"/>
  <c r="AH333" i="5"/>
  <c r="AF333" i="5"/>
  <c r="AD333" i="5"/>
  <c r="AB333" i="5"/>
  <c r="Z333" i="5"/>
  <c r="X333" i="5"/>
  <c r="V333" i="5"/>
  <c r="T333" i="5"/>
  <c r="R333" i="5"/>
  <c r="P333" i="5"/>
  <c r="N333" i="5"/>
  <c r="L333" i="5"/>
  <c r="J333" i="5"/>
  <c r="H333" i="5"/>
  <c r="F333" i="5"/>
  <c r="AN332" i="5"/>
  <c r="AH332" i="5"/>
  <c r="AF332" i="5"/>
  <c r="AD332" i="5"/>
  <c r="AB332" i="5"/>
  <c r="Z332" i="5"/>
  <c r="X332" i="5"/>
  <c r="V332" i="5"/>
  <c r="T332" i="5"/>
  <c r="R332" i="5"/>
  <c r="P332" i="5"/>
  <c r="N332" i="5"/>
  <c r="L332" i="5"/>
  <c r="J332" i="5"/>
  <c r="H332" i="5"/>
  <c r="F332" i="5"/>
  <c r="AN331" i="5"/>
  <c r="AH331" i="5"/>
  <c r="AF331" i="5"/>
  <c r="AD331" i="5"/>
  <c r="AB331" i="5"/>
  <c r="Z331" i="5"/>
  <c r="X331" i="5"/>
  <c r="V331" i="5"/>
  <c r="T331" i="5"/>
  <c r="R331" i="5"/>
  <c r="P331" i="5"/>
  <c r="N331" i="5"/>
  <c r="L331" i="5"/>
  <c r="J331" i="5"/>
  <c r="H331" i="5"/>
  <c r="F331" i="5"/>
  <c r="AN330" i="5"/>
  <c r="AH330" i="5"/>
  <c r="AF330" i="5"/>
  <c r="AD330" i="5"/>
  <c r="AB330" i="5"/>
  <c r="Z330" i="5"/>
  <c r="X330" i="5"/>
  <c r="V330" i="5"/>
  <c r="T330" i="5"/>
  <c r="R330" i="5"/>
  <c r="P330" i="5"/>
  <c r="N330" i="5"/>
  <c r="L330" i="5"/>
  <c r="J330" i="5"/>
  <c r="H330" i="5"/>
  <c r="F330" i="5"/>
  <c r="AN329" i="5"/>
  <c r="AH329" i="5"/>
  <c r="AF329" i="5"/>
  <c r="AD329" i="5"/>
  <c r="AB329" i="5"/>
  <c r="Z329" i="5"/>
  <c r="X329" i="5"/>
  <c r="V329" i="5"/>
  <c r="T329" i="5"/>
  <c r="R329" i="5"/>
  <c r="P329" i="5"/>
  <c r="N329" i="5"/>
  <c r="L329" i="5"/>
  <c r="J329" i="5"/>
  <c r="H329" i="5"/>
  <c r="F329" i="5"/>
  <c r="AN328" i="5"/>
  <c r="AH328" i="5"/>
  <c r="AF328" i="5"/>
  <c r="AD328" i="5"/>
  <c r="AB328" i="5"/>
  <c r="Z328" i="5"/>
  <c r="X328" i="5"/>
  <c r="V328" i="5"/>
  <c r="T328" i="5"/>
  <c r="R328" i="5"/>
  <c r="P328" i="5"/>
  <c r="N328" i="5"/>
  <c r="L328" i="5"/>
  <c r="J328" i="5"/>
  <c r="H328" i="5"/>
  <c r="F328" i="5"/>
  <c r="AN327" i="5"/>
  <c r="AH327" i="5"/>
  <c r="AF327" i="5"/>
  <c r="AD327" i="5"/>
  <c r="AB327" i="5"/>
  <c r="Z327" i="5"/>
  <c r="X327" i="5"/>
  <c r="V327" i="5"/>
  <c r="T327" i="5"/>
  <c r="R327" i="5"/>
  <c r="P327" i="5"/>
  <c r="N327" i="5"/>
  <c r="L327" i="5"/>
  <c r="J327" i="5"/>
  <c r="H327" i="5"/>
  <c r="F327" i="5"/>
  <c r="AN326" i="5"/>
  <c r="AH326" i="5"/>
  <c r="AF326" i="5"/>
  <c r="AD326" i="5"/>
  <c r="AB326" i="5"/>
  <c r="Z326" i="5"/>
  <c r="X326" i="5"/>
  <c r="V326" i="5"/>
  <c r="T326" i="5"/>
  <c r="R326" i="5"/>
  <c r="P326" i="5"/>
  <c r="N326" i="5"/>
  <c r="L326" i="5"/>
  <c r="J326" i="5"/>
  <c r="H326" i="5"/>
  <c r="F326" i="5"/>
  <c r="AN325" i="5"/>
  <c r="AH325" i="5"/>
  <c r="AF325" i="5"/>
  <c r="AD325" i="5"/>
  <c r="AB325" i="5"/>
  <c r="Z325" i="5"/>
  <c r="X325" i="5"/>
  <c r="V325" i="5"/>
  <c r="T325" i="5"/>
  <c r="R325" i="5"/>
  <c r="P325" i="5"/>
  <c r="N325" i="5"/>
  <c r="L325" i="5"/>
  <c r="J325" i="5"/>
  <c r="H325" i="5"/>
  <c r="F325" i="5"/>
  <c r="AN324" i="5"/>
  <c r="AH324" i="5"/>
  <c r="AF324" i="5"/>
  <c r="AD324" i="5"/>
  <c r="AB324" i="5"/>
  <c r="Z324" i="5"/>
  <c r="X324" i="5"/>
  <c r="V324" i="5"/>
  <c r="T324" i="5"/>
  <c r="R324" i="5"/>
  <c r="P324" i="5"/>
  <c r="N324" i="5"/>
  <c r="L324" i="5"/>
  <c r="J324" i="5"/>
  <c r="H324" i="5"/>
  <c r="F324" i="5"/>
  <c r="AN323" i="5"/>
  <c r="AH323" i="5"/>
  <c r="AF323" i="5"/>
  <c r="AD323" i="5"/>
  <c r="AB323" i="5"/>
  <c r="Z323" i="5"/>
  <c r="X323" i="5"/>
  <c r="V323" i="5"/>
  <c r="T323" i="5"/>
  <c r="R323" i="5"/>
  <c r="P323" i="5"/>
  <c r="N323" i="5"/>
  <c r="L323" i="5"/>
  <c r="J323" i="5"/>
  <c r="H323" i="5"/>
  <c r="F323" i="5"/>
  <c r="AN322" i="5"/>
  <c r="AH322" i="5"/>
  <c r="AF322" i="5"/>
  <c r="AD322" i="5"/>
  <c r="AB322" i="5"/>
  <c r="Z322" i="5"/>
  <c r="X322" i="5"/>
  <c r="V322" i="5"/>
  <c r="T322" i="5"/>
  <c r="R322" i="5"/>
  <c r="P322" i="5"/>
  <c r="N322" i="5"/>
  <c r="L322" i="5"/>
  <c r="J322" i="5"/>
  <c r="H322" i="5"/>
  <c r="F322" i="5"/>
  <c r="AN321" i="5"/>
  <c r="AH321" i="5"/>
  <c r="AF321" i="5"/>
  <c r="AD321" i="5"/>
  <c r="AB321" i="5"/>
  <c r="Z321" i="5"/>
  <c r="X321" i="5"/>
  <c r="V321" i="5"/>
  <c r="T321" i="5"/>
  <c r="R321" i="5"/>
  <c r="P321" i="5"/>
  <c r="N321" i="5"/>
  <c r="L321" i="5"/>
  <c r="J321" i="5"/>
  <c r="H321" i="5"/>
  <c r="F321" i="5"/>
  <c r="AN320" i="5"/>
  <c r="AH320" i="5"/>
  <c r="AF320" i="5"/>
  <c r="AD320" i="5"/>
  <c r="AB320" i="5"/>
  <c r="Z320" i="5"/>
  <c r="X320" i="5"/>
  <c r="V320" i="5"/>
  <c r="T320" i="5"/>
  <c r="R320" i="5"/>
  <c r="P320" i="5"/>
  <c r="N320" i="5"/>
  <c r="L320" i="5"/>
  <c r="J320" i="5"/>
  <c r="H320" i="5"/>
  <c r="F320" i="5"/>
  <c r="AN319" i="5"/>
  <c r="AH319" i="5"/>
  <c r="AF319" i="5"/>
  <c r="AD319" i="5"/>
  <c r="AB319" i="5"/>
  <c r="Z319" i="5"/>
  <c r="X319" i="5"/>
  <c r="V319" i="5"/>
  <c r="T319" i="5"/>
  <c r="R319" i="5"/>
  <c r="P319" i="5"/>
  <c r="N319" i="5"/>
  <c r="L319" i="5"/>
  <c r="J319" i="5"/>
  <c r="H319" i="5"/>
  <c r="F319" i="5"/>
  <c r="AN318" i="5"/>
  <c r="AH318" i="5"/>
  <c r="AF318" i="5"/>
  <c r="AD318" i="5"/>
  <c r="AB318" i="5"/>
  <c r="Z318" i="5"/>
  <c r="X318" i="5"/>
  <c r="V318" i="5"/>
  <c r="T318" i="5"/>
  <c r="R318" i="5"/>
  <c r="P318" i="5"/>
  <c r="N318" i="5"/>
  <c r="L318" i="5"/>
  <c r="J318" i="5"/>
  <c r="H318" i="5"/>
  <c r="F318" i="5"/>
  <c r="AN317" i="5"/>
  <c r="AH317" i="5"/>
  <c r="AF317" i="5"/>
  <c r="AD317" i="5"/>
  <c r="AB317" i="5"/>
  <c r="Z317" i="5"/>
  <c r="X317" i="5"/>
  <c r="V317" i="5"/>
  <c r="T317" i="5"/>
  <c r="R317" i="5"/>
  <c r="P317" i="5"/>
  <c r="N317" i="5"/>
  <c r="L317" i="5"/>
  <c r="J317" i="5"/>
  <c r="H317" i="5"/>
  <c r="F317" i="5"/>
  <c r="AN316" i="5"/>
  <c r="AH316" i="5"/>
  <c r="AF316" i="5"/>
  <c r="AD316" i="5"/>
  <c r="AB316" i="5"/>
  <c r="Z316" i="5"/>
  <c r="X316" i="5"/>
  <c r="V316" i="5"/>
  <c r="T316" i="5"/>
  <c r="R316" i="5"/>
  <c r="P316" i="5"/>
  <c r="N316" i="5"/>
  <c r="L316" i="5"/>
  <c r="J316" i="5"/>
  <c r="H316" i="5"/>
  <c r="F316" i="5"/>
  <c r="AN315" i="5"/>
  <c r="AH315" i="5"/>
  <c r="AF315" i="5"/>
  <c r="AD315" i="5"/>
  <c r="AB315" i="5"/>
  <c r="Z315" i="5"/>
  <c r="X315" i="5"/>
  <c r="V315" i="5"/>
  <c r="T315" i="5"/>
  <c r="R315" i="5"/>
  <c r="P315" i="5"/>
  <c r="N315" i="5"/>
  <c r="L315" i="5"/>
  <c r="J315" i="5"/>
  <c r="H315" i="5"/>
  <c r="F315" i="5"/>
  <c r="AN314" i="5"/>
  <c r="AH314" i="5"/>
  <c r="AF314" i="5"/>
  <c r="AD314" i="5"/>
  <c r="AB314" i="5"/>
  <c r="Z314" i="5"/>
  <c r="X314" i="5"/>
  <c r="V314" i="5"/>
  <c r="T314" i="5"/>
  <c r="R314" i="5"/>
  <c r="P314" i="5"/>
  <c r="N314" i="5"/>
  <c r="L314" i="5"/>
  <c r="J314" i="5"/>
  <c r="H314" i="5"/>
  <c r="F314" i="5"/>
  <c r="AN313" i="5"/>
  <c r="AH313" i="5"/>
  <c r="AF313" i="5"/>
  <c r="AD313" i="5"/>
  <c r="AB313" i="5"/>
  <c r="Z313" i="5"/>
  <c r="X313" i="5"/>
  <c r="V313" i="5"/>
  <c r="T313" i="5"/>
  <c r="R313" i="5"/>
  <c r="P313" i="5"/>
  <c r="N313" i="5"/>
  <c r="L313" i="5"/>
  <c r="J313" i="5"/>
  <c r="H313" i="5"/>
  <c r="F313" i="5"/>
  <c r="AN312" i="5"/>
  <c r="AH312" i="5"/>
  <c r="AF312" i="5"/>
  <c r="AD312" i="5"/>
  <c r="AB312" i="5"/>
  <c r="Z312" i="5"/>
  <c r="X312" i="5"/>
  <c r="V312" i="5"/>
  <c r="T312" i="5"/>
  <c r="R312" i="5"/>
  <c r="P312" i="5"/>
  <c r="N312" i="5"/>
  <c r="L312" i="5"/>
  <c r="J312" i="5"/>
  <c r="H312" i="5"/>
  <c r="F312" i="5"/>
  <c r="AN311" i="5"/>
  <c r="AH311" i="5"/>
  <c r="AF311" i="5"/>
  <c r="AD311" i="5"/>
  <c r="AB311" i="5"/>
  <c r="Z311" i="5"/>
  <c r="X311" i="5"/>
  <c r="V311" i="5"/>
  <c r="T311" i="5"/>
  <c r="R311" i="5"/>
  <c r="P311" i="5"/>
  <c r="N311" i="5"/>
  <c r="L311" i="5"/>
  <c r="J311" i="5"/>
  <c r="H311" i="5"/>
  <c r="F311" i="5"/>
  <c r="AN310" i="5"/>
  <c r="AH310" i="5"/>
  <c r="AF310" i="5"/>
  <c r="AD310" i="5"/>
  <c r="AB310" i="5"/>
  <c r="Z310" i="5"/>
  <c r="X310" i="5"/>
  <c r="V310" i="5"/>
  <c r="T310" i="5"/>
  <c r="R310" i="5"/>
  <c r="P310" i="5"/>
  <c r="N310" i="5"/>
  <c r="L310" i="5"/>
  <c r="J310" i="5"/>
  <c r="H310" i="5"/>
  <c r="F310" i="5"/>
  <c r="AN309" i="5"/>
  <c r="AH309" i="5"/>
  <c r="AF309" i="5"/>
  <c r="AD309" i="5"/>
  <c r="AB309" i="5"/>
  <c r="Z309" i="5"/>
  <c r="X309" i="5"/>
  <c r="V309" i="5"/>
  <c r="T309" i="5"/>
  <c r="R309" i="5"/>
  <c r="P309" i="5"/>
  <c r="N309" i="5"/>
  <c r="L309" i="5"/>
  <c r="J309" i="5"/>
  <c r="H309" i="5"/>
  <c r="F309" i="5"/>
  <c r="AN308" i="5"/>
  <c r="AH308" i="5"/>
  <c r="AF308" i="5"/>
  <c r="AD308" i="5"/>
  <c r="AB308" i="5"/>
  <c r="Z308" i="5"/>
  <c r="X308" i="5"/>
  <c r="V308" i="5"/>
  <c r="T308" i="5"/>
  <c r="R308" i="5"/>
  <c r="P308" i="5"/>
  <c r="N308" i="5"/>
  <c r="L308" i="5"/>
  <c r="J308" i="5"/>
  <c r="H308" i="5"/>
  <c r="F308" i="5"/>
  <c r="AN307" i="5"/>
  <c r="AH307" i="5"/>
  <c r="AF307" i="5"/>
  <c r="AD307" i="5"/>
  <c r="AB307" i="5"/>
  <c r="Z307" i="5"/>
  <c r="X307" i="5"/>
  <c r="V307" i="5"/>
  <c r="T307" i="5"/>
  <c r="R307" i="5"/>
  <c r="P307" i="5"/>
  <c r="N307" i="5"/>
  <c r="L307" i="5"/>
  <c r="J307" i="5"/>
  <c r="H307" i="5"/>
  <c r="F307" i="5"/>
  <c r="AN306" i="5"/>
  <c r="AH306" i="5"/>
  <c r="AF306" i="5"/>
  <c r="AD306" i="5"/>
  <c r="AB306" i="5"/>
  <c r="Z306" i="5"/>
  <c r="X306" i="5"/>
  <c r="V306" i="5"/>
  <c r="T306" i="5"/>
  <c r="R306" i="5"/>
  <c r="P306" i="5"/>
  <c r="N306" i="5"/>
  <c r="L306" i="5"/>
  <c r="J306" i="5"/>
  <c r="H306" i="5"/>
  <c r="F306" i="5"/>
  <c r="AN305" i="5"/>
  <c r="AH305" i="5"/>
  <c r="AF305" i="5"/>
  <c r="AD305" i="5"/>
  <c r="AB305" i="5"/>
  <c r="Z305" i="5"/>
  <c r="X305" i="5"/>
  <c r="V305" i="5"/>
  <c r="T305" i="5"/>
  <c r="R305" i="5"/>
  <c r="P305" i="5"/>
  <c r="N305" i="5"/>
  <c r="L305" i="5"/>
  <c r="J305" i="5"/>
  <c r="H305" i="5"/>
  <c r="F305" i="5"/>
  <c r="AN304" i="5"/>
  <c r="AH304" i="5"/>
  <c r="AF304" i="5"/>
  <c r="AD304" i="5"/>
  <c r="AB304" i="5"/>
  <c r="Z304" i="5"/>
  <c r="X304" i="5"/>
  <c r="V304" i="5"/>
  <c r="T304" i="5"/>
  <c r="R304" i="5"/>
  <c r="P304" i="5"/>
  <c r="N304" i="5"/>
  <c r="L304" i="5"/>
  <c r="J304" i="5"/>
  <c r="H304" i="5"/>
  <c r="F304" i="5"/>
  <c r="AN303" i="5"/>
  <c r="AH303" i="5"/>
  <c r="AF303" i="5"/>
  <c r="AD303" i="5"/>
  <c r="AB303" i="5"/>
  <c r="Z303" i="5"/>
  <c r="X303" i="5"/>
  <c r="V303" i="5"/>
  <c r="T303" i="5"/>
  <c r="R303" i="5"/>
  <c r="P303" i="5"/>
  <c r="N303" i="5"/>
  <c r="L303" i="5"/>
  <c r="J303" i="5"/>
  <c r="H303" i="5"/>
  <c r="F303" i="5"/>
  <c r="AN302" i="5"/>
  <c r="AH302" i="5"/>
  <c r="AF302" i="5"/>
  <c r="AD302" i="5"/>
  <c r="AB302" i="5"/>
  <c r="Z302" i="5"/>
  <c r="X302" i="5"/>
  <c r="V302" i="5"/>
  <c r="T302" i="5"/>
  <c r="R302" i="5"/>
  <c r="P302" i="5"/>
  <c r="N302" i="5"/>
  <c r="L302" i="5"/>
  <c r="J302" i="5"/>
  <c r="H302" i="5"/>
  <c r="F302" i="5"/>
  <c r="AN301" i="5"/>
  <c r="AH301" i="5"/>
  <c r="AF301" i="5"/>
  <c r="AD301" i="5"/>
  <c r="AB301" i="5"/>
  <c r="Z301" i="5"/>
  <c r="X301" i="5"/>
  <c r="V301" i="5"/>
  <c r="T301" i="5"/>
  <c r="R301" i="5"/>
  <c r="P301" i="5"/>
  <c r="N301" i="5"/>
  <c r="L301" i="5"/>
  <c r="J301" i="5"/>
  <c r="H301" i="5"/>
  <c r="F301" i="5"/>
  <c r="AN300" i="5"/>
  <c r="AH300" i="5"/>
  <c r="AF300" i="5"/>
  <c r="AD300" i="5"/>
  <c r="AB300" i="5"/>
  <c r="Z300" i="5"/>
  <c r="X300" i="5"/>
  <c r="V300" i="5"/>
  <c r="T300" i="5"/>
  <c r="R300" i="5"/>
  <c r="P300" i="5"/>
  <c r="N300" i="5"/>
  <c r="L300" i="5"/>
  <c r="J300" i="5"/>
  <c r="H300" i="5"/>
  <c r="F300" i="5"/>
  <c r="AN299" i="5"/>
  <c r="AH299" i="5"/>
  <c r="AF299" i="5"/>
  <c r="AD299" i="5"/>
  <c r="AB299" i="5"/>
  <c r="Z299" i="5"/>
  <c r="X299" i="5"/>
  <c r="V299" i="5"/>
  <c r="T299" i="5"/>
  <c r="R299" i="5"/>
  <c r="P299" i="5"/>
  <c r="N299" i="5"/>
  <c r="L299" i="5"/>
  <c r="J299" i="5"/>
  <c r="H299" i="5"/>
  <c r="F299" i="5"/>
  <c r="AN298" i="5"/>
  <c r="AH298" i="5"/>
  <c r="AF298" i="5"/>
  <c r="AD298" i="5"/>
  <c r="AB298" i="5"/>
  <c r="Z298" i="5"/>
  <c r="X298" i="5"/>
  <c r="V298" i="5"/>
  <c r="T298" i="5"/>
  <c r="R298" i="5"/>
  <c r="P298" i="5"/>
  <c r="N298" i="5"/>
  <c r="L298" i="5"/>
  <c r="J298" i="5"/>
  <c r="H298" i="5"/>
  <c r="F298" i="5"/>
  <c r="AN297" i="5"/>
  <c r="AH297" i="5"/>
  <c r="AF297" i="5"/>
  <c r="AD297" i="5"/>
  <c r="AB297" i="5"/>
  <c r="Z297" i="5"/>
  <c r="X297" i="5"/>
  <c r="V297" i="5"/>
  <c r="T297" i="5"/>
  <c r="R297" i="5"/>
  <c r="P297" i="5"/>
  <c r="N297" i="5"/>
  <c r="L297" i="5"/>
  <c r="J297" i="5"/>
  <c r="H297" i="5"/>
  <c r="F297" i="5"/>
  <c r="AN296" i="5"/>
  <c r="AH296" i="5"/>
  <c r="AF296" i="5"/>
  <c r="AD296" i="5"/>
  <c r="AB296" i="5"/>
  <c r="Z296" i="5"/>
  <c r="X296" i="5"/>
  <c r="V296" i="5"/>
  <c r="T296" i="5"/>
  <c r="R296" i="5"/>
  <c r="P296" i="5"/>
  <c r="N296" i="5"/>
  <c r="L296" i="5"/>
  <c r="J296" i="5"/>
  <c r="H296" i="5"/>
  <c r="F296" i="5"/>
  <c r="AN295" i="5"/>
  <c r="AH295" i="5"/>
  <c r="AF295" i="5"/>
  <c r="AD295" i="5"/>
  <c r="AB295" i="5"/>
  <c r="Z295" i="5"/>
  <c r="X295" i="5"/>
  <c r="V295" i="5"/>
  <c r="T295" i="5"/>
  <c r="R295" i="5"/>
  <c r="P295" i="5"/>
  <c r="N295" i="5"/>
  <c r="L295" i="5"/>
  <c r="J295" i="5"/>
  <c r="H295" i="5"/>
  <c r="F295" i="5"/>
  <c r="AN294" i="5"/>
  <c r="AH294" i="5"/>
  <c r="AF294" i="5"/>
  <c r="AD294" i="5"/>
  <c r="AB294" i="5"/>
  <c r="Z294" i="5"/>
  <c r="X294" i="5"/>
  <c r="V294" i="5"/>
  <c r="T294" i="5"/>
  <c r="R294" i="5"/>
  <c r="P294" i="5"/>
  <c r="N294" i="5"/>
  <c r="L294" i="5"/>
  <c r="J294" i="5"/>
  <c r="H294" i="5"/>
  <c r="F294" i="5"/>
  <c r="AN293" i="5"/>
  <c r="AH293" i="5"/>
  <c r="AF293" i="5"/>
  <c r="AD293" i="5"/>
  <c r="AB293" i="5"/>
  <c r="Z293" i="5"/>
  <c r="X293" i="5"/>
  <c r="V293" i="5"/>
  <c r="T293" i="5"/>
  <c r="R293" i="5"/>
  <c r="P293" i="5"/>
  <c r="N293" i="5"/>
  <c r="L293" i="5"/>
  <c r="J293" i="5"/>
  <c r="H293" i="5"/>
  <c r="F293" i="5"/>
  <c r="AN292" i="5"/>
  <c r="AH292" i="5"/>
  <c r="AF292" i="5"/>
  <c r="AD292" i="5"/>
  <c r="AB292" i="5"/>
  <c r="Z292" i="5"/>
  <c r="X292" i="5"/>
  <c r="V292" i="5"/>
  <c r="T292" i="5"/>
  <c r="R292" i="5"/>
  <c r="P292" i="5"/>
  <c r="N292" i="5"/>
  <c r="L292" i="5"/>
  <c r="J292" i="5"/>
  <c r="H292" i="5"/>
  <c r="F292" i="5"/>
  <c r="AN291" i="5"/>
  <c r="AH291" i="5"/>
  <c r="AF291" i="5"/>
  <c r="AD291" i="5"/>
  <c r="AB291" i="5"/>
  <c r="Z291" i="5"/>
  <c r="X291" i="5"/>
  <c r="V291" i="5"/>
  <c r="T291" i="5"/>
  <c r="R291" i="5"/>
  <c r="P291" i="5"/>
  <c r="N291" i="5"/>
  <c r="L291" i="5"/>
  <c r="J291" i="5"/>
  <c r="H291" i="5"/>
  <c r="F291" i="5"/>
  <c r="AN290" i="5"/>
  <c r="AH290" i="5"/>
  <c r="AF290" i="5"/>
  <c r="AD290" i="5"/>
  <c r="AB290" i="5"/>
  <c r="Z290" i="5"/>
  <c r="X290" i="5"/>
  <c r="V290" i="5"/>
  <c r="T290" i="5"/>
  <c r="R290" i="5"/>
  <c r="P290" i="5"/>
  <c r="N290" i="5"/>
  <c r="L290" i="5"/>
  <c r="J290" i="5"/>
  <c r="H290" i="5"/>
  <c r="F290" i="5"/>
  <c r="AN289" i="5"/>
  <c r="AH289" i="5"/>
  <c r="AF289" i="5"/>
  <c r="AD289" i="5"/>
  <c r="AB289" i="5"/>
  <c r="Z289" i="5"/>
  <c r="X289" i="5"/>
  <c r="V289" i="5"/>
  <c r="T289" i="5"/>
  <c r="R289" i="5"/>
  <c r="P289" i="5"/>
  <c r="N289" i="5"/>
  <c r="L289" i="5"/>
  <c r="J289" i="5"/>
  <c r="H289" i="5"/>
  <c r="F289" i="5"/>
  <c r="AN288" i="5"/>
  <c r="AH288" i="5"/>
  <c r="AF288" i="5"/>
  <c r="AD288" i="5"/>
  <c r="AB288" i="5"/>
  <c r="Z288" i="5"/>
  <c r="X288" i="5"/>
  <c r="V288" i="5"/>
  <c r="T288" i="5"/>
  <c r="R288" i="5"/>
  <c r="P288" i="5"/>
  <c r="N288" i="5"/>
  <c r="L288" i="5"/>
  <c r="J288" i="5"/>
  <c r="H288" i="5"/>
  <c r="F288" i="5"/>
  <c r="AN287" i="5"/>
  <c r="AH287" i="5"/>
  <c r="AF287" i="5"/>
  <c r="AD287" i="5"/>
  <c r="AB287" i="5"/>
  <c r="Z287" i="5"/>
  <c r="X287" i="5"/>
  <c r="V287" i="5"/>
  <c r="T287" i="5"/>
  <c r="R287" i="5"/>
  <c r="P287" i="5"/>
  <c r="N287" i="5"/>
  <c r="L287" i="5"/>
  <c r="J287" i="5"/>
  <c r="H287" i="5"/>
  <c r="F287" i="5"/>
  <c r="AN286" i="5"/>
  <c r="AH286" i="5"/>
  <c r="AF286" i="5"/>
  <c r="AD286" i="5"/>
  <c r="AB286" i="5"/>
  <c r="Z286" i="5"/>
  <c r="X286" i="5"/>
  <c r="V286" i="5"/>
  <c r="T286" i="5"/>
  <c r="R286" i="5"/>
  <c r="P286" i="5"/>
  <c r="N286" i="5"/>
  <c r="L286" i="5"/>
  <c r="J286" i="5"/>
  <c r="H286" i="5"/>
  <c r="F286" i="5"/>
  <c r="AN285" i="5"/>
  <c r="AH285" i="5"/>
  <c r="AF285" i="5"/>
  <c r="AD285" i="5"/>
  <c r="AB285" i="5"/>
  <c r="Z285" i="5"/>
  <c r="X285" i="5"/>
  <c r="V285" i="5"/>
  <c r="T285" i="5"/>
  <c r="R285" i="5"/>
  <c r="P285" i="5"/>
  <c r="N285" i="5"/>
  <c r="L285" i="5"/>
  <c r="J285" i="5"/>
  <c r="H285" i="5"/>
  <c r="F285" i="5"/>
  <c r="AN284" i="5"/>
  <c r="AH284" i="5"/>
  <c r="AF284" i="5"/>
  <c r="AD284" i="5"/>
  <c r="AB284" i="5"/>
  <c r="Z284" i="5"/>
  <c r="X284" i="5"/>
  <c r="V284" i="5"/>
  <c r="T284" i="5"/>
  <c r="R284" i="5"/>
  <c r="P284" i="5"/>
  <c r="N284" i="5"/>
  <c r="L284" i="5"/>
  <c r="J284" i="5"/>
  <c r="H284" i="5"/>
  <c r="F284" i="5"/>
  <c r="AN283" i="5"/>
  <c r="AH283" i="5"/>
  <c r="AF283" i="5"/>
  <c r="AD283" i="5"/>
  <c r="AB283" i="5"/>
  <c r="Z283" i="5"/>
  <c r="X283" i="5"/>
  <c r="V283" i="5"/>
  <c r="T283" i="5"/>
  <c r="R283" i="5"/>
  <c r="P283" i="5"/>
  <c r="N283" i="5"/>
  <c r="L283" i="5"/>
  <c r="J283" i="5"/>
  <c r="H283" i="5"/>
  <c r="F283" i="5"/>
  <c r="AN282" i="5"/>
  <c r="AH282" i="5"/>
  <c r="AF282" i="5"/>
  <c r="AD282" i="5"/>
  <c r="AB282" i="5"/>
  <c r="Z282" i="5"/>
  <c r="X282" i="5"/>
  <c r="V282" i="5"/>
  <c r="T282" i="5"/>
  <c r="R282" i="5"/>
  <c r="P282" i="5"/>
  <c r="N282" i="5"/>
  <c r="L282" i="5"/>
  <c r="J282" i="5"/>
  <c r="H282" i="5"/>
  <c r="F282" i="5"/>
  <c r="AN281" i="5"/>
  <c r="AH281" i="5"/>
  <c r="AF281" i="5"/>
  <c r="AD281" i="5"/>
  <c r="AB281" i="5"/>
  <c r="Z281" i="5"/>
  <c r="X281" i="5"/>
  <c r="V281" i="5"/>
  <c r="T281" i="5"/>
  <c r="R281" i="5"/>
  <c r="P281" i="5"/>
  <c r="N281" i="5"/>
  <c r="L281" i="5"/>
  <c r="J281" i="5"/>
  <c r="H281" i="5"/>
  <c r="F281" i="5"/>
  <c r="AN280" i="5"/>
  <c r="AH280" i="5"/>
  <c r="AF280" i="5"/>
  <c r="AD280" i="5"/>
  <c r="AB280" i="5"/>
  <c r="Z280" i="5"/>
  <c r="X280" i="5"/>
  <c r="V280" i="5"/>
  <c r="T280" i="5"/>
  <c r="R280" i="5"/>
  <c r="P280" i="5"/>
  <c r="N280" i="5"/>
  <c r="L280" i="5"/>
  <c r="J280" i="5"/>
  <c r="H280" i="5"/>
  <c r="F280" i="5"/>
  <c r="AN279" i="5"/>
  <c r="AH279" i="5"/>
  <c r="AF279" i="5"/>
  <c r="AD279" i="5"/>
  <c r="AB279" i="5"/>
  <c r="Z279" i="5"/>
  <c r="X279" i="5"/>
  <c r="V279" i="5"/>
  <c r="T279" i="5"/>
  <c r="R279" i="5"/>
  <c r="P279" i="5"/>
  <c r="N279" i="5"/>
  <c r="L279" i="5"/>
  <c r="J279" i="5"/>
  <c r="H279" i="5"/>
  <c r="F279" i="5"/>
  <c r="AN278" i="5"/>
  <c r="AH278" i="5"/>
  <c r="AF278" i="5"/>
  <c r="AD278" i="5"/>
  <c r="AB278" i="5"/>
  <c r="Z278" i="5"/>
  <c r="X278" i="5"/>
  <c r="V278" i="5"/>
  <c r="T278" i="5"/>
  <c r="R278" i="5"/>
  <c r="P278" i="5"/>
  <c r="N278" i="5"/>
  <c r="L278" i="5"/>
  <c r="J278" i="5"/>
  <c r="H278" i="5"/>
  <c r="F278" i="5"/>
  <c r="AN277" i="5"/>
  <c r="AH277" i="5"/>
  <c r="AF277" i="5"/>
  <c r="AD277" i="5"/>
  <c r="AB277" i="5"/>
  <c r="Z277" i="5"/>
  <c r="X277" i="5"/>
  <c r="V277" i="5"/>
  <c r="T277" i="5"/>
  <c r="R277" i="5"/>
  <c r="P277" i="5"/>
  <c r="N277" i="5"/>
  <c r="L277" i="5"/>
  <c r="J277" i="5"/>
  <c r="H277" i="5"/>
  <c r="F277" i="5"/>
  <c r="AN276" i="5"/>
  <c r="AH276" i="5"/>
  <c r="AF276" i="5"/>
  <c r="AD276" i="5"/>
  <c r="AB276" i="5"/>
  <c r="Z276" i="5"/>
  <c r="X276" i="5"/>
  <c r="V276" i="5"/>
  <c r="T276" i="5"/>
  <c r="R276" i="5"/>
  <c r="P276" i="5"/>
  <c r="N276" i="5"/>
  <c r="L276" i="5"/>
  <c r="J276" i="5"/>
  <c r="H276" i="5"/>
  <c r="F276" i="5"/>
  <c r="AN275" i="5"/>
  <c r="AH275" i="5"/>
  <c r="AF275" i="5"/>
  <c r="AD275" i="5"/>
  <c r="AB275" i="5"/>
  <c r="Z275" i="5"/>
  <c r="X275" i="5"/>
  <c r="V275" i="5"/>
  <c r="T275" i="5"/>
  <c r="R275" i="5"/>
  <c r="P275" i="5"/>
  <c r="N275" i="5"/>
  <c r="L275" i="5"/>
  <c r="J275" i="5"/>
  <c r="H275" i="5"/>
  <c r="F275" i="5"/>
  <c r="AN274" i="5"/>
  <c r="AH274" i="5"/>
  <c r="AF274" i="5"/>
  <c r="AD274" i="5"/>
  <c r="AB274" i="5"/>
  <c r="Z274" i="5"/>
  <c r="X274" i="5"/>
  <c r="V274" i="5"/>
  <c r="T274" i="5"/>
  <c r="R274" i="5"/>
  <c r="P274" i="5"/>
  <c r="N274" i="5"/>
  <c r="L274" i="5"/>
  <c r="J274" i="5"/>
  <c r="H274" i="5"/>
  <c r="F274" i="5"/>
  <c r="AN273" i="5"/>
  <c r="AH273" i="5"/>
  <c r="AF273" i="5"/>
  <c r="AD273" i="5"/>
  <c r="AB273" i="5"/>
  <c r="Z273" i="5"/>
  <c r="X273" i="5"/>
  <c r="V273" i="5"/>
  <c r="T273" i="5"/>
  <c r="R273" i="5"/>
  <c r="P273" i="5"/>
  <c r="N273" i="5"/>
  <c r="L273" i="5"/>
  <c r="J273" i="5"/>
  <c r="H273" i="5"/>
  <c r="F273" i="5"/>
  <c r="AN272" i="5"/>
  <c r="AH272" i="5"/>
  <c r="AF272" i="5"/>
  <c r="AD272" i="5"/>
  <c r="AB272" i="5"/>
  <c r="Z272" i="5"/>
  <c r="X272" i="5"/>
  <c r="V272" i="5"/>
  <c r="T272" i="5"/>
  <c r="R272" i="5"/>
  <c r="P272" i="5"/>
  <c r="N272" i="5"/>
  <c r="L272" i="5"/>
  <c r="J272" i="5"/>
  <c r="H272" i="5"/>
  <c r="F272" i="5"/>
  <c r="AN271" i="5"/>
  <c r="AH271" i="5"/>
  <c r="AF271" i="5"/>
  <c r="AD271" i="5"/>
  <c r="AB271" i="5"/>
  <c r="Z271" i="5"/>
  <c r="X271" i="5"/>
  <c r="V271" i="5"/>
  <c r="T271" i="5"/>
  <c r="R271" i="5"/>
  <c r="P271" i="5"/>
  <c r="N271" i="5"/>
  <c r="L271" i="5"/>
  <c r="J271" i="5"/>
  <c r="H271" i="5"/>
  <c r="F271" i="5"/>
  <c r="AN270" i="5"/>
  <c r="AH270" i="5"/>
  <c r="AF270" i="5"/>
  <c r="AD270" i="5"/>
  <c r="AB270" i="5"/>
  <c r="Z270" i="5"/>
  <c r="X270" i="5"/>
  <c r="V270" i="5"/>
  <c r="T270" i="5"/>
  <c r="R270" i="5"/>
  <c r="P270" i="5"/>
  <c r="N270" i="5"/>
  <c r="L270" i="5"/>
  <c r="J270" i="5"/>
  <c r="H270" i="5"/>
  <c r="F270" i="5"/>
  <c r="AN269" i="5"/>
  <c r="AH269" i="5"/>
  <c r="AF269" i="5"/>
  <c r="AD269" i="5"/>
  <c r="AB269" i="5"/>
  <c r="Z269" i="5"/>
  <c r="X269" i="5"/>
  <c r="V269" i="5"/>
  <c r="T269" i="5"/>
  <c r="R269" i="5"/>
  <c r="P269" i="5"/>
  <c r="N269" i="5"/>
  <c r="L269" i="5"/>
  <c r="J269" i="5"/>
  <c r="H269" i="5"/>
  <c r="F269" i="5"/>
  <c r="AN268" i="5"/>
  <c r="AH268" i="5"/>
  <c r="AF268" i="5"/>
  <c r="AD268" i="5"/>
  <c r="AB268" i="5"/>
  <c r="Z268" i="5"/>
  <c r="X268" i="5"/>
  <c r="V268" i="5"/>
  <c r="T268" i="5"/>
  <c r="R268" i="5"/>
  <c r="P268" i="5"/>
  <c r="N268" i="5"/>
  <c r="L268" i="5"/>
  <c r="J268" i="5"/>
  <c r="H268" i="5"/>
  <c r="F268" i="5"/>
  <c r="AN267" i="5"/>
  <c r="AH267" i="5"/>
  <c r="AF267" i="5"/>
  <c r="AD267" i="5"/>
  <c r="AB267" i="5"/>
  <c r="Z267" i="5"/>
  <c r="X267" i="5"/>
  <c r="V267" i="5"/>
  <c r="T267" i="5"/>
  <c r="R267" i="5"/>
  <c r="P267" i="5"/>
  <c r="N267" i="5"/>
  <c r="L267" i="5"/>
  <c r="J267" i="5"/>
  <c r="H267" i="5"/>
  <c r="F267" i="5"/>
  <c r="AN266" i="5"/>
  <c r="AH266" i="5"/>
  <c r="AF266" i="5"/>
  <c r="AD266" i="5"/>
  <c r="AB266" i="5"/>
  <c r="Z266" i="5"/>
  <c r="X266" i="5"/>
  <c r="V266" i="5"/>
  <c r="T266" i="5"/>
  <c r="R266" i="5"/>
  <c r="P266" i="5"/>
  <c r="N266" i="5"/>
  <c r="L266" i="5"/>
  <c r="J266" i="5"/>
  <c r="H266" i="5"/>
  <c r="F266" i="5"/>
  <c r="AN265" i="5"/>
  <c r="AH265" i="5"/>
  <c r="AF265" i="5"/>
  <c r="AD265" i="5"/>
  <c r="AB265" i="5"/>
  <c r="Z265" i="5"/>
  <c r="X265" i="5"/>
  <c r="V265" i="5"/>
  <c r="T265" i="5"/>
  <c r="R265" i="5"/>
  <c r="P265" i="5"/>
  <c r="N265" i="5"/>
  <c r="L265" i="5"/>
  <c r="J265" i="5"/>
  <c r="H265" i="5"/>
  <c r="F265" i="5"/>
  <c r="AN264" i="5"/>
  <c r="AH264" i="5"/>
  <c r="AF264" i="5"/>
  <c r="AD264" i="5"/>
  <c r="AB264" i="5"/>
  <c r="Z264" i="5"/>
  <c r="X264" i="5"/>
  <c r="V264" i="5"/>
  <c r="T264" i="5"/>
  <c r="R264" i="5"/>
  <c r="P264" i="5"/>
  <c r="N264" i="5"/>
  <c r="L264" i="5"/>
  <c r="J264" i="5"/>
  <c r="H264" i="5"/>
  <c r="F264" i="5"/>
  <c r="AN263" i="5"/>
  <c r="AH263" i="5"/>
  <c r="AF263" i="5"/>
  <c r="AD263" i="5"/>
  <c r="AB263" i="5"/>
  <c r="Z263" i="5"/>
  <c r="X263" i="5"/>
  <c r="V263" i="5"/>
  <c r="T263" i="5"/>
  <c r="R263" i="5"/>
  <c r="P263" i="5"/>
  <c r="N263" i="5"/>
  <c r="L263" i="5"/>
  <c r="J263" i="5"/>
  <c r="H263" i="5"/>
  <c r="F263" i="5"/>
  <c r="AN262" i="5"/>
  <c r="AH262" i="5"/>
  <c r="AF262" i="5"/>
  <c r="AD262" i="5"/>
  <c r="AB262" i="5"/>
  <c r="Z262" i="5"/>
  <c r="X262" i="5"/>
  <c r="V262" i="5"/>
  <c r="T262" i="5"/>
  <c r="R262" i="5"/>
  <c r="P262" i="5"/>
  <c r="N262" i="5"/>
  <c r="L262" i="5"/>
  <c r="J262" i="5"/>
  <c r="H262" i="5"/>
  <c r="F262" i="5"/>
  <c r="AN261" i="5"/>
  <c r="AH261" i="5"/>
  <c r="AF261" i="5"/>
  <c r="AD261" i="5"/>
  <c r="AB261" i="5"/>
  <c r="Z261" i="5"/>
  <c r="X261" i="5"/>
  <c r="V261" i="5"/>
  <c r="T261" i="5"/>
  <c r="R261" i="5"/>
  <c r="P261" i="5"/>
  <c r="N261" i="5"/>
  <c r="L261" i="5"/>
  <c r="J261" i="5"/>
  <c r="H261" i="5"/>
  <c r="F261" i="5"/>
  <c r="D260" i="5"/>
  <c r="D259" i="5"/>
  <c r="AN258" i="5"/>
  <c r="AH258" i="5"/>
  <c r="AF258" i="5"/>
  <c r="AD258" i="5"/>
  <c r="AB258" i="5"/>
  <c r="Z258" i="5"/>
  <c r="X258" i="5"/>
  <c r="V258" i="5"/>
  <c r="T258" i="5"/>
  <c r="R258" i="5"/>
  <c r="P258" i="5"/>
  <c r="N258" i="5"/>
  <c r="L258" i="5"/>
  <c r="J258" i="5"/>
  <c r="H258" i="5"/>
  <c r="F258" i="5"/>
  <c r="AN257" i="5"/>
  <c r="AH257" i="5"/>
  <c r="AF257" i="5"/>
  <c r="AD257" i="5"/>
  <c r="AB257" i="5"/>
  <c r="Z257" i="5"/>
  <c r="X257" i="5"/>
  <c r="V257" i="5"/>
  <c r="T257" i="5"/>
  <c r="R257" i="5"/>
  <c r="P257" i="5"/>
  <c r="N257" i="5"/>
  <c r="L257" i="5"/>
  <c r="J257" i="5"/>
  <c r="H257" i="5"/>
  <c r="F257" i="5"/>
  <c r="AN256" i="5"/>
  <c r="AH256" i="5"/>
  <c r="AF256" i="5"/>
  <c r="AD256" i="5"/>
  <c r="AB256" i="5"/>
  <c r="Z256" i="5"/>
  <c r="X256" i="5"/>
  <c r="V256" i="5"/>
  <c r="T256" i="5"/>
  <c r="R256" i="5"/>
  <c r="P256" i="5"/>
  <c r="N256" i="5"/>
  <c r="L256" i="5"/>
  <c r="J256" i="5"/>
  <c r="H256" i="5"/>
  <c r="F256" i="5"/>
  <c r="AN255" i="5"/>
  <c r="AH255" i="5"/>
  <c r="AF255" i="5"/>
  <c r="AD255" i="5"/>
  <c r="AB255" i="5"/>
  <c r="Z255" i="5"/>
  <c r="X255" i="5"/>
  <c r="V255" i="5"/>
  <c r="T255" i="5"/>
  <c r="R255" i="5"/>
  <c r="P255" i="5"/>
  <c r="N255" i="5"/>
  <c r="L255" i="5"/>
  <c r="J255" i="5"/>
  <c r="H255" i="5"/>
  <c r="F255" i="5"/>
  <c r="AN254" i="5"/>
  <c r="AH254" i="5"/>
  <c r="AF254" i="5"/>
  <c r="AD254" i="5"/>
  <c r="AB254" i="5"/>
  <c r="Z254" i="5"/>
  <c r="X254" i="5"/>
  <c r="V254" i="5"/>
  <c r="T254" i="5"/>
  <c r="R254" i="5"/>
  <c r="P254" i="5"/>
  <c r="N254" i="5"/>
  <c r="L254" i="5"/>
  <c r="J254" i="5"/>
  <c r="H254" i="5"/>
  <c r="F254" i="5"/>
  <c r="AN253" i="5"/>
  <c r="AH253" i="5"/>
  <c r="AF253" i="5"/>
  <c r="AD253" i="5"/>
  <c r="AB253" i="5"/>
  <c r="Z253" i="5"/>
  <c r="X253" i="5"/>
  <c r="V253" i="5"/>
  <c r="T253" i="5"/>
  <c r="R253" i="5"/>
  <c r="P253" i="5"/>
  <c r="N253" i="5"/>
  <c r="L253" i="5"/>
  <c r="J253" i="5"/>
  <c r="H253" i="5"/>
  <c r="F253" i="5"/>
  <c r="AN252" i="5"/>
  <c r="AH252" i="5"/>
  <c r="AF252" i="5"/>
  <c r="AD252" i="5"/>
  <c r="AB252" i="5"/>
  <c r="Z252" i="5"/>
  <c r="X252" i="5"/>
  <c r="V252" i="5"/>
  <c r="T252" i="5"/>
  <c r="R252" i="5"/>
  <c r="P252" i="5"/>
  <c r="N252" i="5"/>
  <c r="L252" i="5"/>
  <c r="J252" i="5"/>
  <c r="H252" i="5"/>
  <c r="F252" i="5"/>
  <c r="AN251" i="5"/>
  <c r="AH251" i="5"/>
  <c r="AF251" i="5"/>
  <c r="AD251" i="5"/>
  <c r="AB251" i="5"/>
  <c r="Z251" i="5"/>
  <c r="X251" i="5"/>
  <c r="V251" i="5"/>
  <c r="T251" i="5"/>
  <c r="R251" i="5"/>
  <c r="P251" i="5"/>
  <c r="N251" i="5"/>
  <c r="L251" i="5"/>
  <c r="J251" i="5"/>
  <c r="H251" i="5"/>
  <c r="F251" i="5"/>
  <c r="X250" i="5"/>
  <c r="P250" i="5"/>
  <c r="H250" i="5"/>
  <c r="AN249" i="5"/>
  <c r="AH249" i="5"/>
  <c r="AF249" i="5"/>
  <c r="AD249" i="5"/>
  <c r="AB249" i="5"/>
  <c r="Z249" i="5"/>
  <c r="X249" i="5"/>
  <c r="V249" i="5"/>
  <c r="T249" i="5"/>
  <c r="R249" i="5"/>
  <c r="P249" i="5"/>
  <c r="N249" i="5"/>
  <c r="L249" i="5"/>
  <c r="J249" i="5"/>
  <c r="H249" i="5"/>
  <c r="F249" i="5"/>
  <c r="AN248" i="5"/>
  <c r="AH248" i="5"/>
  <c r="AD248" i="5"/>
  <c r="Z248" i="5"/>
  <c r="V248" i="5"/>
  <c r="R248" i="5"/>
  <c r="N248" i="5"/>
  <c r="J248" i="5"/>
  <c r="F248" i="5"/>
  <c r="AN247" i="5"/>
  <c r="AH247" i="5"/>
  <c r="AF247" i="5"/>
  <c r="AD247" i="5"/>
  <c r="AB247" i="5"/>
  <c r="Z247" i="5"/>
  <c r="X247" i="5"/>
  <c r="V247" i="5"/>
  <c r="T247" i="5"/>
  <c r="R247" i="5"/>
  <c r="P247" i="5"/>
  <c r="N247" i="5"/>
  <c r="L247" i="5"/>
  <c r="J247" i="5"/>
  <c r="H247" i="5"/>
  <c r="F247" i="5"/>
  <c r="AN246" i="5"/>
  <c r="AH246" i="5"/>
  <c r="AF246" i="5"/>
  <c r="AD246" i="5"/>
  <c r="AB246" i="5"/>
  <c r="Z246" i="5"/>
  <c r="X246" i="5"/>
  <c r="V246" i="5"/>
  <c r="T246" i="5"/>
  <c r="R246" i="5"/>
  <c r="P246" i="5"/>
  <c r="N246" i="5"/>
  <c r="L246" i="5"/>
  <c r="J246" i="5"/>
  <c r="H246" i="5"/>
  <c r="F246" i="5"/>
  <c r="AN245" i="5"/>
  <c r="AH245" i="5"/>
  <c r="AF245" i="5"/>
  <c r="AD245" i="5"/>
  <c r="AB245" i="5"/>
  <c r="Z245" i="5"/>
  <c r="X245" i="5"/>
  <c r="V245" i="5"/>
  <c r="T245" i="5"/>
  <c r="R245" i="5"/>
  <c r="P245" i="5"/>
  <c r="N245" i="5"/>
  <c r="L245" i="5"/>
  <c r="J245" i="5"/>
  <c r="H245" i="5"/>
  <c r="F245" i="5"/>
  <c r="AN244" i="5"/>
  <c r="AH244" i="5"/>
  <c r="AF244" i="5"/>
  <c r="AD244" i="5"/>
  <c r="AB244" i="5"/>
  <c r="Z244" i="5"/>
  <c r="X244" i="5"/>
  <c r="V244" i="5"/>
  <c r="T244" i="5"/>
  <c r="R244" i="5"/>
  <c r="P244" i="5"/>
  <c r="N244" i="5"/>
  <c r="L244" i="5"/>
  <c r="J244" i="5"/>
  <c r="H244" i="5"/>
  <c r="F244" i="5"/>
  <c r="AN243" i="5"/>
  <c r="AH243" i="5"/>
  <c r="AF243" i="5"/>
  <c r="AD243" i="5"/>
  <c r="AB243" i="5"/>
  <c r="Z243" i="5"/>
  <c r="X243" i="5"/>
  <c r="V243" i="5"/>
  <c r="T243" i="5"/>
  <c r="R243" i="5"/>
  <c r="P243" i="5"/>
  <c r="N243" i="5"/>
  <c r="L243" i="5"/>
  <c r="J243" i="5"/>
  <c r="H243" i="5"/>
  <c r="F243" i="5"/>
  <c r="AN242" i="5"/>
  <c r="AH242" i="5"/>
  <c r="AF242" i="5"/>
  <c r="AD242" i="5"/>
  <c r="AB242" i="5"/>
  <c r="Z242" i="5"/>
  <c r="X242" i="5"/>
  <c r="V242" i="5"/>
  <c r="T242" i="5"/>
  <c r="R242" i="5"/>
  <c r="P242" i="5"/>
  <c r="N242" i="5"/>
  <c r="L242" i="5"/>
  <c r="J242" i="5"/>
  <c r="H242" i="5"/>
  <c r="F242" i="5"/>
  <c r="AN241" i="5"/>
  <c r="AH241" i="5"/>
  <c r="AF241" i="5"/>
  <c r="AD241" i="5"/>
  <c r="AB241" i="5"/>
  <c r="Z241" i="5"/>
  <c r="X241" i="5"/>
  <c r="V241" i="5"/>
  <c r="T241" i="5"/>
  <c r="R241" i="5"/>
  <c r="P241" i="5"/>
  <c r="N241" i="5"/>
  <c r="L241" i="5"/>
  <c r="J241" i="5"/>
  <c r="H241" i="5"/>
  <c r="F241" i="5"/>
  <c r="AN240" i="5"/>
  <c r="AH240" i="5"/>
  <c r="AF240" i="5"/>
  <c r="AD240" i="5"/>
  <c r="AB240" i="5"/>
  <c r="Z240" i="5"/>
  <c r="X240" i="5"/>
  <c r="V240" i="5"/>
  <c r="T240" i="5"/>
  <c r="R240" i="5"/>
  <c r="P240" i="5"/>
  <c r="N240" i="5"/>
  <c r="L240" i="5"/>
  <c r="J240" i="5"/>
  <c r="H240" i="5"/>
  <c r="F240" i="5"/>
  <c r="AN239" i="5"/>
  <c r="AH239" i="5"/>
  <c r="AF239" i="5"/>
  <c r="AD239" i="5"/>
  <c r="AB239" i="5"/>
  <c r="Z239" i="5"/>
  <c r="X239" i="5"/>
  <c r="V239" i="5"/>
  <c r="T239" i="5"/>
  <c r="R239" i="5"/>
  <c r="P239" i="5"/>
  <c r="N239" i="5"/>
  <c r="L239" i="5"/>
  <c r="J239" i="5"/>
  <c r="H239" i="5"/>
  <c r="F239" i="5"/>
  <c r="AN238" i="5"/>
  <c r="AH238" i="5"/>
  <c r="AF238" i="5"/>
  <c r="AD238" i="5"/>
  <c r="AB238" i="5"/>
  <c r="Z238" i="5"/>
  <c r="X238" i="5"/>
  <c r="V238" i="5"/>
  <c r="T238" i="5"/>
  <c r="R238" i="5"/>
  <c r="P238" i="5"/>
  <c r="N238" i="5"/>
  <c r="L238" i="5"/>
  <c r="J238" i="5"/>
  <c r="H238" i="5"/>
  <c r="F238" i="5"/>
  <c r="AN237" i="5"/>
  <c r="AH237" i="5"/>
  <c r="AF237" i="5"/>
  <c r="AD237" i="5"/>
  <c r="AB237" i="5"/>
  <c r="Z237" i="5"/>
  <c r="X237" i="5"/>
  <c r="V237" i="5"/>
  <c r="T237" i="5"/>
  <c r="R237" i="5"/>
  <c r="P237" i="5"/>
  <c r="N237" i="5"/>
  <c r="L237" i="5"/>
  <c r="J237" i="5"/>
  <c r="H237" i="5"/>
  <c r="F237" i="5"/>
  <c r="D236" i="5"/>
  <c r="D235" i="5"/>
  <c r="N235" i="5" s="1"/>
  <c r="D234" i="5"/>
  <c r="AN233" i="5"/>
  <c r="AH233" i="5"/>
  <c r="AF233" i="5"/>
  <c r="AD233" i="5"/>
  <c r="AB233" i="5"/>
  <c r="Z233" i="5"/>
  <c r="X233" i="5"/>
  <c r="V233" i="5"/>
  <c r="T233" i="5"/>
  <c r="R233" i="5"/>
  <c r="P233" i="5"/>
  <c r="N233" i="5"/>
  <c r="L233" i="5"/>
  <c r="J233" i="5"/>
  <c r="H233" i="5"/>
  <c r="F233" i="5"/>
  <c r="AN232" i="5"/>
  <c r="AH232" i="5"/>
  <c r="AF232" i="5"/>
  <c r="AD232" i="5"/>
  <c r="AB232" i="5"/>
  <c r="Z232" i="5"/>
  <c r="X232" i="5"/>
  <c r="V232" i="5"/>
  <c r="T232" i="5"/>
  <c r="R232" i="5"/>
  <c r="P232" i="5"/>
  <c r="N232" i="5"/>
  <c r="L232" i="5"/>
  <c r="J232" i="5"/>
  <c r="H232" i="5"/>
  <c r="F232" i="5"/>
  <c r="D231" i="5"/>
  <c r="AN230" i="5"/>
  <c r="AH230" i="5"/>
  <c r="AF230" i="5"/>
  <c r="AD230" i="5"/>
  <c r="AB230" i="5"/>
  <c r="Z230" i="5"/>
  <c r="X230" i="5"/>
  <c r="V230" i="5"/>
  <c r="T230" i="5"/>
  <c r="R230" i="5"/>
  <c r="P230" i="5"/>
  <c r="N230" i="5"/>
  <c r="L230" i="5"/>
  <c r="J230" i="5"/>
  <c r="H230" i="5"/>
  <c r="F230" i="5"/>
  <c r="AN229" i="5"/>
  <c r="AH229" i="5"/>
  <c r="AF229" i="5"/>
  <c r="AD229" i="5"/>
  <c r="AB229" i="5"/>
  <c r="Z229" i="5"/>
  <c r="X229" i="5"/>
  <c r="V229" i="5"/>
  <c r="T229" i="5"/>
  <c r="R229" i="5"/>
  <c r="P229" i="5"/>
  <c r="N229" i="5"/>
  <c r="L229" i="5"/>
  <c r="J229" i="5"/>
  <c r="H229" i="5"/>
  <c r="F229" i="5"/>
  <c r="AN228" i="5"/>
  <c r="AH228" i="5"/>
  <c r="AF228" i="5"/>
  <c r="AD228" i="5"/>
  <c r="AB228" i="5"/>
  <c r="Z228" i="5"/>
  <c r="X228" i="5"/>
  <c r="V228" i="5"/>
  <c r="T228" i="5"/>
  <c r="R228" i="5"/>
  <c r="P228" i="5"/>
  <c r="N228" i="5"/>
  <c r="L228" i="5"/>
  <c r="J228" i="5"/>
  <c r="H228" i="5"/>
  <c r="F228" i="5"/>
  <c r="AN227" i="5"/>
  <c r="AH227" i="5"/>
  <c r="AF227" i="5"/>
  <c r="AD227" i="5"/>
  <c r="AB227" i="5"/>
  <c r="Z227" i="5"/>
  <c r="X227" i="5"/>
  <c r="V227" i="5"/>
  <c r="T227" i="5"/>
  <c r="R227" i="5"/>
  <c r="P227" i="5"/>
  <c r="N227" i="5"/>
  <c r="L227" i="5"/>
  <c r="J227" i="5"/>
  <c r="H227" i="5"/>
  <c r="F227" i="5"/>
  <c r="AN226" i="5"/>
  <c r="AH226" i="5"/>
  <c r="AF226" i="5"/>
  <c r="AD226" i="5"/>
  <c r="AB226" i="5"/>
  <c r="Z226" i="5"/>
  <c r="X226" i="5"/>
  <c r="V226" i="5"/>
  <c r="T226" i="5"/>
  <c r="R226" i="5"/>
  <c r="P226" i="5"/>
  <c r="N226" i="5"/>
  <c r="L226" i="5"/>
  <c r="J226" i="5"/>
  <c r="H226" i="5"/>
  <c r="F226" i="5"/>
  <c r="AN225" i="5"/>
  <c r="AH225" i="5"/>
  <c r="AF225" i="5"/>
  <c r="AD225" i="5"/>
  <c r="AB225" i="5"/>
  <c r="Z225" i="5"/>
  <c r="X225" i="5"/>
  <c r="V225" i="5"/>
  <c r="T225" i="5"/>
  <c r="R225" i="5"/>
  <c r="P225" i="5"/>
  <c r="N225" i="5"/>
  <c r="L225" i="5"/>
  <c r="J225" i="5"/>
  <c r="H225" i="5"/>
  <c r="F225" i="5"/>
  <c r="AN224" i="5"/>
  <c r="AH224" i="5"/>
  <c r="AF224" i="5"/>
  <c r="AD224" i="5"/>
  <c r="AB224" i="5"/>
  <c r="Z224" i="5"/>
  <c r="X224" i="5"/>
  <c r="V224" i="5"/>
  <c r="T224" i="5"/>
  <c r="R224" i="5"/>
  <c r="P224" i="5"/>
  <c r="N224" i="5"/>
  <c r="L224" i="5"/>
  <c r="J224" i="5"/>
  <c r="H224" i="5"/>
  <c r="F224" i="5"/>
  <c r="AN223" i="5"/>
  <c r="AH223" i="5"/>
  <c r="AF223" i="5"/>
  <c r="AD223" i="5"/>
  <c r="AB223" i="5"/>
  <c r="Z223" i="5"/>
  <c r="X223" i="5"/>
  <c r="V223" i="5"/>
  <c r="T223" i="5"/>
  <c r="R223" i="5"/>
  <c r="P223" i="5"/>
  <c r="N223" i="5"/>
  <c r="L223" i="5"/>
  <c r="J223" i="5"/>
  <c r="H223" i="5"/>
  <c r="F223" i="5"/>
  <c r="AN222" i="5"/>
  <c r="AH222" i="5"/>
  <c r="AF222" i="5"/>
  <c r="AD222" i="5"/>
  <c r="AB222" i="5"/>
  <c r="Z222" i="5"/>
  <c r="X222" i="5"/>
  <c r="V222" i="5"/>
  <c r="T222" i="5"/>
  <c r="R222" i="5"/>
  <c r="P222" i="5"/>
  <c r="N222" i="5"/>
  <c r="L222" i="5"/>
  <c r="J222" i="5"/>
  <c r="H222" i="5"/>
  <c r="F222" i="5"/>
  <c r="AN221" i="5"/>
  <c r="AH221" i="5"/>
  <c r="AF221" i="5"/>
  <c r="AD221" i="5"/>
  <c r="AB221" i="5"/>
  <c r="Z221" i="5"/>
  <c r="X221" i="5"/>
  <c r="V221" i="5"/>
  <c r="T221" i="5"/>
  <c r="R221" i="5"/>
  <c r="P221" i="5"/>
  <c r="N221" i="5"/>
  <c r="L221" i="5"/>
  <c r="J221" i="5"/>
  <c r="H221" i="5"/>
  <c r="F221" i="5"/>
  <c r="AN220" i="5"/>
  <c r="AH220" i="5"/>
  <c r="AF220" i="5"/>
  <c r="AD220" i="5"/>
  <c r="AB220" i="5"/>
  <c r="Z220" i="5"/>
  <c r="X220" i="5"/>
  <c r="V220" i="5"/>
  <c r="T220" i="5"/>
  <c r="R220" i="5"/>
  <c r="P220" i="5"/>
  <c r="N220" i="5"/>
  <c r="L220" i="5"/>
  <c r="J220" i="5"/>
  <c r="H220" i="5"/>
  <c r="F220" i="5"/>
  <c r="AN219" i="5"/>
  <c r="AH219" i="5"/>
  <c r="AF219" i="5"/>
  <c r="AD219" i="5"/>
  <c r="AB219" i="5"/>
  <c r="Z219" i="5"/>
  <c r="X219" i="5"/>
  <c r="V219" i="5"/>
  <c r="T219" i="5"/>
  <c r="R219" i="5"/>
  <c r="P219" i="5"/>
  <c r="N219" i="5"/>
  <c r="L219" i="5"/>
  <c r="J219" i="5"/>
  <c r="H219" i="5"/>
  <c r="F219" i="5"/>
  <c r="AN218" i="5"/>
  <c r="AH218" i="5"/>
  <c r="AF218" i="5"/>
  <c r="AD218" i="5"/>
  <c r="AB218" i="5"/>
  <c r="Z218" i="5"/>
  <c r="X218" i="5"/>
  <c r="V218" i="5"/>
  <c r="T218" i="5"/>
  <c r="R218" i="5"/>
  <c r="P218" i="5"/>
  <c r="N218" i="5"/>
  <c r="L218" i="5"/>
  <c r="J218" i="5"/>
  <c r="H218" i="5"/>
  <c r="F218" i="5"/>
  <c r="AN217" i="5"/>
  <c r="AH217" i="5"/>
  <c r="AF217" i="5"/>
  <c r="AD217" i="5"/>
  <c r="AB217" i="5"/>
  <c r="Z217" i="5"/>
  <c r="X217" i="5"/>
  <c r="V217" i="5"/>
  <c r="T217" i="5"/>
  <c r="R217" i="5"/>
  <c r="P217" i="5"/>
  <c r="N217" i="5"/>
  <c r="L217" i="5"/>
  <c r="J217" i="5"/>
  <c r="H217" i="5"/>
  <c r="F217" i="5"/>
  <c r="AN216" i="5"/>
  <c r="AH216" i="5"/>
  <c r="AF216" i="5"/>
  <c r="AD216" i="5"/>
  <c r="AB216" i="5"/>
  <c r="Z216" i="5"/>
  <c r="X216" i="5"/>
  <c r="V216" i="5"/>
  <c r="T216" i="5"/>
  <c r="R216" i="5"/>
  <c r="P216" i="5"/>
  <c r="N216" i="5"/>
  <c r="L216" i="5"/>
  <c r="J216" i="5"/>
  <c r="H216" i="5"/>
  <c r="F216" i="5"/>
  <c r="AN215" i="5"/>
  <c r="AH215" i="5"/>
  <c r="AF215" i="5"/>
  <c r="AD215" i="5"/>
  <c r="AB215" i="5"/>
  <c r="Z215" i="5"/>
  <c r="X215" i="5"/>
  <c r="V215" i="5"/>
  <c r="T215" i="5"/>
  <c r="R215" i="5"/>
  <c r="P215" i="5"/>
  <c r="N215" i="5"/>
  <c r="L215" i="5"/>
  <c r="J215" i="5"/>
  <c r="H215" i="5"/>
  <c r="F215" i="5"/>
  <c r="AN214" i="5"/>
  <c r="AH214" i="5"/>
  <c r="AF214" i="5"/>
  <c r="AD214" i="5"/>
  <c r="AB214" i="5"/>
  <c r="Z214" i="5"/>
  <c r="X214" i="5"/>
  <c r="V214" i="5"/>
  <c r="T214" i="5"/>
  <c r="R214" i="5"/>
  <c r="P214" i="5"/>
  <c r="N214" i="5"/>
  <c r="L214" i="5"/>
  <c r="J214" i="5"/>
  <c r="H214" i="5"/>
  <c r="F214" i="5"/>
  <c r="AN213" i="5"/>
  <c r="AH213" i="5"/>
  <c r="AF213" i="5"/>
  <c r="AD213" i="5"/>
  <c r="AB213" i="5"/>
  <c r="Z213" i="5"/>
  <c r="X213" i="5"/>
  <c r="V213" i="5"/>
  <c r="T213" i="5"/>
  <c r="R213" i="5"/>
  <c r="P213" i="5"/>
  <c r="N213" i="5"/>
  <c r="L213" i="5"/>
  <c r="J213" i="5"/>
  <c r="H213" i="5"/>
  <c r="F213" i="5"/>
  <c r="AN212" i="5"/>
  <c r="AH212" i="5"/>
  <c r="AF212" i="5"/>
  <c r="AD212" i="5"/>
  <c r="AB212" i="5"/>
  <c r="Z212" i="5"/>
  <c r="X212" i="5"/>
  <c r="V212" i="5"/>
  <c r="T212" i="5"/>
  <c r="R212" i="5"/>
  <c r="P212" i="5"/>
  <c r="N212" i="5"/>
  <c r="L212" i="5"/>
  <c r="J212" i="5"/>
  <c r="H212" i="5"/>
  <c r="F212" i="5"/>
  <c r="AN211" i="5"/>
  <c r="AH211" i="5"/>
  <c r="AF211" i="5"/>
  <c r="AD211" i="5"/>
  <c r="AB211" i="5"/>
  <c r="Z211" i="5"/>
  <c r="X211" i="5"/>
  <c r="V211" i="5"/>
  <c r="T211" i="5"/>
  <c r="R211" i="5"/>
  <c r="P211" i="5"/>
  <c r="N211" i="5"/>
  <c r="L211" i="5"/>
  <c r="J211" i="5"/>
  <c r="H211" i="5"/>
  <c r="F211" i="5"/>
  <c r="AN210" i="5"/>
  <c r="AH210" i="5"/>
  <c r="AF210" i="5"/>
  <c r="AD210" i="5"/>
  <c r="AB210" i="5"/>
  <c r="Z210" i="5"/>
  <c r="X210" i="5"/>
  <c r="V210" i="5"/>
  <c r="T210" i="5"/>
  <c r="R210" i="5"/>
  <c r="P210" i="5"/>
  <c r="N210" i="5"/>
  <c r="L210" i="5"/>
  <c r="J210" i="5"/>
  <c r="H210" i="5"/>
  <c r="F210" i="5"/>
  <c r="AN209" i="5"/>
  <c r="AH209" i="5"/>
  <c r="AF209" i="5"/>
  <c r="AD209" i="5"/>
  <c r="AB209" i="5"/>
  <c r="Z209" i="5"/>
  <c r="X209" i="5"/>
  <c r="V209" i="5"/>
  <c r="T209" i="5"/>
  <c r="R209" i="5"/>
  <c r="P209" i="5"/>
  <c r="N209" i="5"/>
  <c r="L209" i="5"/>
  <c r="J209" i="5"/>
  <c r="H209" i="5"/>
  <c r="F209" i="5"/>
  <c r="AN208" i="5"/>
  <c r="AH208" i="5"/>
  <c r="AF208" i="5"/>
  <c r="AD208" i="5"/>
  <c r="AB208" i="5"/>
  <c r="Z208" i="5"/>
  <c r="X208" i="5"/>
  <c r="V208" i="5"/>
  <c r="T208" i="5"/>
  <c r="R208" i="5"/>
  <c r="P208" i="5"/>
  <c r="N208" i="5"/>
  <c r="L208" i="5"/>
  <c r="J208" i="5"/>
  <c r="H208" i="5"/>
  <c r="F208" i="5"/>
  <c r="AN207" i="5"/>
  <c r="AH207" i="5"/>
  <c r="AF207" i="5"/>
  <c r="AD207" i="5"/>
  <c r="AB207" i="5"/>
  <c r="Z207" i="5"/>
  <c r="X207" i="5"/>
  <c r="V207" i="5"/>
  <c r="T207" i="5"/>
  <c r="R207" i="5"/>
  <c r="P207" i="5"/>
  <c r="N207" i="5"/>
  <c r="L207" i="5"/>
  <c r="J207" i="5"/>
  <c r="H207" i="5"/>
  <c r="F207" i="5"/>
  <c r="AN206" i="5"/>
  <c r="AH206" i="5"/>
  <c r="AF206" i="5"/>
  <c r="AD206" i="5"/>
  <c r="AB206" i="5"/>
  <c r="Z206" i="5"/>
  <c r="X206" i="5"/>
  <c r="V206" i="5"/>
  <c r="T206" i="5"/>
  <c r="R206" i="5"/>
  <c r="P206" i="5"/>
  <c r="N206" i="5"/>
  <c r="L206" i="5"/>
  <c r="J206" i="5"/>
  <c r="H206" i="5"/>
  <c r="F206" i="5"/>
  <c r="AN205" i="5"/>
  <c r="AH205" i="5"/>
  <c r="AF205" i="5"/>
  <c r="AD205" i="5"/>
  <c r="AB205" i="5"/>
  <c r="Z205" i="5"/>
  <c r="X205" i="5"/>
  <c r="V205" i="5"/>
  <c r="T205" i="5"/>
  <c r="R205" i="5"/>
  <c r="P205" i="5"/>
  <c r="N205" i="5"/>
  <c r="L205" i="5"/>
  <c r="J205" i="5"/>
  <c r="H205" i="5"/>
  <c r="F205" i="5"/>
  <c r="AN204" i="5"/>
  <c r="AH204" i="5"/>
  <c r="AF204" i="5"/>
  <c r="AD204" i="5"/>
  <c r="AB204" i="5"/>
  <c r="Z204" i="5"/>
  <c r="X204" i="5"/>
  <c r="V204" i="5"/>
  <c r="T204" i="5"/>
  <c r="R204" i="5"/>
  <c r="P204" i="5"/>
  <c r="N204" i="5"/>
  <c r="L204" i="5"/>
  <c r="J204" i="5"/>
  <c r="H204" i="5"/>
  <c r="F204" i="5"/>
  <c r="AN203" i="5"/>
  <c r="AH203" i="5"/>
  <c r="AF203" i="5"/>
  <c r="AD203" i="5"/>
  <c r="AB203" i="5"/>
  <c r="Z203" i="5"/>
  <c r="X203" i="5"/>
  <c r="V203" i="5"/>
  <c r="T203" i="5"/>
  <c r="R203" i="5"/>
  <c r="P203" i="5"/>
  <c r="N203" i="5"/>
  <c r="L203" i="5"/>
  <c r="J203" i="5"/>
  <c r="H203" i="5"/>
  <c r="F203" i="5"/>
  <c r="AN202" i="5"/>
  <c r="AH202" i="5"/>
  <c r="AF202" i="5"/>
  <c r="AD202" i="5"/>
  <c r="AB202" i="5"/>
  <c r="Z202" i="5"/>
  <c r="X202" i="5"/>
  <c r="V202" i="5"/>
  <c r="T202" i="5"/>
  <c r="R202" i="5"/>
  <c r="P202" i="5"/>
  <c r="N202" i="5"/>
  <c r="L202" i="5"/>
  <c r="J202" i="5"/>
  <c r="H202" i="5"/>
  <c r="F202" i="5"/>
  <c r="D201" i="5"/>
  <c r="D200" i="5"/>
  <c r="Z200" i="5" s="1"/>
  <c r="D199" i="5"/>
  <c r="AB199" i="5" s="1"/>
  <c r="D198" i="5"/>
  <c r="D197" i="5"/>
  <c r="J196" i="5"/>
  <c r="D196" i="5"/>
  <c r="Z196" i="5" s="1"/>
  <c r="L195" i="5"/>
  <c r="D195" i="5"/>
  <c r="AB195" i="5" s="1"/>
  <c r="AN194" i="5"/>
  <c r="F194" i="5"/>
  <c r="D194" i="5"/>
  <c r="D193" i="5"/>
  <c r="Z192" i="5"/>
  <c r="J192" i="5"/>
  <c r="D191" i="5"/>
  <c r="N190" i="5"/>
  <c r="D190" i="5"/>
  <c r="D189" i="5"/>
  <c r="D188" i="5"/>
  <c r="J188" i="5" s="1"/>
  <c r="D187" i="5"/>
  <c r="D186" i="5"/>
  <c r="D185" i="5"/>
  <c r="D184" i="5"/>
  <c r="N183" i="5"/>
  <c r="D183" i="5"/>
  <c r="D182" i="5"/>
  <c r="D181" i="5"/>
  <c r="J181" i="5" s="1"/>
  <c r="H179" i="5"/>
  <c r="D179" i="5"/>
  <c r="AF179" i="5" s="1"/>
  <c r="AN178" i="5"/>
  <c r="F178" i="5"/>
  <c r="D178" i="5"/>
  <c r="P177" i="5"/>
  <c r="D177" i="5"/>
  <c r="D176" i="5"/>
  <c r="D175" i="5"/>
  <c r="X175" i="5" s="1"/>
  <c r="D174" i="5"/>
  <c r="T174" i="5" s="1"/>
  <c r="D173" i="5"/>
  <c r="N172" i="5"/>
  <c r="D172" i="5"/>
  <c r="D171" i="5"/>
  <c r="D170" i="5"/>
  <c r="D169" i="5"/>
  <c r="D168" i="5"/>
  <c r="AN167" i="5"/>
  <c r="AH167" i="5"/>
  <c r="AF167" i="5"/>
  <c r="AD167" i="5"/>
  <c r="AB167" i="5"/>
  <c r="Z167" i="5"/>
  <c r="X167" i="5"/>
  <c r="V167" i="5"/>
  <c r="T167" i="5"/>
  <c r="R167" i="5"/>
  <c r="P167" i="5"/>
  <c r="N167" i="5"/>
  <c r="L167" i="5"/>
  <c r="J167" i="5"/>
  <c r="H167" i="5"/>
  <c r="F167" i="5"/>
  <c r="AN166" i="5"/>
  <c r="AH166" i="5"/>
  <c r="AF166" i="5"/>
  <c r="AD166" i="5"/>
  <c r="AB166" i="5"/>
  <c r="Z166" i="5"/>
  <c r="X166" i="5"/>
  <c r="V166" i="5"/>
  <c r="T166" i="5"/>
  <c r="R166" i="5"/>
  <c r="P166" i="5"/>
  <c r="N166" i="5"/>
  <c r="L166" i="5"/>
  <c r="J166" i="5"/>
  <c r="H166" i="5"/>
  <c r="F166" i="5"/>
  <c r="AN165" i="5"/>
  <c r="AH165" i="5"/>
  <c r="AF165" i="5"/>
  <c r="AD165" i="5"/>
  <c r="AB165" i="5"/>
  <c r="Z165" i="5"/>
  <c r="X165" i="5"/>
  <c r="V165" i="5"/>
  <c r="T165" i="5"/>
  <c r="R165" i="5"/>
  <c r="P165" i="5"/>
  <c r="N165" i="5"/>
  <c r="L165" i="5"/>
  <c r="J165" i="5"/>
  <c r="H165" i="5"/>
  <c r="F165" i="5"/>
  <c r="D164" i="5"/>
  <c r="J163" i="5"/>
  <c r="D163" i="5"/>
  <c r="Z163" i="5" s="1"/>
  <c r="X162" i="5"/>
  <c r="D162" i="5"/>
  <c r="D161" i="5"/>
  <c r="D160" i="5"/>
  <c r="P160" i="5" s="1"/>
  <c r="D159" i="5"/>
  <c r="D158" i="5"/>
  <c r="N157" i="5"/>
  <c r="D157" i="5"/>
  <c r="D156" i="5"/>
  <c r="D155" i="5"/>
  <c r="Z154" i="5"/>
  <c r="D154" i="5"/>
  <c r="D153" i="5"/>
  <c r="D152" i="5"/>
  <c r="Z151" i="5"/>
  <c r="D151" i="5"/>
  <c r="J151" i="5" s="1"/>
  <c r="H150" i="5"/>
  <c r="D150" i="5"/>
  <c r="AF150" i="5" s="1"/>
  <c r="AN149" i="5"/>
  <c r="AH149" i="5"/>
  <c r="AF149" i="5"/>
  <c r="AD149" i="5"/>
  <c r="AB149" i="5"/>
  <c r="Z149" i="5"/>
  <c r="X149" i="5"/>
  <c r="V149" i="5"/>
  <c r="T149" i="5"/>
  <c r="R149" i="5"/>
  <c r="P149" i="5"/>
  <c r="N149" i="5"/>
  <c r="L149" i="5"/>
  <c r="J149" i="5"/>
  <c r="H149" i="5"/>
  <c r="F149" i="5"/>
  <c r="AN148" i="5"/>
  <c r="AH148" i="5"/>
  <c r="AF148" i="5"/>
  <c r="AD148" i="5"/>
  <c r="AB148" i="5"/>
  <c r="Z148" i="5"/>
  <c r="X148" i="5"/>
  <c r="V148" i="5"/>
  <c r="T148" i="5"/>
  <c r="R148" i="5"/>
  <c r="P148" i="5"/>
  <c r="N148" i="5"/>
  <c r="L148" i="5"/>
  <c r="J148" i="5"/>
  <c r="H148" i="5"/>
  <c r="F148" i="5"/>
  <c r="AN147" i="5"/>
  <c r="AH147" i="5"/>
  <c r="AF147" i="5"/>
  <c r="AD147" i="5"/>
  <c r="AB147" i="5"/>
  <c r="Z147" i="5"/>
  <c r="X147" i="5"/>
  <c r="V147" i="5"/>
  <c r="T147" i="5"/>
  <c r="R147" i="5"/>
  <c r="P147" i="5"/>
  <c r="N147" i="5"/>
  <c r="L147" i="5"/>
  <c r="J147" i="5"/>
  <c r="H147" i="5"/>
  <c r="F147" i="5"/>
  <c r="AN146" i="5"/>
  <c r="AH146" i="5"/>
  <c r="AF146" i="5"/>
  <c r="AD146" i="5"/>
  <c r="AB146" i="5"/>
  <c r="Z146" i="5"/>
  <c r="X146" i="5"/>
  <c r="V146" i="5"/>
  <c r="T146" i="5"/>
  <c r="R146" i="5"/>
  <c r="P146" i="5"/>
  <c r="N146" i="5"/>
  <c r="L146" i="5"/>
  <c r="J146" i="5"/>
  <c r="H146" i="5"/>
  <c r="F146" i="5"/>
  <c r="AN145" i="5"/>
  <c r="AH145" i="5"/>
  <c r="AF145" i="5"/>
  <c r="AD145" i="5"/>
  <c r="AB145" i="5"/>
  <c r="Z145" i="5"/>
  <c r="X145" i="5"/>
  <c r="V145" i="5"/>
  <c r="T145" i="5"/>
  <c r="R145" i="5"/>
  <c r="P145" i="5"/>
  <c r="N145" i="5"/>
  <c r="L145" i="5"/>
  <c r="J145" i="5"/>
  <c r="H145" i="5"/>
  <c r="F145" i="5"/>
  <c r="AN144" i="5"/>
  <c r="AH144" i="5"/>
  <c r="AF144" i="5"/>
  <c r="AD144" i="5"/>
  <c r="AB144" i="5"/>
  <c r="Z144" i="5"/>
  <c r="X144" i="5"/>
  <c r="V144" i="5"/>
  <c r="T144" i="5"/>
  <c r="R144" i="5"/>
  <c r="P144" i="5"/>
  <c r="N144" i="5"/>
  <c r="L144" i="5"/>
  <c r="J144" i="5"/>
  <c r="H144" i="5"/>
  <c r="F144" i="5"/>
  <c r="AN143" i="5"/>
  <c r="AH143" i="5"/>
  <c r="AF143" i="5"/>
  <c r="AD143" i="5"/>
  <c r="AB143" i="5"/>
  <c r="Z143" i="5"/>
  <c r="X143" i="5"/>
  <c r="V143" i="5"/>
  <c r="T143" i="5"/>
  <c r="R143" i="5"/>
  <c r="P143" i="5"/>
  <c r="N143" i="5"/>
  <c r="L143" i="5"/>
  <c r="J143" i="5"/>
  <c r="H143" i="5"/>
  <c r="F143" i="5"/>
  <c r="AN142" i="5"/>
  <c r="AH142" i="5"/>
  <c r="AF142" i="5"/>
  <c r="AD142" i="5"/>
  <c r="AB142" i="5"/>
  <c r="Z142" i="5"/>
  <c r="X142" i="5"/>
  <c r="V142" i="5"/>
  <c r="T142" i="5"/>
  <c r="R142" i="5"/>
  <c r="P142" i="5"/>
  <c r="N142" i="5"/>
  <c r="L142" i="5"/>
  <c r="J142" i="5"/>
  <c r="H142" i="5"/>
  <c r="F142" i="5"/>
  <c r="AN141" i="5"/>
  <c r="AH141" i="5"/>
  <c r="AF141" i="5"/>
  <c r="AD141" i="5"/>
  <c r="AB141" i="5"/>
  <c r="Z141" i="5"/>
  <c r="X141" i="5"/>
  <c r="V141" i="5"/>
  <c r="T141" i="5"/>
  <c r="R141" i="5"/>
  <c r="P141" i="5"/>
  <c r="N141" i="5"/>
  <c r="L141" i="5"/>
  <c r="J141" i="5"/>
  <c r="H141" i="5"/>
  <c r="F141" i="5"/>
  <c r="D140" i="5"/>
  <c r="AH140" i="5" s="1"/>
  <c r="AN139" i="5"/>
  <c r="AH139" i="5"/>
  <c r="AF139" i="5"/>
  <c r="AD139" i="5"/>
  <c r="AB139" i="5"/>
  <c r="Z139" i="5"/>
  <c r="X139" i="5"/>
  <c r="V139" i="5"/>
  <c r="T139" i="5"/>
  <c r="R139" i="5"/>
  <c r="P139" i="5"/>
  <c r="N139" i="5"/>
  <c r="L139" i="5"/>
  <c r="J139" i="5"/>
  <c r="H139" i="5"/>
  <c r="F139" i="5"/>
  <c r="AN138" i="5"/>
  <c r="AH138" i="5"/>
  <c r="AF138" i="5"/>
  <c r="AD138" i="5"/>
  <c r="AB138" i="5"/>
  <c r="Z138" i="5"/>
  <c r="X138" i="5"/>
  <c r="V138" i="5"/>
  <c r="T138" i="5"/>
  <c r="R138" i="5"/>
  <c r="P138" i="5"/>
  <c r="N138" i="5"/>
  <c r="L138" i="5"/>
  <c r="J138" i="5"/>
  <c r="H138" i="5"/>
  <c r="F138" i="5"/>
  <c r="AN137" i="5"/>
  <c r="AH137" i="5"/>
  <c r="AF137" i="5"/>
  <c r="AD137" i="5"/>
  <c r="AB137" i="5"/>
  <c r="Z137" i="5"/>
  <c r="X137" i="5"/>
  <c r="V137" i="5"/>
  <c r="T137" i="5"/>
  <c r="R137" i="5"/>
  <c r="P137" i="5"/>
  <c r="N137" i="5"/>
  <c r="L137" i="5"/>
  <c r="J137" i="5"/>
  <c r="H137" i="5"/>
  <c r="F137" i="5"/>
  <c r="AN136" i="5"/>
  <c r="AH136" i="5"/>
  <c r="AF136" i="5"/>
  <c r="AD136" i="5"/>
  <c r="AB136" i="5"/>
  <c r="Z136" i="5"/>
  <c r="X136" i="5"/>
  <c r="V136" i="5"/>
  <c r="T136" i="5"/>
  <c r="R136" i="5"/>
  <c r="P136" i="5"/>
  <c r="N136" i="5"/>
  <c r="L136" i="5"/>
  <c r="J136" i="5"/>
  <c r="H136" i="5"/>
  <c r="F136" i="5"/>
  <c r="AN135" i="5"/>
  <c r="AH135" i="5"/>
  <c r="AF135" i="5"/>
  <c r="AD135" i="5"/>
  <c r="AB135" i="5"/>
  <c r="Z135" i="5"/>
  <c r="X135" i="5"/>
  <c r="V135" i="5"/>
  <c r="T135" i="5"/>
  <c r="R135" i="5"/>
  <c r="P135" i="5"/>
  <c r="N135" i="5"/>
  <c r="L135" i="5"/>
  <c r="J135" i="5"/>
  <c r="H135" i="5"/>
  <c r="F135" i="5"/>
  <c r="AN134" i="5"/>
  <c r="AH134" i="5"/>
  <c r="AF134" i="5"/>
  <c r="AD134" i="5"/>
  <c r="AB134" i="5"/>
  <c r="Z134" i="5"/>
  <c r="X134" i="5"/>
  <c r="V134" i="5"/>
  <c r="T134" i="5"/>
  <c r="R134" i="5"/>
  <c r="P134" i="5"/>
  <c r="N134" i="5"/>
  <c r="L134" i="5"/>
  <c r="J134" i="5"/>
  <c r="H134" i="5"/>
  <c r="F134" i="5"/>
  <c r="AN133" i="5"/>
  <c r="AH133" i="5"/>
  <c r="AF133" i="5"/>
  <c r="AD133" i="5"/>
  <c r="AB133" i="5"/>
  <c r="Z133" i="5"/>
  <c r="X133" i="5"/>
  <c r="V133" i="5"/>
  <c r="T133" i="5"/>
  <c r="R133" i="5"/>
  <c r="P133" i="5"/>
  <c r="N133" i="5"/>
  <c r="L133" i="5"/>
  <c r="J133" i="5"/>
  <c r="H133" i="5"/>
  <c r="F133" i="5"/>
  <c r="AN132" i="5"/>
  <c r="AH132" i="5"/>
  <c r="AF132" i="5"/>
  <c r="AD132" i="5"/>
  <c r="AB132" i="5"/>
  <c r="Z132" i="5"/>
  <c r="X132" i="5"/>
  <c r="V132" i="5"/>
  <c r="T132" i="5"/>
  <c r="R132" i="5"/>
  <c r="P132" i="5"/>
  <c r="N132" i="5"/>
  <c r="L132" i="5"/>
  <c r="J132" i="5"/>
  <c r="H132" i="5"/>
  <c r="F132" i="5"/>
  <c r="D131" i="5"/>
  <c r="L131" i="5" s="1"/>
  <c r="AN130" i="5"/>
  <c r="AH130" i="5"/>
  <c r="AF130" i="5"/>
  <c r="AD130" i="5"/>
  <c r="AB130" i="5"/>
  <c r="Z130" i="5"/>
  <c r="X130" i="5"/>
  <c r="V130" i="5"/>
  <c r="T130" i="5"/>
  <c r="R130" i="5"/>
  <c r="P130" i="5"/>
  <c r="N130" i="5"/>
  <c r="L130" i="5"/>
  <c r="J130" i="5"/>
  <c r="H130" i="5"/>
  <c r="F130" i="5"/>
  <c r="AN129" i="5"/>
  <c r="AH129" i="5"/>
  <c r="AF129" i="5"/>
  <c r="AD129" i="5"/>
  <c r="AB129" i="5"/>
  <c r="Z129" i="5"/>
  <c r="X129" i="5"/>
  <c r="V129" i="5"/>
  <c r="T129" i="5"/>
  <c r="R129" i="5"/>
  <c r="P129" i="5"/>
  <c r="N129" i="5"/>
  <c r="L129" i="5"/>
  <c r="J129" i="5"/>
  <c r="H129" i="5"/>
  <c r="F129" i="5"/>
  <c r="AN128" i="5"/>
  <c r="AH128" i="5"/>
  <c r="AF128" i="5"/>
  <c r="AD128" i="5"/>
  <c r="AB128" i="5"/>
  <c r="Z128" i="5"/>
  <c r="X128" i="5"/>
  <c r="V128" i="5"/>
  <c r="T128" i="5"/>
  <c r="R128" i="5"/>
  <c r="P128" i="5"/>
  <c r="N128" i="5"/>
  <c r="L128" i="5"/>
  <c r="J128" i="5"/>
  <c r="H128" i="5"/>
  <c r="F128" i="5"/>
  <c r="AN127" i="5"/>
  <c r="AH127" i="5"/>
  <c r="AF127" i="5"/>
  <c r="AD127" i="5"/>
  <c r="AB127" i="5"/>
  <c r="Z127" i="5"/>
  <c r="X127" i="5"/>
  <c r="V127" i="5"/>
  <c r="T127" i="5"/>
  <c r="R127" i="5"/>
  <c r="P127" i="5"/>
  <c r="N127" i="5"/>
  <c r="L127" i="5"/>
  <c r="J127" i="5"/>
  <c r="H127" i="5"/>
  <c r="F127" i="5"/>
  <c r="AN126" i="5"/>
  <c r="AH126" i="5"/>
  <c r="AF126" i="5"/>
  <c r="AD126" i="5"/>
  <c r="AB126" i="5"/>
  <c r="Z126" i="5"/>
  <c r="X126" i="5"/>
  <c r="V126" i="5"/>
  <c r="T126" i="5"/>
  <c r="R126" i="5"/>
  <c r="P126" i="5"/>
  <c r="N126" i="5"/>
  <c r="L126" i="5"/>
  <c r="J126" i="5"/>
  <c r="H126" i="5"/>
  <c r="F126" i="5"/>
  <c r="D125" i="5"/>
  <c r="D124" i="5"/>
  <c r="N123" i="5"/>
  <c r="D123" i="5"/>
  <c r="D122" i="5"/>
  <c r="AN121" i="5"/>
  <c r="AH121" i="5"/>
  <c r="AF121" i="5"/>
  <c r="AD121" i="5"/>
  <c r="AB121" i="5"/>
  <c r="Z121" i="5"/>
  <c r="X121" i="5"/>
  <c r="V121" i="5"/>
  <c r="T121" i="5"/>
  <c r="R121" i="5"/>
  <c r="P121" i="5"/>
  <c r="N121" i="5"/>
  <c r="L121" i="5"/>
  <c r="J121" i="5"/>
  <c r="H121" i="5"/>
  <c r="F121" i="5"/>
  <c r="AN120" i="5"/>
  <c r="AH120" i="5"/>
  <c r="AF120" i="5"/>
  <c r="AD120" i="5"/>
  <c r="AB120" i="5"/>
  <c r="Z120" i="5"/>
  <c r="X120" i="5"/>
  <c r="V120" i="5"/>
  <c r="T120" i="5"/>
  <c r="R120" i="5"/>
  <c r="P120" i="5"/>
  <c r="N120" i="5"/>
  <c r="L120" i="5"/>
  <c r="J120" i="5"/>
  <c r="H120" i="5"/>
  <c r="F120" i="5"/>
  <c r="D119" i="5"/>
  <c r="J119" i="5" s="1"/>
  <c r="H118" i="5"/>
  <c r="D118" i="5"/>
  <c r="AF118" i="5" s="1"/>
  <c r="AN117" i="5"/>
  <c r="F117" i="5"/>
  <c r="D117" i="5"/>
  <c r="P116" i="5"/>
  <c r="D116" i="5"/>
  <c r="D115" i="5"/>
  <c r="D114" i="5"/>
  <c r="AF114" i="5" s="1"/>
  <c r="D113" i="5"/>
  <c r="AN112" i="5"/>
  <c r="AH112" i="5"/>
  <c r="AF112" i="5"/>
  <c r="AD112" i="5"/>
  <c r="AB112" i="5"/>
  <c r="Z112" i="5"/>
  <c r="X112" i="5"/>
  <c r="V112" i="5"/>
  <c r="T112" i="5"/>
  <c r="R112" i="5"/>
  <c r="P112" i="5"/>
  <c r="N112" i="5"/>
  <c r="L112" i="5"/>
  <c r="J112" i="5"/>
  <c r="H112" i="5"/>
  <c r="F112" i="5"/>
  <c r="AN111" i="5"/>
  <c r="AH111" i="5"/>
  <c r="AF111" i="5"/>
  <c r="AD111" i="5"/>
  <c r="AB111" i="5"/>
  <c r="Z111" i="5"/>
  <c r="X111" i="5"/>
  <c r="V111" i="5"/>
  <c r="T111" i="5"/>
  <c r="R111" i="5"/>
  <c r="P111" i="5"/>
  <c r="N111" i="5"/>
  <c r="L111" i="5"/>
  <c r="J111" i="5"/>
  <c r="H111" i="5"/>
  <c r="F111" i="5"/>
  <c r="AN110" i="5"/>
  <c r="AH110" i="5"/>
  <c r="AF110" i="5"/>
  <c r="AD110" i="5"/>
  <c r="AB110" i="5"/>
  <c r="Z110" i="5"/>
  <c r="X110" i="5"/>
  <c r="V110" i="5"/>
  <c r="T110" i="5"/>
  <c r="R110" i="5"/>
  <c r="P110" i="5"/>
  <c r="N110" i="5"/>
  <c r="L110" i="5"/>
  <c r="J110" i="5"/>
  <c r="H110" i="5"/>
  <c r="F110" i="5"/>
  <c r="AN109" i="5"/>
  <c r="AH109" i="5"/>
  <c r="AF109" i="5"/>
  <c r="AD109" i="5"/>
  <c r="AB109" i="5"/>
  <c r="Z109" i="5"/>
  <c r="X109" i="5"/>
  <c r="V109" i="5"/>
  <c r="T109" i="5"/>
  <c r="R109" i="5"/>
  <c r="P109" i="5"/>
  <c r="N109" i="5"/>
  <c r="L109" i="5"/>
  <c r="J109" i="5"/>
  <c r="H109" i="5"/>
  <c r="F109" i="5"/>
  <c r="AN108" i="5"/>
  <c r="AH108" i="5"/>
  <c r="AF108" i="5"/>
  <c r="AD108" i="5"/>
  <c r="AB108" i="5"/>
  <c r="Z108" i="5"/>
  <c r="X108" i="5"/>
  <c r="V108" i="5"/>
  <c r="T108" i="5"/>
  <c r="R108" i="5"/>
  <c r="P108" i="5"/>
  <c r="N108" i="5"/>
  <c r="L108" i="5"/>
  <c r="J108" i="5"/>
  <c r="H108" i="5"/>
  <c r="F108" i="5"/>
  <c r="AN107" i="5"/>
  <c r="AH107" i="5"/>
  <c r="AF107" i="5"/>
  <c r="AD107" i="5"/>
  <c r="AB107" i="5"/>
  <c r="Z107" i="5"/>
  <c r="X107" i="5"/>
  <c r="V107" i="5"/>
  <c r="T107" i="5"/>
  <c r="R107" i="5"/>
  <c r="P107" i="5"/>
  <c r="N107" i="5"/>
  <c r="L107" i="5"/>
  <c r="J107" i="5"/>
  <c r="H107" i="5"/>
  <c r="F107" i="5"/>
  <c r="AN106" i="5"/>
  <c r="AH106" i="5"/>
  <c r="AF106" i="5"/>
  <c r="AD106" i="5"/>
  <c r="AB106" i="5"/>
  <c r="Z106" i="5"/>
  <c r="X106" i="5"/>
  <c r="V106" i="5"/>
  <c r="T106" i="5"/>
  <c r="R106" i="5"/>
  <c r="P106" i="5"/>
  <c r="N106" i="5"/>
  <c r="L106" i="5"/>
  <c r="J106" i="5"/>
  <c r="H106" i="5"/>
  <c r="F106" i="5"/>
  <c r="H105" i="5"/>
  <c r="D105" i="5"/>
  <c r="AF105" i="5" s="1"/>
  <c r="AN104" i="5"/>
  <c r="AH104" i="5"/>
  <c r="AF104" i="5"/>
  <c r="AD104" i="5"/>
  <c r="AB104" i="5"/>
  <c r="Z104" i="5"/>
  <c r="X104" i="5"/>
  <c r="V104" i="5"/>
  <c r="T104" i="5"/>
  <c r="R104" i="5"/>
  <c r="P104" i="5"/>
  <c r="N104" i="5"/>
  <c r="L104" i="5"/>
  <c r="J104" i="5"/>
  <c r="H104" i="5"/>
  <c r="F104" i="5"/>
  <c r="AN103" i="5"/>
  <c r="AH103" i="5"/>
  <c r="AF103" i="5"/>
  <c r="AD103" i="5"/>
  <c r="AB103" i="5"/>
  <c r="Z103" i="5"/>
  <c r="X103" i="5"/>
  <c r="V103" i="5"/>
  <c r="T103" i="5"/>
  <c r="R103" i="5"/>
  <c r="P103" i="5"/>
  <c r="N103" i="5"/>
  <c r="L103" i="5"/>
  <c r="J103" i="5"/>
  <c r="H103" i="5"/>
  <c r="F103" i="5"/>
  <c r="AN102" i="5"/>
  <c r="AH102" i="5"/>
  <c r="AF102" i="5"/>
  <c r="AD102" i="5"/>
  <c r="AB102" i="5"/>
  <c r="Z102" i="5"/>
  <c r="X102" i="5"/>
  <c r="V102" i="5"/>
  <c r="T102" i="5"/>
  <c r="R102" i="5"/>
  <c r="P102" i="5"/>
  <c r="N102" i="5"/>
  <c r="L102" i="5"/>
  <c r="J102" i="5"/>
  <c r="H102" i="5"/>
  <c r="F102" i="5"/>
  <c r="AN101" i="5"/>
  <c r="AH101" i="5"/>
  <c r="AF101" i="5"/>
  <c r="AD101" i="5"/>
  <c r="AB101" i="5"/>
  <c r="Z101" i="5"/>
  <c r="X101" i="5"/>
  <c r="V101" i="5"/>
  <c r="T101" i="5"/>
  <c r="R101" i="5"/>
  <c r="P101" i="5"/>
  <c r="N101" i="5"/>
  <c r="L101" i="5"/>
  <c r="J101" i="5"/>
  <c r="H101" i="5"/>
  <c r="F101" i="5"/>
  <c r="AN100" i="5"/>
  <c r="F100" i="5"/>
  <c r="D100" i="5"/>
  <c r="D99" i="5"/>
  <c r="AN98" i="5"/>
  <c r="AH98" i="5"/>
  <c r="AF98" i="5"/>
  <c r="AD98" i="5"/>
  <c r="AB98" i="5"/>
  <c r="Z98" i="5"/>
  <c r="X98" i="5"/>
  <c r="V98" i="5"/>
  <c r="T98" i="5"/>
  <c r="R98" i="5"/>
  <c r="P98" i="5"/>
  <c r="N98" i="5"/>
  <c r="L98" i="5"/>
  <c r="J98" i="5"/>
  <c r="H98" i="5"/>
  <c r="F98" i="5"/>
  <c r="AN97" i="5"/>
  <c r="AH97" i="5"/>
  <c r="AF97" i="5"/>
  <c r="AD97" i="5"/>
  <c r="AB97" i="5"/>
  <c r="Z97" i="5"/>
  <c r="X97" i="5"/>
  <c r="V97" i="5"/>
  <c r="T97" i="5"/>
  <c r="R97" i="5"/>
  <c r="P97" i="5"/>
  <c r="N97" i="5"/>
  <c r="L97" i="5"/>
  <c r="J97" i="5"/>
  <c r="H97" i="5"/>
  <c r="F97" i="5"/>
  <c r="D96" i="5"/>
  <c r="Z96" i="5" s="1"/>
  <c r="D95" i="5"/>
  <c r="X95" i="5" s="1"/>
  <c r="D94" i="5"/>
  <c r="N94" i="5" s="1"/>
  <c r="D93" i="5"/>
  <c r="D92" i="5"/>
  <c r="AD92" i="5" s="1"/>
  <c r="D91" i="5"/>
  <c r="X91" i="5" s="1"/>
  <c r="AN90" i="5"/>
  <c r="AH90" i="5"/>
  <c r="AF90" i="5"/>
  <c r="AD90" i="5"/>
  <c r="AB90" i="5"/>
  <c r="Z90" i="5"/>
  <c r="X90" i="5"/>
  <c r="V90" i="5"/>
  <c r="T90" i="5"/>
  <c r="R90" i="5"/>
  <c r="P90" i="5"/>
  <c r="N90" i="5"/>
  <c r="L90" i="5"/>
  <c r="J90" i="5"/>
  <c r="H90" i="5"/>
  <c r="F90" i="5"/>
  <c r="AN89" i="5"/>
  <c r="AH89" i="5"/>
  <c r="AF89" i="5"/>
  <c r="AD89" i="5"/>
  <c r="AB89" i="5"/>
  <c r="Z89" i="5"/>
  <c r="X89" i="5"/>
  <c r="V89" i="5"/>
  <c r="T89" i="5"/>
  <c r="R89" i="5"/>
  <c r="P89" i="5"/>
  <c r="N89" i="5"/>
  <c r="L89" i="5"/>
  <c r="J89" i="5"/>
  <c r="H89" i="5"/>
  <c r="F89" i="5"/>
  <c r="AN88" i="5"/>
  <c r="AH88" i="5"/>
  <c r="AF88" i="5"/>
  <c r="AD88" i="5"/>
  <c r="AB88" i="5"/>
  <c r="Z88" i="5"/>
  <c r="X88" i="5"/>
  <c r="V88" i="5"/>
  <c r="T88" i="5"/>
  <c r="R88" i="5"/>
  <c r="P88" i="5"/>
  <c r="N88" i="5"/>
  <c r="L88" i="5"/>
  <c r="J88" i="5"/>
  <c r="H88" i="5"/>
  <c r="F88" i="5"/>
  <c r="AN87" i="5"/>
  <c r="AH87" i="5"/>
  <c r="AF87" i="5"/>
  <c r="AD87" i="5"/>
  <c r="AB87" i="5"/>
  <c r="Z87" i="5"/>
  <c r="X87" i="5"/>
  <c r="V87" i="5"/>
  <c r="T87" i="5"/>
  <c r="R87" i="5"/>
  <c r="P87" i="5"/>
  <c r="N87" i="5"/>
  <c r="L87" i="5"/>
  <c r="J87" i="5"/>
  <c r="H87" i="5"/>
  <c r="F87" i="5"/>
  <c r="D86" i="5"/>
  <c r="D85" i="5"/>
  <c r="X85" i="5" s="1"/>
  <c r="AN84" i="5"/>
  <c r="AH84" i="5"/>
  <c r="AF84" i="5"/>
  <c r="AD84" i="5"/>
  <c r="AB84" i="5"/>
  <c r="Z84" i="5"/>
  <c r="X84" i="5"/>
  <c r="V84" i="5"/>
  <c r="T84" i="5"/>
  <c r="R84" i="5"/>
  <c r="P84" i="5"/>
  <c r="N84" i="5"/>
  <c r="L84" i="5"/>
  <c r="J84" i="5"/>
  <c r="H84" i="5"/>
  <c r="F84" i="5"/>
  <c r="D83" i="5"/>
  <c r="AN82" i="5"/>
  <c r="AH82" i="5"/>
  <c r="AF82" i="5"/>
  <c r="AD82" i="5"/>
  <c r="AB82" i="5"/>
  <c r="Z82" i="5"/>
  <c r="X82" i="5"/>
  <c r="V82" i="5"/>
  <c r="T82" i="5"/>
  <c r="R82" i="5"/>
  <c r="P82" i="5"/>
  <c r="N82" i="5"/>
  <c r="L82" i="5"/>
  <c r="J82" i="5"/>
  <c r="H82" i="5"/>
  <c r="F82" i="5"/>
  <c r="AN81" i="5"/>
  <c r="AH81" i="5"/>
  <c r="AF81" i="5"/>
  <c r="AD81" i="5"/>
  <c r="AB81" i="5"/>
  <c r="Z81" i="5"/>
  <c r="X81" i="5"/>
  <c r="V81" i="5"/>
  <c r="T81" i="5"/>
  <c r="R81" i="5"/>
  <c r="P81" i="5"/>
  <c r="N81" i="5"/>
  <c r="L81" i="5"/>
  <c r="J81" i="5"/>
  <c r="H81" i="5"/>
  <c r="F81" i="5"/>
  <c r="AN80" i="5"/>
  <c r="AH80" i="5"/>
  <c r="AF80" i="5"/>
  <c r="AD80" i="5"/>
  <c r="AB80" i="5"/>
  <c r="Z80" i="5"/>
  <c r="X80" i="5"/>
  <c r="V80" i="5"/>
  <c r="T80" i="5"/>
  <c r="R80" i="5"/>
  <c r="P80" i="5"/>
  <c r="N80" i="5"/>
  <c r="L80" i="5"/>
  <c r="J80" i="5"/>
  <c r="H80" i="5"/>
  <c r="F80" i="5"/>
  <c r="AN79" i="5"/>
  <c r="AH79" i="5"/>
  <c r="AF79" i="5"/>
  <c r="AD79" i="5"/>
  <c r="AB79" i="5"/>
  <c r="Z79" i="5"/>
  <c r="X79" i="5"/>
  <c r="V79" i="5"/>
  <c r="T79" i="5"/>
  <c r="R79" i="5"/>
  <c r="P79" i="5"/>
  <c r="N79" i="5"/>
  <c r="L79" i="5"/>
  <c r="J79" i="5"/>
  <c r="H79" i="5"/>
  <c r="F79" i="5"/>
  <c r="AN78" i="5"/>
  <c r="AH78" i="5"/>
  <c r="AF78" i="5"/>
  <c r="AD78" i="5"/>
  <c r="AB78" i="5"/>
  <c r="Z78" i="5"/>
  <c r="X78" i="5"/>
  <c r="V78" i="5"/>
  <c r="T78" i="5"/>
  <c r="R78" i="5"/>
  <c r="P78" i="5"/>
  <c r="N78" i="5"/>
  <c r="L78" i="5"/>
  <c r="J78" i="5"/>
  <c r="H78" i="5"/>
  <c r="F78" i="5"/>
  <c r="AN77" i="5"/>
  <c r="AH77" i="5"/>
  <c r="AF77" i="5"/>
  <c r="AD77" i="5"/>
  <c r="AB77" i="5"/>
  <c r="Z77" i="5"/>
  <c r="X77" i="5"/>
  <c r="V77" i="5"/>
  <c r="T77" i="5"/>
  <c r="R77" i="5"/>
  <c r="P77" i="5"/>
  <c r="N77" i="5"/>
  <c r="L77" i="5"/>
  <c r="J77" i="5"/>
  <c r="H77" i="5"/>
  <c r="F77" i="5"/>
  <c r="AN76" i="5"/>
  <c r="AH76" i="5"/>
  <c r="AF76" i="5"/>
  <c r="AD76" i="5"/>
  <c r="AB76" i="5"/>
  <c r="Z76" i="5"/>
  <c r="X76" i="5"/>
  <c r="V76" i="5"/>
  <c r="T76" i="5"/>
  <c r="R76" i="5"/>
  <c r="P76" i="5"/>
  <c r="N76" i="5"/>
  <c r="L76" i="5"/>
  <c r="J76" i="5"/>
  <c r="H76" i="5"/>
  <c r="F76" i="5"/>
  <c r="AN75" i="5"/>
  <c r="AH75" i="5"/>
  <c r="AF75" i="5"/>
  <c r="AD75" i="5"/>
  <c r="AB75" i="5"/>
  <c r="Z75" i="5"/>
  <c r="X75" i="5"/>
  <c r="V75" i="5"/>
  <c r="T75" i="5"/>
  <c r="R75" i="5"/>
  <c r="P75" i="5"/>
  <c r="N75" i="5"/>
  <c r="L75" i="5"/>
  <c r="J75" i="5"/>
  <c r="H75" i="5"/>
  <c r="F75" i="5"/>
  <c r="AN74" i="5"/>
  <c r="AH74" i="5"/>
  <c r="AF74" i="5"/>
  <c r="AD74" i="5"/>
  <c r="AB74" i="5"/>
  <c r="Z74" i="5"/>
  <c r="X74" i="5"/>
  <c r="V74" i="5"/>
  <c r="T74" i="5"/>
  <c r="R74" i="5"/>
  <c r="P74" i="5"/>
  <c r="N74" i="5"/>
  <c r="L74" i="5"/>
  <c r="J74" i="5"/>
  <c r="H74" i="5"/>
  <c r="F74" i="5"/>
  <c r="D73" i="5"/>
  <c r="AB73" i="5" s="1"/>
  <c r="AN72" i="5"/>
  <c r="AH72" i="5"/>
  <c r="AF72" i="5"/>
  <c r="AD72" i="5"/>
  <c r="AB72" i="5"/>
  <c r="Z72" i="5"/>
  <c r="X72" i="5"/>
  <c r="V72" i="5"/>
  <c r="T72" i="5"/>
  <c r="R72" i="5"/>
  <c r="P72" i="5"/>
  <c r="N72" i="5"/>
  <c r="L72" i="5"/>
  <c r="J72" i="5"/>
  <c r="H72" i="5"/>
  <c r="F72" i="5"/>
  <c r="D71" i="5"/>
  <c r="AN70" i="5"/>
  <c r="AH70" i="5"/>
  <c r="AF70" i="5"/>
  <c r="AD70" i="5"/>
  <c r="AB70" i="5"/>
  <c r="Z70" i="5"/>
  <c r="X70" i="5"/>
  <c r="V70" i="5"/>
  <c r="T70" i="5"/>
  <c r="R70" i="5"/>
  <c r="P70" i="5"/>
  <c r="N70" i="5"/>
  <c r="L70" i="5"/>
  <c r="J70" i="5"/>
  <c r="H70" i="5"/>
  <c r="F70" i="5"/>
  <c r="D69" i="5"/>
  <c r="AF69" i="5" s="1"/>
  <c r="D68" i="5"/>
  <c r="D67" i="5"/>
  <c r="AF67" i="5" s="1"/>
  <c r="D66" i="5"/>
  <c r="D65" i="5"/>
  <c r="X65" i="5" s="1"/>
  <c r="AN64" i="5"/>
  <c r="AH64" i="5"/>
  <c r="AF64" i="5"/>
  <c r="AD64" i="5"/>
  <c r="AB64" i="5"/>
  <c r="Z64" i="5"/>
  <c r="X64" i="5"/>
  <c r="V64" i="5"/>
  <c r="T64" i="5"/>
  <c r="R64" i="5"/>
  <c r="P64" i="5"/>
  <c r="N64" i="5"/>
  <c r="L64" i="5"/>
  <c r="J64" i="5"/>
  <c r="H64" i="5"/>
  <c r="F64" i="5"/>
  <c r="D63" i="5"/>
  <c r="AN62" i="5"/>
  <c r="AH62" i="5"/>
  <c r="AF62" i="5"/>
  <c r="AD62" i="5"/>
  <c r="AB62" i="5"/>
  <c r="Z62" i="5"/>
  <c r="X62" i="5"/>
  <c r="V62" i="5"/>
  <c r="T62" i="5"/>
  <c r="R62" i="5"/>
  <c r="P62" i="5"/>
  <c r="N62" i="5"/>
  <c r="L62" i="5"/>
  <c r="J62" i="5"/>
  <c r="H62" i="5"/>
  <c r="F62" i="5"/>
  <c r="AN61" i="5"/>
  <c r="AH61" i="5"/>
  <c r="AF61" i="5"/>
  <c r="AD61" i="5"/>
  <c r="AB61" i="5"/>
  <c r="Z61" i="5"/>
  <c r="X61" i="5"/>
  <c r="V61" i="5"/>
  <c r="T61" i="5"/>
  <c r="R61" i="5"/>
  <c r="P61" i="5"/>
  <c r="N61" i="5"/>
  <c r="L61" i="5"/>
  <c r="J61" i="5"/>
  <c r="H61" i="5"/>
  <c r="F61" i="5"/>
  <c r="AN60" i="5"/>
  <c r="AH60" i="5"/>
  <c r="AF60" i="5"/>
  <c r="AD60" i="5"/>
  <c r="AB60" i="5"/>
  <c r="Z60" i="5"/>
  <c r="X60" i="5"/>
  <c r="V60" i="5"/>
  <c r="T60" i="5"/>
  <c r="R60" i="5"/>
  <c r="P60" i="5"/>
  <c r="N60" i="5"/>
  <c r="L60" i="5"/>
  <c r="J60" i="5"/>
  <c r="H60" i="5"/>
  <c r="F60" i="5"/>
  <c r="D59" i="5"/>
  <c r="AB59" i="5" s="1"/>
  <c r="D58" i="5"/>
  <c r="H57" i="5"/>
  <c r="D57" i="5"/>
  <c r="AF57" i="5" s="1"/>
  <c r="AN56" i="5"/>
  <c r="F56" i="5"/>
  <c r="D56" i="5"/>
  <c r="D55" i="5"/>
  <c r="X55" i="5" s="1"/>
  <c r="D54" i="5"/>
  <c r="AN53" i="5"/>
  <c r="AH53" i="5"/>
  <c r="AF53" i="5"/>
  <c r="AD53" i="5"/>
  <c r="AB53" i="5"/>
  <c r="Z53" i="5"/>
  <c r="X53" i="5"/>
  <c r="V53" i="5"/>
  <c r="T53" i="5"/>
  <c r="R53" i="5"/>
  <c r="P53" i="5"/>
  <c r="N53" i="5"/>
  <c r="L53" i="5"/>
  <c r="J53" i="5"/>
  <c r="H53" i="5"/>
  <c r="F53" i="5"/>
  <c r="AN52" i="5"/>
  <c r="AH52" i="5"/>
  <c r="AF52" i="5"/>
  <c r="AD52" i="5"/>
  <c r="AB52" i="5"/>
  <c r="Z52" i="5"/>
  <c r="X52" i="5"/>
  <c r="V52" i="5"/>
  <c r="T52" i="5"/>
  <c r="R52" i="5"/>
  <c r="P52" i="5"/>
  <c r="N52" i="5"/>
  <c r="L52" i="5"/>
  <c r="J52" i="5"/>
  <c r="H52" i="5"/>
  <c r="F52" i="5"/>
  <c r="AN51" i="5"/>
  <c r="AH51" i="5"/>
  <c r="AF51" i="5"/>
  <c r="AD51" i="5"/>
  <c r="AB51" i="5"/>
  <c r="Z51" i="5"/>
  <c r="X51" i="5"/>
  <c r="V51" i="5"/>
  <c r="T51" i="5"/>
  <c r="R51" i="5"/>
  <c r="P51" i="5"/>
  <c r="N51" i="5"/>
  <c r="L51" i="5"/>
  <c r="J51" i="5"/>
  <c r="H51" i="5"/>
  <c r="F51" i="5"/>
  <c r="AN50" i="5"/>
  <c r="AH50" i="5"/>
  <c r="AF50" i="5"/>
  <c r="AD50" i="5"/>
  <c r="AB50" i="5"/>
  <c r="Z50" i="5"/>
  <c r="X50" i="5"/>
  <c r="V50" i="5"/>
  <c r="T50" i="5"/>
  <c r="R50" i="5"/>
  <c r="P50" i="5"/>
  <c r="N50" i="5"/>
  <c r="L50" i="5"/>
  <c r="J50" i="5"/>
  <c r="H50" i="5"/>
  <c r="F50" i="5"/>
  <c r="AN49" i="5"/>
  <c r="AH49" i="5"/>
  <c r="AF49" i="5"/>
  <c r="AD49" i="5"/>
  <c r="AB49" i="5"/>
  <c r="Z49" i="5"/>
  <c r="X49" i="5"/>
  <c r="V49" i="5"/>
  <c r="T49" i="5"/>
  <c r="R49" i="5"/>
  <c r="P49" i="5"/>
  <c r="N49" i="5"/>
  <c r="L49" i="5"/>
  <c r="J49" i="5"/>
  <c r="H49" i="5"/>
  <c r="F49" i="5"/>
  <c r="AN48" i="5"/>
  <c r="AH48" i="5"/>
  <c r="AF48" i="5"/>
  <c r="AD48" i="5"/>
  <c r="AB48" i="5"/>
  <c r="Z48" i="5"/>
  <c r="X48" i="5"/>
  <c r="V48" i="5"/>
  <c r="T48" i="5"/>
  <c r="R48" i="5"/>
  <c r="P48" i="5"/>
  <c r="N48" i="5"/>
  <c r="L48" i="5"/>
  <c r="J48" i="5"/>
  <c r="H48" i="5"/>
  <c r="F48" i="5"/>
  <c r="AN47" i="5"/>
  <c r="AH47" i="5"/>
  <c r="AF47" i="5"/>
  <c r="AD47" i="5"/>
  <c r="AB47" i="5"/>
  <c r="Z47" i="5"/>
  <c r="X47" i="5"/>
  <c r="V47" i="5"/>
  <c r="T47" i="5"/>
  <c r="R47" i="5"/>
  <c r="P47" i="5"/>
  <c r="N47" i="5"/>
  <c r="L47" i="5"/>
  <c r="J47" i="5"/>
  <c r="H47" i="5"/>
  <c r="F47" i="5"/>
  <c r="AN46" i="5"/>
  <c r="AH46" i="5"/>
  <c r="AF46" i="5"/>
  <c r="AD46" i="5"/>
  <c r="AB46" i="5"/>
  <c r="Z46" i="5"/>
  <c r="X46" i="5"/>
  <c r="V46" i="5"/>
  <c r="T46" i="5"/>
  <c r="R46" i="5"/>
  <c r="P46" i="5"/>
  <c r="N46" i="5"/>
  <c r="L46" i="5"/>
  <c r="J46" i="5"/>
  <c r="H46" i="5"/>
  <c r="F46" i="5"/>
  <c r="AN45" i="5"/>
  <c r="AH45" i="5"/>
  <c r="AF45" i="5"/>
  <c r="AD45" i="5"/>
  <c r="AB45" i="5"/>
  <c r="Z45" i="5"/>
  <c r="X45" i="5"/>
  <c r="V45" i="5"/>
  <c r="T45" i="5"/>
  <c r="R45" i="5"/>
  <c r="P45" i="5"/>
  <c r="N45" i="5"/>
  <c r="L45" i="5"/>
  <c r="J45" i="5"/>
  <c r="H45" i="5"/>
  <c r="F45" i="5"/>
  <c r="AN44" i="5"/>
  <c r="AH44" i="5"/>
  <c r="AF44" i="5"/>
  <c r="AD44" i="5"/>
  <c r="AB44" i="5"/>
  <c r="Z44" i="5"/>
  <c r="X44" i="5"/>
  <c r="V44" i="5"/>
  <c r="T44" i="5"/>
  <c r="R44" i="5"/>
  <c r="P44" i="5"/>
  <c r="N44" i="5"/>
  <c r="L44" i="5"/>
  <c r="J44" i="5"/>
  <c r="H44" i="5"/>
  <c r="F44" i="5"/>
  <c r="AN43" i="5"/>
  <c r="AH43" i="5"/>
  <c r="AF43" i="5"/>
  <c r="AD43" i="5"/>
  <c r="AB43" i="5"/>
  <c r="Z43" i="5"/>
  <c r="X43" i="5"/>
  <c r="V43" i="5"/>
  <c r="T43" i="5"/>
  <c r="R43" i="5"/>
  <c r="P43" i="5"/>
  <c r="N43" i="5"/>
  <c r="L43" i="5"/>
  <c r="J43" i="5"/>
  <c r="H43" i="5"/>
  <c r="F43" i="5"/>
  <c r="AN42" i="5"/>
  <c r="AH42" i="5"/>
  <c r="AF42" i="5"/>
  <c r="AD42" i="5"/>
  <c r="AB42" i="5"/>
  <c r="Z42" i="5"/>
  <c r="X42" i="5"/>
  <c r="V42" i="5"/>
  <c r="T42" i="5"/>
  <c r="R42" i="5"/>
  <c r="P42" i="5"/>
  <c r="N42" i="5"/>
  <c r="L42" i="5"/>
  <c r="J42" i="5"/>
  <c r="H42" i="5"/>
  <c r="F42" i="5"/>
  <c r="AN41" i="5"/>
  <c r="AH41" i="5"/>
  <c r="AF41" i="5"/>
  <c r="AD41" i="5"/>
  <c r="AB41" i="5"/>
  <c r="Z41" i="5"/>
  <c r="X41" i="5"/>
  <c r="V41" i="5"/>
  <c r="T41" i="5"/>
  <c r="R41" i="5"/>
  <c r="P41" i="5"/>
  <c r="N41" i="5"/>
  <c r="L41" i="5"/>
  <c r="J41" i="5"/>
  <c r="H41" i="5"/>
  <c r="F41" i="5"/>
  <c r="AN40" i="5"/>
  <c r="AH40" i="5"/>
  <c r="AF40" i="5"/>
  <c r="AD40" i="5"/>
  <c r="AB40" i="5"/>
  <c r="Z40" i="5"/>
  <c r="X40" i="5"/>
  <c r="V40" i="5"/>
  <c r="T40" i="5"/>
  <c r="R40" i="5"/>
  <c r="P40" i="5"/>
  <c r="N40" i="5"/>
  <c r="L40" i="5"/>
  <c r="J40" i="5"/>
  <c r="H40" i="5"/>
  <c r="F40" i="5"/>
  <c r="AN39" i="5"/>
  <c r="AH39" i="5"/>
  <c r="AF39" i="5"/>
  <c r="AD39" i="5"/>
  <c r="AB39" i="5"/>
  <c r="Z39" i="5"/>
  <c r="X39" i="5"/>
  <c r="V39" i="5"/>
  <c r="T39" i="5"/>
  <c r="R39" i="5"/>
  <c r="P39" i="5"/>
  <c r="N39" i="5"/>
  <c r="L39" i="5"/>
  <c r="J39" i="5"/>
  <c r="H39" i="5"/>
  <c r="F39" i="5"/>
  <c r="AN38" i="5"/>
  <c r="AH38" i="5"/>
  <c r="AF38" i="5"/>
  <c r="AD38" i="5"/>
  <c r="AB38" i="5"/>
  <c r="Z38" i="5"/>
  <c r="X38" i="5"/>
  <c r="V38" i="5"/>
  <c r="T38" i="5"/>
  <c r="R38" i="5"/>
  <c r="P38" i="5"/>
  <c r="N38" i="5"/>
  <c r="L38" i="5"/>
  <c r="J38" i="5"/>
  <c r="H38" i="5"/>
  <c r="F38" i="5"/>
  <c r="AN37" i="5"/>
  <c r="AH37" i="5"/>
  <c r="AF37" i="5"/>
  <c r="AD37" i="5"/>
  <c r="AB37" i="5"/>
  <c r="Z37" i="5"/>
  <c r="X37" i="5"/>
  <c r="V37" i="5"/>
  <c r="T37" i="5"/>
  <c r="R37" i="5"/>
  <c r="P37" i="5"/>
  <c r="N37" i="5"/>
  <c r="L37" i="5"/>
  <c r="J37" i="5"/>
  <c r="H37" i="5"/>
  <c r="F37" i="5"/>
  <c r="AN36" i="5"/>
  <c r="AH36" i="5"/>
  <c r="AF36" i="5"/>
  <c r="AD36" i="5"/>
  <c r="AB36" i="5"/>
  <c r="Z36" i="5"/>
  <c r="X36" i="5"/>
  <c r="V36" i="5"/>
  <c r="T36" i="5"/>
  <c r="R36" i="5"/>
  <c r="P36" i="5"/>
  <c r="N36" i="5"/>
  <c r="L36" i="5"/>
  <c r="J36" i="5"/>
  <c r="H36" i="5"/>
  <c r="F36" i="5"/>
  <c r="AN35" i="5"/>
  <c r="AH35" i="5"/>
  <c r="AF35" i="5"/>
  <c r="AD35" i="5"/>
  <c r="AB35" i="5"/>
  <c r="Z35" i="5"/>
  <c r="X35" i="5"/>
  <c r="V35" i="5"/>
  <c r="T35" i="5"/>
  <c r="R35" i="5"/>
  <c r="P35" i="5"/>
  <c r="N35" i="5"/>
  <c r="L35" i="5"/>
  <c r="J35" i="5"/>
  <c r="H35" i="5"/>
  <c r="F35" i="5"/>
  <c r="AN34" i="5"/>
  <c r="AH34" i="5"/>
  <c r="AF34" i="5"/>
  <c r="AD34" i="5"/>
  <c r="AB34" i="5"/>
  <c r="Z34" i="5"/>
  <c r="X34" i="5"/>
  <c r="V34" i="5"/>
  <c r="T34" i="5"/>
  <c r="R34" i="5"/>
  <c r="P34" i="5"/>
  <c r="N34" i="5"/>
  <c r="L34" i="5"/>
  <c r="J34" i="5"/>
  <c r="H34" i="5"/>
  <c r="F34" i="5"/>
  <c r="AN33" i="5"/>
  <c r="AH33" i="5"/>
  <c r="AF33" i="5"/>
  <c r="AD33" i="5"/>
  <c r="AB33" i="5"/>
  <c r="Z33" i="5"/>
  <c r="X33" i="5"/>
  <c r="V33" i="5"/>
  <c r="T33" i="5"/>
  <c r="R33" i="5"/>
  <c r="P33" i="5"/>
  <c r="N33" i="5"/>
  <c r="L33" i="5"/>
  <c r="J33" i="5"/>
  <c r="H33" i="5"/>
  <c r="F33" i="5"/>
  <c r="AN32" i="5"/>
  <c r="AH32" i="5"/>
  <c r="AF32" i="5"/>
  <c r="AD32" i="5"/>
  <c r="AB32" i="5"/>
  <c r="Z32" i="5"/>
  <c r="X32" i="5"/>
  <c r="V32" i="5"/>
  <c r="T32" i="5"/>
  <c r="R32" i="5"/>
  <c r="P32" i="5"/>
  <c r="N32" i="5"/>
  <c r="L32" i="5"/>
  <c r="J32" i="5"/>
  <c r="H32" i="5"/>
  <c r="F32" i="5"/>
  <c r="AN31" i="5"/>
  <c r="AH31" i="5"/>
  <c r="AF31" i="5"/>
  <c r="AD31" i="5"/>
  <c r="AB31" i="5"/>
  <c r="Z31" i="5"/>
  <c r="X31" i="5"/>
  <c r="V31" i="5"/>
  <c r="T31" i="5"/>
  <c r="R31" i="5"/>
  <c r="P31" i="5"/>
  <c r="N31" i="5"/>
  <c r="L31" i="5"/>
  <c r="J31" i="5"/>
  <c r="H31" i="5"/>
  <c r="F31" i="5"/>
  <c r="AN30" i="5"/>
  <c r="AH30" i="5"/>
  <c r="AF30" i="5"/>
  <c r="AD30" i="5"/>
  <c r="AB30" i="5"/>
  <c r="Z30" i="5"/>
  <c r="X30" i="5"/>
  <c r="V30" i="5"/>
  <c r="T30" i="5"/>
  <c r="R30" i="5"/>
  <c r="P30" i="5"/>
  <c r="N30" i="5"/>
  <c r="L30" i="5"/>
  <c r="J30" i="5"/>
  <c r="H30" i="5"/>
  <c r="F30" i="5"/>
  <c r="AN29" i="5"/>
  <c r="AH29" i="5"/>
  <c r="AF29" i="5"/>
  <c r="AD29" i="5"/>
  <c r="AB29" i="5"/>
  <c r="Z29" i="5"/>
  <c r="X29" i="5"/>
  <c r="V29" i="5"/>
  <c r="T29" i="5"/>
  <c r="R29" i="5"/>
  <c r="P29" i="5"/>
  <c r="N29" i="5"/>
  <c r="L29" i="5"/>
  <c r="J29" i="5"/>
  <c r="H29" i="5"/>
  <c r="F29" i="5"/>
  <c r="AN28" i="5"/>
  <c r="AH28" i="5"/>
  <c r="AF28" i="5"/>
  <c r="AD28" i="5"/>
  <c r="AB28" i="5"/>
  <c r="Z28" i="5"/>
  <c r="X28" i="5"/>
  <c r="V28" i="5"/>
  <c r="T28" i="5"/>
  <c r="R28" i="5"/>
  <c r="P28" i="5"/>
  <c r="N28" i="5"/>
  <c r="L28" i="5"/>
  <c r="J28" i="5"/>
  <c r="H28" i="5"/>
  <c r="F28" i="5"/>
  <c r="AN27" i="5"/>
  <c r="AH27" i="5"/>
  <c r="AF27" i="5"/>
  <c r="AD27" i="5"/>
  <c r="AB27" i="5"/>
  <c r="Z27" i="5"/>
  <c r="X27" i="5"/>
  <c r="V27" i="5"/>
  <c r="T27" i="5"/>
  <c r="R27" i="5"/>
  <c r="P27" i="5"/>
  <c r="N27" i="5"/>
  <c r="L27" i="5"/>
  <c r="J27" i="5"/>
  <c r="H27" i="5"/>
  <c r="F27" i="5"/>
  <c r="AN26" i="5"/>
  <c r="AH26" i="5"/>
  <c r="AF26" i="5"/>
  <c r="AD26" i="5"/>
  <c r="AB26" i="5"/>
  <c r="Z26" i="5"/>
  <c r="X26" i="5"/>
  <c r="V26" i="5"/>
  <c r="T26" i="5"/>
  <c r="R26" i="5"/>
  <c r="P26" i="5"/>
  <c r="N26" i="5"/>
  <c r="L26" i="5"/>
  <c r="J26" i="5"/>
  <c r="H26" i="5"/>
  <c r="F26" i="5"/>
  <c r="AN25" i="5"/>
  <c r="AH25" i="5"/>
  <c r="AF25" i="5"/>
  <c r="AD25" i="5"/>
  <c r="AB25" i="5"/>
  <c r="Z25" i="5"/>
  <c r="X25" i="5"/>
  <c r="V25" i="5"/>
  <c r="T25" i="5"/>
  <c r="R25" i="5"/>
  <c r="P25" i="5"/>
  <c r="N25" i="5"/>
  <c r="L25" i="5"/>
  <c r="J25" i="5"/>
  <c r="H25" i="5"/>
  <c r="F25" i="5"/>
  <c r="AN24" i="5"/>
  <c r="AH24" i="5"/>
  <c r="AF24" i="5"/>
  <c r="AD24" i="5"/>
  <c r="AB24" i="5"/>
  <c r="Z24" i="5"/>
  <c r="X24" i="5"/>
  <c r="V24" i="5"/>
  <c r="T24" i="5"/>
  <c r="R24" i="5"/>
  <c r="P24" i="5"/>
  <c r="N24" i="5"/>
  <c r="L24" i="5"/>
  <c r="J24" i="5"/>
  <c r="H24" i="5"/>
  <c r="F24" i="5"/>
  <c r="AN23" i="5"/>
  <c r="AH23" i="5"/>
  <c r="AF23" i="5"/>
  <c r="AD23" i="5"/>
  <c r="AB23" i="5"/>
  <c r="Z23" i="5"/>
  <c r="X23" i="5"/>
  <c r="V23" i="5"/>
  <c r="T23" i="5"/>
  <c r="R23" i="5"/>
  <c r="P23" i="5"/>
  <c r="N23" i="5"/>
  <c r="L23" i="5"/>
  <c r="J23" i="5"/>
  <c r="H23" i="5"/>
  <c r="F23" i="5"/>
  <c r="D22" i="5"/>
  <c r="X22" i="5" s="1"/>
  <c r="AN21" i="5"/>
  <c r="AH21" i="5"/>
  <c r="AF21" i="5"/>
  <c r="AD21" i="5"/>
  <c r="AB21" i="5"/>
  <c r="Z21" i="5"/>
  <c r="X21" i="5"/>
  <c r="V21" i="5"/>
  <c r="T21" i="5"/>
  <c r="R21" i="5"/>
  <c r="P21" i="5"/>
  <c r="N21" i="5"/>
  <c r="L21" i="5"/>
  <c r="J21" i="5"/>
  <c r="H21" i="5"/>
  <c r="F21" i="5"/>
  <c r="AN20" i="5"/>
  <c r="AH20" i="5"/>
  <c r="AF20" i="5"/>
  <c r="AD20" i="5"/>
  <c r="AB20" i="5"/>
  <c r="Z20" i="5"/>
  <c r="X20" i="5"/>
  <c r="V20" i="5"/>
  <c r="T20" i="5"/>
  <c r="R20" i="5"/>
  <c r="P20" i="5"/>
  <c r="N20" i="5"/>
  <c r="L20" i="5"/>
  <c r="J20" i="5"/>
  <c r="H20" i="5"/>
  <c r="F20" i="5"/>
  <c r="AN19" i="5"/>
  <c r="AH19" i="5"/>
  <c r="AF19" i="5"/>
  <c r="AD19" i="5"/>
  <c r="AB19" i="5"/>
  <c r="Z19" i="5"/>
  <c r="X19" i="5"/>
  <c r="V19" i="5"/>
  <c r="T19" i="5"/>
  <c r="R19" i="5"/>
  <c r="P19" i="5"/>
  <c r="N19" i="5"/>
  <c r="L19" i="5"/>
  <c r="J19" i="5"/>
  <c r="H19" i="5"/>
  <c r="F19" i="5"/>
  <c r="D18" i="5"/>
  <c r="AN17" i="5"/>
  <c r="AH17" i="5"/>
  <c r="AF17" i="5"/>
  <c r="AD17" i="5"/>
  <c r="AB17" i="5"/>
  <c r="Z17" i="5"/>
  <c r="X17" i="5"/>
  <c r="V17" i="5"/>
  <c r="T17" i="5"/>
  <c r="R17" i="5"/>
  <c r="P17" i="5"/>
  <c r="N17" i="5"/>
  <c r="L17" i="5"/>
  <c r="J17" i="5"/>
  <c r="H17" i="5"/>
  <c r="F17" i="5"/>
  <c r="AN16" i="5"/>
  <c r="AH16" i="5"/>
  <c r="AF16" i="5"/>
  <c r="AD16" i="5"/>
  <c r="AB16" i="5"/>
  <c r="Z16" i="5"/>
  <c r="X16" i="5"/>
  <c r="V16" i="5"/>
  <c r="T16" i="5"/>
  <c r="R16" i="5"/>
  <c r="P16" i="5"/>
  <c r="N16" i="5"/>
  <c r="L16" i="5"/>
  <c r="J16" i="5"/>
  <c r="H16" i="5"/>
  <c r="F16" i="5"/>
  <c r="D15" i="5"/>
  <c r="AB15" i="5" s="1"/>
  <c r="AN14" i="5"/>
  <c r="AH14" i="5"/>
  <c r="AF14" i="5"/>
  <c r="AD14" i="5"/>
  <c r="AB14" i="5"/>
  <c r="Z14" i="5"/>
  <c r="X14" i="5"/>
  <c r="V14" i="5"/>
  <c r="T14" i="5"/>
  <c r="R14" i="5"/>
  <c r="P14" i="5"/>
  <c r="N14" i="5"/>
  <c r="L14" i="5"/>
  <c r="J14" i="5"/>
  <c r="H14" i="5"/>
  <c r="F14" i="5"/>
  <c r="AN13" i="5"/>
  <c r="AH13" i="5"/>
  <c r="AF13" i="5"/>
  <c r="AD13" i="5"/>
  <c r="AB13" i="5"/>
  <c r="Z13" i="5"/>
  <c r="X13" i="5"/>
  <c r="V13" i="5"/>
  <c r="T13" i="5"/>
  <c r="R13" i="5"/>
  <c r="P13" i="5"/>
  <c r="N13" i="5"/>
  <c r="L13" i="5"/>
  <c r="J13" i="5"/>
  <c r="H13" i="5"/>
  <c r="F13" i="5"/>
  <c r="AN12" i="5"/>
  <c r="AH12" i="5"/>
  <c r="AF12" i="5"/>
  <c r="AD12" i="5"/>
  <c r="AB12" i="5"/>
  <c r="Z12" i="5"/>
  <c r="X12" i="5"/>
  <c r="V12" i="5"/>
  <c r="T12" i="5"/>
  <c r="R12" i="5"/>
  <c r="P12" i="5"/>
  <c r="N12" i="5"/>
  <c r="L12" i="5"/>
  <c r="J12" i="5"/>
  <c r="H12" i="5"/>
  <c r="F12" i="5"/>
  <c r="AN11" i="5"/>
  <c r="AH11" i="5"/>
  <c r="AF11" i="5"/>
  <c r="AD11" i="5"/>
  <c r="AB11" i="5"/>
  <c r="Z11" i="5"/>
  <c r="X11" i="5"/>
  <c r="V11" i="5"/>
  <c r="T11" i="5"/>
  <c r="R11" i="5"/>
  <c r="P11" i="5"/>
  <c r="N11" i="5"/>
  <c r="L11" i="5"/>
  <c r="J11" i="5"/>
  <c r="H11" i="5"/>
  <c r="F11" i="5"/>
  <c r="AN10" i="5"/>
  <c r="AH10" i="5"/>
  <c r="AF10" i="5"/>
  <c r="AD10" i="5"/>
  <c r="AB10" i="5"/>
  <c r="Z10" i="5"/>
  <c r="X10" i="5"/>
  <c r="V10" i="5"/>
  <c r="T10" i="5"/>
  <c r="R10" i="5"/>
  <c r="P10" i="5"/>
  <c r="N10" i="5"/>
  <c r="L10" i="5"/>
  <c r="J10" i="5"/>
  <c r="H10" i="5"/>
  <c r="F10" i="5"/>
  <c r="AN9" i="5"/>
  <c r="AH9" i="5"/>
  <c r="AF9" i="5"/>
  <c r="AD9" i="5"/>
  <c r="AB9" i="5"/>
  <c r="Z9" i="5"/>
  <c r="X9" i="5"/>
  <c r="V9" i="5"/>
  <c r="T9" i="5"/>
  <c r="R9" i="5"/>
  <c r="P9" i="5"/>
  <c r="N9" i="5"/>
  <c r="L9" i="5"/>
  <c r="J9" i="5"/>
  <c r="H9" i="5"/>
  <c r="F9" i="5"/>
  <c r="AN8" i="5"/>
  <c r="AH8" i="5"/>
  <c r="AF8" i="5"/>
  <c r="AD8" i="5"/>
  <c r="AB8" i="5"/>
  <c r="Z8" i="5"/>
  <c r="X8" i="5"/>
  <c r="V8" i="5"/>
  <c r="T8" i="5"/>
  <c r="R8" i="5"/>
  <c r="P8" i="5"/>
  <c r="N8" i="5"/>
  <c r="L8" i="5"/>
  <c r="J8" i="5"/>
  <c r="H8" i="5"/>
  <c r="F8" i="5"/>
  <c r="AN7" i="5"/>
  <c r="AH7" i="5"/>
  <c r="AF7" i="5"/>
  <c r="AD7" i="5"/>
  <c r="AB7" i="5"/>
  <c r="Z7" i="5"/>
  <c r="X7" i="5"/>
  <c r="V7" i="5"/>
  <c r="T7" i="5"/>
  <c r="R7" i="5"/>
  <c r="P7" i="5"/>
  <c r="N7" i="5"/>
  <c r="L7" i="5"/>
  <c r="J7" i="5"/>
  <c r="H7" i="5"/>
  <c r="F7" i="5"/>
  <c r="AN6" i="5"/>
  <c r="AH6" i="5"/>
  <c r="AF6" i="5"/>
  <c r="AD6" i="5"/>
  <c r="AB6" i="5"/>
  <c r="Z6" i="5"/>
  <c r="X6" i="5"/>
  <c r="V6" i="5"/>
  <c r="T6" i="5"/>
  <c r="R6" i="5"/>
  <c r="P6" i="5"/>
  <c r="N6" i="5"/>
  <c r="L6" i="5"/>
  <c r="J6" i="5"/>
  <c r="H6" i="5"/>
  <c r="F6" i="5"/>
  <c r="AN5" i="5"/>
  <c r="AL5" i="5"/>
  <c r="AL2" i="5" s="1"/>
  <c r="AH5" i="5"/>
  <c r="AF5" i="5"/>
  <c r="AD5" i="5"/>
  <c r="AB5" i="5"/>
  <c r="Z5" i="5"/>
  <c r="X5" i="5"/>
  <c r="V5" i="5"/>
  <c r="T5" i="5"/>
  <c r="R5" i="5"/>
  <c r="P5" i="5"/>
  <c r="N5" i="5"/>
  <c r="L5" i="5"/>
  <c r="J5" i="5"/>
  <c r="H5" i="5"/>
  <c r="AG281" i="1"/>
  <c r="AG265" i="1"/>
  <c r="AG305" i="1"/>
  <c r="AG358" i="1"/>
  <c r="AG357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V92" i="5" l="1"/>
  <c r="V113" i="5"/>
  <c r="V198" i="5"/>
  <c r="V260" i="5"/>
  <c r="V401" i="5"/>
  <c r="V56" i="5"/>
  <c r="F92" i="5"/>
  <c r="L94" i="5"/>
  <c r="J96" i="5"/>
  <c r="V100" i="5"/>
  <c r="F113" i="5"/>
  <c r="AN113" i="5"/>
  <c r="H114" i="5"/>
  <c r="V117" i="5"/>
  <c r="H140" i="5"/>
  <c r="J175" i="5"/>
  <c r="V178" i="5"/>
  <c r="V194" i="5"/>
  <c r="F198" i="5"/>
  <c r="AN198" i="5"/>
  <c r="L199" i="5"/>
  <c r="J200" i="5"/>
  <c r="F260" i="5"/>
  <c r="AN260" i="5"/>
  <c r="H392" i="5"/>
  <c r="F401" i="5"/>
  <c r="AN401" i="5"/>
  <c r="H406" i="5"/>
  <c r="V412" i="5"/>
  <c r="N18" i="5"/>
  <c r="AD18" i="5"/>
  <c r="N58" i="5"/>
  <c r="AD58" i="5"/>
  <c r="N63" i="5"/>
  <c r="AD63" i="5"/>
  <c r="N66" i="5"/>
  <c r="AD66" i="5"/>
  <c r="X67" i="5"/>
  <c r="AD71" i="5"/>
  <c r="N71" i="5"/>
  <c r="V71" i="5"/>
  <c r="AF124" i="5"/>
  <c r="H124" i="5"/>
  <c r="AN153" i="5"/>
  <c r="V153" i="5"/>
  <c r="F153" i="5"/>
  <c r="AD153" i="5"/>
  <c r="AN156" i="5"/>
  <c r="T156" i="5"/>
  <c r="F156" i="5"/>
  <c r="AB156" i="5"/>
  <c r="AF158" i="5"/>
  <c r="H158" i="5"/>
  <c r="AN161" i="5"/>
  <c r="V161" i="5"/>
  <c r="F161" i="5"/>
  <c r="AD161" i="5"/>
  <c r="AN184" i="5"/>
  <c r="V184" i="5"/>
  <c r="F184" i="5"/>
  <c r="AD184" i="5"/>
  <c r="AB191" i="5"/>
  <c r="L191" i="5"/>
  <c r="AB236" i="5"/>
  <c r="L236" i="5"/>
  <c r="L416" i="5"/>
  <c r="AB416" i="5"/>
  <c r="F18" i="5"/>
  <c r="V18" i="5"/>
  <c r="AN18" i="5"/>
  <c r="N56" i="5"/>
  <c r="AD56" i="5"/>
  <c r="AB57" i="5"/>
  <c r="F58" i="5"/>
  <c r="V58" i="5"/>
  <c r="AN58" i="5"/>
  <c r="F63" i="5"/>
  <c r="V63" i="5"/>
  <c r="AN63" i="5"/>
  <c r="F66" i="5"/>
  <c r="V66" i="5"/>
  <c r="AN66" i="5"/>
  <c r="H67" i="5"/>
  <c r="F71" i="5"/>
  <c r="AN71" i="5"/>
  <c r="AF85" i="5"/>
  <c r="H85" i="5"/>
  <c r="AF95" i="5"/>
  <c r="H95" i="5"/>
  <c r="Z119" i="5"/>
  <c r="AN123" i="5"/>
  <c r="V123" i="5"/>
  <c r="F123" i="5"/>
  <c r="AD123" i="5"/>
  <c r="X124" i="5"/>
  <c r="N153" i="5"/>
  <c r="AH154" i="5"/>
  <c r="H154" i="5"/>
  <c r="N156" i="5"/>
  <c r="AN157" i="5"/>
  <c r="V157" i="5"/>
  <c r="F157" i="5"/>
  <c r="AD157" i="5"/>
  <c r="X158" i="5"/>
  <c r="N161" i="5"/>
  <c r="AF162" i="5"/>
  <c r="H162" i="5"/>
  <c r="AN172" i="5"/>
  <c r="V172" i="5"/>
  <c r="F172" i="5"/>
  <c r="AD172" i="5"/>
  <c r="Z181" i="5"/>
  <c r="AN183" i="5"/>
  <c r="T183" i="5"/>
  <c r="F183" i="5"/>
  <c r="AB183" i="5"/>
  <c r="N184" i="5"/>
  <c r="AB187" i="5"/>
  <c r="L187" i="5"/>
  <c r="Z188" i="5"/>
  <c r="AN190" i="5"/>
  <c r="V190" i="5"/>
  <c r="F190" i="5"/>
  <c r="AD190" i="5"/>
  <c r="AN235" i="5"/>
  <c r="V235" i="5"/>
  <c r="F235" i="5"/>
  <c r="AD235" i="5"/>
  <c r="AN417" i="5"/>
  <c r="V417" i="5"/>
  <c r="F417" i="5"/>
  <c r="AD417" i="5"/>
  <c r="N92" i="5"/>
  <c r="AD94" i="5"/>
  <c r="N100" i="5"/>
  <c r="AD100" i="5"/>
  <c r="X105" i="5"/>
  <c r="N113" i="5"/>
  <c r="AD113" i="5"/>
  <c r="X114" i="5"/>
  <c r="N117" i="5"/>
  <c r="AD117" i="5"/>
  <c r="X118" i="5"/>
  <c r="X140" i="5"/>
  <c r="X150" i="5"/>
  <c r="N178" i="5"/>
  <c r="AD178" i="5"/>
  <c r="X179" i="5"/>
  <c r="N194" i="5"/>
  <c r="AD194" i="5"/>
  <c r="N198" i="5"/>
  <c r="AD198" i="5"/>
  <c r="N260" i="5"/>
  <c r="AD260" i="5"/>
  <c r="X392" i="5"/>
  <c r="X395" i="5"/>
  <c r="N401" i="5"/>
  <c r="AD401" i="5"/>
  <c r="X406" i="5"/>
  <c r="N412" i="5"/>
  <c r="AD412" i="5"/>
  <c r="J83" i="5"/>
  <c r="Z83" i="5"/>
  <c r="R86" i="5"/>
  <c r="J15" i="5"/>
  <c r="T15" i="5"/>
  <c r="P22" i="5"/>
  <c r="AF22" i="5"/>
  <c r="J54" i="5"/>
  <c r="R54" i="5"/>
  <c r="Z54" i="5"/>
  <c r="AH54" i="5"/>
  <c r="P55" i="5"/>
  <c r="AF55" i="5"/>
  <c r="P65" i="5"/>
  <c r="AF65" i="5"/>
  <c r="J68" i="5"/>
  <c r="R68" i="5"/>
  <c r="Z68" i="5"/>
  <c r="AH68" i="5"/>
  <c r="P69" i="5"/>
  <c r="R83" i="5"/>
  <c r="AH83" i="5"/>
  <c r="J86" i="5"/>
  <c r="Z86" i="5"/>
  <c r="AH86" i="5"/>
  <c r="P91" i="5"/>
  <c r="AF91" i="5"/>
  <c r="Z93" i="5"/>
  <c r="H93" i="5"/>
  <c r="AH93" i="5"/>
  <c r="X99" i="5"/>
  <c r="H99" i="5"/>
  <c r="AF99" i="5"/>
  <c r="AN115" i="5"/>
  <c r="AD115" i="5"/>
  <c r="V115" i="5"/>
  <c r="N115" i="5"/>
  <c r="F115" i="5"/>
  <c r="R115" i="5"/>
  <c r="AH115" i="5"/>
  <c r="X122" i="5"/>
  <c r="H122" i="5"/>
  <c r="AF122" i="5"/>
  <c r="AN125" i="5"/>
  <c r="AD125" i="5"/>
  <c r="V125" i="5"/>
  <c r="N125" i="5"/>
  <c r="F125" i="5"/>
  <c r="R125" i="5"/>
  <c r="AH125" i="5"/>
  <c r="X152" i="5"/>
  <c r="H152" i="5"/>
  <c r="AF152" i="5"/>
  <c r="AN159" i="5"/>
  <c r="AD159" i="5"/>
  <c r="V159" i="5"/>
  <c r="N159" i="5"/>
  <c r="F159" i="5"/>
  <c r="R159" i="5"/>
  <c r="AH159" i="5"/>
  <c r="X164" i="5"/>
  <c r="H164" i="5"/>
  <c r="AF164" i="5"/>
  <c r="Z168" i="5"/>
  <c r="H168" i="5"/>
  <c r="AH168" i="5"/>
  <c r="AN170" i="5"/>
  <c r="AD170" i="5"/>
  <c r="V170" i="5"/>
  <c r="N170" i="5"/>
  <c r="F170" i="5"/>
  <c r="R170" i="5"/>
  <c r="AH170" i="5"/>
  <c r="AN176" i="5"/>
  <c r="AD176" i="5"/>
  <c r="V176" i="5"/>
  <c r="N176" i="5"/>
  <c r="F176" i="5"/>
  <c r="R176" i="5"/>
  <c r="AH176" i="5"/>
  <c r="X182" i="5"/>
  <c r="H182" i="5"/>
  <c r="AF182" i="5"/>
  <c r="AH186" i="5"/>
  <c r="AD186" i="5"/>
  <c r="V186" i="5"/>
  <c r="N186" i="5"/>
  <c r="F186" i="5"/>
  <c r="R186" i="5"/>
  <c r="AN186" i="5"/>
  <c r="AN231" i="5"/>
  <c r="AD231" i="5"/>
  <c r="V231" i="5"/>
  <c r="N231" i="5"/>
  <c r="F231" i="5"/>
  <c r="Z231" i="5"/>
  <c r="J231" i="5"/>
  <c r="AH231" i="5"/>
  <c r="AN393" i="5"/>
  <c r="AD393" i="5"/>
  <c r="V393" i="5"/>
  <c r="N393" i="5"/>
  <c r="F393" i="5"/>
  <c r="Z393" i="5"/>
  <c r="J393" i="5"/>
  <c r="AH393" i="5"/>
  <c r="AN423" i="5"/>
  <c r="AD423" i="5"/>
  <c r="V423" i="5"/>
  <c r="N423" i="5"/>
  <c r="F423" i="5"/>
  <c r="Z423" i="5"/>
  <c r="J423" i="5"/>
  <c r="AH423" i="5"/>
  <c r="F15" i="5"/>
  <c r="N15" i="5"/>
  <c r="J18" i="5"/>
  <c r="R18" i="5"/>
  <c r="Z18" i="5"/>
  <c r="AH18" i="5"/>
  <c r="H22" i="5"/>
  <c r="F54" i="5"/>
  <c r="N54" i="5"/>
  <c r="V54" i="5"/>
  <c r="AD54" i="5"/>
  <c r="AN54" i="5"/>
  <c r="H55" i="5"/>
  <c r="J56" i="5"/>
  <c r="R56" i="5"/>
  <c r="Z56" i="5"/>
  <c r="AH56" i="5"/>
  <c r="P57" i="5"/>
  <c r="J58" i="5"/>
  <c r="R58" i="5"/>
  <c r="Z58" i="5"/>
  <c r="AH58" i="5"/>
  <c r="J63" i="5"/>
  <c r="R63" i="5"/>
  <c r="Z63" i="5"/>
  <c r="AH63" i="5"/>
  <c r="H65" i="5"/>
  <c r="J66" i="5"/>
  <c r="R66" i="5"/>
  <c r="Z66" i="5"/>
  <c r="AH66" i="5"/>
  <c r="P67" i="5"/>
  <c r="F68" i="5"/>
  <c r="N68" i="5"/>
  <c r="V68" i="5"/>
  <c r="AD68" i="5"/>
  <c r="AN68" i="5"/>
  <c r="H69" i="5"/>
  <c r="X69" i="5"/>
  <c r="J71" i="5"/>
  <c r="R71" i="5"/>
  <c r="Z71" i="5"/>
  <c r="AH71" i="5"/>
  <c r="F83" i="5"/>
  <c r="N83" i="5"/>
  <c r="V83" i="5"/>
  <c r="AD83" i="5"/>
  <c r="AN83" i="5"/>
  <c r="P85" i="5"/>
  <c r="F86" i="5"/>
  <c r="N86" i="5"/>
  <c r="V86" i="5"/>
  <c r="AD86" i="5"/>
  <c r="AN86" i="5"/>
  <c r="H91" i="5"/>
  <c r="AN92" i="5"/>
  <c r="J92" i="5"/>
  <c r="R92" i="5"/>
  <c r="Z92" i="5"/>
  <c r="AH92" i="5"/>
  <c r="R93" i="5"/>
  <c r="AN96" i="5"/>
  <c r="AD96" i="5"/>
  <c r="V96" i="5"/>
  <c r="N96" i="5"/>
  <c r="F96" i="5"/>
  <c r="R96" i="5"/>
  <c r="AH96" i="5"/>
  <c r="P99" i="5"/>
  <c r="J115" i="5"/>
  <c r="Z115" i="5"/>
  <c r="X116" i="5"/>
  <c r="H116" i="5"/>
  <c r="AF116" i="5"/>
  <c r="AN119" i="5"/>
  <c r="AD119" i="5"/>
  <c r="V119" i="5"/>
  <c r="N119" i="5"/>
  <c r="F119" i="5"/>
  <c r="R119" i="5"/>
  <c r="AH119" i="5"/>
  <c r="P122" i="5"/>
  <c r="J125" i="5"/>
  <c r="Z125" i="5"/>
  <c r="AN151" i="5"/>
  <c r="AD151" i="5"/>
  <c r="V151" i="5"/>
  <c r="N151" i="5"/>
  <c r="F151" i="5"/>
  <c r="R151" i="5"/>
  <c r="AH151" i="5"/>
  <c r="P152" i="5"/>
  <c r="J159" i="5"/>
  <c r="Z159" i="5"/>
  <c r="X160" i="5"/>
  <c r="H160" i="5"/>
  <c r="AF160" i="5"/>
  <c r="AN163" i="5"/>
  <c r="AD163" i="5"/>
  <c r="V163" i="5"/>
  <c r="N163" i="5"/>
  <c r="F163" i="5"/>
  <c r="R163" i="5"/>
  <c r="AH163" i="5"/>
  <c r="P164" i="5"/>
  <c r="R168" i="5"/>
  <c r="J170" i="5"/>
  <c r="Z170" i="5"/>
  <c r="H174" i="5"/>
  <c r="AN175" i="5"/>
  <c r="AB175" i="5"/>
  <c r="T175" i="5"/>
  <c r="N175" i="5"/>
  <c r="F175" i="5"/>
  <c r="P175" i="5"/>
  <c r="AF175" i="5"/>
  <c r="J176" i="5"/>
  <c r="Z176" i="5"/>
  <c r="X177" i="5"/>
  <c r="H177" i="5"/>
  <c r="AF177" i="5"/>
  <c r="AN181" i="5"/>
  <c r="AD181" i="5"/>
  <c r="V181" i="5"/>
  <c r="N181" i="5"/>
  <c r="F181" i="5"/>
  <c r="R181" i="5"/>
  <c r="AH181" i="5"/>
  <c r="P182" i="5"/>
  <c r="J186" i="5"/>
  <c r="Z186" i="5"/>
  <c r="R231" i="5"/>
  <c r="R393" i="5"/>
  <c r="X419" i="5"/>
  <c r="H419" i="5"/>
  <c r="P419" i="5"/>
  <c r="R423" i="5"/>
  <c r="P95" i="5"/>
  <c r="J100" i="5"/>
  <c r="R100" i="5"/>
  <c r="Z100" i="5"/>
  <c r="AH100" i="5"/>
  <c r="P105" i="5"/>
  <c r="J113" i="5"/>
  <c r="R113" i="5"/>
  <c r="Z113" i="5"/>
  <c r="AH113" i="5"/>
  <c r="P114" i="5"/>
  <c r="J117" i="5"/>
  <c r="R117" i="5"/>
  <c r="Z117" i="5"/>
  <c r="AH117" i="5"/>
  <c r="P118" i="5"/>
  <c r="J123" i="5"/>
  <c r="R123" i="5"/>
  <c r="Z123" i="5"/>
  <c r="AH123" i="5"/>
  <c r="P124" i="5"/>
  <c r="P140" i="5"/>
  <c r="P150" i="5"/>
  <c r="J153" i="5"/>
  <c r="R153" i="5"/>
  <c r="Z153" i="5"/>
  <c r="AH153" i="5"/>
  <c r="R154" i="5"/>
  <c r="J156" i="5"/>
  <c r="P156" i="5"/>
  <c r="X156" i="5"/>
  <c r="AF156" i="5"/>
  <c r="J157" i="5"/>
  <c r="R157" i="5"/>
  <c r="Z157" i="5"/>
  <c r="AH157" i="5"/>
  <c r="P158" i="5"/>
  <c r="J161" i="5"/>
  <c r="R161" i="5"/>
  <c r="Z161" i="5"/>
  <c r="AH161" i="5"/>
  <c r="P162" i="5"/>
  <c r="J172" i="5"/>
  <c r="R172" i="5"/>
  <c r="Z172" i="5"/>
  <c r="AH172" i="5"/>
  <c r="J178" i="5"/>
  <c r="R178" i="5"/>
  <c r="Z178" i="5"/>
  <c r="AH178" i="5"/>
  <c r="P179" i="5"/>
  <c r="J183" i="5"/>
  <c r="P183" i="5"/>
  <c r="X183" i="5"/>
  <c r="AF183" i="5"/>
  <c r="J184" i="5"/>
  <c r="R184" i="5"/>
  <c r="Z184" i="5"/>
  <c r="AH184" i="5"/>
  <c r="AN188" i="5"/>
  <c r="AD188" i="5"/>
  <c r="V188" i="5"/>
  <c r="N188" i="5"/>
  <c r="F188" i="5"/>
  <c r="R188" i="5"/>
  <c r="AH188" i="5"/>
  <c r="AN192" i="5"/>
  <c r="AD192" i="5"/>
  <c r="V192" i="5"/>
  <c r="N192" i="5"/>
  <c r="F192" i="5"/>
  <c r="R192" i="5"/>
  <c r="AH192" i="5"/>
  <c r="AN196" i="5"/>
  <c r="AD196" i="5"/>
  <c r="V196" i="5"/>
  <c r="N196" i="5"/>
  <c r="F196" i="5"/>
  <c r="R196" i="5"/>
  <c r="AH196" i="5"/>
  <c r="AN200" i="5"/>
  <c r="AD200" i="5"/>
  <c r="V200" i="5"/>
  <c r="N200" i="5"/>
  <c r="F200" i="5"/>
  <c r="R200" i="5"/>
  <c r="AH200" i="5"/>
  <c r="X394" i="5"/>
  <c r="H394" i="5"/>
  <c r="AF394" i="5"/>
  <c r="J190" i="5"/>
  <c r="R190" i="5"/>
  <c r="Z190" i="5"/>
  <c r="AH190" i="5"/>
  <c r="J194" i="5"/>
  <c r="R194" i="5"/>
  <c r="Z194" i="5"/>
  <c r="AH194" i="5"/>
  <c r="J198" i="5"/>
  <c r="R198" i="5"/>
  <c r="Z198" i="5"/>
  <c r="AH198" i="5"/>
  <c r="J235" i="5"/>
  <c r="R235" i="5"/>
  <c r="Z235" i="5"/>
  <c r="AH235" i="5"/>
  <c r="J260" i="5"/>
  <c r="R260" i="5"/>
  <c r="Z260" i="5"/>
  <c r="AH260" i="5"/>
  <c r="P392" i="5"/>
  <c r="P395" i="5"/>
  <c r="J401" i="5"/>
  <c r="R401" i="5"/>
  <c r="Z401" i="5"/>
  <c r="AH401" i="5"/>
  <c r="P406" i="5"/>
  <c r="J412" i="5"/>
  <c r="R412" i="5"/>
  <c r="Z412" i="5"/>
  <c r="AH412" i="5"/>
  <c r="J417" i="5"/>
  <c r="R417" i="5"/>
  <c r="Z417" i="5"/>
  <c r="AH417" i="5"/>
  <c r="AO36" i="5"/>
  <c r="AO38" i="5"/>
  <c r="AO40" i="5"/>
  <c r="AO42" i="5"/>
  <c r="AO44" i="5"/>
  <c r="AO46" i="5"/>
  <c r="AO48" i="5"/>
  <c r="AO50" i="5"/>
  <c r="AO60" i="5"/>
  <c r="AO62" i="5"/>
  <c r="AO74" i="5"/>
  <c r="AO76" i="5"/>
  <c r="AO78" i="5"/>
  <c r="AO80" i="5"/>
  <c r="AO82" i="5"/>
  <c r="AO106" i="5"/>
  <c r="AO108" i="5"/>
  <c r="AO110" i="5"/>
  <c r="AO112" i="5"/>
  <c r="AO202" i="5"/>
  <c r="AO204" i="5"/>
  <c r="AO206" i="5"/>
  <c r="AO208" i="5"/>
  <c r="AO210" i="5"/>
  <c r="AO212" i="5"/>
  <c r="AO214" i="5"/>
  <c r="AO216" i="5"/>
  <c r="AO218" i="5"/>
  <c r="AO220" i="5"/>
  <c r="AO222" i="5"/>
  <c r="AO224" i="5"/>
  <c r="AO226" i="5"/>
  <c r="AO228" i="5"/>
  <c r="AO230" i="5"/>
  <c r="AO238" i="5"/>
  <c r="AO240" i="5"/>
  <c r="AO242" i="5"/>
  <c r="AO244" i="5"/>
  <c r="AO246" i="5"/>
  <c r="AO251" i="5"/>
  <c r="AO253" i="5"/>
  <c r="AO255" i="5"/>
  <c r="AO257" i="5"/>
  <c r="AO263" i="5"/>
  <c r="AO265" i="5"/>
  <c r="AO284" i="5"/>
  <c r="AO286" i="5"/>
  <c r="AO288" i="5"/>
  <c r="AO290" i="5"/>
  <c r="AO292" i="5"/>
  <c r="AO294" i="5"/>
  <c r="AO296" i="5"/>
  <c r="AO298" i="5"/>
  <c r="AO300" i="5"/>
  <c r="AO302" i="5"/>
  <c r="AO304" i="5"/>
  <c r="AO396" i="5"/>
  <c r="AO398" i="5"/>
  <c r="AO400" i="5"/>
  <c r="AO407" i="5"/>
  <c r="AO409" i="5"/>
  <c r="AO411" i="5"/>
  <c r="AO421" i="5"/>
  <c r="AO64" i="5"/>
  <c r="AO84" i="5"/>
  <c r="AO87" i="5"/>
  <c r="AO89" i="5"/>
  <c r="AO98" i="5"/>
  <c r="AO101" i="5"/>
  <c r="AO103" i="5"/>
  <c r="AO121" i="5"/>
  <c r="AO127" i="5"/>
  <c r="AO129" i="5"/>
  <c r="AO133" i="5"/>
  <c r="AO135" i="5"/>
  <c r="AO137" i="5"/>
  <c r="AO139" i="5"/>
  <c r="AO142" i="5"/>
  <c r="AO144" i="5"/>
  <c r="AO146" i="5"/>
  <c r="AO148" i="5"/>
  <c r="AO232" i="5"/>
  <c r="AO258" i="5"/>
  <c r="AO266" i="5"/>
  <c r="AO267" i="5"/>
  <c r="AO269" i="5"/>
  <c r="AO271" i="5"/>
  <c r="AO273" i="5"/>
  <c r="AO275" i="5"/>
  <c r="AO277" i="5"/>
  <c r="AO279" i="5"/>
  <c r="AO281" i="5"/>
  <c r="AO308" i="5"/>
  <c r="AO310" i="5"/>
  <c r="AO312" i="5"/>
  <c r="AO314" i="5"/>
  <c r="AO316" i="5"/>
  <c r="AO318" i="5"/>
  <c r="AO320" i="5"/>
  <c r="AO322" i="5"/>
  <c r="AO324" i="5"/>
  <c r="AO326" i="5"/>
  <c r="AO328" i="5"/>
  <c r="AO330" i="5"/>
  <c r="AO332" i="5"/>
  <c r="AO334" i="5"/>
  <c r="AO336" i="5"/>
  <c r="AO338" i="5"/>
  <c r="AO340" i="5"/>
  <c r="AO342" i="5"/>
  <c r="AO344" i="5"/>
  <c r="AO346" i="5"/>
  <c r="AO348" i="5"/>
  <c r="AO350" i="5"/>
  <c r="AO352" i="5"/>
  <c r="AO354" i="5"/>
  <c r="AO356" i="5"/>
  <c r="AO360" i="5"/>
  <c r="AO362" i="5"/>
  <c r="AO364" i="5"/>
  <c r="AO366" i="5"/>
  <c r="AO368" i="5"/>
  <c r="AO370" i="5"/>
  <c r="AO372" i="5"/>
  <c r="AO374" i="5"/>
  <c r="AO376" i="5"/>
  <c r="AO378" i="5"/>
  <c r="AO380" i="5"/>
  <c r="AO382" i="5"/>
  <c r="AO384" i="5"/>
  <c r="AO386" i="5"/>
  <c r="AO388" i="5"/>
  <c r="AO390" i="5"/>
  <c r="AO402" i="5"/>
  <c r="AO404" i="5"/>
  <c r="AO413" i="5"/>
  <c r="AO415" i="5"/>
  <c r="AO418" i="5"/>
  <c r="AO425" i="5"/>
  <c r="AO20" i="5"/>
  <c r="AO6" i="5"/>
  <c r="AO8" i="5"/>
  <c r="AO10" i="5"/>
  <c r="AO12" i="5"/>
  <c r="AO14" i="5"/>
  <c r="AO16" i="5"/>
  <c r="AO23" i="5"/>
  <c r="AO25" i="5"/>
  <c r="AO27" i="5"/>
  <c r="AO29" i="5"/>
  <c r="AO31" i="5"/>
  <c r="AO33" i="5"/>
  <c r="AO35" i="5"/>
  <c r="AO166" i="5"/>
  <c r="AO282" i="5"/>
  <c r="AO358" i="5"/>
  <c r="AO21" i="5"/>
  <c r="AO72" i="5"/>
  <c r="AO88" i="5"/>
  <c r="AO90" i="5"/>
  <c r="AO97" i="5"/>
  <c r="AO102" i="5"/>
  <c r="AO104" i="5"/>
  <c r="AO120" i="5"/>
  <c r="AO126" i="5"/>
  <c r="AO128" i="5"/>
  <c r="AO130" i="5"/>
  <c r="AO132" i="5"/>
  <c r="AO134" i="5"/>
  <c r="AO136" i="5"/>
  <c r="AO138" i="5"/>
  <c r="AO141" i="5"/>
  <c r="AO143" i="5"/>
  <c r="AO145" i="5"/>
  <c r="AO147" i="5"/>
  <c r="AO149" i="5"/>
  <c r="AO233" i="5"/>
  <c r="AO249" i="5"/>
  <c r="AO261" i="5"/>
  <c r="AO268" i="5"/>
  <c r="AO270" i="5"/>
  <c r="AO272" i="5"/>
  <c r="AO274" i="5"/>
  <c r="AO276" i="5"/>
  <c r="AO278" i="5"/>
  <c r="AO280" i="5"/>
  <c r="AO307" i="5"/>
  <c r="AO309" i="5"/>
  <c r="AO311" i="5"/>
  <c r="AO313" i="5"/>
  <c r="AO315" i="5"/>
  <c r="AO317" i="5"/>
  <c r="AO319" i="5"/>
  <c r="AO321" i="5"/>
  <c r="AO323" i="5"/>
  <c r="AO325" i="5"/>
  <c r="AO327" i="5"/>
  <c r="AO329" i="5"/>
  <c r="AO331" i="5"/>
  <c r="AO333" i="5"/>
  <c r="AO335" i="5"/>
  <c r="AO337" i="5"/>
  <c r="AO339" i="5"/>
  <c r="AO341" i="5"/>
  <c r="AO343" i="5"/>
  <c r="AO345" i="5"/>
  <c r="AO347" i="5"/>
  <c r="AO349" i="5"/>
  <c r="AO351" i="5"/>
  <c r="AO353" i="5"/>
  <c r="AO355" i="5"/>
  <c r="AO361" i="5"/>
  <c r="AO363" i="5"/>
  <c r="AO365" i="5"/>
  <c r="AO367" i="5"/>
  <c r="AO369" i="5"/>
  <c r="AO371" i="5"/>
  <c r="AO373" i="5"/>
  <c r="AO375" i="5"/>
  <c r="AO377" i="5"/>
  <c r="AO379" i="5"/>
  <c r="AO381" i="5"/>
  <c r="AO383" i="5"/>
  <c r="AO385" i="5"/>
  <c r="AO387" i="5"/>
  <c r="AO389" i="5"/>
  <c r="AO391" i="5"/>
  <c r="AO403" i="5"/>
  <c r="AO405" i="5"/>
  <c r="AO414" i="5"/>
  <c r="AO424" i="5"/>
  <c r="AO426" i="5"/>
  <c r="AO52" i="5"/>
  <c r="AO5" i="5"/>
  <c r="AO7" i="5"/>
  <c r="AO9" i="5"/>
  <c r="AO11" i="5"/>
  <c r="AO13" i="5"/>
  <c r="AO17" i="5"/>
  <c r="AO24" i="5"/>
  <c r="AO26" i="5"/>
  <c r="AO28" i="5"/>
  <c r="AO30" i="5"/>
  <c r="AO32" i="5"/>
  <c r="AO34" i="5"/>
  <c r="AO37" i="5"/>
  <c r="AO39" i="5"/>
  <c r="AO41" i="5"/>
  <c r="AO43" i="5"/>
  <c r="AO45" i="5"/>
  <c r="AO47" i="5"/>
  <c r="AO49" i="5"/>
  <c r="AO51" i="5"/>
  <c r="AO53" i="5"/>
  <c r="AO61" i="5"/>
  <c r="AO70" i="5"/>
  <c r="AO75" i="5"/>
  <c r="AO77" i="5"/>
  <c r="AO79" i="5"/>
  <c r="AO81" i="5"/>
  <c r="AO107" i="5"/>
  <c r="AO109" i="5"/>
  <c r="AO111" i="5"/>
  <c r="AO203" i="5"/>
  <c r="AO205" i="5"/>
  <c r="AO207" i="5"/>
  <c r="AO209" i="5"/>
  <c r="AO211" i="5"/>
  <c r="AO213" i="5"/>
  <c r="AO215" i="5"/>
  <c r="AO217" i="5"/>
  <c r="AO219" i="5"/>
  <c r="AO221" i="5"/>
  <c r="AO223" i="5"/>
  <c r="AO225" i="5"/>
  <c r="AO227" i="5"/>
  <c r="AO229" i="5"/>
  <c r="AO237" i="5"/>
  <c r="AO239" i="5"/>
  <c r="AO241" i="5"/>
  <c r="AO243" i="5"/>
  <c r="AO245" i="5"/>
  <c r="AO247" i="5"/>
  <c r="AO252" i="5"/>
  <c r="AO254" i="5"/>
  <c r="AO256" i="5"/>
  <c r="AO262" i="5"/>
  <c r="AO264" i="5"/>
  <c r="AO283" i="5"/>
  <c r="AO285" i="5"/>
  <c r="AO287" i="5"/>
  <c r="AO289" i="5"/>
  <c r="AO291" i="5"/>
  <c r="AO293" i="5"/>
  <c r="AO295" i="5"/>
  <c r="AO297" i="5"/>
  <c r="AO299" i="5"/>
  <c r="AO301" i="5"/>
  <c r="AO303" i="5"/>
  <c r="AO305" i="5"/>
  <c r="AO397" i="5"/>
  <c r="AO399" i="5"/>
  <c r="AO408" i="5"/>
  <c r="AO410" i="5"/>
  <c r="AO420" i="5"/>
  <c r="AO422" i="5"/>
  <c r="AO19" i="5"/>
  <c r="AN15" i="5"/>
  <c r="AH15" i="5"/>
  <c r="AD15" i="5"/>
  <c r="Z15" i="5"/>
  <c r="V15" i="5"/>
  <c r="R15" i="5"/>
  <c r="H15" i="5"/>
  <c r="L15" i="5"/>
  <c r="P15" i="5"/>
  <c r="X15" i="5"/>
  <c r="AF15" i="5"/>
  <c r="AN22" i="5"/>
  <c r="AH22" i="5"/>
  <c r="AD22" i="5"/>
  <c r="Z22" i="5"/>
  <c r="V22" i="5"/>
  <c r="R22" i="5"/>
  <c r="N22" i="5"/>
  <c r="J22" i="5"/>
  <c r="F22" i="5"/>
  <c r="L22" i="5"/>
  <c r="T22" i="5"/>
  <c r="AB22" i="5"/>
  <c r="AN55" i="5"/>
  <c r="AH55" i="5"/>
  <c r="AD55" i="5"/>
  <c r="Z55" i="5"/>
  <c r="V55" i="5"/>
  <c r="R55" i="5"/>
  <c r="N55" i="5"/>
  <c r="J55" i="5"/>
  <c r="F55" i="5"/>
  <c r="L55" i="5"/>
  <c r="T55" i="5"/>
  <c r="AB55" i="5"/>
  <c r="AN57" i="5"/>
  <c r="AH57" i="5"/>
  <c r="AD57" i="5"/>
  <c r="Z57" i="5"/>
  <c r="V57" i="5"/>
  <c r="X57" i="5"/>
  <c r="R57" i="5"/>
  <c r="N57" i="5"/>
  <c r="J57" i="5"/>
  <c r="F57" i="5"/>
  <c r="L57" i="5"/>
  <c r="T57" i="5"/>
  <c r="L59" i="5"/>
  <c r="L73" i="5"/>
  <c r="AF94" i="5"/>
  <c r="AB94" i="5"/>
  <c r="X94" i="5"/>
  <c r="T94" i="5"/>
  <c r="P94" i="5"/>
  <c r="J94" i="5"/>
  <c r="F94" i="5"/>
  <c r="AH94" i="5"/>
  <c r="Z94" i="5"/>
  <c r="R94" i="5"/>
  <c r="H94" i="5"/>
  <c r="V94" i="5"/>
  <c r="AN94" i="5"/>
  <c r="AF131" i="5"/>
  <c r="Z131" i="5"/>
  <c r="V131" i="5"/>
  <c r="R131" i="5"/>
  <c r="N131" i="5"/>
  <c r="J131" i="5"/>
  <c r="F131" i="5"/>
  <c r="AH131" i="5"/>
  <c r="X131" i="5"/>
  <c r="P131" i="5"/>
  <c r="H131" i="5"/>
  <c r="AN131" i="5"/>
  <c r="AD131" i="5"/>
  <c r="AB131" i="5"/>
  <c r="T131" i="5"/>
  <c r="AN59" i="5"/>
  <c r="AH59" i="5"/>
  <c r="AD59" i="5"/>
  <c r="Z59" i="5"/>
  <c r="V59" i="5"/>
  <c r="R59" i="5"/>
  <c r="N59" i="5"/>
  <c r="J59" i="5"/>
  <c r="F59" i="5"/>
  <c r="AF59" i="5"/>
  <c r="X59" i="5"/>
  <c r="P59" i="5"/>
  <c r="H59" i="5"/>
  <c r="T59" i="5"/>
  <c r="AN73" i="5"/>
  <c r="AH73" i="5"/>
  <c r="AD73" i="5"/>
  <c r="Z73" i="5"/>
  <c r="V73" i="5"/>
  <c r="R73" i="5"/>
  <c r="N73" i="5"/>
  <c r="J73" i="5"/>
  <c r="F73" i="5"/>
  <c r="AF73" i="5"/>
  <c r="X73" i="5"/>
  <c r="P73" i="5"/>
  <c r="H73" i="5"/>
  <c r="T73" i="5"/>
  <c r="AN155" i="5"/>
  <c r="AH155" i="5"/>
  <c r="AD155" i="5"/>
  <c r="Z155" i="5"/>
  <c r="V155" i="5"/>
  <c r="R155" i="5"/>
  <c r="N155" i="5"/>
  <c r="J155" i="5"/>
  <c r="F155" i="5"/>
  <c r="L155" i="5"/>
  <c r="T155" i="5"/>
  <c r="AB155" i="5"/>
  <c r="AN169" i="5"/>
  <c r="AH169" i="5"/>
  <c r="AD169" i="5"/>
  <c r="Z169" i="5"/>
  <c r="V169" i="5"/>
  <c r="R169" i="5"/>
  <c r="N169" i="5"/>
  <c r="J169" i="5"/>
  <c r="F169" i="5"/>
  <c r="L169" i="5"/>
  <c r="T169" i="5"/>
  <c r="AB169" i="5"/>
  <c r="AN171" i="5"/>
  <c r="AH171" i="5"/>
  <c r="AD171" i="5"/>
  <c r="Z171" i="5"/>
  <c r="V171" i="5"/>
  <c r="R171" i="5"/>
  <c r="N171" i="5"/>
  <c r="J171" i="5"/>
  <c r="F171" i="5"/>
  <c r="L171" i="5"/>
  <c r="T171" i="5"/>
  <c r="AB171" i="5"/>
  <c r="AF173" i="5"/>
  <c r="AB173" i="5"/>
  <c r="X173" i="5"/>
  <c r="T173" i="5"/>
  <c r="P173" i="5"/>
  <c r="J173" i="5"/>
  <c r="F173" i="5"/>
  <c r="L173" i="5"/>
  <c r="N173" i="5"/>
  <c r="V173" i="5"/>
  <c r="AD173" i="5"/>
  <c r="AN173" i="5"/>
  <c r="AN185" i="5"/>
  <c r="AH185" i="5"/>
  <c r="AD185" i="5"/>
  <c r="Z185" i="5"/>
  <c r="V185" i="5"/>
  <c r="R185" i="5"/>
  <c r="N185" i="5"/>
  <c r="J185" i="5"/>
  <c r="F185" i="5"/>
  <c r="AF185" i="5"/>
  <c r="X185" i="5"/>
  <c r="P185" i="5"/>
  <c r="H185" i="5"/>
  <c r="T185" i="5"/>
  <c r="AN189" i="5"/>
  <c r="AH189" i="5"/>
  <c r="AD189" i="5"/>
  <c r="Z189" i="5"/>
  <c r="V189" i="5"/>
  <c r="R189" i="5"/>
  <c r="N189" i="5"/>
  <c r="J189" i="5"/>
  <c r="F189" i="5"/>
  <c r="AF189" i="5"/>
  <c r="X189" i="5"/>
  <c r="P189" i="5"/>
  <c r="H189" i="5"/>
  <c r="T189" i="5"/>
  <c r="AN193" i="5"/>
  <c r="AH193" i="5"/>
  <c r="AD193" i="5"/>
  <c r="Z193" i="5"/>
  <c r="V193" i="5"/>
  <c r="R193" i="5"/>
  <c r="N193" i="5"/>
  <c r="J193" i="5"/>
  <c r="F193" i="5"/>
  <c r="AF193" i="5"/>
  <c r="X193" i="5"/>
  <c r="P193" i="5"/>
  <c r="H193" i="5"/>
  <c r="T193" i="5"/>
  <c r="AN197" i="5"/>
  <c r="AH197" i="5"/>
  <c r="AD197" i="5"/>
  <c r="Z197" i="5"/>
  <c r="V197" i="5"/>
  <c r="R197" i="5"/>
  <c r="N197" i="5"/>
  <c r="J197" i="5"/>
  <c r="F197" i="5"/>
  <c r="AF197" i="5"/>
  <c r="X197" i="5"/>
  <c r="P197" i="5"/>
  <c r="H197" i="5"/>
  <c r="T197" i="5"/>
  <c r="AN201" i="5"/>
  <c r="AH201" i="5"/>
  <c r="AD201" i="5"/>
  <c r="Z201" i="5"/>
  <c r="V201" i="5"/>
  <c r="R201" i="5"/>
  <c r="N201" i="5"/>
  <c r="J201" i="5"/>
  <c r="F201" i="5"/>
  <c r="AF201" i="5"/>
  <c r="X201" i="5"/>
  <c r="P201" i="5"/>
  <c r="H201" i="5"/>
  <c r="T201" i="5"/>
  <c r="AN234" i="5"/>
  <c r="AH234" i="5"/>
  <c r="AD234" i="5"/>
  <c r="Z234" i="5"/>
  <c r="V234" i="5"/>
  <c r="R234" i="5"/>
  <c r="N234" i="5"/>
  <c r="J234" i="5"/>
  <c r="F234" i="5"/>
  <c r="AF234" i="5"/>
  <c r="X234" i="5"/>
  <c r="P234" i="5"/>
  <c r="H234" i="5"/>
  <c r="T234" i="5"/>
  <c r="AN259" i="5"/>
  <c r="AH259" i="5"/>
  <c r="AB259" i="5"/>
  <c r="X259" i="5"/>
  <c r="T259" i="5"/>
  <c r="P259" i="5"/>
  <c r="J259" i="5"/>
  <c r="F259" i="5"/>
  <c r="AF259" i="5"/>
  <c r="Z259" i="5"/>
  <c r="R259" i="5"/>
  <c r="H259" i="5"/>
  <c r="N259" i="5"/>
  <c r="L259" i="5"/>
  <c r="V259" i="5"/>
  <c r="H18" i="5"/>
  <c r="L18" i="5"/>
  <c r="P18" i="5"/>
  <c r="T18" i="5"/>
  <c r="X18" i="5"/>
  <c r="AB18" i="5"/>
  <c r="AF18" i="5"/>
  <c r="H54" i="5"/>
  <c r="L54" i="5"/>
  <c r="P54" i="5"/>
  <c r="T54" i="5"/>
  <c r="X54" i="5"/>
  <c r="AB54" i="5"/>
  <c r="AF54" i="5"/>
  <c r="H56" i="5"/>
  <c r="L56" i="5"/>
  <c r="P56" i="5"/>
  <c r="T56" i="5"/>
  <c r="X56" i="5"/>
  <c r="AB56" i="5"/>
  <c r="AF56" i="5"/>
  <c r="AN65" i="5"/>
  <c r="AH65" i="5"/>
  <c r="AD65" i="5"/>
  <c r="Z65" i="5"/>
  <c r="V65" i="5"/>
  <c r="R65" i="5"/>
  <c r="N65" i="5"/>
  <c r="J65" i="5"/>
  <c r="F65" i="5"/>
  <c r="L65" i="5"/>
  <c r="T65" i="5"/>
  <c r="AB65" i="5"/>
  <c r="AN67" i="5"/>
  <c r="AH67" i="5"/>
  <c r="AD67" i="5"/>
  <c r="Z67" i="5"/>
  <c r="V67" i="5"/>
  <c r="R67" i="5"/>
  <c r="N67" i="5"/>
  <c r="J67" i="5"/>
  <c r="F67" i="5"/>
  <c r="L67" i="5"/>
  <c r="T67" i="5"/>
  <c r="AB67" i="5"/>
  <c r="AN69" i="5"/>
  <c r="AH69" i="5"/>
  <c r="AD69" i="5"/>
  <c r="Z69" i="5"/>
  <c r="V69" i="5"/>
  <c r="R69" i="5"/>
  <c r="N69" i="5"/>
  <c r="J69" i="5"/>
  <c r="F69" i="5"/>
  <c r="L69" i="5"/>
  <c r="T69" i="5"/>
  <c r="AB69" i="5"/>
  <c r="AN85" i="5"/>
  <c r="AH85" i="5"/>
  <c r="AD85" i="5"/>
  <c r="Z85" i="5"/>
  <c r="V85" i="5"/>
  <c r="R85" i="5"/>
  <c r="N85" i="5"/>
  <c r="J85" i="5"/>
  <c r="F85" i="5"/>
  <c r="L85" i="5"/>
  <c r="T85" i="5"/>
  <c r="AB85" i="5"/>
  <c r="AN91" i="5"/>
  <c r="AH91" i="5"/>
  <c r="AD91" i="5"/>
  <c r="Z91" i="5"/>
  <c r="V91" i="5"/>
  <c r="R91" i="5"/>
  <c r="N91" i="5"/>
  <c r="J91" i="5"/>
  <c r="F91" i="5"/>
  <c r="L91" i="5"/>
  <c r="T91" i="5"/>
  <c r="AB91" i="5"/>
  <c r="AF93" i="5"/>
  <c r="AB93" i="5"/>
  <c r="X93" i="5"/>
  <c r="T93" i="5"/>
  <c r="P93" i="5"/>
  <c r="J93" i="5"/>
  <c r="F93" i="5"/>
  <c r="L93" i="5"/>
  <c r="N93" i="5"/>
  <c r="V93" i="5"/>
  <c r="AD93" i="5"/>
  <c r="AN93" i="5"/>
  <c r="AN95" i="5"/>
  <c r="AH95" i="5"/>
  <c r="AD95" i="5"/>
  <c r="Z95" i="5"/>
  <c r="V95" i="5"/>
  <c r="R95" i="5"/>
  <c r="N95" i="5"/>
  <c r="J95" i="5"/>
  <c r="F95" i="5"/>
  <c r="L95" i="5"/>
  <c r="T95" i="5"/>
  <c r="AB95" i="5"/>
  <c r="AN99" i="5"/>
  <c r="AH99" i="5"/>
  <c r="AD99" i="5"/>
  <c r="Z99" i="5"/>
  <c r="V99" i="5"/>
  <c r="R99" i="5"/>
  <c r="N99" i="5"/>
  <c r="J99" i="5"/>
  <c r="F99" i="5"/>
  <c r="L99" i="5"/>
  <c r="T99" i="5"/>
  <c r="AB99" i="5"/>
  <c r="AN105" i="5"/>
  <c r="AH105" i="5"/>
  <c r="AD105" i="5"/>
  <c r="Z105" i="5"/>
  <c r="V105" i="5"/>
  <c r="R105" i="5"/>
  <c r="N105" i="5"/>
  <c r="J105" i="5"/>
  <c r="F105" i="5"/>
  <c r="L105" i="5"/>
  <c r="T105" i="5"/>
  <c r="AB105" i="5"/>
  <c r="AN114" i="5"/>
  <c r="AH114" i="5"/>
  <c r="AD114" i="5"/>
  <c r="Z114" i="5"/>
  <c r="V114" i="5"/>
  <c r="R114" i="5"/>
  <c r="N114" i="5"/>
  <c r="J114" i="5"/>
  <c r="F114" i="5"/>
  <c r="L114" i="5"/>
  <c r="T114" i="5"/>
  <c r="AB114" i="5"/>
  <c r="AN116" i="5"/>
  <c r="AH116" i="5"/>
  <c r="AD116" i="5"/>
  <c r="Z116" i="5"/>
  <c r="V116" i="5"/>
  <c r="R116" i="5"/>
  <c r="N116" i="5"/>
  <c r="J116" i="5"/>
  <c r="F116" i="5"/>
  <c r="L116" i="5"/>
  <c r="T116" i="5"/>
  <c r="AB116" i="5"/>
  <c r="AN118" i="5"/>
  <c r="AH118" i="5"/>
  <c r="AD118" i="5"/>
  <c r="Z118" i="5"/>
  <c r="V118" i="5"/>
  <c r="R118" i="5"/>
  <c r="N118" i="5"/>
  <c r="J118" i="5"/>
  <c r="F118" i="5"/>
  <c r="L118" i="5"/>
  <c r="T118" i="5"/>
  <c r="AB118" i="5"/>
  <c r="AN122" i="5"/>
  <c r="AH122" i="5"/>
  <c r="AD122" i="5"/>
  <c r="Z122" i="5"/>
  <c r="V122" i="5"/>
  <c r="R122" i="5"/>
  <c r="N122" i="5"/>
  <c r="J122" i="5"/>
  <c r="F122" i="5"/>
  <c r="L122" i="5"/>
  <c r="T122" i="5"/>
  <c r="AB122" i="5"/>
  <c r="AN124" i="5"/>
  <c r="AH124" i="5"/>
  <c r="AD124" i="5"/>
  <c r="Z124" i="5"/>
  <c r="V124" i="5"/>
  <c r="R124" i="5"/>
  <c r="N124" i="5"/>
  <c r="J124" i="5"/>
  <c r="F124" i="5"/>
  <c r="L124" i="5"/>
  <c r="T124" i="5"/>
  <c r="AB124" i="5"/>
  <c r="AF140" i="5"/>
  <c r="Z140" i="5"/>
  <c r="V140" i="5"/>
  <c r="R140" i="5"/>
  <c r="N140" i="5"/>
  <c r="J140" i="5"/>
  <c r="F140" i="5"/>
  <c r="L140" i="5"/>
  <c r="T140" i="5"/>
  <c r="AB140" i="5"/>
  <c r="AD140" i="5"/>
  <c r="AN140" i="5"/>
  <c r="AN150" i="5"/>
  <c r="AH150" i="5"/>
  <c r="AD150" i="5"/>
  <c r="Z150" i="5"/>
  <c r="V150" i="5"/>
  <c r="R150" i="5"/>
  <c r="N150" i="5"/>
  <c r="J150" i="5"/>
  <c r="F150" i="5"/>
  <c r="L150" i="5"/>
  <c r="T150" i="5"/>
  <c r="AB150" i="5"/>
  <c r="AN152" i="5"/>
  <c r="AH152" i="5"/>
  <c r="AD152" i="5"/>
  <c r="Z152" i="5"/>
  <c r="V152" i="5"/>
  <c r="R152" i="5"/>
  <c r="N152" i="5"/>
  <c r="J152" i="5"/>
  <c r="F152" i="5"/>
  <c r="L152" i="5"/>
  <c r="T152" i="5"/>
  <c r="AB152" i="5"/>
  <c r="AF154" i="5"/>
  <c r="AB154" i="5"/>
  <c r="X154" i="5"/>
  <c r="T154" i="5"/>
  <c r="P154" i="5"/>
  <c r="J154" i="5"/>
  <c r="F154" i="5"/>
  <c r="L154" i="5"/>
  <c r="N154" i="5"/>
  <c r="V154" i="5"/>
  <c r="AD154" i="5"/>
  <c r="AN154" i="5"/>
  <c r="H155" i="5"/>
  <c r="P155" i="5"/>
  <c r="X155" i="5"/>
  <c r="AF155" i="5"/>
  <c r="AN158" i="5"/>
  <c r="AH158" i="5"/>
  <c r="AD158" i="5"/>
  <c r="Z158" i="5"/>
  <c r="V158" i="5"/>
  <c r="R158" i="5"/>
  <c r="N158" i="5"/>
  <c r="J158" i="5"/>
  <c r="F158" i="5"/>
  <c r="L158" i="5"/>
  <c r="T158" i="5"/>
  <c r="AB158" i="5"/>
  <c r="AN160" i="5"/>
  <c r="AH160" i="5"/>
  <c r="AD160" i="5"/>
  <c r="Z160" i="5"/>
  <c r="V160" i="5"/>
  <c r="R160" i="5"/>
  <c r="N160" i="5"/>
  <c r="J160" i="5"/>
  <c r="F160" i="5"/>
  <c r="L160" i="5"/>
  <c r="T160" i="5"/>
  <c r="AB160" i="5"/>
  <c r="AN162" i="5"/>
  <c r="AH162" i="5"/>
  <c r="AD162" i="5"/>
  <c r="Z162" i="5"/>
  <c r="V162" i="5"/>
  <c r="R162" i="5"/>
  <c r="N162" i="5"/>
  <c r="J162" i="5"/>
  <c r="F162" i="5"/>
  <c r="L162" i="5"/>
  <c r="T162" i="5"/>
  <c r="AB162" i="5"/>
  <c r="AN164" i="5"/>
  <c r="AH164" i="5"/>
  <c r="AD164" i="5"/>
  <c r="Z164" i="5"/>
  <c r="V164" i="5"/>
  <c r="R164" i="5"/>
  <c r="N164" i="5"/>
  <c r="J164" i="5"/>
  <c r="F164" i="5"/>
  <c r="L164" i="5"/>
  <c r="T164" i="5"/>
  <c r="AB164" i="5"/>
  <c r="AO165" i="5"/>
  <c r="AO167" i="5"/>
  <c r="AF168" i="5"/>
  <c r="AB168" i="5"/>
  <c r="X168" i="5"/>
  <c r="T168" i="5"/>
  <c r="P168" i="5"/>
  <c r="J168" i="5"/>
  <c r="F168" i="5"/>
  <c r="L168" i="5"/>
  <c r="N168" i="5"/>
  <c r="V168" i="5"/>
  <c r="AD168" i="5"/>
  <c r="AN168" i="5"/>
  <c r="H169" i="5"/>
  <c r="P169" i="5"/>
  <c r="X169" i="5"/>
  <c r="AF169" i="5"/>
  <c r="H171" i="5"/>
  <c r="P171" i="5"/>
  <c r="X171" i="5"/>
  <c r="AF171" i="5"/>
  <c r="H173" i="5"/>
  <c r="R173" i="5"/>
  <c r="Z173" i="5"/>
  <c r="AH173" i="5"/>
  <c r="AN174" i="5"/>
  <c r="AH174" i="5"/>
  <c r="AD174" i="5"/>
  <c r="Z174" i="5"/>
  <c r="V174" i="5"/>
  <c r="R174" i="5"/>
  <c r="AF174" i="5"/>
  <c r="X174" i="5"/>
  <c r="P174" i="5"/>
  <c r="J174" i="5"/>
  <c r="F174" i="5"/>
  <c r="L174" i="5"/>
  <c r="N174" i="5"/>
  <c r="AB174" i="5"/>
  <c r="L185" i="5"/>
  <c r="AB185" i="5"/>
  <c r="AN187" i="5"/>
  <c r="AH187" i="5"/>
  <c r="AD187" i="5"/>
  <c r="Z187" i="5"/>
  <c r="V187" i="5"/>
  <c r="R187" i="5"/>
  <c r="N187" i="5"/>
  <c r="J187" i="5"/>
  <c r="F187" i="5"/>
  <c r="AF187" i="5"/>
  <c r="X187" i="5"/>
  <c r="P187" i="5"/>
  <c r="H187" i="5"/>
  <c r="T187" i="5"/>
  <c r="L189" i="5"/>
  <c r="AB189" i="5"/>
  <c r="AN191" i="5"/>
  <c r="AH191" i="5"/>
  <c r="AD191" i="5"/>
  <c r="Z191" i="5"/>
  <c r="V191" i="5"/>
  <c r="R191" i="5"/>
  <c r="N191" i="5"/>
  <c r="J191" i="5"/>
  <c r="F191" i="5"/>
  <c r="AF191" i="5"/>
  <c r="X191" i="5"/>
  <c r="P191" i="5"/>
  <c r="H191" i="5"/>
  <c r="T191" i="5"/>
  <c r="L193" i="5"/>
  <c r="AB193" i="5"/>
  <c r="AN195" i="5"/>
  <c r="AH195" i="5"/>
  <c r="AD195" i="5"/>
  <c r="Z195" i="5"/>
  <c r="V195" i="5"/>
  <c r="R195" i="5"/>
  <c r="N195" i="5"/>
  <c r="J195" i="5"/>
  <c r="F195" i="5"/>
  <c r="AF195" i="5"/>
  <c r="X195" i="5"/>
  <c r="P195" i="5"/>
  <c r="H195" i="5"/>
  <c r="T195" i="5"/>
  <c r="L197" i="5"/>
  <c r="AB197" i="5"/>
  <c r="AN199" i="5"/>
  <c r="AH199" i="5"/>
  <c r="AD199" i="5"/>
  <c r="Z199" i="5"/>
  <c r="V199" i="5"/>
  <c r="R199" i="5"/>
  <c r="N199" i="5"/>
  <c r="J199" i="5"/>
  <c r="F199" i="5"/>
  <c r="AF199" i="5"/>
  <c r="X199" i="5"/>
  <c r="P199" i="5"/>
  <c r="H199" i="5"/>
  <c r="T199" i="5"/>
  <c r="L201" i="5"/>
  <c r="AB201" i="5"/>
  <c r="L234" i="5"/>
  <c r="AB234" i="5"/>
  <c r="AN236" i="5"/>
  <c r="AH236" i="5"/>
  <c r="AD236" i="5"/>
  <c r="Z236" i="5"/>
  <c r="V236" i="5"/>
  <c r="R236" i="5"/>
  <c r="N236" i="5"/>
  <c r="J236" i="5"/>
  <c r="F236" i="5"/>
  <c r="AF236" i="5"/>
  <c r="X236" i="5"/>
  <c r="P236" i="5"/>
  <c r="H236" i="5"/>
  <c r="T236" i="5"/>
  <c r="H58" i="5"/>
  <c r="L58" i="5"/>
  <c r="P58" i="5"/>
  <c r="T58" i="5"/>
  <c r="X58" i="5"/>
  <c r="AB58" i="5"/>
  <c r="AF58" i="5"/>
  <c r="H63" i="5"/>
  <c r="L63" i="5"/>
  <c r="P63" i="5"/>
  <c r="T63" i="5"/>
  <c r="X63" i="5"/>
  <c r="AB63" i="5"/>
  <c r="AF63" i="5"/>
  <c r="H66" i="5"/>
  <c r="L66" i="5"/>
  <c r="P66" i="5"/>
  <c r="T66" i="5"/>
  <c r="X66" i="5"/>
  <c r="AB66" i="5"/>
  <c r="AF66" i="5"/>
  <c r="H68" i="5"/>
  <c r="L68" i="5"/>
  <c r="P68" i="5"/>
  <c r="T68" i="5"/>
  <c r="X68" i="5"/>
  <c r="AB68" i="5"/>
  <c r="AF68" i="5"/>
  <c r="H71" i="5"/>
  <c r="L71" i="5"/>
  <c r="P71" i="5"/>
  <c r="T71" i="5"/>
  <c r="X71" i="5"/>
  <c r="AB71" i="5"/>
  <c r="AF71" i="5"/>
  <c r="H83" i="5"/>
  <c r="L83" i="5"/>
  <c r="P83" i="5"/>
  <c r="T83" i="5"/>
  <c r="X83" i="5"/>
  <c r="AB83" i="5"/>
  <c r="AF83" i="5"/>
  <c r="H86" i="5"/>
  <c r="L86" i="5"/>
  <c r="P86" i="5"/>
  <c r="T86" i="5"/>
  <c r="X86" i="5"/>
  <c r="AB86" i="5"/>
  <c r="AF86" i="5"/>
  <c r="H92" i="5"/>
  <c r="L92" i="5"/>
  <c r="P92" i="5"/>
  <c r="T92" i="5"/>
  <c r="X92" i="5"/>
  <c r="AB92" i="5"/>
  <c r="AF92" i="5"/>
  <c r="H96" i="5"/>
  <c r="L96" i="5"/>
  <c r="P96" i="5"/>
  <c r="T96" i="5"/>
  <c r="X96" i="5"/>
  <c r="AB96" i="5"/>
  <c r="AF96" i="5"/>
  <c r="H100" i="5"/>
  <c r="L100" i="5"/>
  <c r="P100" i="5"/>
  <c r="T100" i="5"/>
  <c r="X100" i="5"/>
  <c r="AB100" i="5"/>
  <c r="AF100" i="5"/>
  <c r="H113" i="5"/>
  <c r="L113" i="5"/>
  <c r="P113" i="5"/>
  <c r="T113" i="5"/>
  <c r="X113" i="5"/>
  <c r="AB113" i="5"/>
  <c r="AF113" i="5"/>
  <c r="H115" i="5"/>
  <c r="L115" i="5"/>
  <c r="P115" i="5"/>
  <c r="T115" i="5"/>
  <c r="X115" i="5"/>
  <c r="AB115" i="5"/>
  <c r="AF115" i="5"/>
  <c r="H117" i="5"/>
  <c r="L117" i="5"/>
  <c r="P117" i="5"/>
  <c r="T117" i="5"/>
  <c r="X117" i="5"/>
  <c r="AB117" i="5"/>
  <c r="AF117" i="5"/>
  <c r="H119" i="5"/>
  <c r="L119" i="5"/>
  <c r="P119" i="5"/>
  <c r="T119" i="5"/>
  <c r="X119" i="5"/>
  <c r="AB119" i="5"/>
  <c r="AF119" i="5"/>
  <c r="H123" i="5"/>
  <c r="L123" i="5"/>
  <c r="P123" i="5"/>
  <c r="T123" i="5"/>
  <c r="X123" i="5"/>
  <c r="AB123" i="5"/>
  <c r="AF123" i="5"/>
  <c r="H125" i="5"/>
  <c r="L125" i="5"/>
  <c r="P125" i="5"/>
  <c r="T125" i="5"/>
  <c r="X125" i="5"/>
  <c r="AB125" i="5"/>
  <c r="AF125" i="5"/>
  <c r="H151" i="5"/>
  <c r="L151" i="5"/>
  <c r="P151" i="5"/>
  <c r="T151" i="5"/>
  <c r="X151" i="5"/>
  <c r="AB151" i="5"/>
  <c r="AF151" i="5"/>
  <c r="H153" i="5"/>
  <c r="L153" i="5"/>
  <c r="P153" i="5"/>
  <c r="T153" i="5"/>
  <c r="X153" i="5"/>
  <c r="AB153" i="5"/>
  <c r="AF153" i="5"/>
  <c r="H156" i="5"/>
  <c r="L156" i="5"/>
  <c r="R156" i="5"/>
  <c r="V156" i="5"/>
  <c r="Z156" i="5"/>
  <c r="AD156" i="5"/>
  <c r="AH156" i="5"/>
  <c r="H157" i="5"/>
  <c r="L157" i="5"/>
  <c r="P157" i="5"/>
  <c r="T157" i="5"/>
  <c r="X157" i="5"/>
  <c r="AB157" i="5"/>
  <c r="AF157" i="5"/>
  <c r="H159" i="5"/>
  <c r="L159" i="5"/>
  <c r="P159" i="5"/>
  <c r="T159" i="5"/>
  <c r="X159" i="5"/>
  <c r="AB159" i="5"/>
  <c r="AF159" i="5"/>
  <c r="H161" i="5"/>
  <c r="L161" i="5"/>
  <c r="P161" i="5"/>
  <c r="T161" i="5"/>
  <c r="X161" i="5"/>
  <c r="AB161" i="5"/>
  <c r="AF161" i="5"/>
  <c r="H163" i="5"/>
  <c r="L163" i="5"/>
  <c r="P163" i="5"/>
  <c r="T163" i="5"/>
  <c r="X163" i="5"/>
  <c r="AB163" i="5"/>
  <c r="AF163" i="5"/>
  <c r="H170" i="5"/>
  <c r="L170" i="5"/>
  <c r="P170" i="5"/>
  <c r="T170" i="5"/>
  <c r="X170" i="5"/>
  <c r="AB170" i="5"/>
  <c r="AF170" i="5"/>
  <c r="H172" i="5"/>
  <c r="L172" i="5"/>
  <c r="P172" i="5"/>
  <c r="T172" i="5"/>
  <c r="X172" i="5"/>
  <c r="AB172" i="5"/>
  <c r="AF172" i="5"/>
  <c r="AN177" i="5"/>
  <c r="AH177" i="5"/>
  <c r="AD177" i="5"/>
  <c r="Z177" i="5"/>
  <c r="V177" i="5"/>
  <c r="R177" i="5"/>
  <c r="N177" i="5"/>
  <c r="J177" i="5"/>
  <c r="F177" i="5"/>
  <c r="L177" i="5"/>
  <c r="T177" i="5"/>
  <c r="AB177" i="5"/>
  <c r="AN179" i="5"/>
  <c r="AH179" i="5"/>
  <c r="AD179" i="5"/>
  <c r="Z179" i="5"/>
  <c r="V179" i="5"/>
  <c r="R179" i="5"/>
  <c r="N179" i="5"/>
  <c r="J179" i="5"/>
  <c r="F179" i="5"/>
  <c r="L179" i="5"/>
  <c r="T179" i="5"/>
  <c r="AB179" i="5"/>
  <c r="AN182" i="5"/>
  <c r="AH182" i="5"/>
  <c r="AD182" i="5"/>
  <c r="Z182" i="5"/>
  <c r="V182" i="5"/>
  <c r="R182" i="5"/>
  <c r="N182" i="5"/>
  <c r="J182" i="5"/>
  <c r="F182" i="5"/>
  <c r="L182" i="5"/>
  <c r="T182" i="5"/>
  <c r="AB182" i="5"/>
  <c r="AN250" i="5"/>
  <c r="AH250" i="5"/>
  <c r="AD250" i="5"/>
  <c r="AF250" i="5"/>
  <c r="Z250" i="5"/>
  <c r="V250" i="5"/>
  <c r="R250" i="5"/>
  <c r="N250" i="5"/>
  <c r="J250" i="5"/>
  <c r="F250" i="5"/>
  <c r="L250" i="5"/>
  <c r="T250" i="5"/>
  <c r="AB250" i="5"/>
  <c r="AD259" i="5"/>
  <c r="H175" i="5"/>
  <c r="L175" i="5"/>
  <c r="R175" i="5"/>
  <c r="V175" i="5"/>
  <c r="Z175" i="5"/>
  <c r="AD175" i="5"/>
  <c r="AH175" i="5"/>
  <c r="H176" i="5"/>
  <c r="L176" i="5"/>
  <c r="P176" i="5"/>
  <c r="T176" i="5"/>
  <c r="X176" i="5"/>
  <c r="AB176" i="5"/>
  <c r="AF176" i="5"/>
  <c r="H178" i="5"/>
  <c r="L178" i="5"/>
  <c r="P178" i="5"/>
  <c r="T178" i="5"/>
  <c r="X178" i="5"/>
  <c r="AB178" i="5"/>
  <c r="AF178" i="5"/>
  <c r="H181" i="5"/>
  <c r="L181" i="5"/>
  <c r="P181" i="5"/>
  <c r="T181" i="5"/>
  <c r="X181" i="5"/>
  <c r="AB181" i="5"/>
  <c r="AF181" i="5"/>
  <c r="H183" i="5"/>
  <c r="L183" i="5"/>
  <c r="R183" i="5"/>
  <c r="V183" i="5"/>
  <c r="Z183" i="5"/>
  <c r="AD183" i="5"/>
  <c r="AH183" i="5"/>
  <c r="H184" i="5"/>
  <c r="L184" i="5"/>
  <c r="P184" i="5"/>
  <c r="T184" i="5"/>
  <c r="X184" i="5"/>
  <c r="AB184" i="5"/>
  <c r="AF184" i="5"/>
  <c r="H186" i="5"/>
  <c r="L186" i="5"/>
  <c r="P186" i="5"/>
  <c r="T186" i="5"/>
  <c r="X186" i="5"/>
  <c r="AB186" i="5"/>
  <c r="AF186" i="5"/>
  <c r="H188" i="5"/>
  <c r="L188" i="5"/>
  <c r="P188" i="5"/>
  <c r="T188" i="5"/>
  <c r="X188" i="5"/>
  <c r="AB188" i="5"/>
  <c r="AF188" i="5"/>
  <c r="H190" i="5"/>
  <c r="L190" i="5"/>
  <c r="P190" i="5"/>
  <c r="T190" i="5"/>
  <c r="X190" i="5"/>
  <c r="AB190" i="5"/>
  <c r="AF190" i="5"/>
  <c r="H192" i="5"/>
  <c r="L192" i="5"/>
  <c r="P192" i="5"/>
  <c r="T192" i="5"/>
  <c r="X192" i="5"/>
  <c r="AB192" i="5"/>
  <c r="AF192" i="5"/>
  <c r="H194" i="5"/>
  <c r="L194" i="5"/>
  <c r="P194" i="5"/>
  <c r="T194" i="5"/>
  <c r="X194" i="5"/>
  <c r="AB194" i="5"/>
  <c r="AF194" i="5"/>
  <c r="H196" i="5"/>
  <c r="L196" i="5"/>
  <c r="P196" i="5"/>
  <c r="T196" i="5"/>
  <c r="X196" i="5"/>
  <c r="AB196" i="5"/>
  <c r="AF196" i="5"/>
  <c r="H198" i="5"/>
  <c r="L198" i="5"/>
  <c r="P198" i="5"/>
  <c r="T198" i="5"/>
  <c r="X198" i="5"/>
  <c r="AB198" i="5"/>
  <c r="AF198" i="5"/>
  <c r="H200" i="5"/>
  <c r="L200" i="5"/>
  <c r="P200" i="5"/>
  <c r="T200" i="5"/>
  <c r="X200" i="5"/>
  <c r="AB200" i="5"/>
  <c r="AF200" i="5"/>
  <c r="H231" i="5"/>
  <c r="L231" i="5"/>
  <c r="P231" i="5"/>
  <c r="T231" i="5"/>
  <c r="X231" i="5"/>
  <c r="AB231" i="5"/>
  <c r="AF231" i="5"/>
  <c r="H235" i="5"/>
  <c r="L235" i="5"/>
  <c r="P235" i="5"/>
  <c r="T235" i="5"/>
  <c r="X235" i="5"/>
  <c r="AB235" i="5"/>
  <c r="AF235" i="5"/>
  <c r="H248" i="5"/>
  <c r="L248" i="5"/>
  <c r="P248" i="5"/>
  <c r="T248" i="5"/>
  <c r="X248" i="5"/>
  <c r="AB248" i="5"/>
  <c r="AF248" i="5"/>
  <c r="AO306" i="5"/>
  <c r="AO359" i="5"/>
  <c r="AN392" i="5"/>
  <c r="AH392" i="5"/>
  <c r="AD392" i="5"/>
  <c r="Z392" i="5"/>
  <c r="V392" i="5"/>
  <c r="R392" i="5"/>
  <c r="N392" i="5"/>
  <c r="J392" i="5"/>
  <c r="F392" i="5"/>
  <c r="L392" i="5"/>
  <c r="T392" i="5"/>
  <c r="AB392" i="5"/>
  <c r="AH394" i="5"/>
  <c r="AD394" i="5"/>
  <c r="Z394" i="5"/>
  <c r="V394" i="5"/>
  <c r="R394" i="5"/>
  <c r="N394" i="5"/>
  <c r="J394" i="5"/>
  <c r="F394" i="5"/>
  <c r="L394" i="5"/>
  <c r="T394" i="5"/>
  <c r="AB394" i="5"/>
  <c r="AN394" i="5"/>
  <c r="AN416" i="5"/>
  <c r="AH416" i="5"/>
  <c r="AD416" i="5"/>
  <c r="Z416" i="5"/>
  <c r="V416" i="5"/>
  <c r="R416" i="5"/>
  <c r="N416" i="5"/>
  <c r="J416" i="5"/>
  <c r="F416" i="5"/>
  <c r="AF416" i="5"/>
  <c r="X416" i="5"/>
  <c r="P416" i="5"/>
  <c r="H416" i="5"/>
  <c r="T416" i="5"/>
  <c r="H260" i="5"/>
  <c r="L260" i="5"/>
  <c r="P260" i="5"/>
  <c r="T260" i="5"/>
  <c r="X260" i="5"/>
  <c r="AB260" i="5"/>
  <c r="AF260" i="5"/>
  <c r="H393" i="5"/>
  <c r="L393" i="5"/>
  <c r="P393" i="5"/>
  <c r="T393" i="5"/>
  <c r="X393" i="5"/>
  <c r="AB393" i="5"/>
  <c r="AF393" i="5"/>
  <c r="AN395" i="5"/>
  <c r="AH395" i="5"/>
  <c r="AD395" i="5"/>
  <c r="Z395" i="5"/>
  <c r="V395" i="5"/>
  <c r="R395" i="5"/>
  <c r="N395" i="5"/>
  <c r="J395" i="5"/>
  <c r="F395" i="5"/>
  <c r="L395" i="5"/>
  <c r="T395" i="5"/>
  <c r="AB395" i="5"/>
  <c r="AN406" i="5"/>
  <c r="AH406" i="5"/>
  <c r="AD406" i="5"/>
  <c r="Z406" i="5"/>
  <c r="V406" i="5"/>
  <c r="R406" i="5"/>
  <c r="N406" i="5"/>
  <c r="J406" i="5"/>
  <c r="F406" i="5"/>
  <c r="L406" i="5"/>
  <c r="T406" i="5"/>
  <c r="AB406" i="5"/>
  <c r="AN419" i="5"/>
  <c r="AH419" i="5"/>
  <c r="AD419" i="5"/>
  <c r="Z419" i="5"/>
  <c r="V419" i="5"/>
  <c r="R419" i="5"/>
  <c r="N419" i="5"/>
  <c r="J419" i="5"/>
  <c r="F419" i="5"/>
  <c r="L419" i="5"/>
  <c r="T419" i="5"/>
  <c r="AB419" i="5"/>
  <c r="H401" i="5"/>
  <c r="L401" i="5"/>
  <c r="P401" i="5"/>
  <c r="T401" i="5"/>
  <c r="X401" i="5"/>
  <c r="AB401" i="5"/>
  <c r="AF401" i="5"/>
  <c r="H412" i="5"/>
  <c r="L412" i="5"/>
  <c r="P412" i="5"/>
  <c r="T412" i="5"/>
  <c r="X412" i="5"/>
  <c r="AB412" i="5"/>
  <c r="AF412" i="5"/>
  <c r="H417" i="5"/>
  <c r="L417" i="5"/>
  <c r="P417" i="5"/>
  <c r="T417" i="5"/>
  <c r="X417" i="5"/>
  <c r="AB417" i="5"/>
  <c r="AF417" i="5"/>
  <c r="H423" i="5"/>
  <c r="L423" i="5"/>
  <c r="P423" i="5"/>
  <c r="T423" i="5"/>
  <c r="X423" i="5"/>
  <c r="AB423" i="5"/>
  <c r="AF423" i="5"/>
  <c r="AM378" i="1"/>
  <c r="AM379" i="1"/>
  <c r="D57" i="1"/>
  <c r="D85" i="1"/>
  <c r="AB2" i="5" l="1"/>
  <c r="C16" i="4" s="1"/>
  <c r="V2" i="5"/>
  <c r="P2" i="5"/>
  <c r="C10" i="4" s="1"/>
  <c r="N2" i="5"/>
  <c r="C8" i="4" s="1"/>
  <c r="J2" i="5"/>
  <c r="C5" i="4" s="1"/>
  <c r="AD2" i="5"/>
  <c r="C17" i="4" s="1"/>
  <c r="T2" i="5"/>
  <c r="AN2" i="5"/>
  <c r="C22" i="4" s="1"/>
  <c r="AH2" i="5"/>
  <c r="C19" i="4" s="1"/>
  <c r="L2" i="5"/>
  <c r="R2" i="5"/>
  <c r="H2" i="5" s="1"/>
  <c r="C4" i="4" s="1"/>
  <c r="AF2" i="5"/>
  <c r="C18" i="4" s="1"/>
  <c r="AO417" i="5"/>
  <c r="AO393" i="5"/>
  <c r="AO181" i="5"/>
  <c r="AO176" i="5"/>
  <c r="AO170" i="5"/>
  <c r="AO161" i="5"/>
  <c r="AO157" i="5"/>
  <c r="AO153" i="5"/>
  <c r="AO125" i="5"/>
  <c r="AO119" i="5"/>
  <c r="AO115" i="5"/>
  <c r="AO100" i="5"/>
  <c r="AO92" i="5"/>
  <c r="AO83" i="5"/>
  <c r="AO68" i="5"/>
  <c r="AO63" i="5"/>
  <c r="AO56" i="5"/>
  <c r="AO18" i="5"/>
  <c r="AO423" i="5"/>
  <c r="AO412" i="5"/>
  <c r="AO260" i="5"/>
  <c r="AO248" i="5"/>
  <c r="AO231" i="5"/>
  <c r="AO198" i="5"/>
  <c r="AO194" i="5"/>
  <c r="AO190" i="5"/>
  <c r="AO186" i="5"/>
  <c r="AO183" i="5"/>
  <c r="AO178" i="5"/>
  <c r="AO172" i="5"/>
  <c r="AO163" i="5"/>
  <c r="AO159" i="5"/>
  <c r="AO151" i="5"/>
  <c r="AO123" i="5"/>
  <c r="AO117" i="5"/>
  <c r="AO113" i="5"/>
  <c r="AO96" i="5"/>
  <c r="AO86" i="5"/>
  <c r="AO71" i="5"/>
  <c r="AO66" i="5"/>
  <c r="AO58" i="5"/>
  <c r="AO54" i="5"/>
  <c r="AO401" i="5"/>
  <c r="AO235" i="5"/>
  <c r="AO200" i="5"/>
  <c r="AO196" i="5"/>
  <c r="AO192" i="5"/>
  <c r="AO188" i="5"/>
  <c r="AO184" i="5"/>
  <c r="AO419" i="5"/>
  <c r="AO406" i="5"/>
  <c r="AO416" i="5"/>
  <c r="AO392" i="5"/>
  <c r="AO395" i="5"/>
  <c r="AO394" i="5"/>
  <c r="AO250" i="5"/>
  <c r="AO182" i="5"/>
  <c r="AO177" i="5"/>
  <c r="AO236" i="5"/>
  <c r="AO195" i="5"/>
  <c r="AO187" i="5"/>
  <c r="AO174" i="5"/>
  <c r="AO168" i="5"/>
  <c r="AO164" i="5"/>
  <c r="AO160" i="5"/>
  <c r="AO150" i="5"/>
  <c r="AO140" i="5"/>
  <c r="AO124" i="5"/>
  <c r="AO118" i="5"/>
  <c r="AO114" i="5"/>
  <c r="AO99" i="5"/>
  <c r="AO85" i="5"/>
  <c r="AO69" i="5"/>
  <c r="AO65" i="5"/>
  <c r="AO259" i="5"/>
  <c r="AO234" i="5"/>
  <c r="AO197" i="5"/>
  <c r="AO189" i="5"/>
  <c r="AO169" i="5"/>
  <c r="AO73" i="5"/>
  <c r="AO59" i="5"/>
  <c r="AO57" i="5"/>
  <c r="AO22" i="5"/>
  <c r="AO175" i="5"/>
  <c r="AO179" i="5"/>
  <c r="AO156" i="5"/>
  <c r="AO199" i="5"/>
  <c r="AO191" i="5"/>
  <c r="AO162" i="5"/>
  <c r="AO158" i="5"/>
  <c r="AO154" i="5"/>
  <c r="AO152" i="5"/>
  <c r="AO122" i="5"/>
  <c r="AO116" i="5"/>
  <c r="AO105" i="5"/>
  <c r="AO95" i="5"/>
  <c r="AO93" i="5"/>
  <c r="AO91" i="5"/>
  <c r="AO67" i="5"/>
  <c r="AO201" i="5"/>
  <c r="AO193" i="5"/>
  <c r="AO185" i="5"/>
  <c r="AO173" i="5"/>
  <c r="AO171" i="5"/>
  <c r="AO155" i="5"/>
  <c r="AO131" i="5"/>
  <c r="AO94" i="5"/>
  <c r="AO55" i="5"/>
  <c r="X2" i="5"/>
  <c r="Z2" i="5"/>
  <c r="AO15" i="5"/>
  <c r="M258" i="1"/>
  <c r="M257" i="1"/>
  <c r="M182" i="1"/>
  <c r="M173" i="1"/>
  <c r="M174" i="1"/>
  <c r="M175" i="1"/>
  <c r="M168" i="1"/>
  <c r="M167" i="1"/>
  <c r="M166" i="1"/>
  <c r="M165" i="1"/>
  <c r="M156" i="1"/>
  <c r="M154" i="1"/>
  <c r="M94" i="1"/>
  <c r="M93" i="1"/>
  <c r="J178" i="1"/>
  <c r="N178" i="1"/>
  <c r="R178" i="1"/>
  <c r="V178" i="1"/>
  <c r="Z178" i="1"/>
  <c r="AD178" i="1"/>
  <c r="AH178" i="1"/>
  <c r="AL178" i="1"/>
  <c r="F178" i="1"/>
  <c r="D179" i="1"/>
  <c r="J179" i="1" s="1"/>
  <c r="D178" i="1"/>
  <c r="L178" i="1" s="1"/>
  <c r="D177" i="1"/>
  <c r="J177" i="1" s="1"/>
  <c r="D187" i="1"/>
  <c r="F2" i="5" l="1"/>
  <c r="C3" i="4" s="1"/>
  <c r="C13" i="4"/>
  <c r="AO2" i="5"/>
  <c r="H179" i="1"/>
  <c r="H177" i="1"/>
  <c r="AJ179" i="1"/>
  <c r="AF179" i="1"/>
  <c r="AB179" i="1"/>
  <c r="X179" i="1"/>
  <c r="T179" i="1"/>
  <c r="P179" i="1"/>
  <c r="L179" i="1"/>
  <c r="AJ177" i="1"/>
  <c r="AF177" i="1"/>
  <c r="AB177" i="1"/>
  <c r="X177" i="1"/>
  <c r="T177" i="1"/>
  <c r="P177" i="1"/>
  <c r="L177" i="1"/>
  <c r="F179" i="1"/>
  <c r="F177" i="1"/>
  <c r="H178" i="1"/>
  <c r="AL179" i="1"/>
  <c r="AH179" i="1"/>
  <c r="AD179" i="1"/>
  <c r="Z179" i="1"/>
  <c r="V179" i="1"/>
  <c r="R179" i="1"/>
  <c r="N179" i="1"/>
  <c r="AJ178" i="1"/>
  <c r="AF178" i="1"/>
  <c r="AB178" i="1"/>
  <c r="X178" i="1"/>
  <c r="T178" i="1"/>
  <c r="P178" i="1"/>
  <c r="AL177" i="1"/>
  <c r="AH177" i="1"/>
  <c r="AD177" i="1"/>
  <c r="Z177" i="1"/>
  <c r="V177" i="1"/>
  <c r="R177" i="1"/>
  <c r="N177" i="1"/>
  <c r="D123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J209" i="1"/>
  <c r="AC260" i="1"/>
  <c r="AD260" i="1" s="1"/>
  <c r="AC258" i="1"/>
  <c r="AC140" i="1"/>
  <c r="AC131" i="1"/>
  <c r="AL425" i="1"/>
  <c r="AJ425" i="1"/>
  <c r="AH425" i="1"/>
  <c r="AF425" i="1"/>
  <c r="AD425" i="1"/>
  <c r="AB425" i="1"/>
  <c r="Z425" i="1"/>
  <c r="X425" i="1"/>
  <c r="V425" i="1"/>
  <c r="T425" i="1"/>
  <c r="R425" i="1"/>
  <c r="P425" i="1"/>
  <c r="N425" i="1"/>
  <c r="L425" i="1"/>
  <c r="J425" i="1"/>
  <c r="H425" i="1"/>
  <c r="F425" i="1"/>
  <c r="AL424" i="1"/>
  <c r="AJ424" i="1"/>
  <c r="AH424" i="1"/>
  <c r="AF424" i="1"/>
  <c r="AD424" i="1"/>
  <c r="AB424" i="1"/>
  <c r="Z424" i="1"/>
  <c r="X424" i="1"/>
  <c r="V424" i="1"/>
  <c r="T424" i="1"/>
  <c r="R424" i="1"/>
  <c r="P424" i="1"/>
  <c r="N424" i="1"/>
  <c r="L424" i="1"/>
  <c r="J424" i="1"/>
  <c r="H424" i="1"/>
  <c r="F424" i="1"/>
  <c r="AL423" i="1"/>
  <c r="AJ423" i="1"/>
  <c r="AH423" i="1"/>
  <c r="AF423" i="1"/>
  <c r="AD423" i="1"/>
  <c r="AB423" i="1"/>
  <c r="Z423" i="1"/>
  <c r="X423" i="1"/>
  <c r="V423" i="1"/>
  <c r="T423" i="1"/>
  <c r="R423" i="1"/>
  <c r="P423" i="1"/>
  <c r="N423" i="1"/>
  <c r="L423" i="1"/>
  <c r="J423" i="1"/>
  <c r="H423" i="1"/>
  <c r="F423" i="1"/>
  <c r="D422" i="1"/>
  <c r="AJ422" i="1" s="1"/>
  <c r="AL421" i="1"/>
  <c r="AJ421" i="1"/>
  <c r="AH421" i="1"/>
  <c r="AF421" i="1"/>
  <c r="AD421" i="1"/>
  <c r="AB421" i="1"/>
  <c r="Z421" i="1"/>
  <c r="X421" i="1"/>
  <c r="V421" i="1"/>
  <c r="T421" i="1"/>
  <c r="R421" i="1"/>
  <c r="P421" i="1"/>
  <c r="N421" i="1"/>
  <c r="L421" i="1"/>
  <c r="J421" i="1"/>
  <c r="H421" i="1"/>
  <c r="F421" i="1"/>
  <c r="AL420" i="1"/>
  <c r="AJ420" i="1"/>
  <c r="AH420" i="1"/>
  <c r="AF420" i="1"/>
  <c r="AD420" i="1"/>
  <c r="AB420" i="1"/>
  <c r="Z420" i="1"/>
  <c r="X420" i="1"/>
  <c r="V420" i="1"/>
  <c r="T420" i="1"/>
  <c r="R420" i="1"/>
  <c r="P420" i="1"/>
  <c r="N420" i="1"/>
  <c r="L420" i="1"/>
  <c r="J420" i="1"/>
  <c r="H420" i="1"/>
  <c r="F420" i="1"/>
  <c r="AL419" i="1"/>
  <c r="AJ419" i="1"/>
  <c r="AH419" i="1"/>
  <c r="AF419" i="1"/>
  <c r="AD419" i="1"/>
  <c r="AB419" i="1"/>
  <c r="Z419" i="1"/>
  <c r="X419" i="1"/>
  <c r="V419" i="1"/>
  <c r="T419" i="1"/>
  <c r="R419" i="1"/>
  <c r="P419" i="1"/>
  <c r="N419" i="1"/>
  <c r="L419" i="1"/>
  <c r="J419" i="1"/>
  <c r="H419" i="1"/>
  <c r="F419" i="1"/>
  <c r="D418" i="1"/>
  <c r="AL417" i="1"/>
  <c r="AJ417" i="1"/>
  <c r="AH417" i="1"/>
  <c r="AF417" i="1"/>
  <c r="AD417" i="1"/>
  <c r="AB417" i="1"/>
  <c r="Z417" i="1"/>
  <c r="X417" i="1"/>
  <c r="V417" i="1"/>
  <c r="T417" i="1"/>
  <c r="R417" i="1"/>
  <c r="P417" i="1"/>
  <c r="N417" i="1"/>
  <c r="L417" i="1"/>
  <c r="J417" i="1"/>
  <c r="H417" i="1"/>
  <c r="F417" i="1"/>
  <c r="D416" i="1"/>
  <c r="D415" i="1"/>
  <c r="L415" i="1" s="1"/>
  <c r="AL414" i="1"/>
  <c r="AJ414" i="1"/>
  <c r="AH414" i="1"/>
  <c r="AF414" i="1"/>
  <c r="AD414" i="1"/>
  <c r="AB414" i="1"/>
  <c r="Z414" i="1"/>
  <c r="X414" i="1"/>
  <c r="V414" i="1"/>
  <c r="T414" i="1"/>
  <c r="R414" i="1"/>
  <c r="P414" i="1"/>
  <c r="N414" i="1"/>
  <c r="L414" i="1"/>
  <c r="J414" i="1"/>
  <c r="H414" i="1"/>
  <c r="F414" i="1"/>
  <c r="AL413" i="1"/>
  <c r="AJ413" i="1"/>
  <c r="AH413" i="1"/>
  <c r="AF413" i="1"/>
  <c r="AD413" i="1"/>
  <c r="AB413" i="1"/>
  <c r="Z413" i="1"/>
  <c r="X413" i="1"/>
  <c r="V413" i="1"/>
  <c r="T413" i="1"/>
  <c r="R413" i="1"/>
  <c r="P413" i="1"/>
  <c r="N413" i="1"/>
  <c r="L413" i="1"/>
  <c r="J413" i="1"/>
  <c r="H413" i="1"/>
  <c r="F413" i="1"/>
  <c r="AL412" i="1"/>
  <c r="AJ412" i="1"/>
  <c r="AH412" i="1"/>
  <c r="AF412" i="1"/>
  <c r="AD412" i="1"/>
  <c r="AB412" i="1"/>
  <c r="Z412" i="1"/>
  <c r="X412" i="1"/>
  <c r="V412" i="1"/>
  <c r="T412" i="1"/>
  <c r="R412" i="1"/>
  <c r="P412" i="1"/>
  <c r="N412" i="1"/>
  <c r="L412" i="1"/>
  <c r="J412" i="1"/>
  <c r="H412" i="1"/>
  <c r="F412" i="1"/>
  <c r="D411" i="1"/>
  <c r="AJ411" i="1" s="1"/>
  <c r="AL410" i="1"/>
  <c r="AJ410" i="1"/>
  <c r="AH410" i="1"/>
  <c r="AF410" i="1"/>
  <c r="AD410" i="1"/>
  <c r="AB410" i="1"/>
  <c r="Z410" i="1"/>
  <c r="X410" i="1"/>
  <c r="V410" i="1"/>
  <c r="T410" i="1"/>
  <c r="R410" i="1"/>
  <c r="P410" i="1"/>
  <c r="N410" i="1"/>
  <c r="L410" i="1"/>
  <c r="J410" i="1"/>
  <c r="H410" i="1"/>
  <c r="F410" i="1"/>
  <c r="AL409" i="1"/>
  <c r="AJ409" i="1"/>
  <c r="AH409" i="1"/>
  <c r="AF409" i="1"/>
  <c r="AD409" i="1"/>
  <c r="AB409" i="1"/>
  <c r="Z409" i="1"/>
  <c r="X409" i="1"/>
  <c r="V409" i="1"/>
  <c r="T409" i="1"/>
  <c r="R409" i="1"/>
  <c r="P409" i="1"/>
  <c r="N409" i="1"/>
  <c r="L409" i="1"/>
  <c r="J409" i="1"/>
  <c r="H409" i="1"/>
  <c r="F409" i="1"/>
  <c r="AL408" i="1"/>
  <c r="AJ408" i="1"/>
  <c r="AH408" i="1"/>
  <c r="AF408" i="1"/>
  <c r="AD408" i="1"/>
  <c r="AB408" i="1"/>
  <c r="Z408" i="1"/>
  <c r="X408" i="1"/>
  <c r="V408" i="1"/>
  <c r="T408" i="1"/>
  <c r="R408" i="1"/>
  <c r="P408" i="1"/>
  <c r="N408" i="1"/>
  <c r="L408" i="1"/>
  <c r="J408" i="1"/>
  <c r="H408" i="1"/>
  <c r="F408" i="1"/>
  <c r="AL407" i="1"/>
  <c r="AJ407" i="1"/>
  <c r="AH407" i="1"/>
  <c r="AF407" i="1"/>
  <c r="AD407" i="1"/>
  <c r="AB407" i="1"/>
  <c r="Z407" i="1"/>
  <c r="X407" i="1"/>
  <c r="V407" i="1"/>
  <c r="T407" i="1"/>
  <c r="R407" i="1"/>
  <c r="P407" i="1"/>
  <c r="N407" i="1"/>
  <c r="L407" i="1"/>
  <c r="J407" i="1"/>
  <c r="H407" i="1"/>
  <c r="F407" i="1"/>
  <c r="AL406" i="1"/>
  <c r="AJ406" i="1"/>
  <c r="AH406" i="1"/>
  <c r="AF406" i="1"/>
  <c r="AD406" i="1"/>
  <c r="AB406" i="1"/>
  <c r="Z406" i="1"/>
  <c r="X406" i="1"/>
  <c r="V406" i="1"/>
  <c r="T406" i="1"/>
  <c r="R406" i="1"/>
  <c r="P406" i="1"/>
  <c r="N406" i="1"/>
  <c r="L406" i="1"/>
  <c r="J406" i="1"/>
  <c r="H406" i="1"/>
  <c r="F406" i="1"/>
  <c r="D405" i="1"/>
  <c r="AF405" i="1" s="1"/>
  <c r="AL404" i="1"/>
  <c r="AJ404" i="1"/>
  <c r="AH404" i="1"/>
  <c r="AF404" i="1"/>
  <c r="AD404" i="1"/>
  <c r="AB404" i="1"/>
  <c r="Z404" i="1"/>
  <c r="X404" i="1"/>
  <c r="V404" i="1"/>
  <c r="T404" i="1"/>
  <c r="R404" i="1"/>
  <c r="P404" i="1"/>
  <c r="N404" i="1"/>
  <c r="L404" i="1"/>
  <c r="J404" i="1"/>
  <c r="H404" i="1"/>
  <c r="F404" i="1"/>
  <c r="AL403" i="1"/>
  <c r="AJ403" i="1"/>
  <c r="AH403" i="1"/>
  <c r="AF403" i="1"/>
  <c r="AD403" i="1"/>
  <c r="AB403" i="1"/>
  <c r="Z403" i="1"/>
  <c r="X403" i="1"/>
  <c r="V403" i="1"/>
  <c r="T403" i="1"/>
  <c r="R403" i="1"/>
  <c r="P403" i="1"/>
  <c r="N403" i="1"/>
  <c r="L403" i="1"/>
  <c r="J403" i="1"/>
  <c r="H403" i="1"/>
  <c r="F403" i="1"/>
  <c r="AL402" i="1"/>
  <c r="AJ402" i="1"/>
  <c r="AH402" i="1"/>
  <c r="AF402" i="1"/>
  <c r="AD402" i="1"/>
  <c r="AB402" i="1"/>
  <c r="Z402" i="1"/>
  <c r="X402" i="1"/>
  <c r="V402" i="1"/>
  <c r="T402" i="1"/>
  <c r="R402" i="1"/>
  <c r="P402" i="1"/>
  <c r="N402" i="1"/>
  <c r="L402" i="1"/>
  <c r="J402" i="1"/>
  <c r="H402" i="1"/>
  <c r="F402" i="1"/>
  <c r="AL401" i="1"/>
  <c r="AJ401" i="1"/>
  <c r="AH401" i="1"/>
  <c r="AF401" i="1"/>
  <c r="AD401" i="1"/>
  <c r="AB401" i="1"/>
  <c r="Z401" i="1"/>
  <c r="X401" i="1"/>
  <c r="V401" i="1"/>
  <c r="T401" i="1"/>
  <c r="R401" i="1"/>
  <c r="P401" i="1"/>
  <c r="N401" i="1"/>
  <c r="L401" i="1"/>
  <c r="J401" i="1"/>
  <c r="H401" i="1"/>
  <c r="F401" i="1"/>
  <c r="D400" i="1"/>
  <c r="AL400" i="1" s="1"/>
  <c r="AL399" i="1"/>
  <c r="AJ399" i="1"/>
  <c r="AH399" i="1"/>
  <c r="AF399" i="1"/>
  <c r="AD399" i="1"/>
  <c r="AB399" i="1"/>
  <c r="Z399" i="1"/>
  <c r="X399" i="1"/>
  <c r="V399" i="1"/>
  <c r="T399" i="1"/>
  <c r="R399" i="1"/>
  <c r="P399" i="1"/>
  <c r="N399" i="1"/>
  <c r="L399" i="1"/>
  <c r="J399" i="1"/>
  <c r="H399" i="1"/>
  <c r="F399" i="1"/>
  <c r="AL398" i="1"/>
  <c r="AJ398" i="1"/>
  <c r="AH398" i="1"/>
  <c r="AF398" i="1"/>
  <c r="AD398" i="1"/>
  <c r="AB398" i="1"/>
  <c r="Z398" i="1"/>
  <c r="X398" i="1"/>
  <c r="V398" i="1"/>
  <c r="T398" i="1"/>
  <c r="R398" i="1"/>
  <c r="P398" i="1"/>
  <c r="N398" i="1"/>
  <c r="L398" i="1"/>
  <c r="J398" i="1"/>
  <c r="H398" i="1"/>
  <c r="F398" i="1"/>
  <c r="AL397" i="1"/>
  <c r="AJ397" i="1"/>
  <c r="AH397" i="1"/>
  <c r="AF397" i="1"/>
  <c r="AD397" i="1"/>
  <c r="AB397" i="1"/>
  <c r="Z397" i="1"/>
  <c r="X397" i="1"/>
  <c r="V397" i="1"/>
  <c r="T397" i="1"/>
  <c r="R397" i="1"/>
  <c r="P397" i="1"/>
  <c r="N397" i="1"/>
  <c r="L397" i="1"/>
  <c r="J397" i="1"/>
  <c r="H397" i="1"/>
  <c r="F397" i="1"/>
  <c r="AL396" i="1"/>
  <c r="AJ396" i="1"/>
  <c r="AH396" i="1"/>
  <c r="AF396" i="1"/>
  <c r="AD396" i="1"/>
  <c r="AB396" i="1"/>
  <c r="Z396" i="1"/>
  <c r="X396" i="1"/>
  <c r="V396" i="1"/>
  <c r="T396" i="1"/>
  <c r="R396" i="1"/>
  <c r="P396" i="1"/>
  <c r="N396" i="1"/>
  <c r="L396" i="1"/>
  <c r="J396" i="1"/>
  <c r="H396" i="1"/>
  <c r="F396" i="1"/>
  <c r="AL395" i="1"/>
  <c r="AJ395" i="1"/>
  <c r="AH395" i="1"/>
  <c r="AF395" i="1"/>
  <c r="AD395" i="1"/>
  <c r="AB395" i="1"/>
  <c r="Z395" i="1"/>
  <c r="X395" i="1"/>
  <c r="V395" i="1"/>
  <c r="T395" i="1"/>
  <c r="R395" i="1"/>
  <c r="P395" i="1"/>
  <c r="N395" i="1"/>
  <c r="L395" i="1"/>
  <c r="J395" i="1"/>
  <c r="H395" i="1"/>
  <c r="F395" i="1"/>
  <c r="D394" i="1"/>
  <c r="D393" i="1"/>
  <c r="AF393" i="1" s="1"/>
  <c r="D392" i="1"/>
  <c r="AJ392" i="1" s="1"/>
  <c r="D391" i="1"/>
  <c r="P391" i="1" s="1"/>
  <c r="AL390" i="1"/>
  <c r="AJ390" i="1"/>
  <c r="AH390" i="1"/>
  <c r="AF390" i="1"/>
  <c r="AD390" i="1"/>
  <c r="AB390" i="1"/>
  <c r="Z390" i="1"/>
  <c r="X390" i="1"/>
  <c r="V390" i="1"/>
  <c r="T390" i="1"/>
  <c r="R390" i="1"/>
  <c r="P390" i="1"/>
  <c r="N390" i="1"/>
  <c r="L390" i="1"/>
  <c r="J390" i="1"/>
  <c r="H390" i="1"/>
  <c r="F390" i="1"/>
  <c r="AL389" i="1"/>
  <c r="AJ389" i="1"/>
  <c r="AH389" i="1"/>
  <c r="AF389" i="1"/>
  <c r="AD389" i="1"/>
  <c r="AB389" i="1"/>
  <c r="Z389" i="1"/>
  <c r="X389" i="1"/>
  <c r="V389" i="1"/>
  <c r="T389" i="1"/>
  <c r="R389" i="1"/>
  <c r="P389" i="1"/>
  <c r="N389" i="1"/>
  <c r="L389" i="1"/>
  <c r="J389" i="1"/>
  <c r="H389" i="1"/>
  <c r="F389" i="1"/>
  <c r="AL388" i="1"/>
  <c r="AJ388" i="1"/>
  <c r="AH388" i="1"/>
  <c r="AF388" i="1"/>
  <c r="AD388" i="1"/>
  <c r="AB388" i="1"/>
  <c r="Z388" i="1"/>
  <c r="X388" i="1"/>
  <c r="V388" i="1"/>
  <c r="T388" i="1"/>
  <c r="R388" i="1"/>
  <c r="P388" i="1"/>
  <c r="N388" i="1"/>
  <c r="L388" i="1"/>
  <c r="J388" i="1"/>
  <c r="H388" i="1"/>
  <c r="F388" i="1"/>
  <c r="AL387" i="1"/>
  <c r="AJ387" i="1"/>
  <c r="AH387" i="1"/>
  <c r="AF387" i="1"/>
  <c r="AD387" i="1"/>
  <c r="AB387" i="1"/>
  <c r="Z387" i="1"/>
  <c r="X387" i="1"/>
  <c r="V387" i="1"/>
  <c r="T387" i="1"/>
  <c r="R387" i="1"/>
  <c r="P387" i="1"/>
  <c r="N387" i="1"/>
  <c r="L387" i="1"/>
  <c r="J387" i="1"/>
  <c r="H387" i="1"/>
  <c r="F387" i="1"/>
  <c r="AL386" i="1"/>
  <c r="AJ386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J386" i="1"/>
  <c r="H386" i="1"/>
  <c r="F386" i="1"/>
  <c r="AL385" i="1"/>
  <c r="AJ385" i="1"/>
  <c r="AH385" i="1"/>
  <c r="AF385" i="1"/>
  <c r="AD385" i="1"/>
  <c r="AB385" i="1"/>
  <c r="Z385" i="1"/>
  <c r="X385" i="1"/>
  <c r="V385" i="1"/>
  <c r="T385" i="1"/>
  <c r="R385" i="1"/>
  <c r="P385" i="1"/>
  <c r="N385" i="1"/>
  <c r="L385" i="1"/>
  <c r="J385" i="1"/>
  <c r="H385" i="1"/>
  <c r="F385" i="1"/>
  <c r="AL384" i="1"/>
  <c r="AJ384" i="1"/>
  <c r="AH384" i="1"/>
  <c r="AF384" i="1"/>
  <c r="AD384" i="1"/>
  <c r="AB384" i="1"/>
  <c r="Z384" i="1"/>
  <c r="X384" i="1"/>
  <c r="V384" i="1"/>
  <c r="T384" i="1"/>
  <c r="R384" i="1"/>
  <c r="P384" i="1"/>
  <c r="N384" i="1"/>
  <c r="L384" i="1"/>
  <c r="J384" i="1"/>
  <c r="H384" i="1"/>
  <c r="F384" i="1"/>
  <c r="AL383" i="1"/>
  <c r="AJ383" i="1"/>
  <c r="AH383" i="1"/>
  <c r="AF383" i="1"/>
  <c r="AD383" i="1"/>
  <c r="AB383" i="1"/>
  <c r="Z383" i="1"/>
  <c r="X383" i="1"/>
  <c r="V383" i="1"/>
  <c r="T383" i="1"/>
  <c r="R383" i="1"/>
  <c r="P383" i="1"/>
  <c r="N383" i="1"/>
  <c r="L383" i="1"/>
  <c r="J383" i="1"/>
  <c r="H383" i="1"/>
  <c r="F383" i="1"/>
  <c r="AL382" i="1"/>
  <c r="AJ382" i="1"/>
  <c r="AH382" i="1"/>
  <c r="AF382" i="1"/>
  <c r="AD382" i="1"/>
  <c r="AB382" i="1"/>
  <c r="Z382" i="1"/>
  <c r="X382" i="1"/>
  <c r="V382" i="1"/>
  <c r="T382" i="1"/>
  <c r="R382" i="1"/>
  <c r="P382" i="1"/>
  <c r="N382" i="1"/>
  <c r="L382" i="1"/>
  <c r="J382" i="1"/>
  <c r="H382" i="1"/>
  <c r="F382" i="1"/>
  <c r="AL381" i="1"/>
  <c r="AJ381" i="1"/>
  <c r="AH381" i="1"/>
  <c r="AF381" i="1"/>
  <c r="AD381" i="1"/>
  <c r="AB381" i="1"/>
  <c r="Z381" i="1"/>
  <c r="X381" i="1"/>
  <c r="V381" i="1"/>
  <c r="T381" i="1"/>
  <c r="R381" i="1"/>
  <c r="P381" i="1"/>
  <c r="N381" i="1"/>
  <c r="L381" i="1"/>
  <c r="J381" i="1"/>
  <c r="H381" i="1"/>
  <c r="F381" i="1"/>
  <c r="AL380" i="1"/>
  <c r="AJ380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J380" i="1"/>
  <c r="H380" i="1"/>
  <c r="F380" i="1"/>
  <c r="AL377" i="1"/>
  <c r="AJ377" i="1"/>
  <c r="AH377" i="1"/>
  <c r="AF377" i="1"/>
  <c r="AD377" i="1"/>
  <c r="AB377" i="1"/>
  <c r="Z377" i="1"/>
  <c r="X377" i="1"/>
  <c r="V377" i="1"/>
  <c r="T377" i="1"/>
  <c r="R377" i="1"/>
  <c r="P377" i="1"/>
  <c r="N377" i="1"/>
  <c r="L377" i="1"/>
  <c r="J377" i="1"/>
  <c r="H377" i="1"/>
  <c r="F377" i="1"/>
  <c r="AL376" i="1"/>
  <c r="AJ376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H376" i="1"/>
  <c r="F376" i="1"/>
  <c r="AL375" i="1"/>
  <c r="AJ375" i="1"/>
  <c r="AH375" i="1"/>
  <c r="AF375" i="1"/>
  <c r="AD375" i="1"/>
  <c r="AB375" i="1"/>
  <c r="Z375" i="1"/>
  <c r="X375" i="1"/>
  <c r="V375" i="1"/>
  <c r="T375" i="1"/>
  <c r="R375" i="1"/>
  <c r="P375" i="1"/>
  <c r="N375" i="1"/>
  <c r="L375" i="1"/>
  <c r="J375" i="1"/>
  <c r="H375" i="1"/>
  <c r="F375" i="1"/>
  <c r="AL374" i="1"/>
  <c r="AJ374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J374" i="1"/>
  <c r="H374" i="1"/>
  <c r="F374" i="1"/>
  <c r="AL373" i="1"/>
  <c r="AJ373" i="1"/>
  <c r="AH373" i="1"/>
  <c r="AF373" i="1"/>
  <c r="AD373" i="1"/>
  <c r="AB373" i="1"/>
  <c r="Z373" i="1"/>
  <c r="X373" i="1"/>
  <c r="V373" i="1"/>
  <c r="T373" i="1"/>
  <c r="R373" i="1"/>
  <c r="P373" i="1"/>
  <c r="N373" i="1"/>
  <c r="L373" i="1"/>
  <c r="J373" i="1"/>
  <c r="H373" i="1"/>
  <c r="F373" i="1"/>
  <c r="AL372" i="1"/>
  <c r="AJ372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H372" i="1"/>
  <c r="F372" i="1"/>
  <c r="AL371" i="1"/>
  <c r="AJ371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H371" i="1"/>
  <c r="F371" i="1"/>
  <c r="AL370" i="1"/>
  <c r="AJ370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H370" i="1"/>
  <c r="F370" i="1"/>
  <c r="AL369" i="1"/>
  <c r="AJ369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H369" i="1"/>
  <c r="F369" i="1"/>
  <c r="AL368" i="1"/>
  <c r="AJ368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H368" i="1"/>
  <c r="F368" i="1"/>
  <c r="AL367" i="1"/>
  <c r="AJ367" i="1"/>
  <c r="AH367" i="1"/>
  <c r="AF367" i="1"/>
  <c r="AD367" i="1"/>
  <c r="AB367" i="1"/>
  <c r="Z367" i="1"/>
  <c r="X367" i="1"/>
  <c r="V367" i="1"/>
  <c r="T367" i="1"/>
  <c r="R367" i="1"/>
  <c r="P367" i="1"/>
  <c r="N367" i="1"/>
  <c r="L367" i="1"/>
  <c r="J367" i="1"/>
  <c r="H367" i="1"/>
  <c r="F367" i="1"/>
  <c r="AL366" i="1"/>
  <c r="AJ366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H366" i="1"/>
  <c r="F366" i="1"/>
  <c r="AL365" i="1"/>
  <c r="AJ365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H365" i="1"/>
  <c r="F365" i="1"/>
  <c r="AL364" i="1"/>
  <c r="AJ364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H364" i="1"/>
  <c r="F364" i="1"/>
  <c r="AL363" i="1"/>
  <c r="AJ363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H363" i="1"/>
  <c r="F363" i="1"/>
  <c r="AL362" i="1"/>
  <c r="AJ362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H362" i="1"/>
  <c r="F362" i="1"/>
  <c r="AL361" i="1"/>
  <c r="AJ361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H361" i="1"/>
  <c r="F361" i="1"/>
  <c r="AL360" i="1"/>
  <c r="AJ360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H360" i="1"/>
  <c r="F360" i="1"/>
  <c r="AL359" i="1"/>
  <c r="AJ359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H359" i="1"/>
  <c r="F359" i="1"/>
  <c r="AL358" i="1"/>
  <c r="AJ358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H358" i="1"/>
  <c r="F358" i="1"/>
  <c r="AL357" i="1"/>
  <c r="AJ357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H357" i="1"/>
  <c r="F357" i="1"/>
  <c r="L356" i="1"/>
  <c r="F356" i="1"/>
  <c r="AL355" i="1"/>
  <c r="AJ355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H355" i="1"/>
  <c r="F355" i="1"/>
  <c r="AL354" i="1"/>
  <c r="AJ354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H354" i="1"/>
  <c r="F354" i="1"/>
  <c r="AL353" i="1"/>
  <c r="AJ353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H353" i="1"/>
  <c r="F353" i="1"/>
  <c r="AL352" i="1"/>
  <c r="AJ352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H352" i="1"/>
  <c r="F352" i="1"/>
  <c r="AL351" i="1"/>
  <c r="AJ351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H351" i="1"/>
  <c r="F351" i="1"/>
  <c r="AL350" i="1"/>
  <c r="AJ350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H350" i="1"/>
  <c r="F350" i="1"/>
  <c r="AL349" i="1"/>
  <c r="AJ349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H349" i="1"/>
  <c r="F349" i="1"/>
  <c r="AL348" i="1"/>
  <c r="AJ348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H348" i="1"/>
  <c r="F348" i="1"/>
  <c r="AL347" i="1"/>
  <c r="AJ347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H347" i="1"/>
  <c r="F347" i="1"/>
  <c r="AL346" i="1"/>
  <c r="AJ346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H346" i="1"/>
  <c r="F346" i="1"/>
  <c r="AL345" i="1"/>
  <c r="AJ345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H345" i="1"/>
  <c r="F345" i="1"/>
  <c r="AL344" i="1"/>
  <c r="AJ344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H344" i="1"/>
  <c r="F344" i="1"/>
  <c r="AL343" i="1"/>
  <c r="AJ343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H343" i="1"/>
  <c r="F343" i="1"/>
  <c r="AL342" i="1"/>
  <c r="AJ342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H342" i="1"/>
  <c r="F342" i="1"/>
  <c r="AL341" i="1"/>
  <c r="AJ341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H341" i="1"/>
  <c r="F341" i="1"/>
  <c r="AL340" i="1"/>
  <c r="AJ340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H340" i="1"/>
  <c r="F340" i="1"/>
  <c r="AL339" i="1"/>
  <c r="AJ339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H339" i="1"/>
  <c r="F339" i="1"/>
  <c r="AL338" i="1"/>
  <c r="AJ338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H338" i="1"/>
  <c r="F338" i="1"/>
  <c r="AL337" i="1"/>
  <c r="AJ337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H337" i="1"/>
  <c r="F337" i="1"/>
  <c r="AL336" i="1"/>
  <c r="AJ336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H336" i="1"/>
  <c r="F336" i="1"/>
  <c r="AL335" i="1"/>
  <c r="AJ335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H335" i="1"/>
  <c r="F335" i="1"/>
  <c r="AL334" i="1"/>
  <c r="AJ334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H334" i="1"/>
  <c r="F334" i="1"/>
  <c r="AL333" i="1"/>
  <c r="AJ333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H333" i="1"/>
  <c r="F333" i="1"/>
  <c r="AL332" i="1"/>
  <c r="AJ332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H332" i="1"/>
  <c r="F332" i="1"/>
  <c r="AL331" i="1"/>
  <c r="AJ331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H331" i="1"/>
  <c r="F331" i="1"/>
  <c r="AL330" i="1"/>
  <c r="AJ330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H330" i="1"/>
  <c r="F330" i="1"/>
  <c r="AL329" i="1"/>
  <c r="AJ329" i="1"/>
  <c r="AH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H329" i="1"/>
  <c r="F329" i="1"/>
  <c r="AL328" i="1"/>
  <c r="AJ328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H328" i="1"/>
  <c r="F328" i="1"/>
  <c r="AL327" i="1"/>
  <c r="AJ327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H327" i="1"/>
  <c r="F327" i="1"/>
  <c r="AL326" i="1"/>
  <c r="AJ326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H326" i="1"/>
  <c r="F326" i="1"/>
  <c r="AL325" i="1"/>
  <c r="AJ325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H325" i="1"/>
  <c r="F325" i="1"/>
  <c r="AL324" i="1"/>
  <c r="AJ324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H324" i="1"/>
  <c r="F324" i="1"/>
  <c r="AL323" i="1"/>
  <c r="AJ323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H323" i="1"/>
  <c r="F323" i="1"/>
  <c r="AL322" i="1"/>
  <c r="AJ322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H322" i="1"/>
  <c r="F322" i="1"/>
  <c r="AL321" i="1"/>
  <c r="AJ321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H321" i="1"/>
  <c r="F321" i="1"/>
  <c r="AL320" i="1"/>
  <c r="AJ320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H320" i="1"/>
  <c r="F320" i="1"/>
  <c r="AL319" i="1"/>
  <c r="AJ319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H319" i="1"/>
  <c r="F319" i="1"/>
  <c r="AL318" i="1"/>
  <c r="AJ318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H318" i="1"/>
  <c r="F318" i="1"/>
  <c r="AL317" i="1"/>
  <c r="AJ317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H317" i="1"/>
  <c r="F317" i="1"/>
  <c r="AL316" i="1"/>
  <c r="AJ316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H316" i="1"/>
  <c r="F316" i="1"/>
  <c r="AL315" i="1"/>
  <c r="AJ315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H315" i="1"/>
  <c r="F315" i="1"/>
  <c r="AL314" i="1"/>
  <c r="AJ314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H314" i="1"/>
  <c r="F314" i="1"/>
  <c r="AL313" i="1"/>
  <c r="AJ313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H313" i="1"/>
  <c r="F313" i="1"/>
  <c r="AL312" i="1"/>
  <c r="AJ312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H312" i="1"/>
  <c r="F312" i="1"/>
  <c r="AL311" i="1"/>
  <c r="AJ311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H311" i="1"/>
  <c r="F311" i="1"/>
  <c r="AL310" i="1"/>
  <c r="AJ310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H310" i="1"/>
  <c r="F310" i="1"/>
  <c r="AL309" i="1"/>
  <c r="AJ309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H309" i="1"/>
  <c r="F309" i="1"/>
  <c r="AL308" i="1"/>
  <c r="AJ308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H308" i="1"/>
  <c r="F308" i="1"/>
  <c r="AL307" i="1"/>
  <c r="AJ307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H307" i="1"/>
  <c r="F307" i="1"/>
  <c r="AL306" i="1"/>
  <c r="AJ306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H306" i="1"/>
  <c r="F306" i="1"/>
  <c r="AL305" i="1"/>
  <c r="AJ305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H305" i="1"/>
  <c r="F305" i="1"/>
  <c r="AL304" i="1"/>
  <c r="AJ304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H304" i="1"/>
  <c r="F304" i="1"/>
  <c r="AL303" i="1"/>
  <c r="AJ303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H303" i="1"/>
  <c r="F303" i="1"/>
  <c r="AL302" i="1"/>
  <c r="AJ302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H302" i="1"/>
  <c r="F302" i="1"/>
  <c r="AL301" i="1"/>
  <c r="AJ301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H301" i="1"/>
  <c r="F301" i="1"/>
  <c r="AL300" i="1"/>
  <c r="AJ300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H300" i="1"/>
  <c r="F300" i="1"/>
  <c r="AL299" i="1"/>
  <c r="AJ299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H299" i="1"/>
  <c r="F299" i="1"/>
  <c r="AL298" i="1"/>
  <c r="AJ298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H298" i="1"/>
  <c r="F298" i="1"/>
  <c r="AL297" i="1"/>
  <c r="AJ297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H297" i="1"/>
  <c r="F297" i="1"/>
  <c r="AL296" i="1"/>
  <c r="AJ296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H296" i="1"/>
  <c r="F296" i="1"/>
  <c r="AL295" i="1"/>
  <c r="AJ295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H295" i="1"/>
  <c r="F295" i="1"/>
  <c r="AL294" i="1"/>
  <c r="AJ294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H294" i="1"/>
  <c r="F294" i="1"/>
  <c r="AL293" i="1"/>
  <c r="AJ293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H293" i="1"/>
  <c r="F293" i="1"/>
  <c r="AL292" i="1"/>
  <c r="AJ292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H292" i="1"/>
  <c r="F292" i="1"/>
  <c r="AL291" i="1"/>
  <c r="AJ291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H291" i="1"/>
  <c r="F291" i="1"/>
  <c r="AL290" i="1"/>
  <c r="AJ290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J290" i="1"/>
  <c r="H290" i="1"/>
  <c r="F290" i="1"/>
  <c r="AL289" i="1"/>
  <c r="AJ289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H289" i="1"/>
  <c r="F289" i="1"/>
  <c r="AL288" i="1"/>
  <c r="AJ288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H288" i="1"/>
  <c r="F288" i="1"/>
  <c r="AL287" i="1"/>
  <c r="AJ287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H287" i="1"/>
  <c r="F287" i="1"/>
  <c r="AL286" i="1"/>
  <c r="AJ286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H286" i="1"/>
  <c r="F286" i="1"/>
  <c r="AL285" i="1"/>
  <c r="AJ285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H285" i="1"/>
  <c r="F285" i="1"/>
  <c r="AL284" i="1"/>
  <c r="AJ284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H284" i="1"/>
  <c r="F284" i="1"/>
  <c r="AL283" i="1"/>
  <c r="AJ283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H283" i="1"/>
  <c r="F283" i="1"/>
  <c r="AL282" i="1"/>
  <c r="AJ282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H282" i="1"/>
  <c r="F282" i="1"/>
  <c r="AL281" i="1"/>
  <c r="AJ281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H281" i="1"/>
  <c r="F281" i="1"/>
  <c r="AL280" i="1"/>
  <c r="AJ280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H280" i="1"/>
  <c r="F280" i="1"/>
  <c r="AL279" i="1"/>
  <c r="AJ279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H279" i="1"/>
  <c r="F279" i="1"/>
  <c r="AL278" i="1"/>
  <c r="AJ278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H278" i="1"/>
  <c r="F278" i="1"/>
  <c r="AL277" i="1"/>
  <c r="AJ277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H277" i="1"/>
  <c r="F277" i="1"/>
  <c r="AL276" i="1"/>
  <c r="AJ276" i="1"/>
  <c r="AH276" i="1"/>
  <c r="AF276" i="1"/>
  <c r="AD276" i="1"/>
  <c r="AB276" i="1"/>
  <c r="Z276" i="1"/>
  <c r="X276" i="1"/>
  <c r="V276" i="1"/>
  <c r="T276" i="1"/>
  <c r="R276" i="1"/>
  <c r="P276" i="1"/>
  <c r="N276" i="1"/>
  <c r="L276" i="1"/>
  <c r="J276" i="1"/>
  <c r="H276" i="1"/>
  <c r="F276" i="1"/>
  <c r="AL275" i="1"/>
  <c r="AJ275" i="1"/>
  <c r="AH275" i="1"/>
  <c r="AF275" i="1"/>
  <c r="AD275" i="1"/>
  <c r="AB275" i="1"/>
  <c r="Z275" i="1"/>
  <c r="X275" i="1"/>
  <c r="V275" i="1"/>
  <c r="T275" i="1"/>
  <c r="R275" i="1"/>
  <c r="P275" i="1"/>
  <c r="N275" i="1"/>
  <c r="L275" i="1"/>
  <c r="J275" i="1"/>
  <c r="H275" i="1"/>
  <c r="F275" i="1"/>
  <c r="AL274" i="1"/>
  <c r="AJ274" i="1"/>
  <c r="AH274" i="1"/>
  <c r="AF274" i="1"/>
  <c r="AD274" i="1"/>
  <c r="AB274" i="1"/>
  <c r="Z274" i="1"/>
  <c r="X274" i="1"/>
  <c r="V274" i="1"/>
  <c r="T274" i="1"/>
  <c r="R274" i="1"/>
  <c r="P274" i="1"/>
  <c r="N274" i="1"/>
  <c r="L274" i="1"/>
  <c r="J274" i="1"/>
  <c r="H274" i="1"/>
  <c r="F274" i="1"/>
  <c r="AL273" i="1"/>
  <c r="AJ273" i="1"/>
  <c r="AH273" i="1"/>
  <c r="AF273" i="1"/>
  <c r="AD273" i="1"/>
  <c r="AB273" i="1"/>
  <c r="Z273" i="1"/>
  <c r="X273" i="1"/>
  <c r="V273" i="1"/>
  <c r="T273" i="1"/>
  <c r="R273" i="1"/>
  <c r="P273" i="1"/>
  <c r="N273" i="1"/>
  <c r="L273" i="1"/>
  <c r="J273" i="1"/>
  <c r="H273" i="1"/>
  <c r="F273" i="1"/>
  <c r="AL272" i="1"/>
  <c r="AJ272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J272" i="1"/>
  <c r="H272" i="1"/>
  <c r="F272" i="1"/>
  <c r="AL271" i="1"/>
  <c r="AJ271" i="1"/>
  <c r="AH271" i="1"/>
  <c r="AF271" i="1"/>
  <c r="AD271" i="1"/>
  <c r="AB271" i="1"/>
  <c r="Z271" i="1"/>
  <c r="X271" i="1"/>
  <c r="V271" i="1"/>
  <c r="T271" i="1"/>
  <c r="R271" i="1"/>
  <c r="P271" i="1"/>
  <c r="N271" i="1"/>
  <c r="L271" i="1"/>
  <c r="J271" i="1"/>
  <c r="H271" i="1"/>
  <c r="F271" i="1"/>
  <c r="AL270" i="1"/>
  <c r="AJ270" i="1"/>
  <c r="AH270" i="1"/>
  <c r="AF270" i="1"/>
  <c r="AD270" i="1"/>
  <c r="AB270" i="1"/>
  <c r="Z270" i="1"/>
  <c r="X270" i="1"/>
  <c r="V270" i="1"/>
  <c r="T270" i="1"/>
  <c r="R270" i="1"/>
  <c r="P270" i="1"/>
  <c r="N270" i="1"/>
  <c r="L270" i="1"/>
  <c r="J270" i="1"/>
  <c r="H270" i="1"/>
  <c r="F270" i="1"/>
  <c r="AL269" i="1"/>
  <c r="AJ269" i="1"/>
  <c r="AH269" i="1"/>
  <c r="AF269" i="1"/>
  <c r="AD269" i="1"/>
  <c r="AB269" i="1"/>
  <c r="Z269" i="1"/>
  <c r="X269" i="1"/>
  <c r="V269" i="1"/>
  <c r="T269" i="1"/>
  <c r="R269" i="1"/>
  <c r="P269" i="1"/>
  <c r="N269" i="1"/>
  <c r="L269" i="1"/>
  <c r="J269" i="1"/>
  <c r="H269" i="1"/>
  <c r="F269" i="1"/>
  <c r="AL268" i="1"/>
  <c r="AJ268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H268" i="1"/>
  <c r="F268" i="1"/>
  <c r="AL267" i="1"/>
  <c r="AJ267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H267" i="1"/>
  <c r="F267" i="1"/>
  <c r="AL266" i="1"/>
  <c r="AJ266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H266" i="1"/>
  <c r="F266" i="1"/>
  <c r="AL265" i="1"/>
  <c r="AJ265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H265" i="1"/>
  <c r="F265" i="1"/>
  <c r="AL264" i="1"/>
  <c r="AJ264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H264" i="1"/>
  <c r="F264" i="1"/>
  <c r="AL263" i="1"/>
  <c r="AJ263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H263" i="1"/>
  <c r="F263" i="1"/>
  <c r="AL262" i="1"/>
  <c r="AJ262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H262" i="1"/>
  <c r="F262" i="1"/>
  <c r="AL261" i="1"/>
  <c r="AJ261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H261" i="1"/>
  <c r="F261" i="1"/>
  <c r="AL260" i="1"/>
  <c r="AJ260" i="1"/>
  <c r="AH260" i="1"/>
  <c r="AF260" i="1"/>
  <c r="AB260" i="1"/>
  <c r="Z260" i="1"/>
  <c r="X260" i="1"/>
  <c r="V260" i="1"/>
  <c r="T260" i="1"/>
  <c r="R260" i="1"/>
  <c r="P260" i="1"/>
  <c r="N260" i="1"/>
  <c r="L260" i="1"/>
  <c r="J260" i="1"/>
  <c r="H260" i="1"/>
  <c r="F260" i="1"/>
  <c r="D259" i="1"/>
  <c r="AJ259" i="1" s="1"/>
  <c r="D258" i="1"/>
  <c r="AF258" i="1" s="1"/>
  <c r="AL257" i="1"/>
  <c r="AJ257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H257" i="1"/>
  <c r="F257" i="1"/>
  <c r="AL256" i="1"/>
  <c r="AJ256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H256" i="1"/>
  <c r="F256" i="1"/>
  <c r="AL255" i="1"/>
  <c r="AJ255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H255" i="1"/>
  <c r="F255" i="1"/>
  <c r="AL254" i="1"/>
  <c r="AJ254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H254" i="1"/>
  <c r="F254" i="1"/>
  <c r="AL253" i="1"/>
  <c r="AJ253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H253" i="1"/>
  <c r="F253" i="1"/>
  <c r="AL252" i="1"/>
  <c r="AJ252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H252" i="1"/>
  <c r="F252" i="1"/>
  <c r="AL251" i="1"/>
  <c r="AJ251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H251" i="1"/>
  <c r="F251" i="1"/>
  <c r="AL250" i="1"/>
  <c r="AJ250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H250" i="1"/>
  <c r="F250" i="1"/>
  <c r="F249" i="1"/>
  <c r="D249" i="1"/>
  <c r="AJ249" i="1" s="1"/>
  <c r="AL248" i="1"/>
  <c r="AJ248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H248" i="1"/>
  <c r="F248" i="1"/>
  <c r="D247" i="1"/>
  <c r="AF247" i="1" s="1"/>
  <c r="AL246" i="1"/>
  <c r="AJ246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H246" i="1"/>
  <c r="F246" i="1"/>
  <c r="AL245" i="1"/>
  <c r="AJ245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H245" i="1"/>
  <c r="F245" i="1"/>
  <c r="AL244" i="1"/>
  <c r="AJ244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H244" i="1"/>
  <c r="F244" i="1"/>
  <c r="AL243" i="1"/>
  <c r="AJ243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H243" i="1"/>
  <c r="F243" i="1"/>
  <c r="AL242" i="1"/>
  <c r="AJ242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H242" i="1"/>
  <c r="F242" i="1"/>
  <c r="AL241" i="1"/>
  <c r="AJ241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H241" i="1"/>
  <c r="F241" i="1"/>
  <c r="AL240" i="1"/>
  <c r="AJ240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H240" i="1"/>
  <c r="F240" i="1"/>
  <c r="AL239" i="1"/>
  <c r="AJ239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H239" i="1"/>
  <c r="F239" i="1"/>
  <c r="AL238" i="1"/>
  <c r="AJ238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H238" i="1"/>
  <c r="F238" i="1"/>
  <c r="AL237" i="1"/>
  <c r="AJ237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H237" i="1"/>
  <c r="F237" i="1"/>
  <c r="AL236" i="1"/>
  <c r="AJ236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H236" i="1"/>
  <c r="F236" i="1"/>
  <c r="D235" i="1"/>
  <c r="AJ235" i="1" s="1"/>
  <c r="D234" i="1"/>
  <c r="AB234" i="1" s="1"/>
  <c r="D233" i="1"/>
  <c r="AJ233" i="1" s="1"/>
  <c r="AL232" i="1"/>
  <c r="AJ232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H232" i="1"/>
  <c r="F232" i="1"/>
  <c r="AL231" i="1"/>
  <c r="AJ231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H231" i="1"/>
  <c r="F231" i="1"/>
  <c r="D230" i="1"/>
  <c r="AL229" i="1"/>
  <c r="AJ229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H229" i="1"/>
  <c r="F229" i="1"/>
  <c r="AL228" i="1"/>
  <c r="AJ228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H228" i="1"/>
  <c r="F228" i="1"/>
  <c r="AL227" i="1"/>
  <c r="AJ227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H227" i="1"/>
  <c r="F227" i="1"/>
  <c r="AL226" i="1"/>
  <c r="AJ226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H226" i="1"/>
  <c r="F226" i="1"/>
  <c r="AL225" i="1"/>
  <c r="AJ225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H225" i="1"/>
  <c r="F225" i="1"/>
  <c r="AL224" i="1"/>
  <c r="AJ224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H224" i="1"/>
  <c r="F224" i="1"/>
  <c r="AL223" i="1"/>
  <c r="AJ223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H223" i="1"/>
  <c r="F223" i="1"/>
  <c r="AL222" i="1"/>
  <c r="AJ222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H222" i="1"/>
  <c r="F222" i="1"/>
  <c r="AL221" i="1"/>
  <c r="AJ221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H221" i="1"/>
  <c r="F221" i="1"/>
  <c r="AL220" i="1"/>
  <c r="AJ220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H220" i="1"/>
  <c r="F220" i="1"/>
  <c r="AL219" i="1"/>
  <c r="AJ219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H219" i="1"/>
  <c r="F219" i="1"/>
  <c r="AL218" i="1"/>
  <c r="AJ218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H218" i="1"/>
  <c r="F218" i="1"/>
  <c r="AL217" i="1"/>
  <c r="AJ217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H217" i="1"/>
  <c r="F217" i="1"/>
  <c r="AL216" i="1"/>
  <c r="AJ216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H216" i="1"/>
  <c r="F216" i="1"/>
  <c r="AL215" i="1"/>
  <c r="AJ215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H215" i="1"/>
  <c r="F215" i="1"/>
  <c r="AL214" i="1"/>
  <c r="AJ214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H214" i="1"/>
  <c r="F214" i="1"/>
  <c r="AL213" i="1"/>
  <c r="AJ213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H213" i="1"/>
  <c r="F213" i="1"/>
  <c r="AL212" i="1"/>
  <c r="AJ212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H212" i="1"/>
  <c r="F212" i="1"/>
  <c r="AL210" i="1"/>
  <c r="AJ210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H210" i="1"/>
  <c r="F210" i="1"/>
  <c r="AL209" i="1"/>
  <c r="AJ209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H209" i="1"/>
  <c r="F209" i="1"/>
  <c r="AL208" i="1"/>
  <c r="AJ208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H208" i="1"/>
  <c r="F208" i="1"/>
  <c r="AL207" i="1"/>
  <c r="AJ207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H207" i="1"/>
  <c r="F207" i="1"/>
  <c r="AL206" i="1"/>
  <c r="AJ206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H206" i="1"/>
  <c r="F206" i="1"/>
  <c r="AL205" i="1"/>
  <c r="AJ205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H205" i="1"/>
  <c r="F205" i="1"/>
  <c r="AL204" i="1"/>
  <c r="AJ204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H204" i="1"/>
  <c r="F204" i="1"/>
  <c r="AL203" i="1"/>
  <c r="AJ203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H203" i="1"/>
  <c r="F203" i="1"/>
  <c r="AL202" i="1"/>
  <c r="AJ202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H202" i="1"/>
  <c r="F202" i="1"/>
  <c r="AL201" i="1"/>
  <c r="AJ201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H201" i="1"/>
  <c r="F201" i="1"/>
  <c r="D200" i="1"/>
  <c r="AJ200" i="1" s="1"/>
  <c r="D199" i="1"/>
  <c r="AB199" i="1" s="1"/>
  <c r="D198" i="1"/>
  <c r="D197" i="1"/>
  <c r="D196" i="1"/>
  <c r="R196" i="1" s="1"/>
  <c r="D195" i="1"/>
  <c r="AB195" i="1" s="1"/>
  <c r="F194" i="1"/>
  <c r="D194" i="1"/>
  <c r="AJ194" i="1" s="1"/>
  <c r="D193" i="1"/>
  <c r="D192" i="1"/>
  <c r="D191" i="1"/>
  <c r="D190" i="1"/>
  <c r="D189" i="1"/>
  <c r="D188" i="1"/>
  <c r="AJ188" i="1" s="1"/>
  <c r="AB187" i="1"/>
  <c r="L187" i="1"/>
  <c r="D186" i="1"/>
  <c r="AJ186" i="1" s="1"/>
  <c r="D185" i="1"/>
  <c r="D184" i="1"/>
  <c r="D183" i="1"/>
  <c r="J182" i="1"/>
  <c r="D182" i="1"/>
  <c r="AD182" i="1" s="1"/>
  <c r="D181" i="1"/>
  <c r="D180" i="1"/>
  <c r="AJ180" i="1" s="1"/>
  <c r="D176" i="1"/>
  <c r="P176" i="1" s="1"/>
  <c r="D175" i="1"/>
  <c r="AJ175" i="1" s="1"/>
  <c r="P174" i="1"/>
  <c r="D174" i="1"/>
  <c r="H174" i="1" s="1"/>
  <c r="D173" i="1"/>
  <c r="AJ173" i="1" s="1"/>
  <c r="D172" i="1"/>
  <c r="P172" i="1" s="1"/>
  <c r="D171" i="1"/>
  <c r="R171" i="1" s="1"/>
  <c r="D170" i="1"/>
  <c r="N169" i="1"/>
  <c r="D169" i="1"/>
  <c r="D168" i="1"/>
  <c r="AL167" i="1"/>
  <c r="AJ167" i="1"/>
  <c r="AH167" i="1"/>
  <c r="AF167" i="1"/>
  <c r="AD167" i="1"/>
  <c r="AB167" i="1"/>
  <c r="Z167" i="1"/>
  <c r="X167" i="1"/>
  <c r="V167" i="1"/>
  <c r="T167" i="1"/>
  <c r="R167" i="1"/>
  <c r="P167" i="1"/>
  <c r="N167" i="1"/>
  <c r="L167" i="1"/>
  <c r="J167" i="1"/>
  <c r="H167" i="1"/>
  <c r="F167" i="1"/>
  <c r="AL166" i="1"/>
  <c r="AJ166" i="1"/>
  <c r="AH166" i="1"/>
  <c r="AF166" i="1"/>
  <c r="AD166" i="1"/>
  <c r="AB166" i="1"/>
  <c r="Z166" i="1"/>
  <c r="X166" i="1"/>
  <c r="V166" i="1"/>
  <c r="T166" i="1"/>
  <c r="R166" i="1"/>
  <c r="P166" i="1"/>
  <c r="N166" i="1"/>
  <c r="L166" i="1"/>
  <c r="J166" i="1"/>
  <c r="H166" i="1"/>
  <c r="F166" i="1"/>
  <c r="AL165" i="1"/>
  <c r="AJ165" i="1"/>
  <c r="AH165" i="1"/>
  <c r="AF165" i="1"/>
  <c r="AD165" i="1"/>
  <c r="AB165" i="1"/>
  <c r="Z165" i="1"/>
  <c r="X165" i="1"/>
  <c r="V165" i="1"/>
  <c r="T165" i="1"/>
  <c r="R165" i="1"/>
  <c r="P165" i="1"/>
  <c r="N165" i="1"/>
  <c r="L165" i="1"/>
  <c r="J165" i="1"/>
  <c r="H165" i="1"/>
  <c r="F165" i="1"/>
  <c r="D164" i="1"/>
  <c r="AJ164" i="1" s="1"/>
  <c r="D163" i="1"/>
  <c r="D162" i="1"/>
  <c r="D161" i="1"/>
  <c r="D160" i="1"/>
  <c r="AJ160" i="1" s="1"/>
  <c r="D159" i="1"/>
  <c r="D158" i="1"/>
  <c r="AJ158" i="1" s="1"/>
  <c r="D157" i="1"/>
  <c r="AB157" i="1" s="1"/>
  <c r="D156" i="1"/>
  <c r="D155" i="1"/>
  <c r="D154" i="1"/>
  <c r="AJ154" i="1" s="1"/>
  <c r="D153" i="1"/>
  <c r="D152" i="1"/>
  <c r="D151" i="1"/>
  <c r="D150" i="1"/>
  <c r="AJ150" i="1" s="1"/>
  <c r="AL149" i="1"/>
  <c r="AJ149" i="1"/>
  <c r="AH149" i="1"/>
  <c r="AF149" i="1"/>
  <c r="AD149" i="1"/>
  <c r="AB149" i="1"/>
  <c r="Z149" i="1"/>
  <c r="X149" i="1"/>
  <c r="V149" i="1"/>
  <c r="T149" i="1"/>
  <c r="R149" i="1"/>
  <c r="P149" i="1"/>
  <c r="N149" i="1"/>
  <c r="L149" i="1"/>
  <c r="J149" i="1"/>
  <c r="H149" i="1"/>
  <c r="F149" i="1"/>
  <c r="AL148" i="1"/>
  <c r="AJ148" i="1"/>
  <c r="AH148" i="1"/>
  <c r="AF148" i="1"/>
  <c r="AD148" i="1"/>
  <c r="AB148" i="1"/>
  <c r="Z148" i="1"/>
  <c r="X148" i="1"/>
  <c r="V148" i="1"/>
  <c r="T148" i="1"/>
  <c r="R148" i="1"/>
  <c r="P148" i="1"/>
  <c r="N148" i="1"/>
  <c r="L148" i="1"/>
  <c r="J148" i="1"/>
  <c r="H148" i="1"/>
  <c r="F148" i="1"/>
  <c r="AL147" i="1"/>
  <c r="AJ147" i="1"/>
  <c r="AH147" i="1"/>
  <c r="AF147" i="1"/>
  <c r="AD147" i="1"/>
  <c r="AB147" i="1"/>
  <c r="Z147" i="1"/>
  <c r="X147" i="1"/>
  <c r="V147" i="1"/>
  <c r="T147" i="1"/>
  <c r="R147" i="1"/>
  <c r="P147" i="1"/>
  <c r="N147" i="1"/>
  <c r="L147" i="1"/>
  <c r="J147" i="1"/>
  <c r="H147" i="1"/>
  <c r="F147" i="1"/>
  <c r="AL146" i="1"/>
  <c r="AJ146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H146" i="1"/>
  <c r="F146" i="1"/>
  <c r="AL145" i="1"/>
  <c r="AJ145" i="1"/>
  <c r="AH145" i="1"/>
  <c r="AF145" i="1"/>
  <c r="AD145" i="1"/>
  <c r="AB145" i="1"/>
  <c r="Z145" i="1"/>
  <c r="X145" i="1"/>
  <c r="V145" i="1"/>
  <c r="T145" i="1"/>
  <c r="R145" i="1"/>
  <c r="P145" i="1"/>
  <c r="N145" i="1"/>
  <c r="L145" i="1"/>
  <c r="J145" i="1"/>
  <c r="H145" i="1"/>
  <c r="F145" i="1"/>
  <c r="AL144" i="1"/>
  <c r="AJ144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H144" i="1"/>
  <c r="F144" i="1"/>
  <c r="AL143" i="1"/>
  <c r="AJ143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H143" i="1"/>
  <c r="F143" i="1"/>
  <c r="AL142" i="1"/>
  <c r="AJ142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H142" i="1"/>
  <c r="F142" i="1"/>
  <c r="AL141" i="1"/>
  <c r="AJ141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H141" i="1"/>
  <c r="F141" i="1"/>
  <c r="D140" i="1"/>
  <c r="AL139" i="1"/>
  <c r="AJ139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H139" i="1"/>
  <c r="F139" i="1"/>
  <c r="AL138" i="1"/>
  <c r="AJ138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H138" i="1"/>
  <c r="F138" i="1"/>
  <c r="AL137" i="1"/>
  <c r="AJ137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H137" i="1"/>
  <c r="F137" i="1"/>
  <c r="AL136" i="1"/>
  <c r="AJ136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H136" i="1"/>
  <c r="F136" i="1"/>
  <c r="AL135" i="1"/>
  <c r="AJ135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H135" i="1"/>
  <c r="F135" i="1"/>
  <c r="AL134" i="1"/>
  <c r="AJ134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H134" i="1"/>
  <c r="F134" i="1"/>
  <c r="AL133" i="1"/>
  <c r="AJ133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H133" i="1"/>
  <c r="F133" i="1"/>
  <c r="AL132" i="1"/>
  <c r="AJ132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H132" i="1"/>
  <c r="F132" i="1"/>
  <c r="D131" i="1"/>
  <c r="AJ131" i="1" s="1"/>
  <c r="AL130" i="1"/>
  <c r="AJ130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H130" i="1"/>
  <c r="F130" i="1"/>
  <c r="AL129" i="1"/>
  <c r="AJ129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H129" i="1"/>
  <c r="F129" i="1"/>
  <c r="AL128" i="1"/>
  <c r="AJ128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H128" i="1"/>
  <c r="F128" i="1"/>
  <c r="AL127" i="1"/>
  <c r="AJ127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H127" i="1"/>
  <c r="F127" i="1"/>
  <c r="AL126" i="1"/>
  <c r="AJ126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H126" i="1"/>
  <c r="F126" i="1"/>
  <c r="D125" i="1"/>
  <c r="F124" i="1"/>
  <c r="D124" i="1"/>
  <c r="AJ124" i="1" s="1"/>
  <c r="D122" i="1"/>
  <c r="AJ122" i="1" s="1"/>
  <c r="AL121" i="1"/>
  <c r="AJ121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H121" i="1"/>
  <c r="F121" i="1"/>
  <c r="AL120" i="1"/>
  <c r="AJ120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H120" i="1"/>
  <c r="F120" i="1"/>
  <c r="D119" i="1"/>
  <c r="AJ119" i="1" s="1"/>
  <c r="D118" i="1"/>
  <c r="AJ118" i="1" s="1"/>
  <c r="D117" i="1"/>
  <c r="AB117" i="1" s="1"/>
  <c r="D116" i="1"/>
  <c r="D115" i="1"/>
  <c r="AJ115" i="1" s="1"/>
  <c r="R114" i="1"/>
  <c r="D114" i="1"/>
  <c r="AL114" i="1" s="1"/>
  <c r="D113" i="1"/>
  <c r="AL112" i="1"/>
  <c r="AJ112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H112" i="1"/>
  <c r="F112" i="1"/>
  <c r="AL111" i="1"/>
  <c r="AJ111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H111" i="1"/>
  <c r="F111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H110" i="1"/>
  <c r="F110" i="1"/>
  <c r="AL109" i="1"/>
  <c r="AJ109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H109" i="1"/>
  <c r="F109" i="1"/>
  <c r="AL108" i="1"/>
  <c r="AJ108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H108" i="1"/>
  <c r="F108" i="1"/>
  <c r="AL107" i="1"/>
  <c r="AJ107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H107" i="1"/>
  <c r="F107" i="1"/>
  <c r="AL106" i="1"/>
  <c r="AJ106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H106" i="1"/>
  <c r="F106" i="1"/>
  <c r="D105" i="1"/>
  <c r="AJ105" i="1" s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H104" i="1"/>
  <c r="F104" i="1"/>
  <c r="AL103" i="1"/>
  <c r="AJ103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H103" i="1"/>
  <c r="F103" i="1"/>
  <c r="AL102" i="1"/>
  <c r="AJ102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H102" i="1"/>
  <c r="F102" i="1"/>
  <c r="AL101" i="1"/>
  <c r="AJ101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H101" i="1"/>
  <c r="F101" i="1"/>
  <c r="D100" i="1"/>
  <c r="AF100" i="1" s="1"/>
  <c r="D99" i="1"/>
  <c r="AJ99" i="1" s="1"/>
  <c r="AL98" i="1"/>
  <c r="AJ98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H98" i="1"/>
  <c r="F98" i="1"/>
  <c r="AL97" i="1"/>
  <c r="AJ97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H97" i="1"/>
  <c r="F97" i="1"/>
  <c r="D96" i="1"/>
  <c r="X96" i="1" s="1"/>
  <c r="D95" i="1"/>
  <c r="AJ95" i="1" s="1"/>
  <c r="D94" i="1"/>
  <c r="AF94" i="1" s="1"/>
  <c r="D93" i="1"/>
  <c r="AJ93" i="1" s="1"/>
  <c r="D92" i="1"/>
  <c r="AF92" i="1" s="1"/>
  <c r="D91" i="1"/>
  <c r="AJ91" i="1" s="1"/>
  <c r="AL90" i="1"/>
  <c r="AJ90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H90" i="1"/>
  <c r="F90" i="1"/>
  <c r="AL89" i="1"/>
  <c r="AJ89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H89" i="1"/>
  <c r="F89" i="1"/>
  <c r="AL88" i="1"/>
  <c r="AJ88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H88" i="1"/>
  <c r="F88" i="1"/>
  <c r="AL87" i="1"/>
  <c r="AJ87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H87" i="1"/>
  <c r="F87" i="1"/>
  <c r="D86" i="1"/>
  <c r="H86" i="1" s="1"/>
  <c r="AJ85" i="1"/>
  <c r="AL84" i="1"/>
  <c r="AJ84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H84" i="1"/>
  <c r="F84" i="1"/>
  <c r="D83" i="1"/>
  <c r="H83" i="1" s="1"/>
  <c r="AL82" i="1"/>
  <c r="AJ82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H82" i="1"/>
  <c r="F82" i="1"/>
  <c r="AL81" i="1"/>
  <c r="AJ81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H81" i="1"/>
  <c r="F81" i="1"/>
  <c r="AL80" i="1"/>
  <c r="AJ80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H80" i="1"/>
  <c r="F80" i="1"/>
  <c r="AL79" i="1"/>
  <c r="AJ79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H79" i="1"/>
  <c r="F79" i="1"/>
  <c r="AL78" i="1"/>
  <c r="AJ78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H78" i="1"/>
  <c r="F78" i="1"/>
  <c r="AL77" i="1"/>
  <c r="AJ77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H77" i="1"/>
  <c r="F77" i="1"/>
  <c r="AL76" i="1"/>
  <c r="AJ76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H76" i="1"/>
  <c r="F76" i="1"/>
  <c r="AL75" i="1"/>
  <c r="AJ75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H75" i="1"/>
  <c r="F75" i="1"/>
  <c r="AL74" i="1"/>
  <c r="AJ74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H74" i="1"/>
  <c r="F74" i="1"/>
  <c r="D73" i="1"/>
  <c r="AJ73" i="1" s="1"/>
  <c r="AL72" i="1"/>
  <c r="AJ72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H72" i="1"/>
  <c r="F72" i="1"/>
  <c r="D71" i="1"/>
  <c r="AL70" i="1"/>
  <c r="AJ70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H70" i="1"/>
  <c r="F70" i="1"/>
  <c r="D69" i="1"/>
  <c r="AJ69" i="1" s="1"/>
  <c r="D68" i="1"/>
  <c r="AF68" i="1" s="1"/>
  <c r="D67" i="1"/>
  <c r="AJ67" i="1" s="1"/>
  <c r="D66" i="1"/>
  <c r="AF66" i="1" s="1"/>
  <c r="D65" i="1"/>
  <c r="AJ65" i="1" s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H64" i="1"/>
  <c r="F64" i="1"/>
  <c r="D63" i="1"/>
  <c r="AF63" i="1" s="1"/>
  <c r="AL62" i="1"/>
  <c r="AJ62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H62" i="1"/>
  <c r="F62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H61" i="1"/>
  <c r="F61" i="1"/>
  <c r="AL60" i="1"/>
  <c r="AJ60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H60" i="1"/>
  <c r="F60" i="1"/>
  <c r="D59" i="1"/>
  <c r="AJ59" i="1" s="1"/>
  <c r="D58" i="1"/>
  <c r="AJ57" i="1"/>
  <c r="D56" i="1"/>
  <c r="D55" i="1"/>
  <c r="AJ55" i="1" s="1"/>
  <c r="D54" i="1"/>
  <c r="AL53" i="1"/>
  <c r="AJ53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H53" i="1"/>
  <c r="F53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H52" i="1"/>
  <c r="F52" i="1"/>
  <c r="AL51" i="1"/>
  <c r="AJ51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H51" i="1"/>
  <c r="F51" i="1"/>
  <c r="AL50" i="1"/>
  <c r="AJ50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H50" i="1"/>
  <c r="F50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H49" i="1"/>
  <c r="F49" i="1"/>
  <c r="AL48" i="1"/>
  <c r="AJ48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H48" i="1"/>
  <c r="F48" i="1"/>
  <c r="AL47" i="1"/>
  <c r="AJ47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H47" i="1"/>
  <c r="F47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H46" i="1"/>
  <c r="F46" i="1"/>
  <c r="AL45" i="1"/>
  <c r="AJ45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H45" i="1"/>
  <c r="F45" i="1"/>
  <c r="AL44" i="1"/>
  <c r="AJ44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H44" i="1"/>
  <c r="F44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H43" i="1"/>
  <c r="F43" i="1"/>
  <c r="AL42" i="1"/>
  <c r="AJ42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H42" i="1"/>
  <c r="F42" i="1"/>
  <c r="AL41" i="1"/>
  <c r="AJ41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H41" i="1"/>
  <c r="F41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H40" i="1"/>
  <c r="F40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H39" i="1"/>
  <c r="F39" i="1"/>
  <c r="AL38" i="1"/>
  <c r="AJ38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H38" i="1"/>
  <c r="F38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H37" i="1"/>
  <c r="F37" i="1"/>
  <c r="AL36" i="1"/>
  <c r="AJ36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H36" i="1"/>
  <c r="F36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H35" i="1"/>
  <c r="F35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AL32" i="1"/>
  <c r="AJ32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H32" i="1"/>
  <c r="F32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H31" i="1"/>
  <c r="F31" i="1"/>
  <c r="AL30" i="1"/>
  <c r="AJ30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H30" i="1"/>
  <c r="F30" i="1"/>
  <c r="AL29" i="1"/>
  <c r="AJ29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H29" i="1"/>
  <c r="F29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H28" i="1"/>
  <c r="F28" i="1"/>
  <c r="AL27" i="1"/>
  <c r="AJ27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H27" i="1"/>
  <c r="F27" i="1"/>
  <c r="AL26" i="1"/>
  <c r="AJ26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H26" i="1"/>
  <c r="F26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H25" i="1"/>
  <c r="F25" i="1"/>
  <c r="AL24" i="1"/>
  <c r="AJ24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H24" i="1"/>
  <c r="F24" i="1"/>
  <c r="AL23" i="1"/>
  <c r="AJ23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H23" i="1"/>
  <c r="F23" i="1"/>
  <c r="D22" i="1"/>
  <c r="AL22" i="1" s="1"/>
  <c r="AL21" i="1"/>
  <c r="AJ21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H21" i="1"/>
  <c r="F21" i="1"/>
  <c r="AL20" i="1"/>
  <c r="AJ20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H20" i="1"/>
  <c r="F20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H19" i="1"/>
  <c r="F19" i="1"/>
  <c r="D18" i="1"/>
  <c r="AJ18" i="1" s="1"/>
  <c r="AL17" i="1"/>
  <c r="AJ17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H17" i="1"/>
  <c r="F17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H16" i="1"/>
  <c r="F16" i="1"/>
  <c r="D15" i="1"/>
  <c r="AL15" i="1" s="1"/>
  <c r="AL14" i="1"/>
  <c r="AJ14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H14" i="1"/>
  <c r="F14" i="1"/>
  <c r="AL13" i="1"/>
  <c r="AJ13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H13" i="1"/>
  <c r="F13" i="1"/>
  <c r="AL12" i="1"/>
  <c r="AJ12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H12" i="1"/>
  <c r="F12" i="1"/>
  <c r="AL11" i="1"/>
  <c r="AJ11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H11" i="1"/>
  <c r="F11" i="1"/>
  <c r="AL10" i="1"/>
  <c r="AJ10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H10" i="1"/>
  <c r="F10" i="1"/>
  <c r="AL9" i="1"/>
  <c r="AJ9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H9" i="1"/>
  <c r="F9" i="1"/>
  <c r="AL8" i="1"/>
  <c r="AJ8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H8" i="1"/>
  <c r="F8" i="1"/>
  <c r="AL7" i="1"/>
  <c r="AJ7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H7" i="1"/>
  <c r="F7" i="1"/>
  <c r="AL6" i="1"/>
  <c r="AJ6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H6" i="1"/>
  <c r="F6" i="1"/>
  <c r="AL5" i="1"/>
  <c r="AJ5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H5" i="1"/>
  <c r="F5" i="1"/>
  <c r="C23" i="4" l="1"/>
  <c r="AM178" i="1"/>
  <c r="AM179" i="1"/>
  <c r="AM177" i="1"/>
  <c r="P86" i="1"/>
  <c r="F233" i="1"/>
  <c r="F392" i="1"/>
  <c r="V59" i="1"/>
  <c r="AL122" i="1"/>
  <c r="Z154" i="1"/>
  <c r="AD160" i="1"/>
  <c r="Z186" i="1"/>
  <c r="F59" i="1"/>
  <c r="H92" i="1"/>
  <c r="F122" i="1"/>
  <c r="F154" i="1"/>
  <c r="J160" i="1"/>
  <c r="F186" i="1"/>
  <c r="Z194" i="1"/>
  <c r="Z233" i="1"/>
  <c r="Z249" i="1"/>
  <c r="AL392" i="1"/>
  <c r="F411" i="1"/>
  <c r="F422" i="1"/>
  <c r="N67" i="1"/>
  <c r="N73" i="1"/>
  <c r="AD73" i="1"/>
  <c r="AF83" i="1"/>
  <c r="N91" i="1"/>
  <c r="AL91" i="1"/>
  <c r="V95" i="1"/>
  <c r="R99" i="1"/>
  <c r="AL105" i="1"/>
  <c r="Z131" i="1"/>
  <c r="R150" i="1"/>
  <c r="R164" i="1"/>
  <c r="AL164" i="1"/>
  <c r="R173" i="1"/>
  <c r="AL173" i="1"/>
  <c r="R200" i="1"/>
  <c r="R259" i="1"/>
  <c r="N59" i="1"/>
  <c r="F67" i="1"/>
  <c r="F73" i="1"/>
  <c r="V73" i="1"/>
  <c r="P83" i="1"/>
  <c r="AF86" i="1"/>
  <c r="F91" i="1"/>
  <c r="V91" i="1"/>
  <c r="P94" i="1"/>
  <c r="N95" i="1"/>
  <c r="J99" i="1"/>
  <c r="Z99" i="1"/>
  <c r="P100" i="1"/>
  <c r="F105" i="1"/>
  <c r="N122" i="1"/>
  <c r="AL124" i="1"/>
  <c r="F131" i="1"/>
  <c r="AL131" i="1"/>
  <c r="J150" i="1"/>
  <c r="AD150" i="1"/>
  <c r="R154" i="1"/>
  <c r="AL154" i="1"/>
  <c r="R160" i="1"/>
  <c r="F164" i="1"/>
  <c r="Z164" i="1"/>
  <c r="F173" i="1"/>
  <c r="Z173" i="1"/>
  <c r="AF174" i="1"/>
  <c r="AH175" i="1"/>
  <c r="AB176" i="1"/>
  <c r="J180" i="1"/>
  <c r="R186" i="1"/>
  <c r="AL186" i="1"/>
  <c r="J188" i="1"/>
  <c r="R194" i="1"/>
  <c r="AL194" i="1"/>
  <c r="F200" i="1"/>
  <c r="R233" i="1"/>
  <c r="V235" i="1"/>
  <c r="R249" i="1"/>
  <c r="J259" i="1"/>
  <c r="Z259" i="1"/>
  <c r="R392" i="1"/>
  <c r="P405" i="1"/>
  <c r="Z422" i="1"/>
  <c r="AD18" i="1"/>
  <c r="N55" i="1"/>
  <c r="N69" i="1"/>
  <c r="Z85" i="1"/>
  <c r="N93" i="1"/>
  <c r="V93" i="1"/>
  <c r="AD93" i="1"/>
  <c r="P96" i="1"/>
  <c r="AF96" i="1"/>
  <c r="AJ116" i="1"/>
  <c r="AL116" i="1"/>
  <c r="N116" i="1"/>
  <c r="F116" i="1"/>
  <c r="V116" i="1"/>
  <c r="AJ152" i="1"/>
  <c r="J152" i="1"/>
  <c r="AJ156" i="1"/>
  <c r="AL156" i="1"/>
  <c r="Z156" i="1"/>
  <c r="N156" i="1"/>
  <c r="F156" i="1"/>
  <c r="R156" i="1"/>
  <c r="AJ162" i="1"/>
  <c r="J162" i="1"/>
  <c r="AF168" i="1"/>
  <c r="P168" i="1"/>
  <c r="AF170" i="1"/>
  <c r="X170" i="1"/>
  <c r="AJ184" i="1"/>
  <c r="J184" i="1"/>
  <c r="AJ190" i="1"/>
  <c r="AL190" i="1"/>
  <c r="Z190" i="1"/>
  <c r="R190" i="1"/>
  <c r="F190" i="1"/>
  <c r="V190" i="1"/>
  <c r="L191" i="1"/>
  <c r="AB191" i="1"/>
  <c r="AJ198" i="1"/>
  <c r="AL198" i="1"/>
  <c r="Z198" i="1"/>
  <c r="R198" i="1"/>
  <c r="F198" i="1"/>
  <c r="V198" i="1"/>
  <c r="AF394" i="1"/>
  <c r="P394" i="1"/>
  <c r="AJ416" i="1"/>
  <c r="F416" i="1"/>
  <c r="F18" i="1"/>
  <c r="AL18" i="1"/>
  <c r="F55" i="1"/>
  <c r="AL55" i="1"/>
  <c r="J59" i="1"/>
  <c r="R59" i="1"/>
  <c r="J65" i="1"/>
  <c r="J67" i="1"/>
  <c r="AL67" i="1"/>
  <c r="H68" i="1"/>
  <c r="J69" i="1"/>
  <c r="R69" i="1"/>
  <c r="J73" i="1"/>
  <c r="R73" i="1"/>
  <c r="Z73" i="1"/>
  <c r="AL73" i="1"/>
  <c r="X83" i="1"/>
  <c r="R85" i="1"/>
  <c r="X86" i="1"/>
  <c r="J91" i="1"/>
  <c r="R91" i="1"/>
  <c r="Z91" i="1"/>
  <c r="X92" i="1"/>
  <c r="J93" i="1"/>
  <c r="R93" i="1"/>
  <c r="Z93" i="1"/>
  <c r="R95" i="1"/>
  <c r="AD95" i="1"/>
  <c r="H96" i="1"/>
  <c r="N99" i="1"/>
  <c r="V99" i="1"/>
  <c r="AD105" i="1"/>
  <c r="AJ114" i="1"/>
  <c r="AD114" i="1"/>
  <c r="V114" i="1"/>
  <c r="F114" i="1"/>
  <c r="Z114" i="1"/>
  <c r="J116" i="1"/>
  <c r="J156" i="1"/>
  <c r="AD156" i="1"/>
  <c r="AJ169" i="1"/>
  <c r="AD169" i="1"/>
  <c r="R169" i="1"/>
  <c r="J169" i="1"/>
  <c r="V169" i="1"/>
  <c r="AJ171" i="1"/>
  <c r="Z171" i="1"/>
  <c r="N171" i="1"/>
  <c r="X172" i="1"/>
  <c r="H172" i="1"/>
  <c r="AF172" i="1"/>
  <c r="AJ182" i="1"/>
  <c r="AL182" i="1"/>
  <c r="Z182" i="1"/>
  <c r="R182" i="1"/>
  <c r="F182" i="1"/>
  <c r="V182" i="1"/>
  <c r="L183" i="1"/>
  <c r="AB183" i="1"/>
  <c r="J190" i="1"/>
  <c r="AD190" i="1"/>
  <c r="AJ192" i="1"/>
  <c r="J192" i="1"/>
  <c r="AJ196" i="1"/>
  <c r="J196" i="1"/>
  <c r="J198" i="1"/>
  <c r="AD198" i="1"/>
  <c r="AF391" i="1"/>
  <c r="H391" i="1"/>
  <c r="X394" i="1"/>
  <c r="AJ400" i="1"/>
  <c r="F400" i="1"/>
  <c r="AL416" i="1"/>
  <c r="X418" i="1"/>
  <c r="H418" i="1"/>
  <c r="J122" i="1"/>
  <c r="V122" i="1"/>
  <c r="AD124" i="1"/>
  <c r="N131" i="1"/>
  <c r="AD131" i="1"/>
  <c r="N150" i="1"/>
  <c r="V150" i="1"/>
  <c r="J154" i="1"/>
  <c r="V154" i="1"/>
  <c r="AD154" i="1"/>
  <c r="N160" i="1"/>
  <c r="V160" i="1"/>
  <c r="J164" i="1"/>
  <c r="V164" i="1"/>
  <c r="AD164" i="1"/>
  <c r="J173" i="1"/>
  <c r="V173" i="1"/>
  <c r="AD173" i="1"/>
  <c r="X174" i="1"/>
  <c r="J186" i="1"/>
  <c r="V186" i="1"/>
  <c r="AD186" i="1"/>
  <c r="J194" i="1"/>
  <c r="V194" i="1"/>
  <c r="AD194" i="1"/>
  <c r="J200" i="1"/>
  <c r="J233" i="1"/>
  <c r="V233" i="1"/>
  <c r="AL233" i="1"/>
  <c r="AD235" i="1"/>
  <c r="J249" i="1"/>
  <c r="V249" i="1"/>
  <c r="AL249" i="1"/>
  <c r="N259" i="1"/>
  <c r="V259" i="1"/>
  <c r="AD259" i="1"/>
  <c r="J392" i="1"/>
  <c r="V392" i="1"/>
  <c r="X405" i="1"/>
  <c r="AL411" i="1"/>
  <c r="V422" i="1"/>
  <c r="AL422" i="1"/>
  <c r="AH152" i="1"/>
  <c r="Z158" i="1"/>
  <c r="AH162" i="1"/>
  <c r="H170" i="1"/>
  <c r="Z175" i="1"/>
  <c r="AH180" i="1"/>
  <c r="AH184" i="1"/>
  <c r="AH188" i="1"/>
  <c r="AH192" i="1"/>
  <c r="AH196" i="1"/>
  <c r="AH200" i="1"/>
  <c r="AH233" i="1"/>
  <c r="N235" i="1"/>
  <c r="AH249" i="1"/>
  <c r="F259" i="1"/>
  <c r="AL259" i="1"/>
  <c r="AH392" i="1"/>
  <c r="H394" i="1"/>
  <c r="AD400" i="1"/>
  <c r="H405" i="1"/>
  <c r="AD411" i="1"/>
  <c r="AB415" i="1"/>
  <c r="AD416" i="1"/>
  <c r="AF418" i="1"/>
  <c r="R422" i="1"/>
  <c r="AH57" i="1"/>
  <c r="Z57" i="1"/>
  <c r="AH65" i="1"/>
  <c r="Z118" i="1"/>
  <c r="AH18" i="1"/>
  <c r="J55" i="1"/>
  <c r="AD57" i="1"/>
  <c r="F65" i="1"/>
  <c r="AL65" i="1"/>
  <c r="V85" i="1"/>
  <c r="H94" i="1"/>
  <c r="H100" i="1"/>
  <c r="AH105" i="1"/>
  <c r="AD118" i="1"/>
  <c r="AH124" i="1"/>
  <c r="AH131" i="1"/>
  <c r="F152" i="1"/>
  <c r="AL152" i="1"/>
  <c r="AD158" i="1"/>
  <c r="F162" i="1"/>
  <c r="AL162" i="1"/>
  <c r="H168" i="1"/>
  <c r="P170" i="1"/>
  <c r="V171" i="1"/>
  <c r="AD175" i="1"/>
  <c r="F180" i="1"/>
  <c r="AL180" i="1"/>
  <c r="F184" i="1"/>
  <c r="AL184" i="1"/>
  <c r="F188" i="1"/>
  <c r="AL188" i="1"/>
  <c r="F192" i="1"/>
  <c r="AL192" i="1"/>
  <c r="F196" i="1"/>
  <c r="AL196" i="1"/>
  <c r="AL200" i="1"/>
  <c r="R235" i="1"/>
  <c r="AH400" i="1"/>
  <c r="AH411" i="1"/>
  <c r="AH416" i="1"/>
  <c r="J18" i="1"/>
  <c r="R55" i="1"/>
  <c r="F57" i="1"/>
  <c r="AL57" i="1"/>
  <c r="Z59" i="1"/>
  <c r="H63" i="1"/>
  <c r="N65" i="1"/>
  <c r="H66" i="1"/>
  <c r="R67" i="1"/>
  <c r="P68" i="1"/>
  <c r="V69" i="1"/>
  <c r="AH73" i="1"/>
  <c r="AD85" i="1"/>
  <c r="P92" i="1"/>
  <c r="X94" i="1"/>
  <c r="Z95" i="1"/>
  <c r="X100" i="1"/>
  <c r="J105" i="1"/>
  <c r="AH114" i="1"/>
  <c r="R116" i="1"/>
  <c r="F118" i="1"/>
  <c r="AL118" i="1"/>
  <c r="R122" i="1"/>
  <c r="J124" i="1"/>
  <c r="J131" i="1"/>
  <c r="Z150" i="1"/>
  <c r="N152" i="1"/>
  <c r="AH154" i="1"/>
  <c r="V156" i="1"/>
  <c r="F158" i="1"/>
  <c r="AL158" i="1"/>
  <c r="Z160" i="1"/>
  <c r="N162" i="1"/>
  <c r="AH164" i="1"/>
  <c r="X168" i="1"/>
  <c r="Z169" i="1"/>
  <c r="AD171" i="1"/>
  <c r="AH173" i="1"/>
  <c r="F175" i="1"/>
  <c r="AL175" i="1"/>
  <c r="N180" i="1"/>
  <c r="AH182" i="1"/>
  <c r="N184" i="1"/>
  <c r="AH186" i="1"/>
  <c r="N188" i="1"/>
  <c r="AH190" i="1"/>
  <c r="N192" i="1"/>
  <c r="AH194" i="1"/>
  <c r="N196" i="1"/>
  <c r="AH198" i="1"/>
  <c r="N200" i="1"/>
  <c r="N233" i="1"/>
  <c r="L234" i="1"/>
  <c r="Z235" i="1"/>
  <c r="H247" i="1"/>
  <c r="N249" i="1"/>
  <c r="H258" i="1"/>
  <c r="N392" i="1"/>
  <c r="H393" i="1"/>
  <c r="J400" i="1"/>
  <c r="J411" i="1"/>
  <c r="J416" i="1"/>
  <c r="AD422" i="1"/>
  <c r="AH118" i="1"/>
  <c r="N18" i="1"/>
  <c r="V55" i="1"/>
  <c r="J57" i="1"/>
  <c r="AD59" i="1"/>
  <c r="P63" i="1"/>
  <c r="R65" i="1"/>
  <c r="P66" i="1"/>
  <c r="V67" i="1"/>
  <c r="X68" i="1"/>
  <c r="Z69" i="1"/>
  <c r="AH85" i="1"/>
  <c r="N105" i="1"/>
  <c r="J118" i="1"/>
  <c r="N124" i="1"/>
  <c r="R152" i="1"/>
  <c r="J158" i="1"/>
  <c r="R162" i="1"/>
  <c r="AH171" i="1"/>
  <c r="J175" i="1"/>
  <c r="R180" i="1"/>
  <c r="R184" i="1"/>
  <c r="R188" i="1"/>
  <c r="R192" i="1"/>
  <c r="P247" i="1"/>
  <c r="P258" i="1"/>
  <c r="P393" i="1"/>
  <c r="N400" i="1"/>
  <c r="N411" i="1"/>
  <c r="N416" i="1"/>
  <c r="AH422" i="1"/>
  <c r="AH158" i="1"/>
  <c r="R18" i="1"/>
  <c r="Z55" i="1"/>
  <c r="N57" i="1"/>
  <c r="AH59" i="1"/>
  <c r="X63" i="1"/>
  <c r="V65" i="1"/>
  <c r="X66" i="1"/>
  <c r="Z67" i="1"/>
  <c r="AD69" i="1"/>
  <c r="F85" i="1"/>
  <c r="AL85" i="1"/>
  <c r="AH95" i="1"/>
  <c r="AD99" i="1"/>
  <c r="R105" i="1"/>
  <c r="J114" i="1"/>
  <c r="Z116" i="1"/>
  <c r="N118" i="1"/>
  <c r="Z122" i="1"/>
  <c r="R124" i="1"/>
  <c r="R131" i="1"/>
  <c r="AH150" i="1"/>
  <c r="V152" i="1"/>
  <c r="N158" i="1"/>
  <c r="AH160" i="1"/>
  <c r="V162" i="1"/>
  <c r="AH169" i="1"/>
  <c r="F171" i="1"/>
  <c r="AL171" i="1"/>
  <c r="N175" i="1"/>
  <c r="H176" i="1"/>
  <c r="V180" i="1"/>
  <c r="V184" i="1"/>
  <c r="V188" i="1"/>
  <c r="V192" i="1"/>
  <c r="V196" i="1"/>
  <c r="V200" i="1"/>
  <c r="AH235" i="1"/>
  <c r="X247" i="1"/>
  <c r="X258" i="1"/>
  <c r="X393" i="1"/>
  <c r="R400" i="1"/>
  <c r="R411" i="1"/>
  <c r="R416" i="1"/>
  <c r="V18" i="1"/>
  <c r="AD55" i="1"/>
  <c r="R57" i="1"/>
  <c r="AL59" i="1"/>
  <c r="Z65" i="1"/>
  <c r="AD67" i="1"/>
  <c r="AH69" i="1"/>
  <c r="J85" i="1"/>
  <c r="AD91" i="1"/>
  <c r="AH93" i="1"/>
  <c r="F95" i="1"/>
  <c r="AL95" i="1"/>
  <c r="AH99" i="1"/>
  <c r="V105" i="1"/>
  <c r="N114" i="1"/>
  <c r="AD116" i="1"/>
  <c r="R118" i="1"/>
  <c r="AD122" i="1"/>
  <c r="V124" i="1"/>
  <c r="V131" i="1"/>
  <c r="F150" i="1"/>
  <c r="AL150" i="1"/>
  <c r="Z152" i="1"/>
  <c r="N154" i="1"/>
  <c r="AH156" i="1"/>
  <c r="R158" i="1"/>
  <c r="F160" i="1"/>
  <c r="AL160" i="1"/>
  <c r="Z162" i="1"/>
  <c r="N164" i="1"/>
  <c r="F169" i="1"/>
  <c r="AL169" i="1"/>
  <c r="J171" i="1"/>
  <c r="N173" i="1"/>
  <c r="R175" i="1"/>
  <c r="Z180" i="1"/>
  <c r="N182" i="1"/>
  <c r="Z184" i="1"/>
  <c r="N186" i="1"/>
  <c r="Z188" i="1"/>
  <c r="N190" i="1"/>
  <c r="Z192" i="1"/>
  <c r="N194" i="1"/>
  <c r="L195" i="1"/>
  <c r="Z196" i="1"/>
  <c r="N198" i="1"/>
  <c r="L199" i="1"/>
  <c r="Z200" i="1"/>
  <c r="F235" i="1"/>
  <c r="AL235" i="1"/>
  <c r="X391" i="1"/>
  <c r="Z392" i="1"/>
  <c r="V400" i="1"/>
  <c r="V411" i="1"/>
  <c r="V416" i="1"/>
  <c r="P418" i="1"/>
  <c r="J422" i="1"/>
  <c r="Z18" i="1"/>
  <c r="AH55" i="1"/>
  <c r="V57" i="1"/>
  <c r="AD65" i="1"/>
  <c r="AH67" i="1"/>
  <c r="F69" i="1"/>
  <c r="AL69" i="1"/>
  <c r="N85" i="1"/>
  <c r="AH91" i="1"/>
  <c r="F93" i="1"/>
  <c r="AL93" i="1"/>
  <c r="J95" i="1"/>
  <c r="F99" i="1"/>
  <c r="AL99" i="1"/>
  <c r="Z105" i="1"/>
  <c r="AH116" i="1"/>
  <c r="V118" i="1"/>
  <c r="AH122" i="1"/>
  <c r="Z124" i="1"/>
  <c r="AD152" i="1"/>
  <c r="V158" i="1"/>
  <c r="AD162" i="1"/>
  <c r="V175" i="1"/>
  <c r="AD180" i="1"/>
  <c r="AD184" i="1"/>
  <c r="AD188" i="1"/>
  <c r="AD192" i="1"/>
  <c r="AD196" i="1"/>
  <c r="AD200" i="1"/>
  <c r="AD233" i="1"/>
  <c r="J235" i="1"/>
  <c r="AD249" i="1"/>
  <c r="AH259" i="1"/>
  <c r="AD392" i="1"/>
  <c r="Z400" i="1"/>
  <c r="Z411" i="1"/>
  <c r="Z416" i="1"/>
  <c r="N422" i="1"/>
  <c r="AM211" i="1"/>
  <c r="AM6" i="1"/>
  <c r="AM8" i="1"/>
  <c r="AM10" i="1"/>
  <c r="AM12" i="1"/>
  <c r="AM14" i="1"/>
  <c r="AM17" i="1"/>
  <c r="AM19" i="1"/>
  <c r="AM21" i="1"/>
  <c r="AM24" i="1"/>
  <c r="AM26" i="1"/>
  <c r="AM28" i="1"/>
  <c r="AM30" i="1"/>
  <c r="AM32" i="1"/>
  <c r="AM34" i="1"/>
  <c r="AM36" i="1"/>
  <c r="AM38" i="1"/>
  <c r="AM40" i="1"/>
  <c r="AM42" i="1"/>
  <c r="AM44" i="1"/>
  <c r="AM46" i="1"/>
  <c r="AM50" i="1"/>
  <c r="AM53" i="1"/>
  <c r="AM60" i="1"/>
  <c r="AM62" i="1"/>
  <c r="AM72" i="1"/>
  <c r="AM74" i="1"/>
  <c r="AM76" i="1"/>
  <c r="AM78" i="1"/>
  <c r="AM80" i="1"/>
  <c r="AM82" i="1"/>
  <c r="AM88" i="1"/>
  <c r="AM90" i="1"/>
  <c r="AM97" i="1"/>
  <c r="AM102" i="1"/>
  <c r="AM104" i="1"/>
  <c r="AM106" i="1"/>
  <c r="AM108" i="1"/>
  <c r="AM110" i="1"/>
  <c r="AM112" i="1"/>
  <c r="AM121" i="1"/>
  <c r="AM127" i="1"/>
  <c r="AM129" i="1"/>
  <c r="AM133" i="1"/>
  <c r="AM135" i="1"/>
  <c r="AM137" i="1"/>
  <c r="AM139" i="1"/>
  <c r="AM142" i="1"/>
  <c r="AM144" i="1"/>
  <c r="AM146" i="1"/>
  <c r="AM148" i="1"/>
  <c r="AM166" i="1"/>
  <c r="AM201" i="1"/>
  <c r="AM203" i="1"/>
  <c r="AM205" i="1"/>
  <c r="AM207" i="1"/>
  <c r="AM209" i="1"/>
  <c r="AM212" i="1"/>
  <c r="AM214" i="1"/>
  <c r="AM216" i="1"/>
  <c r="AM218" i="1"/>
  <c r="AM220" i="1"/>
  <c r="AM222" i="1"/>
  <c r="AM224" i="1"/>
  <c r="AM226" i="1"/>
  <c r="AM228" i="1"/>
  <c r="AM231" i="1"/>
  <c r="AM236" i="1"/>
  <c r="AM238" i="1"/>
  <c r="AM240" i="1"/>
  <c r="AM242" i="1"/>
  <c r="AM244" i="1"/>
  <c r="AM246" i="1"/>
  <c r="AM251" i="1"/>
  <c r="AM253" i="1"/>
  <c r="AM255" i="1"/>
  <c r="AM257" i="1"/>
  <c r="AM260" i="1"/>
  <c r="AM262" i="1"/>
  <c r="AM264" i="1"/>
  <c r="AM266" i="1"/>
  <c r="AM268" i="1"/>
  <c r="AM270" i="1"/>
  <c r="AM272" i="1"/>
  <c r="AM274" i="1"/>
  <c r="AM276" i="1"/>
  <c r="AM278" i="1"/>
  <c r="AM280" i="1"/>
  <c r="AM282" i="1"/>
  <c r="AM284" i="1"/>
  <c r="AM286" i="1"/>
  <c r="AM288" i="1"/>
  <c r="AM290" i="1"/>
  <c r="AM292" i="1"/>
  <c r="AM294" i="1"/>
  <c r="AM296" i="1"/>
  <c r="AM298" i="1"/>
  <c r="AM300" i="1"/>
  <c r="AM302" i="1"/>
  <c r="AM304" i="1"/>
  <c r="AM306" i="1"/>
  <c r="AM308" i="1"/>
  <c r="AM310" i="1"/>
  <c r="AM312" i="1"/>
  <c r="AM314" i="1"/>
  <c r="AM316" i="1"/>
  <c r="AM318" i="1"/>
  <c r="AM320" i="1"/>
  <c r="AM322" i="1"/>
  <c r="AM324" i="1"/>
  <c r="AM326" i="1"/>
  <c r="AM328" i="1"/>
  <c r="AM330" i="1"/>
  <c r="AM332" i="1"/>
  <c r="AM334" i="1"/>
  <c r="AM336" i="1"/>
  <c r="AM338" i="1"/>
  <c r="AM340" i="1"/>
  <c r="AM344" i="1"/>
  <c r="AM346" i="1"/>
  <c r="AM348" i="1"/>
  <c r="AM350" i="1"/>
  <c r="AM352" i="1"/>
  <c r="AM354" i="1"/>
  <c r="AM357" i="1"/>
  <c r="AM359" i="1"/>
  <c r="AM361" i="1"/>
  <c r="AM363" i="1"/>
  <c r="AM365" i="1"/>
  <c r="AM367" i="1"/>
  <c r="AM369" i="1"/>
  <c r="AM371" i="1"/>
  <c r="AM373" i="1"/>
  <c r="AM375" i="1"/>
  <c r="AM377" i="1"/>
  <c r="AM381" i="1"/>
  <c r="AM383" i="1"/>
  <c r="AM385" i="1"/>
  <c r="AM387" i="1"/>
  <c r="AM389" i="1"/>
  <c r="AM395" i="1"/>
  <c r="AM397" i="1"/>
  <c r="AM399" i="1"/>
  <c r="AM401" i="1"/>
  <c r="AM403" i="1"/>
  <c r="AM408" i="1"/>
  <c r="AM410" i="1"/>
  <c r="AM412" i="1"/>
  <c r="AM414" i="1"/>
  <c r="AM417" i="1"/>
  <c r="AM420" i="1"/>
  <c r="AM424" i="1"/>
  <c r="AM48" i="1"/>
  <c r="AM342" i="1"/>
  <c r="AM406" i="1"/>
  <c r="AM5" i="1"/>
  <c r="AM7" i="1"/>
  <c r="AM9" i="1"/>
  <c r="AM11" i="1"/>
  <c r="AM13" i="1"/>
  <c r="AM16" i="1"/>
  <c r="AM20" i="1"/>
  <c r="AM23" i="1"/>
  <c r="AM25" i="1"/>
  <c r="AM27" i="1"/>
  <c r="AM29" i="1"/>
  <c r="AM31" i="1"/>
  <c r="AM33" i="1"/>
  <c r="AM35" i="1"/>
  <c r="AM37" i="1"/>
  <c r="AM39" i="1"/>
  <c r="AM41" i="1"/>
  <c r="AM43" i="1"/>
  <c r="AM45" i="1"/>
  <c r="AM47" i="1"/>
  <c r="AM49" i="1"/>
  <c r="AM52" i="1"/>
  <c r="AM61" i="1"/>
  <c r="AM64" i="1"/>
  <c r="AM70" i="1"/>
  <c r="AM75" i="1"/>
  <c r="AM77" i="1"/>
  <c r="AM79" i="1"/>
  <c r="AM81" i="1"/>
  <c r="AM84" i="1"/>
  <c r="AM87" i="1"/>
  <c r="AM89" i="1"/>
  <c r="AM98" i="1"/>
  <c r="AM101" i="1"/>
  <c r="AM103" i="1"/>
  <c r="AM107" i="1"/>
  <c r="AM109" i="1"/>
  <c r="AM111" i="1"/>
  <c r="AM120" i="1"/>
  <c r="AM126" i="1"/>
  <c r="AM128" i="1"/>
  <c r="AM130" i="1"/>
  <c r="AM132" i="1"/>
  <c r="AM134" i="1"/>
  <c r="AM136" i="1"/>
  <c r="AM138" i="1"/>
  <c r="AM141" i="1"/>
  <c r="AM143" i="1"/>
  <c r="AM145" i="1"/>
  <c r="AM147" i="1"/>
  <c r="AM149" i="1"/>
  <c r="AM167" i="1"/>
  <c r="AM202" i="1"/>
  <c r="AM204" i="1"/>
  <c r="AM206" i="1"/>
  <c r="AM208" i="1"/>
  <c r="AM210" i="1"/>
  <c r="AM213" i="1"/>
  <c r="AM215" i="1"/>
  <c r="AM217" i="1"/>
  <c r="AM219" i="1"/>
  <c r="AM221" i="1"/>
  <c r="AM223" i="1"/>
  <c r="AM225" i="1"/>
  <c r="AM227" i="1"/>
  <c r="AM229" i="1"/>
  <c r="AM232" i="1"/>
  <c r="AM237" i="1"/>
  <c r="AM239" i="1"/>
  <c r="AM241" i="1"/>
  <c r="AM243" i="1"/>
  <c r="AM245" i="1"/>
  <c r="AM248" i="1"/>
  <c r="AM250" i="1"/>
  <c r="AM252" i="1"/>
  <c r="AM254" i="1"/>
  <c r="AM256" i="1"/>
  <c r="AM261" i="1"/>
  <c r="AM263" i="1"/>
  <c r="AM265" i="1"/>
  <c r="AM267" i="1"/>
  <c r="AM269" i="1"/>
  <c r="AM271" i="1"/>
  <c r="AM273" i="1"/>
  <c r="AM275" i="1"/>
  <c r="AM277" i="1"/>
  <c r="AM279" i="1"/>
  <c r="AM281" i="1"/>
  <c r="AM283" i="1"/>
  <c r="AM285" i="1"/>
  <c r="AM287" i="1"/>
  <c r="AM289" i="1"/>
  <c r="AM291" i="1"/>
  <c r="AM293" i="1"/>
  <c r="AM295" i="1"/>
  <c r="AM297" i="1"/>
  <c r="AM299" i="1"/>
  <c r="AM301" i="1"/>
  <c r="AM303" i="1"/>
  <c r="AM305" i="1"/>
  <c r="AM307" i="1"/>
  <c r="AM309" i="1"/>
  <c r="AM311" i="1"/>
  <c r="AM313" i="1"/>
  <c r="AM315" i="1"/>
  <c r="AM317" i="1"/>
  <c r="AM319" i="1"/>
  <c r="AM321" i="1"/>
  <c r="AM323" i="1"/>
  <c r="AM325" i="1"/>
  <c r="AM327" i="1"/>
  <c r="AM329" i="1"/>
  <c r="AM331" i="1"/>
  <c r="AM333" i="1"/>
  <c r="AM335" i="1"/>
  <c r="AM337" i="1"/>
  <c r="AM339" i="1"/>
  <c r="AM341" i="1"/>
  <c r="AM343" i="1"/>
  <c r="AM345" i="1"/>
  <c r="AM347" i="1"/>
  <c r="AM349" i="1"/>
  <c r="AM351" i="1"/>
  <c r="AM353" i="1"/>
  <c r="AM355" i="1"/>
  <c r="AM358" i="1"/>
  <c r="AM360" i="1"/>
  <c r="AM362" i="1"/>
  <c r="AM364" i="1"/>
  <c r="AM366" i="1"/>
  <c r="AM368" i="1"/>
  <c r="AM370" i="1"/>
  <c r="AM372" i="1"/>
  <c r="AM374" i="1"/>
  <c r="AM376" i="1"/>
  <c r="AM380" i="1"/>
  <c r="AM382" i="1"/>
  <c r="AM384" i="1"/>
  <c r="AM386" i="1"/>
  <c r="AM388" i="1"/>
  <c r="AM390" i="1"/>
  <c r="AM396" i="1"/>
  <c r="AM398" i="1"/>
  <c r="AM402" i="1"/>
  <c r="AM404" i="1"/>
  <c r="AM407" i="1"/>
  <c r="AM409" i="1"/>
  <c r="AM413" i="1"/>
  <c r="AM419" i="1"/>
  <c r="AM421" i="1"/>
  <c r="AM423" i="1"/>
  <c r="AM425" i="1"/>
  <c r="T117" i="1"/>
  <c r="T119" i="1"/>
  <c r="AL123" i="1"/>
  <c r="AH123" i="1"/>
  <c r="AD123" i="1"/>
  <c r="Z123" i="1"/>
  <c r="V123" i="1"/>
  <c r="R123" i="1"/>
  <c r="N123" i="1"/>
  <c r="J123" i="1"/>
  <c r="F123" i="1"/>
  <c r="T123" i="1"/>
  <c r="AB123" i="1"/>
  <c r="AL125" i="1"/>
  <c r="AH125" i="1"/>
  <c r="AD125" i="1"/>
  <c r="Z125" i="1"/>
  <c r="V125" i="1"/>
  <c r="R125" i="1"/>
  <c r="N125" i="1"/>
  <c r="J125" i="1"/>
  <c r="F125" i="1"/>
  <c r="T125" i="1"/>
  <c r="AB125" i="1"/>
  <c r="AL140" i="1"/>
  <c r="AH140" i="1"/>
  <c r="AD140" i="1"/>
  <c r="Z140" i="1"/>
  <c r="V140" i="1"/>
  <c r="R140" i="1"/>
  <c r="N140" i="1"/>
  <c r="J140" i="1"/>
  <c r="F140" i="1"/>
  <c r="T140" i="1"/>
  <c r="AB140" i="1"/>
  <c r="AL151" i="1"/>
  <c r="AH151" i="1"/>
  <c r="AD151" i="1"/>
  <c r="Z151" i="1"/>
  <c r="V151" i="1"/>
  <c r="R151" i="1"/>
  <c r="N151" i="1"/>
  <c r="J151" i="1"/>
  <c r="F151" i="1"/>
  <c r="T151" i="1"/>
  <c r="AB151" i="1"/>
  <c r="AL153" i="1"/>
  <c r="AH153" i="1"/>
  <c r="AD153" i="1"/>
  <c r="Z153" i="1"/>
  <c r="V153" i="1"/>
  <c r="R153" i="1"/>
  <c r="N153" i="1"/>
  <c r="J153" i="1"/>
  <c r="F153" i="1"/>
  <c r="T153" i="1"/>
  <c r="AJ153" i="1"/>
  <c r="AL155" i="1"/>
  <c r="AH155" i="1"/>
  <c r="AD155" i="1"/>
  <c r="Z155" i="1"/>
  <c r="V155" i="1"/>
  <c r="R155" i="1"/>
  <c r="N155" i="1"/>
  <c r="J155" i="1"/>
  <c r="F155" i="1"/>
  <c r="AB155" i="1"/>
  <c r="AL161" i="1"/>
  <c r="AH161" i="1"/>
  <c r="AD161" i="1"/>
  <c r="Z161" i="1"/>
  <c r="V161" i="1"/>
  <c r="R161" i="1"/>
  <c r="N161" i="1"/>
  <c r="J161" i="1"/>
  <c r="F161" i="1"/>
  <c r="H15" i="1"/>
  <c r="L15" i="1"/>
  <c r="P15" i="1"/>
  <c r="T15" i="1"/>
  <c r="X15" i="1"/>
  <c r="AB15" i="1"/>
  <c r="AF15" i="1"/>
  <c r="AJ15" i="1"/>
  <c r="H22" i="1"/>
  <c r="L22" i="1"/>
  <c r="P22" i="1"/>
  <c r="T22" i="1"/>
  <c r="X22" i="1"/>
  <c r="AB22" i="1"/>
  <c r="AF22" i="1"/>
  <c r="AJ22" i="1"/>
  <c r="AL54" i="1"/>
  <c r="AH54" i="1"/>
  <c r="AD54" i="1"/>
  <c r="Z54" i="1"/>
  <c r="V54" i="1"/>
  <c r="R54" i="1"/>
  <c r="N54" i="1"/>
  <c r="J54" i="1"/>
  <c r="F54" i="1"/>
  <c r="L54" i="1"/>
  <c r="T54" i="1"/>
  <c r="AB54" i="1"/>
  <c r="AJ54" i="1"/>
  <c r="AL56" i="1"/>
  <c r="AH56" i="1"/>
  <c r="AD56" i="1"/>
  <c r="Z56" i="1"/>
  <c r="V56" i="1"/>
  <c r="R56" i="1"/>
  <c r="N56" i="1"/>
  <c r="J56" i="1"/>
  <c r="F56" i="1"/>
  <c r="L56" i="1"/>
  <c r="T56" i="1"/>
  <c r="AB56" i="1"/>
  <c r="AJ56" i="1"/>
  <c r="AL58" i="1"/>
  <c r="AH58" i="1"/>
  <c r="AD58" i="1"/>
  <c r="Z58" i="1"/>
  <c r="V58" i="1"/>
  <c r="R58" i="1"/>
  <c r="N58" i="1"/>
  <c r="J58" i="1"/>
  <c r="F58" i="1"/>
  <c r="L58" i="1"/>
  <c r="T58" i="1"/>
  <c r="AB58" i="1"/>
  <c r="AJ58" i="1"/>
  <c r="AL71" i="1"/>
  <c r="AH71" i="1"/>
  <c r="AD71" i="1"/>
  <c r="Z71" i="1"/>
  <c r="V71" i="1"/>
  <c r="R71" i="1"/>
  <c r="N71" i="1"/>
  <c r="J71" i="1"/>
  <c r="F71" i="1"/>
  <c r="L71" i="1"/>
  <c r="T71" i="1"/>
  <c r="AB71" i="1"/>
  <c r="AJ71" i="1"/>
  <c r="AL113" i="1"/>
  <c r="AH113" i="1"/>
  <c r="AD113" i="1"/>
  <c r="Z113" i="1"/>
  <c r="V113" i="1"/>
  <c r="R113" i="1"/>
  <c r="N113" i="1"/>
  <c r="J113" i="1"/>
  <c r="F113" i="1"/>
  <c r="L113" i="1"/>
  <c r="T113" i="1"/>
  <c r="AB113" i="1"/>
  <c r="AJ113" i="1"/>
  <c r="AL115" i="1"/>
  <c r="AH115" i="1"/>
  <c r="AD115" i="1"/>
  <c r="Z115" i="1"/>
  <c r="V115" i="1"/>
  <c r="R115" i="1"/>
  <c r="N115" i="1"/>
  <c r="J115" i="1"/>
  <c r="F115" i="1"/>
  <c r="L115" i="1"/>
  <c r="T115" i="1"/>
  <c r="AB115" i="1"/>
  <c r="AL117" i="1"/>
  <c r="AH117" i="1"/>
  <c r="AD117" i="1"/>
  <c r="Z117" i="1"/>
  <c r="V117" i="1"/>
  <c r="R117" i="1"/>
  <c r="N117" i="1"/>
  <c r="J117" i="1"/>
  <c r="F117" i="1"/>
  <c r="L117" i="1"/>
  <c r="AJ117" i="1"/>
  <c r="AL119" i="1"/>
  <c r="AH119" i="1"/>
  <c r="AD119" i="1"/>
  <c r="Z119" i="1"/>
  <c r="V119" i="1"/>
  <c r="R119" i="1"/>
  <c r="N119" i="1"/>
  <c r="J119" i="1"/>
  <c r="F119" i="1"/>
  <c r="L119" i="1"/>
  <c r="AB119" i="1"/>
  <c r="L123" i="1"/>
  <c r="AJ123" i="1"/>
  <c r="L125" i="1"/>
  <c r="AJ125" i="1"/>
  <c r="L140" i="1"/>
  <c r="AJ140" i="1"/>
  <c r="L151" i="1"/>
  <c r="AJ151" i="1"/>
  <c r="L153" i="1"/>
  <c r="AB153" i="1"/>
  <c r="L155" i="1"/>
  <c r="T155" i="1"/>
  <c r="AJ155" i="1"/>
  <c r="AL157" i="1"/>
  <c r="AH157" i="1"/>
  <c r="AD157" i="1"/>
  <c r="Z157" i="1"/>
  <c r="V157" i="1"/>
  <c r="R157" i="1"/>
  <c r="N157" i="1"/>
  <c r="J157" i="1"/>
  <c r="F157" i="1"/>
  <c r="L157" i="1"/>
  <c r="T157" i="1"/>
  <c r="AJ157" i="1"/>
  <c r="AL159" i="1"/>
  <c r="AH159" i="1"/>
  <c r="AD159" i="1"/>
  <c r="Z159" i="1"/>
  <c r="V159" i="1"/>
  <c r="R159" i="1"/>
  <c r="N159" i="1"/>
  <c r="J159" i="1"/>
  <c r="F159" i="1"/>
  <c r="L159" i="1"/>
  <c r="T159" i="1"/>
  <c r="AB159" i="1"/>
  <c r="AJ159" i="1"/>
  <c r="L161" i="1"/>
  <c r="T161" i="1"/>
  <c r="AB161" i="1"/>
  <c r="AJ161" i="1"/>
  <c r="AL163" i="1"/>
  <c r="AH163" i="1"/>
  <c r="AD163" i="1"/>
  <c r="Z163" i="1"/>
  <c r="V163" i="1"/>
  <c r="R163" i="1"/>
  <c r="N163" i="1"/>
  <c r="J163" i="1"/>
  <c r="F163" i="1"/>
  <c r="L163" i="1"/>
  <c r="T163" i="1"/>
  <c r="AB163" i="1"/>
  <c r="AJ163" i="1"/>
  <c r="AM165" i="1"/>
  <c r="AL181" i="1"/>
  <c r="AH181" i="1"/>
  <c r="AD181" i="1"/>
  <c r="Z181" i="1"/>
  <c r="V181" i="1"/>
  <c r="R181" i="1"/>
  <c r="N181" i="1"/>
  <c r="J181" i="1"/>
  <c r="F181" i="1"/>
  <c r="AF181" i="1"/>
  <c r="X181" i="1"/>
  <c r="P181" i="1"/>
  <c r="H181" i="1"/>
  <c r="T181" i="1"/>
  <c r="AJ181" i="1"/>
  <c r="AL185" i="1"/>
  <c r="AH185" i="1"/>
  <c r="AD185" i="1"/>
  <c r="Z185" i="1"/>
  <c r="V185" i="1"/>
  <c r="R185" i="1"/>
  <c r="N185" i="1"/>
  <c r="J185" i="1"/>
  <c r="F185" i="1"/>
  <c r="AF185" i="1"/>
  <c r="X185" i="1"/>
  <c r="P185" i="1"/>
  <c r="H185" i="1"/>
  <c r="T185" i="1"/>
  <c r="AJ185" i="1"/>
  <c r="AL189" i="1"/>
  <c r="AH189" i="1"/>
  <c r="AD189" i="1"/>
  <c r="Z189" i="1"/>
  <c r="V189" i="1"/>
  <c r="R189" i="1"/>
  <c r="N189" i="1"/>
  <c r="J189" i="1"/>
  <c r="F189" i="1"/>
  <c r="AF189" i="1"/>
  <c r="X189" i="1"/>
  <c r="P189" i="1"/>
  <c r="H189" i="1"/>
  <c r="T189" i="1"/>
  <c r="AJ189" i="1"/>
  <c r="AL193" i="1"/>
  <c r="AH193" i="1"/>
  <c r="AD193" i="1"/>
  <c r="Z193" i="1"/>
  <c r="V193" i="1"/>
  <c r="R193" i="1"/>
  <c r="N193" i="1"/>
  <c r="J193" i="1"/>
  <c r="F193" i="1"/>
  <c r="AF193" i="1"/>
  <c r="X193" i="1"/>
  <c r="P193" i="1"/>
  <c r="H193" i="1"/>
  <c r="T193" i="1"/>
  <c r="AJ193" i="1"/>
  <c r="AL197" i="1"/>
  <c r="AH197" i="1"/>
  <c r="AD197" i="1"/>
  <c r="Z197" i="1"/>
  <c r="V197" i="1"/>
  <c r="R197" i="1"/>
  <c r="N197" i="1"/>
  <c r="J197" i="1"/>
  <c r="F197" i="1"/>
  <c r="AF197" i="1"/>
  <c r="X197" i="1"/>
  <c r="P197" i="1"/>
  <c r="H197" i="1"/>
  <c r="T197" i="1"/>
  <c r="AJ197" i="1"/>
  <c r="AL230" i="1"/>
  <c r="AH230" i="1"/>
  <c r="AD230" i="1"/>
  <c r="Z230" i="1"/>
  <c r="V230" i="1"/>
  <c r="R230" i="1"/>
  <c r="N230" i="1"/>
  <c r="J230" i="1"/>
  <c r="F230" i="1"/>
  <c r="AF230" i="1"/>
  <c r="X230" i="1"/>
  <c r="P230" i="1"/>
  <c r="H230" i="1"/>
  <c r="T230" i="1"/>
  <c r="AJ230" i="1"/>
  <c r="F15" i="1"/>
  <c r="J15" i="1"/>
  <c r="N15" i="1"/>
  <c r="R15" i="1"/>
  <c r="V15" i="1"/>
  <c r="Z15" i="1"/>
  <c r="AD15" i="1"/>
  <c r="AH15" i="1"/>
  <c r="H18" i="1"/>
  <c r="L18" i="1"/>
  <c r="P18" i="1"/>
  <c r="T18" i="1"/>
  <c r="X18" i="1"/>
  <c r="AB18" i="1"/>
  <c r="AF18" i="1"/>
  <c r="F22" i="1"/>
  <c r="J22" i="1"/>
  <c r="N22" i="1"/>
  <c r="R22" i="1"/>
  <c r="V22" i="1"/>
  <c r="Z22" i="1"/>
  <c r="AD22" i="1"/>
  <c r="AH22" i="1"/>
  <c r="AM51" i="1"/>
  <c r="H54" i="1"/>
  <c r="P54" i="1"/>
  <c r="X54" i="1"/>
  <c r="AF54" i="1"/>
  <c r="H56" i="1"/>
  <c r="P56" i="1"/>
  <c r="X56" i="1"/>
  <c r="AF56" i="1"/>
  <c r="H58" i="1"/>
  <c r="P58" i="1"/>
  <c r="X58" i="1"/>
  <c r="AF58" i="1"/>
  <c r="AL63" i="1"/>
  <c r="AH63" i="1"/>
  <c r="AD63" i="1"/>
  <c r="Z63" i="1"/>
  <c r="V63" i="1"/>
  <c r="R63" i="1"/>
  <c r="N63" i="1"/>
  <c r="J63" i="1"/>
  <c r="F63" i="1"/>
  <c r="L63" i="1"/>
  <c r="T63" i="1"/>
  <c r="AB63" i="1"/>
  <c r="AJ63" i="1"/>
  <c r="AL66" i="1"/>
  <c r="AH66" i="1"/>
  <c r="AD66" i="1"/>
  <c r="Z66" i="1"/>
  <c r="V66" i="1"/>
  <c r="R66" i="1"/>
  <c r="N66" i="1"/>
  <c r="J66" i="1"/>
  <c r="F66" i="1"/>
  <c r="L66" i="1"/>
  <c r="T66" i="1"/>
  <c r="AB66" i="1"/>
  <c r="AJ66" i="1"/>
  <c r="AL68" i="1"/>
  <c r="AH68" i="1"/>
  <c r="AD68" i="1"/>
  <c r="Z68" i="1"/>
  <c r="V68" i="1"/>
  <c r="R68" i="1"/>
  <c r="N68" i="1"/>
  <c r="J68" i="1"/>
  <c r="F68" i="1"/>
  <c r="L68" i="1"/>
  <c r="T68" i="1"/>
  <c r="AB68" i="1"/>
  <c r="AJ68" i="1"/>
  <c r="H71" i="1"/>
  <c r="P71" i="1"/>
  <c r="X71" i="1"/>
  <c r="AF71" i="1"/>
  <c r="AL83" i="1"/>
  <c r="AH83" i="1"/>
  <c r="AD83" i="1"/>
  <c r="Z83" i="1"/>
  <c r="V83" i="1"/>
  <c r="R83" i="1"/>
  <c r="N83" i="1"/>
  <c r="J83" i="1"/>
  <c r="F83" i="1"/>
  <c r="L83" i="1"/>
  <c r="T83" i="1"/>
  <c r="AB83" i="1"/>
  <c r="AJ83" i="1"/>
  <c r="AL86" i="1"/>
  <c r="AH86" i="1"/>
  <c r="AD86" i="1"/>
  <c r="Z86" i="1"/>
  <c r="V86" i="1"/>
  <c r="R86" i="1"/>
  <c r="N86" i="1"/>
  <c r="J86" i="1"/>
  <c r="F86" i="1"/>
  <c r="L86" i="1"/>
  <c r="T86" i="1"/>
  <c r="AB86" i="1"/>
  <c r="AJ86" i="1"/>
  <c r="AL92" i="1"/>
  <c r="AH92" i="1"/>
  <c r="AD92" i="1"/>
  <c r="Z92" i="1"/>
  <c r="V92" i="1"/>
  <c r="R92" i="1"/>
  <c r="N92" i="1"/>
  <c r="J92" i="1"/>
  <c r="F92" i="1"/>
  <c r="L92" i="1"/>
  <c r="T92" i="1"/>
  <c r="AB92" i="1"/>
  <c r="AJ92" i="1"/>
  <c r="AL94" i="1"/>
  <c r="AH94" i="1"/>
  <c r="AD94" i="1"/>
  <c r="Z94" i="1"/>
  <c r="V94" i="1"/>
  <c r="R94" i="1"/>
  <c r="N94" i="1"/>
  <c r="J94" i="1"/>
  <c r="F94" i="1"/>
  <c r="L94" i="1"/>
  <c r="T94" i="1"/>
  <c r="AB94" i="1"/>
  <c r="AJ94" i="1"/>
  <c r="AL96" i="1"/>
  <c r="AH96" i="1"/>
  <c r="AD96" i="1"/>
  <c r="Z96" i="1"/>
  <c r="V96" i="1"/>
  <c r="R96" i="1"/>
  <c r="N96" i="1"/>
  <c r="J96" i="1"/>
  <c r="F96" i="1"/>
  <c r="L96" i="1"/>
  <c r="T96" i="1"/>
  <c r="AB96" i="1"/>
  <c r="AJ96" i="1"/>
  <c r="AL100" i="1"/>
  <c r="AH100" i="1"/>
  <c r="AD100" i="1"/>
  <c r="Z100" i="1"/>
  <c r="V100" i="1"/>
  <c r="R100" i="1"/>
  <c r="N100" i="1"/>
  <c r="J100" i="1"/>
  <c r="F100" i="1"/>
  <c r="L100" i="1"/>
  <c r="T100" i="1"/>
  <c r="AB100" i="1"/>
  <c r="AJ100" i="1"/>
  <c r="H113" i="1"/>
  <c r="P113" i="1"/>
  <c r="X113" i="1"/>
  <c r="AF113" i="1"/>
  <c r="H115" i="1"/>
  <c r="P115" i="1"/>
  <c r="X115" i="1"/>
  <c r="AF115" i="1"/>
  <c r="H117" i="1"/>
  <c r="P117" i="1"/>
  <c r="X117" i="1"/>
  <c r="AF117" i="1"/>
  <c r="H119" i="1"/>
  <c r="P119" i="1"/>
  <c r="X119" i="1"/>
  <c r="AF119" i="1"/>
  <c r="H123" i="1"/>
  <c r="P123" i="1"/>
  <c r="X123" i="1"/>
  <c r="AF123" i="1"/>
  <c r="H125" i="1"/>
  <c r="P125" i="1"/>
  <c r="X125" i="1"/>
  <c r="AF125" i="1"/>
  <c r="H140" i="1"/>
  <c r="P140" i="1"/>
  <c r="X140" i="1"/>
  <c r="AF140" i="1"/>
  <c r="H151" i="1"/>
  <c r="P151" i="1"/>
  <c r="X151" i="1"/>
  <c r="AF151" i="1"/>
  <c r="H153" i="1"/>
  <c r="P153" i="1"/>
  <c r="X153" i="1"/>
  <c r="AF153" i="1"/>
  <c r="H155" i="1"/>
  <c r="P155" i="1"/>
  <c r="X155" i="1"/>
  <c r="AF155" i="1"/>
  <c r="H157" i="1"/>
  <c r="P157" i="1"/>
  <c r="X157" i="1"/>
  <c r="AF157" i="1"/>
  <c r="H159" i="1"/>
  <c r="P159" i="1"/>
  <c r="X159" i="1"/>
  <c r="AF159" i="1"/>
  <c r="H161" i="1"/>
  <c r="P161" i="1"/>
  <c r="X161" i="1"/>
  <c r="AF161" i="1"/>
  <c r="H163" i="1"/>
  <c r="P163" i="1"/>
  <c r="X163" i="1"/>
  <c r="AF163" i="1"/>
  <c r="AL168" i="1"/>
  <c r="AH168" i="1"/>
  <c r="AD168" i="1"/>
  <c r="Z168" i="1"/>
  <c r="V168" i="1"/>
  <c r="R168" i="1"/>
  <c r="N168" i="1"/>
  <c r="J168" i="1"/>
  <c r="F168" i="1"/>
  <c r="L168" i="1"/>
  <c r="T168" i="1"/>
  <c r="AB168" i="1"/>
  <c r="AJ168" i="1"/>
  <c r="AL170" i="1"/>
  <c r="AH170" i="1"/>
  <c r="AD170" i="1"/>
  <c r="Z170" i="1"/>
  <c r="V170" i="1"/>
  <c r="R170" i="1"/>
  <c r="N170" i="1"/>
  <c r="J170" i="1"/>
  <c r="F170" i="1"/>
  <c r="L170" i="1"/>
  <c r="T170" i="1"/>
  <c r="AB170" i="1"/>
  <c r="AJ170" i="1"/>
  <c r="AL172" i="1"/>
  <c r="AH172" i="1"/>
  <c r="AD172" i="1"/>
  <c r="Z172" i="1"/>
  <c r="V172" i="1"/>
  <c r="R172" i="1"/>
  <c r="N172" i="1"/>
  <c r="J172" i="1"/>
  <c r="F172" i="1"/>
  <c r="L172" i="1"/>
  <c r="T172" i="1"/>
  <c r="AB172" i="1"/>
  <c r="AJ172" i="1"/>
  <c r="AL174" i="1"/>
  <c r="AH174" i="1"/>
  <c r="AD174" i="1"/>
  <c r="Z174" i="1"/>
  <c r="V174" i="1"/>
  <c r="R174" i="1"/>
  <c r="N174" i="1"/>
  <c r="J174" i="1"/>
  <c r="F174" i="1"/>
  <c r="L174" i="1"/>
  <c r="T174" i="1"/>
  <c r="AB174" i="1"/>
  <c r="AJ174" i="1"/>
  <c r="AL176" i="1"/>
  <c r="AH176" i="1"/>
  <c r="AD176" i="1"/>
  <c r="Z176" i="1"/>
  <c r="V176" i="1"/>
  <c r="AF176" i="1"/>
  <c r="X176" i="1"/>
  <c r="R176" i="1"/>
  <c r="N176" i="1"/>
  <c r="J176" i="1"/>
  <c r="F176" i="1"/>
  <c r="L176" i="1"/>
  <c r="T176" i="1"/>
  <c r="AJ176" i="1"/>
  <c r="L181" i="1"/>
  <c r="AB181" i="1"/>
  <c r="AL183" i="1"/>
  <c r="AH183" i="1"/>
  <c r="AD183" i="1"/>
  <c r="Z183" i="1"/>
  <c r="V183" i="1"/>
  <c r="R183" i="1"/>
  <c r="N183" i="1"/>
  <c r="J183" i="1"/>
  <c r="F183" i="1"/>
  <c r="AF183" i="1"/>
  <c r="X183" i="1"/>
  <c r="P183" i="1"/>
  <c r="H183" i="1"/>
  <c r="T183" i="1"/>
  <c r="AJ183" i="1"/>
  <c r="L185" i="1"/>
  <c r="AB185" i="1"/>
  <c r="AL187" i="1"/>
  <c r="AH187" i="1"/>
  <c r="AD187" i="1"/>
  <c r="Z187" i="1"/>
  <c r="V187" i="1"/>
  <c r="R187" i="1"/>
  <c r="N187" i="1"/>
  <c r="J187" i="1"/>
  <c r="F187" i="1"/>
  <c r="AF187" i="1"/>
  <c r="X187" i="1"/>
  <c r="P187" i="1"/>
  <c r="H187" i="1"/>
  <c r="T187" i="1"/>
  <c r="AJ187" i="1"/>
  <c r="L189" i="1"/>
  <c r="AB189" i="1"/>
  <c r="AL191" i="1"/>
  <c r="AH191" i="1"/>
  <c r="AD191" i="1"/>
  <c r="Z191" i="1"/>
  <c r="V191" i="1"/>
  <c r="R191" i="1"/>
  <c r="N191" i="1"/>
  <c r="J191" i="1"/>
  <c r="F191" i="1"/>
  <c r="AF191" i="1"/>
  <c r="X191" i="1"/>
  <c r="P191" i="1"/>
  <c r="H191" i="1"/>
  <c r="T191" i="1"/>
  <c r="AJ191" i="1"/>
  <c r="L193" i="1"/>
  <c r="AB193" i="1"/>
  <c r="AL195" i="1"/>
  <c r="AH195" i="1"/>
  <c r="AD195" i="1"/>
  <c r="Z195" i="1"/>
  <c r="V195" i="1"/>
  <c r="R195" i="1"/>
  <c r="N195" i="1"/>
  <c r="J195" i="1"/>
  <c r="F195" i="1"/>
  <c r="AF195" i="1"/>
  <c r="X195" i="1"/>
  <c r="P195" i="1"/>
  <c r="H195" i="1"/>
  <c r="T195" i="1"/>
  <c r="AJ195" i="1"/>
  <c r="L197" i="1"/>
  <c r="AB197" i="1"/>
  <c r="AL199" i="1"/>
  <c r="AH199" i="1"/>
  <c r="AD199" i="1"/>
  <c r="Z199" i="1"/>
  <c r="V199" i="1"/>
  <c r="R199" i="1"/>
  <c r="N199" i="1"/>
  <c r="J199" i="1"/>
  <c r="F199" i="1"/>
  <c r="AF199" i="1"/>
  <c r="X199" i="1"/>
  <c r="P199" i="1"/>
  <c r="H199" i="1"/>
  <c r="T199" i="1"/>
  <c r="AJ199" i="1"/>
  <c r="L230" i="1"/>
  <c r="AB230" i="1"/>
  <c r="AL234" i="1"/>
  <c r="AH234" i="1"/>
  <c r="AD234" i="1"/>
  <c r="Z234" i="1"/>
  <c r="V234" i="1"/>
  <c r="R234" i="1"/>
  <c r="N234" i="1"/>
  <c r="J234" i="1"/>
  <c r="F234" i="1"/>
  <c r="AF234" i="1"/>
  <c r="X234" i="1"/>
  <c r="P234" i="1"/>
  <c r="H234" i="1"/>
  <c r="T234" i="1"/>
  <c r="AJ234" i="1"/>
  <c r="H55" i="1"/>
  <c r="L55" i="1"/>
  <c r="P55" i="1"/>
  <c r="T55" i="1"/>
  <c r="X55" i="1"/>
  <c r="AB55" i="1"/>
  <c r="AF55" i="1"/>
  <c r="H57" i="1"/>
  <c r="L57" i="1"/>
  <c r="P57" i="1"/>
  <c r="T57" i="1"/>
  <c r="X57" i="1"/>
  <c r="AB57" i="1"/>
  <c r="AF57" i="1"/>
  <c r="H59" i="1"/>
  <c r="L59" i="1"/>
  <c r="P59" i="1"/>
  <c r="T59" i="1"/>
  <c r="X59" i="1"/>
  <c r="AB59" i="1"/>
  <c r="AF59" i="1"/>
  <c r="H65" i="1"/>
  <c r="L65" i="1"/>
  <c r="P65" i="1"/>
  <c r="T65" i="1"/>
  <c r="X65" i="1"/>
  <c r="AB65" i="1"/>
  <c r="AF65" i="1"/>
  <c r="H67" i="1"/>
  <c r="L67" i="1"/>
  <c r="P67" i="1"/>
  <c r="T67" i="1"/>
  <c r="X67" i="1"/>
  <c r="AB67" i="1"/>
  <c r="AF67" i="1"/>
  <c r="H69" i="1"/>
  <c r="L69" i="1"/>
  <c r="P69" i="1"/>
  <c r="T69" i="1"/>
  <c r="X69" i="1"/>
  <c r="AB69" i="1"/>
  <c r="AF69" i="1"/>
  <c r="H73" i="1"/>
  <c r="L73" i="1"/>
  <c r="P73" i="1"/>
  <c r="T73" i="1"/>
  <c r="X73" i="1"/>
  <c r="AB73" i="1"/>
  <c r="AF73" i="1"/>
  <c r="H85" i="1"/>
  <c r="L85" i="1"/>
  <c r="P85" i="1"/>
  <c r="T85" i="1"/>
  <c r="X85" i="1"/>
  <c r="AB85" i="1"/>
  <c r="AF85" i="1"/>
  <c r="H91" i="1"/>
  <c r="L91" i="1"/>
  <c r="P91" i="1"/>
  <c r="T91" i="1"/>
  <c r="X91" i="1"/>
  <c r="AB91" i="1"/>
  <c r="AF91" i="1"/>
  <c r="H93" i="1"/>
  <c r="L93" i="1"/>
  <c r="P93" i="1"/>
  <c r="T93" i="1"/>
  <c r="X93" i="1"/>
  <c r="AB93" i="1"/>
  <c r="AF93" i="1"/>
  <c r="H95" i="1"/>
  <c r="L95" i="1"/>
  <c r="P95" i="1"/>
  <c r="T95" i="1"/>
  <c r="X95" i="1"/>
  <c r="AB95" i="1"/>
  <c r="AF95" i="1"/>
  <c r="H99" i="1"/>
  <c r="L99" i="1"/>
  <c r="P99" i="1"/>
  <c r="T99" i="1"/>
  <c r="X99" i="1"/>
  <c r="AB99" i="1"/>
  <c r="AF99" i="1"/>
  <c r="H105" i="1"/>
  <c r="L105" i="1"/>
  <c r="P105" i="1"/>
  <c r="T105" i="1"/>
  <c r="X105" i="1"/>
  <c r="AB105" i="1"/>
  <c r="AF105" i="1"/>
  <c r="H114" i="1"/>
  <c r="L114" i="1"/>
  <c r="P114" i="1"/>
  <c r="T114" i="1"/>
  <c r="X114" i="1"/>
  <c r="AB114" i="1"/>
  <c r="AF114" i="1"/>
  <c r="H116" i="1"/>
  <c r="L116" i="1"/>
  <c r="P116" i="1"/>
  <c r="T116" i="1"/>
  <c r="X116" i="1"/>
  <c r="AB116" i="1"/>
  <c r="AF116" i="1"/>
  <c r="H118" i="1"/>
  <c r="L118" i="1"/>
  <c r="P118" i="1"/>
  <c r="T118" i="1"/>
  <c r="X118" i="1"/>
  <c r="AB118" i="1"/>
  <c r="AF118" i="1"/>
  <c r="H122" i="1"/>
  <c r="L122" i="1"/>
  <c r="P122" i="1"/>
  <c r="T122" i="1"/>
  <c r="X122" i="1"/>
  <c r="AB122" i="1"/>
  <c r="AF122" i="1"/>
  <c r="H124" i="1"/>
  <c r="L124" i="1"/>
  <c r="P124" i="1"/>
  <c r="T124" i="1"/>
  <c r="X124" i="1"/>
  <c r="AB124" i="1"/>
  <c r="AF124" i="1"/>
  <c r="H131" i="1"/>
  <c r="L131" i="1"/>
  <c r="P131" i="1"/>
  <c r="T131" i="1"/>
  <c r="X131" i="1"/>
  <c r="AB131" i="1"/>
  <c r="AF131" i="1"/>
  <c r="H150" i="1"/>
  <c r="L150" i="1"/>
  <c r="P150" i="1"/>
  <c r="T150" i="1"/>
  <c r="X150" i="1"/>
  <c r="AB150" i="1"/>
  <c r="AF150" i="1"/>
  <c r="H152" i="1"/>
  <c r="L152" i="1"/>
  <c r="P152" i="1"/>
  <c r="T152" i="1"/>
  <c r="X152" i="1"/>
  <c r="AB152" i="1"/>
  <c r="AF152" i="1"/>
  <c r="H154" i="1"/>
  <c r="L154" i="1"/>
  <c r="P154" i="1"/>
  <c r="T154" i="1"/>
  <c r="X154" i="1"/>
  <c r="AB154" i="1"/>
  <c r="AF154" i="1"/>
  <c r="H156" i="1"/>
  <c r="L156" i="1"/>
  <c r="P156" i="1"/>
  <c r="T156" i="1"/>
  <c r="X156" i="1"/>
  <c r="AB156" i="1"/>
  <c r="AF156" i="1"/>
  <c r="H158" i="1"/>
  <c r="L158" i="1"/>
  <c r="P158" i="1"/>
  <c r="T158" i="1"/>
  <c r="X158" i="1"/>
  <c r="AB158" i="1"/>
  <c r="AF158" i="1"/>
  <c r="H160" i="1"/>
  <c r="L160" i="1"/>
  <c r="P160" i="1"/>
  <c r="T160" i="1"/>
  <c r="X160" i="1"/>
  <c r="AB160" i="1"/>
  <c r="AF160" i="1"/>
  <c r="H162" i="1"/>
  <c r="L162" i="1"/>
  <c r="P162" i="1"/>
  <c r="T162" i="1"/>
  <c r="X162" i="1"/>
  <c r="AB162" i="1"/>
  <c r="AF162" i="1"/>
  <c r="H164" i="1"/>
  <c r="L164" i="1"/>
  <c r="P164" i="1"/>
  <c r="T164" i="1"/>
  <c r="X164" i="1"/>
  <c r="AB164" i="1"/>
  <c r="AF164" i="1"/>
  <c r="H169" i="1"/>
  <c r="L169" i="1"/>
  <c r="P169" i="1"/>
  <c r="T169" i="1"/>
  <c r="X169" i="1"/>
  <c r="AB169" i="1"/>
  <c r="AF169" i="1"/>
  <c r="H171" i="1"/>
  <c r="L171" i="1"/>
  <c r="P171" i="1"/>
  <c r="T171" i="1"/>
  <c r="X171" i="1"/>
  <c r="AB171" i="1"/>
  <c r="AF171" i="1"/>
  <c r="H173" i="1"/>
  <c r="L173" i="1"/>
  <c r="P173" i="1"/>
  <c r="T173" i="1"/>
  <c r="X173" i="1"/>
  <c r="AB173" i="1"/>
  <c r="AF173" i="1"/>
  <c r="H175" i="1"/>
  <c r="L175" i="1"/>
  <c r="P175" i="1"/>
  <c r="T175" i="1"/>
  <c r="X175" i="1"/>
  <c r="AB175" i="1"/>
  <c r="AF175" i="1"/>
  <c r="AL247" i="1"/>
  <c r="AH247" i="1"/>
  <c r="AD247" i="1"/>
  <c r="Z247" i="1"/>
  <c r="V247" i="1"/>
  <c r="R247" i="1"/>
  <c r="N247" i="1"/>
  <c r="J247" i="1"/>
  <c r="F247" i="1"/>
  <c r="L247" i="1"/>
  <c r="T247" i="1"/>
  <c r="AB247" i="1"/>
  <c r="AJ247" i="1"/>
  <c r="AL258" i="1"/>
  <c r="AH258" i="1"/>
  <c r="AD258" i="1"/>
  <c r="Z258" i="1"/>
  <c r="V258" i="1"/>
  <c r="R258" i="1"/>
  <c r="N258" i="1"/>
  <c r="J258" i="1"/>
  <c r="F258" i="1"/>
  <c r="L258" i="1"/>
  <c r="T258" i="1"/>
  <c r="AB258" i="1"/>
  <c r="AJ258" i="1"/>
  <c r="H180" i="1"/>
  <c r="L180" i="1"/>
  <c r="P180" i="1"/>
  <c r="T180" i="1"/>
  <c r="X180" i="1"/>
  <c r="AB180" i="1"/>
  <c r="AF180" i="1"/>
  <c r="H182" i="1"/>
  <c r="L182" i="1"/>
  <c r="P182" i="1"/>
  <c r="T182" i="1"/>
  <c r="X182" i="1"/>
  <c r="AB182" i="1"/>
  <c r="AF182" i="1"/>
  <c r="H184" i="1"/>
  <c r="L184" i="1"/>
  <c r="P184" i="1"/>
  <c r="T184" i="1"/>
  <c r="X184" i="1"/>
  <c r="AB184" i="1"/>
  <c r="AF184" i="1"/>
  <c r="H186" i="1"/>
  <c r="L186" i="1"/>
  <c r="P186" i="1"/>
  <c r="T186" i="1"/>
  <c r="X186" i="1"/>
  <c r="AB186" i="1"/>
  <c r="AF186" i="1"/>
  <c r="H188" i="1"/>
  <c r="L188" i="1"/>
  <c r="P188" i="1"/>
  <c r="T188" i="1"/>
  <c r="X188" i="1"/>
  <c r="AB188" i="1"/>
  <c r="AF188" i="1"/>
  <c r="H190" i="1"/>
  <c r="L190" i="1"/>
  <c r="P190" i="1"/>
  <c r="T190" i="1"/>
  <c r="X190" i="1"/>
  <c r="AB190" i="1"/>
  <c r="AF190" i="1"/>
  <c r="H192" i="1"/>
  <c r="L192" i="1"/>
  <c r="P192" i="1"/>
  <c r="T192" i="1"/>
  <c r="X192" i="1"/>
  <c r="AB192" i="1"/>
  <c r="AF192" i="1"/>
  <c r="H194" i="1"/>
  <c r="L194" i="1"/>
  <c r="P194" i="1"/>
  <c r="T194" i="1"/>
  <c r="X194" i="1"/>
  <c r="AB194" i="1"/>
  <c r="AF194" i="1"/>
  <c r="H196" i="1"/>
  <c r="L196" i="1"/>
  <c r="P196" i="1"/>
  <c r="T196" i="1"/>
  <c r="X196" i="1"/>
  <c r="AB196" i="1"/>
  <c r="AF196" i="1"/>
  <c r="H198" i="1"/>
  <c r="L198" i="1"/>
  <c r="P198" i="1"/>
  <c r="T198" i="1"/>
  <c r="X198" i="1"/>
  <c r="AB198" i="1"/>
  <c r="AF198" i="1"/>
  <c r="H200" i="1"/>
  <c r="L200" i="1"/>
  <c r="P200" i="1"/>
  <c r="T200" i="1"/>
  <c r="X200" i="1"/>
  <c r="AB200" i="1"/>
  <c r="AF200" i="1"/>
  <c r="H233" i="1"/>
  <c r="L233" i="1"/>
  <c r="P233" i="1"/>
  <c r="T233" i="1"/>
  <c r="X233" i="1"/>
  <c r="AB233" i="1"/>
  <c r="AF233" i="1"/>
  <c r="H235" i="1"/>
  <c r="L235" i="1"/>
  <c r="P235" i="1"/>
  <c r="T235" i="1"/>
  <c r="X235" i="1"/>
  <c r="AB235" i="1"/>
  <c r="AF235" i="1"/>
  <c r="H249" i="1"/>
  <c r="L249" i="1"/>
  <c r="P249" i="1"/>
  <c r="T249" i="1"/>
  <c r="X249" i="1"/>
  <c r="AB249" i="1"/>
  <c r="AF249" i="1"/>
  <c r="H259" i="1"/>
  <c r="L259" i="1"/>
  <c r="P259" i="1"/>
  <c r="T259" i="1"/>
  <c r="X259" i="1"/>
  <c r="AB259" i="1"/>
  <c r="AF259" i="1"/>
  <c r="AL391" i="1"/>
  <c r="AH391" i="1"/>
  <c r="AD391" i="1"/>
  <c r="Z391" i="1"/>
  <c r="V391" i="1"/>
  <c r="R391" i="1"/>
  <c r="N391" i="1"/>
  <c r="J391" i="1"/>
  <c r="F391" i="1"/>
  <c r="L391" i="1"/>
  <c r="T391" i="1"/>
  <c r="AB391" i="1"/>
  <c r="AJ391" i="1"/>
  <c r="AJ393" i="1"/>
  <c r="AH393" i="1"/>
  <c r="AD393" i="1"/>
  <c r="Z393" i="1"/>
  <c r="V393" i="1"/>
  <c r="R393" i="1"/>
  <c r="N393" i="1"/>
  <c r="J393" i="1"/>
  <c r="F393" i="1"/>
  <c r="L393" i="1"/>
  <c r="T393" i="1"/>
  <c r="AB393" i="1"/>
  <c r="AL393" i="1"/>
  <c r="AL415" i="1"/>
  <c r="AH415" i="1"/>
  <c r="AD415" i="1"/>
  <c r="Z415" i="1"/>
  <c r="V415" i="1"/>
  <c r="R415" i="1"/>
  <c r="N415" i="1"/>
  <c r="J415" i="1"/>
  <c r="F415" i="1"/>
  <c r="AF415" i="1"/>
  <c r="X415" i="1"/>
  <c r="P415" i="1"/>
  <c r="H415" i="1"/>
  <c r="T415" i="1"/>
  <c r="AJ415" i="1"/>
  <c r="H392" i="1"/>
  <c r="L392" i="1"/>
  <c r="P392" i="1"/>
  <c r="T392" i="1"/>
  <c r="X392" i="1"/>
  <c r="AB392" i="1"/>
  <c r="AF392" i="1"/>
  <c r="AL394" i="1"/>
  <c r="AH394" i="1"/>
  <c r="AD394" i="1"/>
  <c r="Z394" i="1"/>
  <c r="V394" i="1"/>
  <c r="R394" i="1"/>
  <c r="N394" i="1"/>
  <c r="J394" i="1"/>
  <c r="F394" i="1"/>
  <c r="L394" i="1"/>
  <c r="T394" i="1"/>
  <c r="AB394" i="1"/>
  <c r="AJ394" i="1"/>
  <c r="AL405" i="1"/>
  <c r="AH405" i="1"/>
  <c r="AD405" i="1"/>
  <c r="Z405" i="1"/>
  <c r="V405" i="1"/>
  <c r="R405" i="1"/>
  <c r="N405" i="1"/>
  <c r="J405" i="1"/>
  <c r="F405" i="1"/>
  <c r="L405" i="1"/>
  <c r="T405" i="1"/>
  <c r="AB405" i="1"/>
  <c r="AJ405" i="1"/>
  <c r="AL418" i="1"/>
  <c r="AH418" i="1"/>
  <c r="AD418" i="1"/>
  <c r="Z418" i="1"/>
  <c r="V418" i="1"/>
  <c r="R418" i="1"/>
  <c r="N418" i="1"/>
  <c r="J418" i="1"/>
  <c r="F418" i="1"/>
  <c r="L418" i="1"/>
  <c r="T418" i="1"/>
  <c r="AB418" i="1"/>
  <c r="AJ418" i="1"/>
  <c r="H400" i="1"/>
  <c r="L400" i="1"/>
  <c r="P400" i="1"/>
  <c r="T400" i="1"/>
  <c r="X400" i="1"/>
  <c r="AB400" i="1"/>
  <c r="AF400" i="1"/>
  <c r="H411" i="1"/>
  <c r="L411" i="1"/>
  <c r="P411" i="1"/>
  <c r="T411" i="1"/>
  <c r="X411" i="1"/>
  <c r="AB411" i="1"/>
  <c r="AF411" i="1"/>
  <c r="H416" i="1"/>
  <c r="L416" i="1"/>
  <c r="P416" i="1"/>
  <c r="T416" i="1"/>
  <c r="X416" i="1"/>
  <c r="AB416" i="1"/>
  <c r="AF416" i="1"/>
  <c r="H422" i="1"/>
  <c r="L422" i="1"/>
  <c r="P422" i="1"/>
  <c r="T422" i="1"/>
  <c r="X422" i="1"/>
  <c r="AB422" i="1"/>
  <c r="AF422" i="1"/>
  <c r="AB2" i="1" l="1"/>
  <c r="V2" i="1"/>
  <c r="X2" i="1"/>
  <c r="B14" i="4" s="1"/>
  <c r="N2" i="1"/>
  <c r="R2" i="1"/>
  <c r="H2" i="1" s="1"/>
  <c r="B4" i="4" s="1"/>
  <c r="P2" i="1"/>
  <c r="B10" i="4" s="1"/>
  <c r="AH2" i="1"/>
  <c r="B19" i="4" s="1"/>
  <c r="L2" i="1"/>
  <c r="F2" i="1" s="1"/>
  <c r="B3" i="4" s="1"/>
  <c r="AM416" i="1"/>
  <c r="AM400" i="1"/>
  <c r="AM392" i="1"/>
  <c r="AM259" i="1"/>
  <c r="AM173" i="1"/>
  <c r="AM169" i="1"/>
  <c r="AM162" i="1"/>
  <c r="AM158" i="1"/>
  <c r="AM154" i="1"/>
  <c r="AM150" i="1"/>
  <c r="AM124" i="1"/>
  <c r="AM118" i="1"/>
  <c r="AM114" i="1"/>
  <c r="AM99" i="1"/>
  <c r="AM93" i="1"/>
  <c r="AM85" i="1"/>
  <c r="AM69" i="1"/>
  <c r="AM65" i="1"/>
  <c r="AM57" i="1"/>
  <c r="AM18" i="1"/>
  <c r="AM422" i="1"/>
  <c r="AM411" i="1"/>
  <c r="AM249" i="1"/>
  <c r="AM235" i="1"/>
  <c r="AM233" i="1"/>
  <c r="AM200" i="1"/>
  <c r="AM198" i="1"/>
  <c r="AM196" i="1"/>
  <c r="AM194" i="1"/>
  <c r="AM192" i="1"/>
  <c r="AM190" i="1"/>
  <c r="AM188" i="1"/>
  <c r="AM186" i="1"/>
  <c r="AM184" i="1"/>
  <c r="AM182" i="1"/>
  <c r="AM180" i="1"/>
  <c r="AM175" i="1"/>
  <c r="AM171" i="1"/>
  <c r="AM164" i="1"/>
  <c r="AM160" i="1"/>
  <c r="AM156" i="1"/>
  <c r="AM152" i="1"/>
  <c r="AM131" i="1"/>
  <c r="AM122" i="1"/>
  <c r="AM116" i="1"/>
  <c r="AM105" i="1"/>
  <c r="AM95" i="1"/>
  <c r="AM91" i="1"/>
  <c r="AM73" i="1"/>
  <c r="AM67" i="1"/>
  <c r="AM59" i="1"/>
  <c r="AM55" i="1"/>
  <c r="AL2" i="1"/>
  <c r="AM234" i="1"/>
  <c r="AM195" i="1"/>
  <c r="AM187" i="1"/>
  <c r="AM174" i="1"/>
  <c r="AM170" i="1"/>
  <c r="AM100" i="1"/>
  <c r="AM94" i="1"/>
  <c r="AM86" i="1"/>
  <c r="AM66" i="1"/>
  <c r="AD2" i="1"/>
  <c r="AM15" i="1"/>
  <c r="AM197" i="1"/>
  <c r="AM189" i="1"/>
  <c r="AM181" i="1"/>
  <c r="AM163" i="1"/>
  <c r="AM117" i="1"/>
  <c r="AM115" i="1"/>
  <c r="AM71" i="1"/>
  <c r="AM58" i="1"/>
  <c r="AM54" i="1"/>
  <c r="AF2" i="1"/>
  <c r="AM153" i="1"/>
  <c r="AM140" i="1"/>
  <c r="AM123" i="1"/>
  <c r="AM394" i="1"/>
  <c r="AM415" i="1"/>
  <c r="AM391" i="1"/>
  <c r="AM258" i="1"/>
  <c r="AM418" i="1"/>
  <c r="AM405" i="1"/>
  <c r="AM393" i="1"/>
  <c r="AM247" i="1"/>
  <c r="AM199" i="1"/>
  <c r="AM191" i="1"/>
  <c r="AM183" i="1"/>
  <c r="AM176" i="1"/>
  <c r="AM172" i="1"/>
  <c r="AM168" i="1"/>
  <c r="AM96" i="1"/>
  <c r="AM92" i="1"/>
  <c r="AM83" i="1"/>
  <c r="AM68" i="1"/>
  <c r="AM63" i="1"/>
  <c r="AM22" i="1"/>
  <c r="Z2" i="1"/>
  <c r="J2" i="1"/>
  <c r="B5" i="4" s="1"/>
  <c r="AM230" i="1"/>
  <c r="AM193" i="1"/>
  <c r="AM185" i="1"/>
  <c r="AM159" i="1"/>
  <c r="AM157" i="1"/>
  <c r="AM119" i="1"/>
  <c r="AM113" i="1"/>
  <c r="AM56" i="1"/>
  <c r="AJ2" i="1"/>
  <c r="T2" i="1"/>
  <c r="AM161" i="1"/>
  <c r="AM155" i="1"/>
  <c r="AM151" i="1"/>
  <c r="AM125" i="1"/>
  <c r="AM2" i="1" l="1"/>
  <c r="B21" i="4" l="1"/>
  <c r="B17" i="4"/>
  <c r="B16" i="4"/>
  <c r="B15" i="4"/>
  <c r="B13" i="4"/>
  <c r="B22" i="4"/>
  <c r="B8" i="4"/>
  <c r="B23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QB sistemas</author>
  </authors>
  <commentList>
    <comment ref="D298" authorId="0" shapeId="0" xr:uid="{0F6DDD43-CB66-4AD4-B8F9-BF8F3BFD909D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D299" authorId="0" shapeId="0" xr:uid="{9AB86CAD-865B-4B84-9980-2103FBF9EB0A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QB sistemas</author>
  </authors>
  <commentList>
    <comment ref="D299" authorId="0" shapeId="0" xr:uid="{12D70582-D507-46D2-B596-B106775D0D10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D300" authorId="0" shapeId="0" xr:uid="{A0A95802-7C4D-467F-8139-C0AE70A7C842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QB sistemas</author>
  </authors>
  <commentList>
    <comment ref="D300" authorId="0" shapeId="0" xr:uid="{6B40B918-995C-4913-B913-ED5FD97F4FF0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D301" authorId="0" shapeId="0" xr:uid="{64CD045A-43F4-45F6-88D0-5680C24D1914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Gabriela Cadena</author>
    <author>QB sistemas</author>
  </authors>
  <commentList>
    <comment ref="O8" authorId="0" shapeId="0" xr:uid="{404CCF86-361E-4FBF-88CD-852C3F7DBB45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AI10" authorId="0" shapeId="0" xr:uid="{5154491F-9927-479E-BCF5-BBF5018BED20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1-5720</t>
        </r>
      </text>
    </comment>
    <comment ref="O31" authorId="0" shapeId="0" xr:uid="{E9DA7CFE-23F2-425D-913B-876D3CBE68DE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61" authorId="0" shapeId="0" xr:uid="{E62525F0-6073-41FE-B0C6-4EF6E401D5C8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62" authorId="0" shapeId="0" xr:uid="{86FACE1E-80BF-49F5-863D-A775FA532F4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76" authorId="0" shapeId="0" xr:uid="{F2B1BF77-7B18-483F-92E1-02B7B1BBF201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88" authorId="0" shapeId="0" xr:uid="{C3B906E9-4238-4692-A619-71E18CCF4DC6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93" authorId="0" shapeId="0" xr:uid="{F8158727-0DE9-408B-B22A-53055D368AB7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1-6201</t>
        </r>
      </text>
    </comment>
    <comment ref="O94" authorId="0" shapeId="0" xr:uid="{F8224345-8D06-4875-89B9-A935039E4FC1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1-6201</t>
        </r>
      </text>
    </comment>
    <comment ref="AM94" authorId="0" shapeId="0" xr:uid="{DEBEF0D4-BEA9-4AC8-8DAB-0B48F81E880C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O95" authorId="0" shapeId="0" xr:uid="{B8C45BD5-3527-47F2-8690-A9BA54460A2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1-6201</t>
        </r>
      </text>
    </comment>
    <comment ref="AI96" authorId="0" shapeId="0" xr:uid="{55BAB731-B0B6-4DC3-B493-EC1C63714481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1-5720</t>
        </r>
      </text>
    </comment>
    <comment ref="O97" authorId="0" shapeId="0" xr:uid="{0670CDAA-0CFD-4007-843C-D16F072A9A93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99" authorId="0" shapeId="0" xr:uid="{F69E3CA5-52E5-4B64-85DC-C17BB437D337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100" authorId="0" shapeId="0" xr:uid="{C89B19EC-D195-4BB7-A9E5-28F04028603D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107" authorId="0" shapeId="0" xr:uid="{CBEF0269-7E38-4C4C-9C1C-5BBEDE250987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109" authorId="0" shapeId="0" xr:uid="{B8A91C68-FA48-40B6-B25F-49B616F38751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112" authorId="0" shapeId="0" xr:uid="{3425B0A9-BE68-455E-AC65-4CD10C53BB8A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AI113" authorId="0" shapeId="0" xr:uid="{A940D7ED-D7FE-4C39-AB59-4F33D52F4DC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1-5720</t>
        </r>
      </text>
    </comment>
    <comment ref="AI120" authorId="0" shapeId="0" xr:uid="{93F11224-94A8-4707-A54B-71DF9417C904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2-5720</t>
        </r>
      </text>
    </comment>
    <comment ref="AM140" authorId="0" shapeId="0" xr:uid="{6FF58D0F-8F26-469E-BE65-416C1F630DA0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5719 18</t>
        </r>
      </text>
    </comment>
    <comment ref="O151" authorId="0" shapeId="0" xr:uid="{6E248D7C-D39A-474F-B12E-ADBFE91F879A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AM157" authorId="0" shapeId="0" xr:uid="{C7D30547-690E-45B5-91CD-3BDCE7D599A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AM165" authorId="0" shapeId="0" xr:uid="{B151DB34-C2A9-4E66-A508-42E6D80A57C3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AM187" authorId="0" shapeId="0" xr:uid="{6E97115E-FEF1-408F-B286-F4D150BB6F05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O188" authorId="0" shapeId="0" xr:uid="{E22F6A37-77BE-4F83-B1C2-0A1EE9D8E36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AM188" authorId="0" shapeId="0" xr:uid="{ACCF4041-3A5C-45C6-A86B-43302215123E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AM190" authorId="0" shapeId="0" xr:uid="{0935FD68-1BA3-494F-B7AC-8E6386E752A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AM191" authorId="0" shapeId="0" xr:uid="{1B0DE00E-92EA-4962-BAC7-B50B02416ABE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D301" authorId="1" shapeId="0" xr:uid="{1DFFBACE-AC1A-490B-BE67-08956B208A64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D304" authorId="1" shapeId="0" xr:uid="{AF28A5FB-5EF8-460D-A71B-7F892D7451DC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AI338" authorId="0" shapeId="0" xr:uid="{02013362-1D52-4DEA-9497-676A887C5B9D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5720</t>
        </r>
      </text>
    </comment>
    <comment ref="AM360" authorId="0" shapeId="0" xr:uid="{1DC4B176-8895-485B-8347-D7750990F219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5719</t>
        </r>
      </text>
    </comment>
    <comment ref="O388" authorId="0" shapeId="0" xr:uid="{8DAC0D98-EA0C-4DC7-9E43-2E7C9FB2119C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  <comment ref="O430" authorId="0" shapeId="0" xr:uid="{93D1691F-65EB-4CDF-91DC-40C1FD9BFFC2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6201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Gabriela Cadena</author>
    <author>QB sistemas</author>
  </authors>
  <commentList>
    <comment ref="AI69" authorId="0" shapeId="0" xr:uid="{3F2E072A-149A-43BA-846F-8A2FA4C549F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6354</t>
        </r>
      </text>
    </comment>
    <comment ref="AI93" authorId="0" shapeId="0" xr:uid="{10B6B28B-6BD7-4E39-856D-8B7DCDADF3A7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6354</t>
        </r>
      </text>
    </comment>
    <comment ref="AI94" authorId="0" shapeId="0" xr:uid="{F256A20E-75BB-466E-8859-10E74CF8236A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6354</t>
        </r>
      </text>
    </comment>
    <comment ref="AA120" authorId="0" shapeId="0" xr:uid="{12E47344-B6BF-4AA5-B20E-52B00B89A0E0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SERVICIOS VARIOS CELAYA</t>
        </r>
      </text>
    </comment>
    <comment ref="AI266" authorId="0" shapeId="0" xr:uid="{C5B04C43-77DF-49FA-847D-2266D9197031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5650 
6354</t>
        </r>
      </text>
    </comment>
    <comment ref="AI282" authorId="0" shapeId="0" xr:uid="{B695E1EC-BE42-4CA3-97F2-656291602220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5650 
6354</t>
        </r>
      </text>
    </comment>
    <comment ref="M289" authorId="0" shapeId="0" xr:uid="{99F34243-2635-4A42-BA39-CB9A636333D0}">
      <text>
        <r>
          <rPr>
            <b/>
            <sz val="9"/>
            <color indexed="81"/>
            <rFont val="Tahoma"/>
            <family val="2"/>
          </rPr>
          <t>Gabriela Cadena:
GCH 15/05/2025</t>
        </r>
      </text>
    </comment>
    <comment ref="M290" authorId="0" shapeId="0" xr:uid="{13CFC629-CB6C-4B05-9BF6-57E622C924AD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GCH 15/05/2025
CAMISOLA DEL MES </t>
        </r>
      </text>
    </comment>
    <comment ref="M291" authorId="0" shapeId="0" xr:uid="{5E166F9A-1178-45B6-A17C-8F8A6AEF936E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GCH 15/05/2025</t>
        </r>
      </text>
    </comment>
    <comment ref="M292" authorId="0" shapeId="0" xr:uid="{3DBB747A-8DD1-45D7-BD4E-42AAED7D13C6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GCH 15/05/2025</t>
        </r>
      </text>
    </comment>
    <comment ref="M293" authorId="0" shapeId="0" xr:uid="{E0AA6B08-7E40-4B1E-A26A-746C9893F8C0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GCH 15/05/2025</t>
        </r>
      </text>
    </comment>
    <comment ref="D301" authorId="1" shapeId="0" xr:uid="{AB6A3EA8-F842-48B7-A022-94620C9E0D8A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D304" authorId="1" shapeId="0" xr:uid="{94F9DD8B-9D7B-45A4-98B7-086CCE1369B8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AI306" authorId="0" shapeId="0" xr:uid="{17D83578-BE9E-424E-BA1F-C2FFBC85C903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6354</t>
        </r>
      </text>
    </comment>
    <comment ref="AI307" authorId="0" shapeId="0" xr:uid="{E49D05C0-5287-4E47-99BF-2AA6C355A848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5650</t>
        </r>
      </text>
    </comment>
    <comment ref="AI309" authorId="0" shapeId="0" xr:uid="{A11ABAEB-E2DD-4E8B-A3C5-6C3282752CF3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5650
6353</t>
        </r>
      </text>
    </comment>
    <comment ref="AI341" authorId="0" shapeId="0" xr:uid="{B6024570-CA39-417F-8B8D-E0AFEF44BBA6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requisicion de GCH 02/5/25</t>
        </r>
      </text>
    </comment>
    <comment ref="AI343" authorId="0" shapeId="0" xr:uid="{5C467DFE-52AA-4E19-ADB7-DEAB568A73EF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requisicion de GCH 02/5/25</t>
        </r>
      </text>
    </comment>
    <comment ref="M361" authorId="0" shapeId="0" xr:uid="{77260311-C915-45C5-8589-E5B16E317EA2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GCH 12 15/05/2025</t>
        </r>
      </text>
    </comment>
    <comment ref="AI361" authorId="0" shapeId="0" xr:uid="{4B1F3066-FBA5-4681-85EC-0AC615EE4CC8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5650</t>
        </r>
      </text>
    </comment>
    <comment ref="AI363" authorId="0" shapeId="0" xr:uid="{7B312E9E-1F39-4DF4-90BF-A211402091C6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6354</t>
        </r>
      </text>
    </comment>
    <comment ref="AI364" authorId="0" shapeId="0" xr:uid="{A8F39EB3-882D-4ED5-AE94-2A0D3822E912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5650 
6353</t>
        </r>
      </text>
    </comment>
    <comment ref="AI365" authorId="0" shapeId="0" xr:uid="{8DF38EEE-9171-4C25-97CB-27A52CF410EE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5650
6353</t>
        </r>
      </text>
    </comment>
    <comment ref="AI369" authorId="0" shapeId="0" xr:uid="{254B43FA-B5EB-4F5F-A315-23C8190BB9C3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requisicion de GCH 02/5/25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QB sistemas</author>
    <author>Gabriela Cadena</author>
  </authors>
  <commentList>
    <comment ref="E301" authorId="0" shapeId="0" xr:uid="{8A5757BF-F823-4B19-8AEC-C9F7B23082E2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E304" authorId="0" shapeId="0" xr:uid="{A4DECA07-D73B-40FE-8C79-FC293B882164}">
      <text>
        <r>
          <rPr>
            <b/>
            <sz val="9"/>
            <color indexed="81"/>
            <rFont val="Tahoma"/>
            <family val="2"/>
          </rPr>
          <t>QB sistemas:</t>
        </r>
        <r>
          <rPr>
            <sz val="9"/>
            <color indexed="81"/>
            <rFont val="Tahoma"/>
            <family val="2"/>
          </rPr>
          <t xml:space="preserve">
26/08/2024
</t>
        </r>
      </text>
    </comment>
    <comment ref="AJ306" authorId="1" shapeId="0" xr:uid="{F5836D65-2F08-4DDA-B0EF-CB8203BAA86A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</t>
        </r>
      </text>
    </comment>
    <comment ref="AJ336" authorId="1" shapeId="0" xr:uid="{732C5601-AA0B-478D-B1E5-81F1812D5B8D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</t>
        </r>
      </text>
    </comment>
    <comment ref="AJ337" authorId="1" shapeId="0" xr:uid="{1934C57C-2F17-48F2-8321-AB9A35D23A07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</t>
        </r>
      </text>
    </comment>
    <comment ref="AJ338" authorId="1" shapeId="0" xr:uid="{6440E167-052D-4096-9E3A-3AAE40106899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
</t>
        </r>
      </text>
    </comment>
    <comment ref="AJ361" authorId="1" shapeId="0" xr:uid="{1EB66800-A1CE-4CC2-992A-08AF2432DDD9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</t>
        </r>
      </text>
    </comment>
    <comment ref="AJ363" authorId="1" shapeId="0" xr:uid="{C87675BF-2301-4C1F-B7E2-9FDFE6CE1068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</t>
        </r>
      </text>
    </comment>
    <comment ref="AJ364" authorId="1" shapeId="0" xr:uid="{99CDBF75-6E7B-4BFA-BA5D-D51D22C3607D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 
1 6357</t>
        </r>
      </text>
    </comment>
    <comment ref="AJ365" authorId="1" shapeId="0" xr:uid="{20696F77-6FC6-46A9-82A5-B84BD571E16C}">
      <text>
        <r>
          <rPr>
            <b/>
            <sz val="9"/>
            <color indexed="81"/>
            <rFont val="Tahoma"/>
            <family val="2"/>
          </rPr>
          <t>Gabriela Cadena:</t>
        </r>
        <r>
          <rPr>
            <sz val="9"/>
            <color indexed="81"/>
            <rFont val="Tahoma"/>
            <family val="2"/>
          </rPr>
          <t xml:space="preserve">
6356 
2 6357</t>
        </r>
      </text>
    </comment>
  </commentList>
</comments>
</file>

<file path=xl/sharedStrings.xml><?xml version="1.0" encoding="utf-8"?>
<sst xmlns="http://schemas.openxmlformats.org/spreadsheetml/2006/main" count="8428" uniqueCount="583">
  <si>
    <t>GRUPO</t>
  </si>
  <si>
    <t>ARTICULO</t>
  </si>
  <si>
    <t xml:space="preserve">UNIDAD </t>
  </si>
  <si>
    <t>COSTO UNITARIO SIN  IVA</t>
  </si>
  <si>
    <t>TOTALES</t>
  </si>
  <si>
    <t>TOTAL</t>
  </si>
  <si>
    <t>CHIHUAHUA</t>
  </si>
  <si>
    <t>SAN LUIS POTOSI</t>
  </si>
  <si>
    <t>TOTALL</t>
  </si>
  <si>
    <t>PONCINTLAN</t>
  </si>
  <si>
    <t>ZACATECAS</t>
  </si>
  <si>
    <t>I. PAPELERÍA</t>
  </si>
  <si>
    <t>Block Pagaré</t>
  </si>
  <si>
    <t>Block 50pz</t>
  </si>
  <si>
    <t>Borrador Para Pizarron</t>
  </si>
  <si>
    <t>Pieza</t>
  </si>
  <si>
    <t>Broche Para Archivo 80 mm</t>
  </si>
  <si>
    <t>Caja 50pz</t>
  </si>
  <si>
    <t>Calculador Electrónica Dual Mod. 1320</t>
  </si>
  <si>
    <t>Carpeta de Argollas, Pasta Blanca 1"</t>
  </si>
  <si>
    <t>Carpeta de Argollas, Pasta Blanca 2"</t>
  </si>
  <si>
    <t>Carpeta de Argollas, Pasta Blanca 3"</t>
  </si>
  <si>
    <t>Carpeta de Argollas, Pasta Negra 1"</t>
  </si>
  <si>
    <t>Carpeta Verde Para Archivo Poliform</t>
  </si>
  <si>
    <t>Ceparadores de Carpetas Con Numeros</t>
  </si>
  <si>
    <t>Bolsa de 20pz</t>
  </si>
  <si>
    <t>Cepillo de Dientes</t>
  </si>
  <si>
    <t>Cinta Transparente 19 x 33m Chica</t>
  </si>
  <si>
    <t>Clip #1 Mariposa</t>
  </si>
  <si>
    <t>Pieza (cja 12pz)</t>
  </si>
  <si>
    <t>Clip #2 Mariposa</t>
  </si>
  <si>
    <t>Pieza (cja 50pz)</t>
  </si>
  <si>
    <t>Clip Estándar #1</t>
  </si>
  <si>
    <t>Clip Estándar #2</t>
  </si>
  <si>
    <t>Caja 100pz</t>
  </si>
  <si>
    <t>Cojin Plastico Para Sello</t>
  </si>
  <si>
    <t>Cordon Negro p/Gafete c/Mosqueton</t>
  </si>
  <si>
    <t>Cortadores No.5025 (Cutter)</t>
  </si>
  <si>
    <t>Pieza (cja 25pz)</t>
  </si>
  <si>
    <t>Cuchillas P/ Cutter chico 9 x 10 mm</t>
  </si>
  <si>
    <t>Pieza (cja 10pz)</t>
  </si>
  <si>
    <t>Cuchillas P/Ccutter grande 18 x 100 mm</t>
  </si>
  <si>
    <t>Dedal Hule #11</t>
  </si>
  <si>
    <t>Dedal Hule #13</t>
  </si>
  <si>
    <t>Desengrapador</t>
  </si>
  <si>
    <t>Despachador Cinta Adhesiva Mod. D2101</t>
  </si>
  <si>
    <t>Engrapadora Media Tira No.858G</t>
  </si>
  <si>
    <t>Engrapadora Tiro Completa No.210</t>
  </si>
  <si>
    <t>Rollo</t>
  </si>
  <si>
    <t>Etiquetas Adhesivas file No. 20 Blancas</t>
  </si>
  <si>
    <t>Sobre (12hjs)</t>
  </si>
  <si>
    <t>Etiquetas Adhesivas No. 25 Blancas</t>
  </si>
  <si>
    <t>Etiquetas Adhesivas Redonda #10 Amarilla</t>
  </si>
  <si>
    <t>Etiquetas Adhesivas Redonda #10 Azul</t>
  </si>
  <si>
    <t>Etiquetas adhesivas Redonda #10 Blanca</t>
  </si>
  <si>
    <t>Etiquetas Adhesivas Redonda #10 Naranja</t>
  </si>
  <si>
    <t>Etiquetas Adhesivas Redonda #10 Roja</t>
  </si>
  <si>
    <t>Etiquetas Adhesivas Redonda #10 Rosa</t>
  </si>
  <si>
    <t>Etiquetas Adhesivas Redonda #10 Verde</t>
  </si>
  <si>
    <t>Etiquetas Adhesivas Redonda #9 Amarilla</t>
  </si>
  <si>
    <t>Etiquetas Adhesivas Redonda #9 Azul</t>
  </si>
  <si>
    <t>Etiquetas Adhesivas Redonda #9 Naranja</t>
  </si>
  <si>
    <t>Etiquetas Adhesivas Redonda #9 Roja</t>
  </si>
  <si>
    <t>Etiquetas Adhesivas Redonda #9 Verde</t>
  </si>
  <si>
    <t>Etiquetas Adhesivas Tamaño Carta Blanca</t>
  </si>
  <si>
    <t>Paq. 100hjs</t>
  </si>
  <si>
    <t>Folder Colgante T. Carta</t>
  </si>
  <si>
    <t>Folder Colgante T. Oficio</t>
  </si>
  <si>
    <t>Folder T. Carta Azul</t>
  </si>
  <si>
    <t>Pieza (cja 100pz)</t>
  </si>
  <si>
    <t>Folder T. Carta Beige</t>
  </si>
  <si>
    <t>Folder T. Carta Verde</t>
  </si>
  <si>
    <t>Folder T. Oficio Beige</t>
  </si>
  <si>
    <t>Foliador Automático 7 dígitos</t>
  </si>
  <si>
    <t>Goma Tipo Migajon</t>
  </si>
  <si>
    <t>Grapas</t>
  </si>
  <si>
    <t>Caja 5040pz</t>
  </si>
  <si>
    <t>Hojas Opalina T. Carta Blancas 125grs</t>
  </si>
  <si>
    <t>Hojas T. Carta (5 colores)</t>
  </si>
  <si>
    <t>Hojas T. Carta Amarillo Canario</t>
  </si>
  <si>
    <t>Hojas T. Carta Azul Brillante</t>
  </si>
  <si>
    <t>Hojas T. Carta Azul Cielo</t>
  </si>
  <si>
    <t>Hojas T. Carta Blancas</t>
  </si>
  <si>
    <t>Paq. 500hjs</t>
  </si>
  <si>
    <t>Hojas T. Carta Naranja</t>
  </si>
  <si>
    <t>Hojas T. Carta Rojo</t>
  </si>
  <si>
    <t>Hojas T. Carta Rosa</t>
  </si>
  <si>
    <t>Hojas T. Carta Verde</t>
  </si>
  <si>
    <t>Hojas T. Carta Verde Limon</t>
  </si>
  <si>
    <t>Hojas T. Oficio Blancas</t>
  </si>
  <si>
    <t>Lapices Con Goma Staedtler</t>
  </si>
  <si>
    <t>Lapiz Adhesivo 40 gr ACCO</t>
  </si>
  <si>
    <t>Libreta Bitacora forma Francesa Con 192 Hojas/ Raya (Florete)</t>
  </si>
  <si>
    <t>Libreta Tipo Francesa Cuadro Grande</t>
  </si>
  <si>
    <t>Libreta Tipo Profesional Cuadro Grande</t>
  </si>
  <si>
    <t>Liga Hule Natural #18 (80grs)</t>
  </si>
  <si>
    <t>Micas Para Fotos</t>
  </si>
  <si>
    <t>Micas T. Carta Tipo Bolsa</t>
  </si>
  <si>
    <t>Micas Termicas T. Carta</t>
  </si>
  <si>
    <t>Minas Para Lápicero 0.5m</t>
  </si>
  <si>
    <t>Caja 24pz</t>
  </si>
  <si>
    <t>Navaja de un Filo #9</t>
  </si>
  <si>
    <t>Pines Surtido de Colores</t>
  </si>
  <si>
    <t>Plumas PaperMate P. Fino Azul</t>
  </si>
  <si>
    <t>Plumas PaperMate P. Fino Negro</t>
  </si>
  <si>
    <t>Plumas PaperMate P. Fino Rojo</t>
  </si>
  <si>
    <t>Protectores de Hojas T. Carta</t>
  </si>
  <si>
    <t>Pieza (Paq 100pz)</t>
  </si>
  <si>
    <t>Regla de Aluminio 30 cm</t>
  </si>
  <si>
    <t>Regla de Aluminio 50 cm</t>
  </si>
  <si>
    <t>Resaltador Vision Junior Chico Amarillo</t>
  </si>
  <si>
    <t>Resaltador Vision Junior Chico Verde</t>
  </si>
  <si>
    <t>Sacapuntas Aluminio</t>
  </si>
  <si>
    <t>Sacapuntas Aluminio Doble</t>
  </si>
  <si>
    <t>Sobre Manila P/Envío T. Carta</t>
  </si>
  <si>
    <t>Sobre Manila P/Envío T. oficio</t>
  </si>
  <si>
    <t>Sobres de Nomina</t>
  </si>
  <si>
    <t>Tijeras Sencillas</t>
  </si>
  <si>
    <t>Tinta Para Sello Negro</t>
  </si>
  <si>
    <t>Tinta Para Sello Azul</t>
  </si>
  <si>
    <t>Tapete Para Mause</t>
  </si>
  <si>
    <t>II. FORMATOS IMPRESOS</t>
  </si>
  <si>
    <t>Concentrado de Personal (Foliado) Ojo: Control Por Verónica</t>
  </si>
  <si>
    <t>Control de Entrega de Material T. 1/2 Carta</t>
  </si>
  <si>
    <t>Entrega de Documentos T. 1/2 Carta</t>
  </si>
  <si>
    <t>Hojas de Identificación ID NG T. 1/2 Carta Rojo</t>
  </si>
  <si>
    <t>Pieza (paq 50pz)</t>
  </si>
  <si>
    <t>Hojas de Identificación ID OK T. 1/2 Carta Verde</t>
  </si>
  <si>
    <t>Hojas de Identificación ID PENDIENTE T. 1/2 Carta Amarillo</t>
  </si>
  <si>
    <t>Pedido de Insumos T. 1/2 Carta (Foliado)</t>
  </si>
  <si>
    <t>Reporte Diario (Foliado) Ojo: Control Por Verónica</t>
  </si>
  <si>
    <t>Solicitud de Empleo de QB (Copias)</t>
  </si>
  <si>
    <t>Sticker NG 5 X 4 cm Rojo</t>
  </si>
  <si>
    <t>Sticker NG 9 X 4 cm Rojo</t>
  </si>
  <si>
    <t>Sticker OK 3 X 3 cm Verde</t>
  </si>
  <si>
    <t>Sticker OK 9 X 4 cm Verde</t>
  </si>
  <si>
    <t>III. INSUMOS PLANTAS</t>
  </si>
  <si>
    <t>Accesorio Cutter PHC</t>
  </si>
  <si>
    <t>Alfileres</t>
  </si>
  <si>
    <t>Brazalete (Inspector en Capacitacion)</t>
  </si>
  <si>
    <t>Candado de Hierro</t>
  </si>
  <si>
    <t>PIEZA</t>
  </si>
  <si>
    <t>Cinta Canela de Empaque 48mm x 150m</t>
  </si>
  <si>
    <t>Cinta de Aislar AMARILLA</t>
  </si>
  <si>
    <t>Cinta de Aislar AZUL</t>
  </si>
  <si>
    <t>Cinta de Aislar NEGRA</t>
  </si>
  <si>
    <t>Cinta de Aislar ROJA</t>
  </si>
  <si>
    <t>Cinta de Identificación ACEPTADO</t>
  </si>
  <si>
    <t>Cinta de Identificación RECHAZO</t>
  </si>
  <si>
    <t>Cinta Doble Cara de Montaje</t>
  </si>
  <si>
    <t>Cinta Masking Tape 18mm x 40m</t>
  </si>
  <si>
    <t>Cinta Transparente de Empaque 48mm x 150m</t>
  </si>
  <si>
    <t>Cintas Para Delimitar Amarillo</t>
  </si>
  <si>
    <t>Cintas Para Delimitar Azul</t>
  </si>
  <si>
    <t>Cintas Para Delimitar Blanco</t>
  </si>
  <si>
    <t>Cintas Para Delimitar Negro</t>
  </si>
  <si>
    <t>Cintas Para Delimitar PRECAUCION (Amarillo/Negro)</t>
  </si>
  <si>
    <t>Cintas Para Delimitar Rojo</t>
  </si>
  <si>
    <t>Cintas Para Delimitar Verde</t>
  </si>
  <si>
    <t>Extencion Electrica 2 MTRS</t>
  </si>
  <si>
    <t>Extencion Electrica 4 MTRS</t>
  </si>
  <si>
    <t>Marcador de Cera Sharpie Amarillo</t>
  </si>
  <si>
    <t>Marcador de Cera Sharpie Azul</t>
  </si>
  <si>
    <t>Marcador de Cera Sharpie Blanco</t>
  </si>
  <si>
    <t>Marcador de Cera Sharpie Negro</t>
  </si>
  <si>
    <t>Marcador de Cera Sharpie Rojo</t>
  </si>
  <si>
    <t>Marcador de Cera Sharpie Verde</t>
  </si>
  <si>
    <t>Marcador Magistral P. Cincel Azul</t>
  </si>
  <si>
    <t>Marcador Magistral P. Cincel Negro</t>
  </si>
  <si>
    <t>Marcador Magistral P. Cincel Rojo</t>
  </si>
  <si>
    <t>Marcador Magistral P. Cincel Verde</t>
  </si>
  <si>
    <t>Marcador Magistral P. Fino Azul</t>
  </si>
  <si>
    <t>Marcador Magistral P. Fino Negro</t>
  </si>
  <si>
    <t>Marcador Magistral P. Fino Rojo</t>
  </si>
  <si>
    <t>Marcador Magistral P. Fino Verde</t>
  </si>
  <si>
    <t>Marcador Marks A-Lot Rojo</t>
  </si>
  <si>
    <t>Marcador Meta-Link Blanco Signal</t>
  </si>
  <si>
    <t>Marcador Meta-Link Oro Signal</t>
  </si>
  <si>
    <t>Marcador Meta-Link Plata Signal</t>
  </si>
  <si>
    <t>Marcador Permanente Azor Xtra P. Cincel Amarillo</t>
  </si>
  <si>
    <t>Marcador Permanente Azor Xtra P. Cincel Azul</t>
  </si>
  <si>
    <t>Marcador Permanente Azor Xtra P. Cincel Café</t>
  </si>
  <si>
    <t>Marcador Permanente Azor Xtra P. Cincel Naranja</t>
  </si>
  <si>
    <t>Marcador Permanente Azor Xtra P. Cincel Negro</t>
  </si>
  <si>
    <t>Marcador Permanente Azor Xtra P. Cincel Rojo</t>
  </si>
  <si>
    <t>Marcador Permanente Azor Xtra P. Cincel Verde</t>
  </si>
  <si>
    <t>Marcador Permanente Azor Xtra P. Cincel Violeta</t>
  </si>
  <si>
    <t>Marcador Permanente Azor Xtra P. Fino Amarillo</t>
  </si>
  <si>
    <t>Marcador Permanente Esterbrook P. Cincel Azul</t>
  </si>
  <si>
    <t>Marcador Permanente Esterbrook P. Cincel Negro</t>
  </si>
  <si>
    <t>Marcador Permanente Esterbrook P. Cincel Rojo</t>
  </si>
  <si>
    <t>Marcador Permanente Esterbrook P. Cincel Verde</t>
  </si>
  <si>
    <t>Marcador Permanente Sharpie P. Doble TwinTip Negro</t>
  </si>
  <si>
    <t>Pieza (cja 6pz)</t>
  </si>
  <si>
    <t>Marcador Permanente Sharpie P. Fino Dorado</t>
  </si>
  <si>
    <t>Marcador Permanente Sharpie P. Fino Plata</t>
  </si>
  <si>
    <t>Marcador Permanente Sharpie P. Fino Rojo</t>
  </si>
  <si>
    <t>Marcador Permanente Sharpie P. Fino Verde</t>
  </si>
  <si>
    <t>Marcador Permanente Sharpie P. Fino Violeta</t>
  </si>
  <si>
    <t>Marcador Uni-Paint P. Bala Amarillo</t>
  </si>
  <si>
    <t>Marcador Uni-Paint P. Bala Azul</t>
  </si>
  <si>
    <t>Marcador Uni-Paint P. Bala Blanco</t>
  </si>
  <si>
    <t>Marcador Uni-Paint P. Bala Naranja</t>
  </si>
  <si>
    <t>Marcador Uni-Paint P. Bala Negro</t>
  </si>
  <si>
    <t>Marcador Uni-Paint P. Bala Rojo</t>
  </si>
  <si>
    <t>Marcador Uni-Paint P. Bala Rosa</t>
  </si>
  <si>
    <t>Marcador Uni-Paint P. Bala Verde</t>
  </si>
  <si>
    <t>Marcador Uni-Paint P. Bala Violeta</t>
  </si>
  <si>
    <t>IV. EQUIPO PROTECCION PERSONAL</t>
  </si>
  <si>
    <t>Botas #22</t>
  </si>
  <si>
    <t>Par</t>
  </si>
  <si>
    <t>Botas #23</t>
  </si>
  <si>
    <t>Botas #24</t>
  </si>
  <si>
    <t>Botas #25</t>
  </si>
  <si>
    <t>Botas #26</t>
  </si>
  <si>
    <t>Botas #27</t>
  </si>
  <si>
    <t>Botas #28</t>
  </si>
  <si>
    <t>Botas #29</t>
  </si>
  <si>
    <t>Botas #30</t>
  </si>
  <si>
    <t>Canillera Elastica Con Dedal 3"</t>
  </si>
  <si>
    <t>Careta Facial (Para Casco)</t>
  </si>
  <si>
    <t>Careta Facial (Tipo Lentes)</t>
  </si>
  <si>
    <t>Careta Facial Repuesto Casco (Mica)</t>
  </si>
  <si>
    <t>Casco de Protección Naranja y Amarillo</t>
  </si>
  <si>
    <t>Cofia de Tela en Malla Blanca</t>
  </si>
  <si>
    <t>Cofia Desechable Blanca</t>
  </si>
  <si>
    <t>Pieza (bls 100pz)</t>
  </si>
  <si>
    <t>Cubrebocas de Tela QB Azul/Blanco</t>
  </si>
  <si>
    <t>pieza</t>
  </si>
  <si>
    <t xml:space="preserve">Cubrebocas Desechable </t>
  </si>
  <si>
    <t xml:space="preserve">Cubrebocas Tipo Careta </t>
  </si>
  <si>
    <t>Cubrezapato Desechable Azul</t>
  </si>
  <si>
    <t>Faja Negra T. L</t>
  </si>
  <si>
    <t>Faja Negra T. M</t>
  </si>
  <si>
    <t>Faja Negra T. S</t>
  </si>
  <si>
    <t>Faja Negra T. XL</t>
  </si>
  <si>
    <t>Faja Negra T. XXL</t>
  </si>
  <si>
    <t>Guante de Carnaza corto</t>
  </si>
  <si>
    <t>Guante de Nitrilo T. CHICO</t>
  </si>
  <si>
    <t>Guante de Nitrilo T. GRANDE</t>
  </si>
  <si>
    <t>Guante de Nitrilo T. MEDIANO</t>
  </si>
  <si>
    <t>Par (paq 10prs)</t>
  </si>
  <si>
    <t>Par (bls 12prs)</t>
  </si>
  <si>
    <t>Guante de Nylon/Poliuretano (No. 51-640) T.CH #7</t>
  </si>
  <si>
    <t>Guante de Nylon/Poliuretano (No. 51-640) T.M #8</t>
  </si>
  <si>
    <t>Guante de Polietileno (No. 51-625) Morado T. XCH #6</t>
  </si>
  <si>
    <t>Guante de Polietileno (No. 51-625) Rojo T. CH #7</t>
  </si>
  <si>
    <t>Guante de Poliuretano (No.51-600) Morado T. XCH #6</t>
  </si>
  <si>
    <t>Guante de Poliuretano (No.51-600) Rojo T. CH #7</t>
  </si>
  <si>
    <t xml:space="preserve">Guante de Res Tipo Operador </t>
  </si>
  <si>
    <t xml:space="preserve">Par </t>
  </si>
  <si>
    <t>Guante Tipo Kevlar</t>
  </si>
  <si>
    <t>Guantes Japones GRIS</t>
  </si>
  <si>
    <t>Guante Latex Industrial</t>
  </si>
  <si>
    <t>Lentes de Seguridad</t>
  </si>
  <si>
    <t xml:space="preserve">Lentes Para Careta  </t>
  </si>
  <si>
    <t>Lentes Tipo Visitante</t>
  </si>
  <si>
    <t>Mandil de Mezclilla</t>
  </si>
  <si>
    <t>Mandil de Carnaza</t>
  </si>
  <si>
    <t>Mangas de Mezclilla</t>
  </si>
  <si>
    <t>Mangas de Carnaza</t>
  </si>
  <si>
    <t>Mangas Tipo Kevlar</t>
  </si>
  <si>
    <t>Micas Transparentes de Protección GRUESA</t>
  </si>
  <si>
    <t>Micas Transparentes de Protección Para Careta 3-PO-848-T</t>
  </si>
  <si>
    <t>Mochila Transparente</t>
  </si>
  <si>
    <t>Solapa Para Cascos Naranja Con Reflejante</t>
  </si>
  <si>
    <t>Suspensiones Para Casco</t>
  </si>
  <si>
    <t>Talonera Antiestatica</t>
  </si>
  <si>
    <t>Talonera Antiestatica Gruesa</t>
  </si>
  <si>
    <t>PAR</t>
  </si>
  <si>
    <t>Tapones Auditivos</t>
  </si>
  <si>
    <t>V. UNIFORMES INSPECTOR</t>
  </si>
  <si>
    <t>Camisola C/Reflejante Manga Larga Azul T. CH</t>
  </si>
  <si>
    <t>Camisola C/Reflejante Manga Larga Azul T. G</t>
  </si>
  <si>
    <t>Camisola C/Reflejante Manga Larga Azul T. M</t>
  </si>
  <si>
    <t>Camisola C/Reflejante Manga Larga Azul T. XL</t>
  </si>
  <si>
    <t>Camisola C/Reflejante Manga Larga Azul T. XXL</t>
  </si>
  <si>
    <t>Camisola C/Reflejante Manga Larga Azul T. XXXL</t>
  </si>
  <si>
    <t>Camisola C/Reflejante Manga Larga Roja T. CH</t>
  </si>
  <si>
    <t>Camisola C/Reflejante Manga Larga Roja T. G</t>
  </si>
  <si>
    <t>Camisola C/Reflejante Manga Larga Roja T. M</t>
  </si>
  <si>
    <t>Camisola C/Reflejante Manga Larga Roja T. XL</t>
  </si>
  <si>
    <t>Camisola C/Reflejante Manga Larga Roja T. XXL</t>
  </si>
  <si>
    <t>Camisola C/Reflejante Manga Larga Roja T. XXXL</t>
  </si>
  <si>
    <t>Chaleco de Malla, Unitalla Azul (Hibrido)</t>
  </si>
  <si>
    <t>Chaleco de Malla, Unitalla Naranja (Hibrido)</t>
  </si>
  <si>
    <t>Chaleco de Malla, Unitalla Rojo (Hibrido)</t>
  </si>
  <si>
    <t>Chaleco de Malla, Unitalla Verde (Hibrido)</t>
  </si>
  <si>
    <t>V. UNIFORMES LIDER</t>
  </si>
  <si>
    <t>Camisa Manga Larga  Rayas Azul Hombre T. CH</t>
  </si>
  <si>
    <t>Camisa Manga Larga  Rayas Azul Hombre T. G</t>
  </si>
  <si>
    <t>Camisa Manga Larga  Rayas Azul Hombre T. M</t>
  </si>
  <si>
    <t>Camisa Manga Larga  Rayas Azul Hombre T. XL</t>
  </si>
  <si>
    <t>Camisa Manga Larga  Rayas Azul Mujer T. CH</t>
  </si>
  <si>
    <t>Camisa Manga Larga  Rayas Azul Mujer T. G</t>
  </si>
  <si>
    <t>Camisa Manga Larga  Rayas Azul Mujer T. M</t>
  </si>
  <si>
    <t>Camisa Manga Larga  Rayas Azul Mujer T. XL</t>
  </si>
  <si>
    <t>Camisa Manga Larga Negra Hombre T. CH</t>
  </si>
  <si>
    <t>Camisa Manga Larga Negra Hombre T. G</t>
  </si>
  <si>
    <t>Camisa Manga Larga Negra Hombre T. M</t>
  </si>
  <si>
    <t>Camisa Manga Larga Negra Hombre T. XL</t>
  </si>
  <si>
    <t>Camisa Manga Larga Negra Mujer T. CH</t>
  </si>
  <si>
    <t>Camisa Manga Larga Negra Mujer T. G</t>
  </si>
  <si>
    <t>Camisa Manga Larga Negra Mujer T. M</t>
  </si>
  <si>
    <t>Camisa Manga Larga Negra Mujer T. XL</t>
  </si>
  <si>
    <t>Chaleco Tela Tipo Reportero Amarillo CH</t>
  </si>
  <si>
    <t>Chaleco Tela Tipo Reportero Amarillo G</t>
  </si>
  <si>
    <t>Chaleco Tela Tipo Reportero Amarillo M</t>
  </si>
  <si>
    <t>Chaleco Tela Tipo Reportero Azul CH</t>
  </si>
  <si>
    <t>Chaleco Tela Tipo Reportero Azul G</t>
  </si>
  <si>
    <t>Chaleco Tela Tipo Reportero Azul M</t>
  </si>
  <si>
    <t>Chaleco Tela Tipo Reportero Azul XL</t>
  </si>
  <si>
    <t>Chaleco Tela Tipo Reportero Naranja CH</t>
  </si>
  <si>
    <t>Chaleco Tela Tipo Reportero Naranja G</t>
  </si>
  <si>
    <t>Chaleco Tela Tipo Reportero Naranja M</t>
  </si>
  <si>
    <t>Chaleco Tela Tipo Reportero Naranja XL</t>
  </si>
  <si>
    <t>Chaleco Tela Tipo Reportero Negro CH</t>
  </si>
  <si>
    <t>Chaleco Tela Tipo Reportero Negro G</t>
  </si>
  <si>
    <t>Chaleco Tela Tipo Reportero Negro M</t>
  </si>
  <si>
    <t>Chaleco Tela Tipo Reportero Negro XL</t>
  </si>
  <si>
    <t>Chaleco Tela Tipo Reportero Rojo CH</t>
  </si>
  <si>
    <t>Chaleco Tela Tipo Reportero Rojo G</t>
  </si>
  <si>
    <t>Chaleco Tela Tipo Reportero Rojo M</t>
  </si>
  <si>
    <t>Chaleco Tela Tipo Reportero Rojo XL</t>
  </si>
  <si>
    <t>Chaleco Tela Tipo Reportero Verde Manzana CH</t>
  </si>
  <si>
    <t>Chaleco Tela Tipo Reportero Verde Manzana G</t>
  </si>
  <si>
    <t>Chaleco Tela Tipo Reportero Verde Manzana M</t>
  </si>
  <si>
    <t>Chaleco Tela Tipo Reportero Verde Manzana XL</t>
  </si>
  <si>
    <t>Chaleco Tela Tipo Rodri Amarillo CH</t>
  </si>
  <si>
    <t>Chaleco Tela Tipo Rodri Amarillo G</t>
  </si>
  <si>
    <t>Chaleco Tela Tipo Rodri Amarillo M</t>
  </si>
  <si>
    <t>V. UNIFORMES OFICINA</t>
  </si>
  <si>
    <t xml:space="preserve">Gorra Negra Micro Fibra </t>
  </si>
  <si>
    <t>Playera Tipo Polo DRI FIT Modelo 900 Con 3 Bordados y 1 Estampado Azul  T-CH</t>
  </si>
  <si>
    <t>Playera Tipo Polo DRI FIT Modelo 900 Con 3 Bordados y 1 Estampado Azul  T-G</t>
  </si>
  <si>
    <t>Playera Tipo Polo DRI FIT Modelo 900 Con 3 Bordados y 1 Estampado Azul  T-M</t>
  </si>
  <si>
    <t>Playera Tipo Polo DRI FIT Modelo 900 Con 3 Bordados y 1 Estampado Azul  T-XL</t>
  </si>
  <si>
    <t>Playera Tipo Polo DRI FIT Modelo 900 Con 3 Bordados y 1 Estampado Azul  T-XXL</t>
  </si>
  <si>
    <t>Playera Tipo Polo DRI FIT Modelo 900 Con 3 Bordados y 1 Estampado Negra T-CH</t>
  </si>
  <si>
    <t>Playera Tipo Polo DRI FIT Modelo 900 Con 3 Bordados y 1 Estampado Negra T-G</t>
  </si>
  <si>
    <t>Playera Tipo Polo DRI FIT Modelo 900 Con 3 Bordados y 1 Estampado Negra T-M</t>
  </si>
  <si>
    <t>Playera Tipo Polo DRI FIT Modelo 900 Con 3 Bordados y 1 Estampado Negra T-XL</t>
  </si>
  <si>
    <t>Playera Tipo Polo DRI FIT Modelo 900 Con 3 Bordados y 1 Estampado Negra T-XXL</t>
  </si>
  <si>
    <t>Playera Tipo Polo DRI FIT Modelo 900 Con 3 Bordados y 1 Estampado Negra Vigilancia T-CH</t>
  </si>
  <si>
    <t>Playera Tipo Polo DRI FIT Modelo 900 Con 3 Bordados y 1 Estampado Negra Vigilancia T-G</t>
  </si>
  <si>
    <t>Playera Tipo Polo DRI FIT Modelo 900 Con 3 Bordados y 1 Estampado Negra Vigilancia T-M</t>
  </si>
  <si>
    <t>Playera Tipo Polo DRI FIT Modelo 900 Con 3 Bordados y 1 Estampado Negra Vigilancia T-XL</t>
  </si>
  <si>
    <t>VI. FERRETERÍA</t>
  </si>
  <si>
    <t>Alcohol Industrial</t>
  </si>
  <si>
    <t>Litro</t>
  </si>
  <si>
    <t>Discos Abrasivos Retrabajo (TACHIS, PIVA)</t>
  </si>
  <si>
    <t>Pinzas de Retrabajo (sacacejas)</t>
  </si>
  <si>
    <t>Rollo Vitafilm</t>
  </si>
  <si>
    <t>Tinher</t>
  </si>
  <si>
    <t>Litros</t>
  </si>
  <si>
    <t>Tijeras de Retrabajo (de manicura)</t>
  </si>
  <si>
    <t>Toalla Desengrasante Azul (SCOTT-SHOP)</t>
  </si>
  <si>
    <t>VII. LIMPIEZA</t>
  </si>
  <si>
    <t>Acido Muriatico</t>
  </si>
  <si>
    <t>LITRO</t>
  </si>
  <si>
    <t>Bolsa Negra CH 50X70</t>
  </si>
  <si>
    <t>Bolsa Negra G 90X120</t>
  </si>
  <si>
    <t>Bolsa Negra M 60X90</t>
  </si>
  <si>
    <t>Bote de Basura</t>
  </si>
  <si>
    <t>Bomba Para el Baño</t>
  </si>
  <si>
    <t>Cepillo Para Baños</t>
  </si>
  <si>
    <t>Cono Primo Cuevas #108 20/250</t>
  </si>
  <si>
    <t>Piezas(cja 250)</t>
  </si>
  <si>
    <t>Cubeta Mediana</t>
  </si>
  <si>
    <t>KG</t>
  </si>
  <si>
    <t>Escoba</t>
  </si>
  <si>
    <t>Fabuloso</t>
  </si>
  <si>
    <t>Fibra Con Esponja (Scotch-brite 70 X 114 mm) Para Trastes</t>
  </si>
  <si>
    <t>Fibra Verde 229 x 152 (Scottbride)</t>
  </si>
  <si>
    <t>Gel Desinfectante</t>
  </si>
  <si>
    <t>Jabon Liquido Para Trastes</t>
  </si>
  <si>
    <t>Kit de Desinfección COVID (Cloro 2lt, Fabuloso 1tl, Pinol 1lt)</t>
  </si>
  <si>
    <t>Lija de Agua</t>
  </si>
  <si>
    <t>Limpia Vidrios</t>
  </si>
  <si>
    <t>20 Lts</t>
  </si>
  <si>
    <t>Papel Higienico</t>
  </si>
  <si>
    <t>Pastillas Sanitarias</t>
  </si>
  <si>
    <t>Pinol</t>
  </si>
  <si>
    <t>Quita Sarro</t>
  </si>
  <si>
    <t>Recogedor Industrial</t>
  </si>
  <si>
    <t>Shampoo para Manos</t>
  </si>
  <si>
    <t>Toallas Interdobladas Sanitas</t>
  </si>
  <si>
    <t>Pieza (cja 20pz)</t>
  </si>
  <si>
    <t>Trapeador Hilasa cal. 30</t>
  </si>
  <si>
    <t>Trapo de Limpiar Microfibra 40X40 aprox</t>
  </si>
  <si>
    <t>Vaso Clinico</t>
  </si>
  <si>
    <t>Carbuklim</t>
  </si>
  <si>
    <t>Guante de Nitrilo T. EXTRA GRANDE</t>
  </si>
  <si>
    <t>Guante de Nylon Puño Rojo T. CH #7</t>
  </si>
  <si>
    <t>Chaleco Tela Tipo Reportero Amarillo XL</t>
  </si>
  <si>
    <t>Chaleco Tela Tipo Rodri Amarillo XL</t>
  </si>
  <si>
    <t xml:space="preserve">Aromatizante </t>
  </si>
  <si>
    <t xml:space="preserve">Cloro </t>
  </si>
  <si>
    <t xml:space="preserve">Cubrebocas Mascarilla KN-95 </t>
  </si>
  <si>
    <t>Etiquetas Adhesivas Redonda #9 Blanca</t>
  </si>
  <si>
    <t>Etiquetas Adhesivas Redonda #9 Rosa</t>
  </si>
  <si>
    <t xml:space="preserve">HONDA </t>
  </si>
  <si>
    <t xml:space="preserve">LINARES </t>
  </si>
  <si>
    <t xml:space="preserve">SILAO/LEON </t>
  </si>
  <si>
    <t>Casco de Protección Azul Usado</t>
  </si>
  <si>
    <t>Casco de Protección Blanco Usado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</si>
  <si>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</si>
  <si>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</si>
  <si>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</si>
  <si>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</si>
  <si>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</si>
  <si>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</si>
  <si>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</si>
  <si>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</si>
  <si>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</si>
  <si>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</si>
  <si>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</si>
  <si>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</si>
  <si>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TOTALES POR REGION</t>
  </si>
  <si>
    <t>CD. JUAREZ</t>
  </si>
  <si>
    <t>HONDA</t>
  </si>
  <si>
    <t>OFICINA SILAO</t>
  </si>
  <si>
    <t>LEON / SILAO</t>
  </si>
  <si>
    <t>OFICINA CELAYA</t>
  </si>
  <si>
    <t>QUERETARO</t>
  </si>
  <si>
    <t>REYNOSA</t>
  </si>
  <si>
    <t>SALTILLO</t>
  </si>
  <si>
    <t xml:space="preserve">PONCITLAN </t>
  </si>
  <si>
    <t>TOTALES POR MES</t>
  </si>
  <si>
    <t>QUERETARO/CELAYA/</t>
  </si>
  <si>
    <t>Cinta Adesiva Autoderible Negra</t>
  </si>
  <si>
    <t xml:space="preserve">Casacas de Capacitacion Azul Unitalla </t>
  </si>
  <si>
    <t>Chaleco de Malla, Unitalla Amarilla Fosforecente(Hibrido)</t>
  </si>
  <si>
    <t>Fibra de Fierro</t>
  </si>
  <si>
    <t>Paq 1250</t>
  </si>
  <si>
    <t>Paq 2000</t>
  </si>
  <si>
    <t>Blck 50pz</t>
  </si>
  <si>
    <t>Blck 100pz</t>
  </si>
  <si>
    <t>Paq 50pz</t>
  </si>
  <si>
    <t>Jalador Para Vidrio</t>
  </si>
  <si>
    <t>bls 100 pz</t>
  </si>
  <si>
    <t xml:space="preserve">Guante de Uso Domestico </t>
  </si>
  <si>
    <t>PZS</t>
  </si>
  <si>
    <t xml:space="preserve">Careta Autoajustable </t>
  </si>
  <si>
    <t>pz</t>
  </si>
  <si>
    <t>NUEVO LAREDO</t>
  </si>
  <si>
    <t>OFICINA AGS</t>
  </si>
  <si>
    <t>Etiquetas Adhesivas  Blanca</t>
  </si>
  <si>
    <t>Etiquetas Adhesivas verde</t>
  </si>
  <si>
    <t>Etiquetas Adhesivas Redonda #12 verde</t>
  </si>
  <si>
    <t>Hojas T. Carta Amarillo Fosforecente</t>
  </si>
  <si>
    <t>Micas termicas T. 65 x 95 mm CBC-1204 (gafete)</t>
  </si>
  <si>
    <t>Perforadora Pegaso 2800</t>
  </si>
  <si>
    <t>Perforadora Pegaso 303</t>
  </si>
  <si>
    <t>Pinzas Sujeta Papeles 41mm Mod. PZ41 (Ch)</t>
  </si>
  <si>
    <t>Pinzas Sujeta Papeles Mod. UNV10220 (Gde)</t>
  </si>
  <si>
    <t>Resaltador Vision Plus Grandes (5 Colores)</t>
  </si>
  <si>
    <t>Tabla Sujetapapel MR-50(CH)</t>
  </si>
  <si>
    <t>Tabla Sujetapapel MR-90 (G)</t>
  </si>
  <si>
    <t>Paq 1000</t>
  </si>
  <si>
    <t>Casco de Protección Azul Nuevo</t>
  </si>
  <si>
    <t>Casco de Protección Blanco Nuevo</t>
  </si>
  <si>
    <t>Caja 50</t>
  </si>
  <si>
    <t>Guante de Nylon Puño  T.XCH #6</t>
  </si>
  <si>
    <t>Guante de Nylon Puño Azul T. M #8</t>
  </si>
  <si>
    <t>Guante de Nylon Puño Gris T. G #9</t>
  </si>
  <si>
    <t>Guante de Nylon/Poliuretano (No. 51-640) T. G #9</t>
  </si>
  <si>
    <t>Guante de Polietileno (No. 51-625) Azul T.M  #8</t>
  </si>
  <si>
    <t>Guante de Polietileno(No. 51-625)  Café T. G #9</t>
  </si>
  <si>
    <t>Guante de Poliuretano (No.51-600) Amarillo/Azul T. M #8</t>
  </si>
  <si>
    <t>Guante de Poliuretano (No.51-600) Café/Gris T. G #9</t>
  </si>
  <si>
    <t>Chaleco Tela Tipo Reportero Verde  Bandera CH</t>
  </si>
  <si>
    <t>Chaleco Tela Tipo Reportero Verde  Bandera M</t>
  </si>
  <si>
    <t>Chaleco Tela Tipo Reportero Verde  Bandera G</t>
  </si>
  <si>
    <t>Chaleco Tela Tipo Reportero Verde  Bandera XL</t>
  </si>
  <si>
    <t>Pantalon de Mujer en Cambridge 60% AGL. 40% POL. Con Cierre de Dientes de Plastico #9 Azul Marino</t>
  </si>
  <si>
    <t xml:space="preserve">Detergente en Polvo </t>
  </si>
  <si>
    <t>Pantalon de Mujer en Cambridge 60% AGL. 40% POL. Con Cierre de Dientes de Plastico #17Azul Marino</t>
  </si>
  <si>
    <t xml:space="preserve">Pantalon de Hombre en Cambridge 60% AGL. 40% POL. Con Cierre de Dientes de Plastico #34 Azul Marino </t>
  </si>
  <si>
    <t xml:space="preserve">Atomizador </t>
  </si>
  <si>
    <t>MONTERREY</t>
  </si>
  <si>
    <t>CD VICTORIA</t>
  </si>
  <si>
    <t>Batas antiestatica C1.5 T-Ch</t>
  </si>
  <si>
    <t>Batas antiestatica C1.5 T-M</t>
  </si>
  <si>
    <t>Batas antiestatica C1.5 T-G</t>
  </si>
  <si>
    <t>Batas antiestatica C1.5 T-XL</t>
  </si>
  <si>
    <t>Batas antiestatica C1.5 T-XXL</t>
  </si>
  <si>
    <t>Batas antiestatica C1.5 T-XXXL</t>
  </si>
  <si>
    <r>
      <t xml:space="preserve">Etiquetas Redonda 2107 3/4 Roja c/1008 avery </t>
    </r>
    <r>
      <rPr>
        <i/>
        <sz val="10"/>
        <rFont val="Arial Narrow"/>
        <family val="2"/>
      </rPr>
      <t>#5466</t>
    </r>
  </si>
  <si>
    <t>Sobre (24hjs)</t>
  </si>
  <si>
    <t xml:space="preserve">PLANTAS AGS </t>
  </si>
  <si>
    <t>Chaleco de Malla, Unitalla Amarilla Huevo / Mango (Hibrido)</t>
  </si>
  <si>
    <t>Gorro Con Solapa, En Azul Marino Con Estampado</t>
  </si>
  <si>
    <t>Jeringas de 10 ml</t>
  </si>
  <si>
    <t>Cutter De Seguridad Olfa Sk-15 Para Flejes</t>
  </si>
  <si>
    <t>Cepillo Tipo Escobeta</t>
  </si>
  <si>
    <t>Camisola C/Reflejante Manga Larga Amarillo T. CH</t>
  </si>
  <si>
    <t>Camisola C/Reflejante Manga Larga Amarillo T. M</t>
  </si>
  <si>
    <t>Camisola C/Reflejante Manga Larga Amarillo T. G</t>
  </si>
  <si>
    <t>Camisola C/Reflejante Manga Larga Amarillo T. XL</t>
  </si>
  <si>
    <t>Camisola C/Reflejante Manga Larga Amarillo T. XXL</t>
  </si>
  <si>
    <t>Camisola C/Reflejante Manga Larga Amarillo T. 5XL</t>
  </si>
  <si>
    <t>Marcador Permanente Azor P. Fino Azul</t>
  </si>
  <si>
    <t>Marcador Permanente Azor P. Fino Negro</t>
  </si>
  <si>
    <t>Pieza (42pz)</t>
  </si>
  <si>
    <t>Pieza (12pz)</t>
  </si>
  <si>
    <t>Pieza (11pz)</t>
  </si>
  <si>
    <t>GESTION DE CAPITAL HUMANO AGS</t>
  </si>
  <si>
    <t>ACH SILAO</t>
  </si>
  <si>
    <t>ACH CELAYA</t>
  </si>
  <si>
    <t>ACH REYNOSA</t>
  </si>
  <si>
    <t xml:space="preserve">GESTION DE CAPITAL HUMANO </t>
  </si>
  <si>
    <t>Batas antiestatica T-M</t>
  </si>
  <si>
    <t>Batas antiestatica  T-XL</t>
  </si>
  <si>
    <t>Batas antiestatica T-G</t>
  </si>
  <si>
    <t>Pieza (cja 5pz)</t>
  </si>
  <si>
    <t xml:space="preserve">Gorra Verde Militar Micro Fibra </t>
  </si>
  <si>
    <t xml:space="preserve">Protector Lateral </t>
  </si>
  <si>
    <t>Overol Azul Con Reflejante CH</t>
  </si>
  <si>
    <t>Overol Azul Con Reflejante M</t>
  </si>
  <si>
    <t>Overol Azul Con Reflejante G</t>
  </si>
  <si>
    <t>Overol Azul Con Reflejante XL</t>
  </si>
  <si>
    <t>CD JUAREZ 27/12/2024</t>
  </si>
  <si>
    <t>REYNOSA 27/12/2024</t>
  </si>
  <si>
    <t>TOTAL DE GASTOS DE REQUISICIONES DE INSUMOS ANUALES 2025</t>
  </si>
  <si>
    <t>Marcador Signal Fino Azul-Azor</t>
  </si>
  <si>
    <t>Marcador Signal Fino Negro-Azor</t>
  </si>
  <si>
    <t>Marcador Signal Fino Verde-Azor</t>
  </si>
  <si>
    <t>EQUIPO SWAT</t>
  </si>
  <si>
    <t>Overol Azul Con Reflejante XXL</t>
  </si>
  <si>
    <t>Overol Azul Con Reflejante XXXL</t>
  </si>
  <si>
    <t>PLANTAS AGS</t>
  </si>
  <si>
    <t>REYNOSA 23/01/2025</t>
  </si>
  <si>
    <t>CD JUAREZ 23/01/2025</t>
  </si>
  <si>
    <t>Sticker OK 3 X 3 cm Verde CH</t>
  </si>
  <si>
    <t>Sticker OK 9 X 4 cm Verde G</t>
  </si>
  <si>
    <t>Sticker NG 9 X 4 cm Rojo G</t>
  </si>
  <si>
    <t>Marcador Signal Fino Rojo-Azor</t>
  </si>
  <si>
    <t xml:space="preserve">Chamarra Negra de Mujer T. M </t>
  </si>
  <si>
    <t>Chamarra Negra de Hombre T. CH</t>
  </si>
  <si>
    <t>Chamarra Negra de Hombre T. M</t>
  </si>
  <si>
    <t>Chamarra Negra de Hombre T. G</t>
  </si>
  <si>
    <t>Chamarra Negra de Hombre T. XL</t>
  </si>
  <si>
    <t>Marcador Permanente Sharpie P. Fino Negro</t>
  </si>
  <si>
    <t>Marcador Permanente Sharpie P. Fino Azul</t>
  </si>
  <si>
    <t xml:space="preserve">CD JUAREZ </t>
  </si>
  <si>
    <t xml:space="preserve">REYNOSA </t>
  </si>
  <si>
    <t>ACH CELAYA 20/02/2025</t>
  </si>
  <si>
    <t>Sticker NG 5 X 4 cm Rojo CH</t>
  </si>
  <si>
    <t>HARPIC POWER</t>
  </si>
  <si>
    <t>OFICINA  REYNOSA</t>
  </si>
  <si>
    <t xml:space="preserve">CHAMARRA NEGRA </t>
  </si>
  <si>
    <t>Overol Azul Con Reflejante 5XL</t>
  </si>
  <si>
    <t>Playera Tipo Polo DRI FIT Modelo 900 Con 3 Bordados y 1 Estampado Negra  T-M</t>
  </si>
  <si>
    <t>Playera Tipo Polo DRI FIT Modelo 900 Con 3 Bordados y 1 Estampado Negra  T-G</t>
  </si>
  <si>
    <t>Playera Tipo Polo DRI FIT Modelo 900 Con 3 Bordados y 1 Estampado Blanca  T-M</t>
  </si>
  <si>
    <t>Playera Tipo Polo DRI FIT Modelo 900 Con 3 Bordados y 1 Estampado Blanca  T-G</t>
  </si>
  <si>
    <t>Camisa Manga Larga  Beige Mujer T. M</t>
  </si>
  <si>
    <t>Camisa Manga Larga  Beige Mujer T. G</t>
  </si>
  <si>
    <t>Camisa Manga Larga  Negra Mujer T. M</t>
  </si>
  <si>
    <t>Camisa Manga Larga  Negra Mujer T. G</t>
  </si>
  <si>
    <t>Camisola C/Reflejante Manga Larga Roja T. XXXXXL</t>
  </si>
  <si>
    <t xml:space="preserve">ACH CELAYA </t>
  </si>
  <si>
    <t xml:space="preserve">Pantalon de Hombre en Cambridge 60% AGL. 40% POL. Con Cierre de Dientes de Plastico #44 Azul Marino </t>
  </si>
  <si>
    <t>Pantalon de Hombre en Cambridge 60% AGL. 40% POL. Con Cierre de Dientes de Plastico #36 Azul Marino</t>
  </si>
  <si>
    <t>Pantalon de Hombre en Cambridge 60% AGL. 40% POL. Con Cierre de Dientes de Plastico #42Azul Marino</t>
  </si>
  <si>
    <t>Camisola C/Reflejante Manga Larga Roja T. 5XL</t>
  </si>
  <si>
    <t>Camisola C/Reflejante Manga Larga Roja T. 4XL</t>
  </si>
  <si>
    <t>Camisola C/Reflejante Manga Larga Amarillo T. XXXL</t>
  </si>
  <si>
    <t>Camisola C/Reflejante Manga Larga Amarillo T. 4XL</t>
  </si>
  <si>
    <t>Cinta Transparente 18 x 33m Chica</t>
  </si>
  <si>
    <t>Caja 12pz</t>
  </si>
  <si>
    <t>Chaleco Tela Tipo Reportero Naranja XXL</t>
  </si>
  <si>
    <t>Fabuloso 20 Lts</t>
  </si>
  <si>
    <t>Fabuloso 5 Lts</t>
  </si>
  <si>
    <t>Cloro 20 Lts</t>
  </si>
  <si>
    <t>Cloro 5 Lts</t>
  </si>
  <si>
    <t xml:space="preserve">Antidoping </t>
  </si>
  <si>
    <t>Guillotina classicut</t>
  </si>
  <si>
    <t>Perforadora de Mano</t>
  </si>
  <si>
    <t xml:space="preserve">GCH AGS CELAYA </t>
  </si>
  <si>
    <t>DESPACHADOR APLICADOR DE CINTA CANELA - BARRILITO AP2501</t>
  </si>
  <si>
    <t xml:space="preserve">"CINTA ADHESIVA TUK 179 DE 2"" X 150
MTS"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</si>
</sst>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[$$-80A]* #,##0.00_-;\-[$$-80A]* #,##0.00_-;_-[$$-80A]* &quot;-&quot;??_-;_-@_-"/>
  </numFmts>
  <fonts count="21" x14ac:knownFonts="1">
    <font>
      <sz val="11"/>
      <color theme="1"/>
      <name val="Calibri"/>
      <family val="2"/>
      <scheme val="minor"/>
    </font>
    <font>
      <b/>
      <sz val="14"/>
      <color theme="1"/>
      <name val="Arial Narrow"/>
      <family val="2"/>
    </font>
    <font>
      <sz val="10"/>
      <color theme="1"/>
      <name val="Arial Narrow"/>
      <family val="2"/>
    </font>
    <font>
      <sz val="9"/>
      <color theme="1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Arial Narrow"/>
      <family val="2"/>
    </font>
    <font>
      <sz val="11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20" fillId="0" borderId="0" applyFont="0" applyFill="0" applyBorder="0" applyAlignment="0" applyProtection="0"/>
  </cellStyleXfs>
  <cellXfs count="123">
    <xf numFmtId="0" fontId="0" fillId="0" borderId="0" xfId="0"/>
    <xf numFmtId="0" fontId="2" fillId="0" borderId="0" xfId="0" applyFont="1"/>
    <xf numFmtId="44" fontId="3" fillId="0" borderId="0" xfId="0" applyNumberFormat="1" applyFont="1"/>
    <xf numFmtId="0" fontId="3" fillId="0" borderId="0" xfId="0" applyFont="1"/>
    <xf numFmtId="44" fontId="5" fillId="5" borderId="5" xfId="0" applyNumberFormat="1" applyFont="1" applyFill="1" applyBorder="1" applyAlignment="1" applyProtection="1">
      <alignment horizontal="center" wrapText="1"/>
      <protection hidden="1"/>
    </xf>
    <xf numFmtId="3" fontId="4" fillId="4" borderId="5" xfId="0" applyNumberFormat="1" applyFont="1" applyFill="1" applyBorder="1" applyAlignment="1" applyProtection="1">
      <alignment horizontal="center" textRotation="90"/>
      <protection hidden="1"/>
    </xf>
    <xf numFmtId="44" fontId="5" fillId="5" borderId="6" xfId="0" applyNumberFormat="1" applyFont="1" applyFill="1" applyBorder="1" applyAlignment="1" applyProtection="1">
      <alignment horizontal="center" wrapText="1"/>
      <protection hidden="1"/>
    </xf>
    <xf numFmtId="0" fontId="6" fillId="0" borderId="8" xfId="0" applyFont="1" applyBorder="1"/>
    <xf numFmtId="0" fontId="7" fillId="0" borderId="9" xfId="0" applyFont="1" applyBorder="1" applyAlignment="1">
      <alignment horizontal="left" vertical="center"/>
    </xf>
    <xf numFmtId="44" fontId="3" fillId="6" borderId="12" xfId="0" applyNumberFormat="1" applyFont="1" applyFill="1" applyBorder="1"/>
    <xf numFmtId="3" fontId="9" fillId="7" borderId="12" xfId="0" applyNumberFormat="1" applyFont="1" applyFill="1" applyBorder="1" applyAlignment="1">
      <alignment horizontal="center"/>
    </xf>
    <xf numFmtId="3" fontId="0" fillId="7" borderId="12" xfId="0" applyNumberFormat="1" applyFill="1" applyBorder="1" applyAlignment="1">
      <alignment horizontal="center"/>
    </xf>
    <xf numFmtId="44" fontId="3" fillId="6" borderId="13" xfId="0" applyNumberFormat="1" applyFont="1" applyFill="1" applyBorder="1"/>
    <xf numFmtId="44" fontId="3" fillId="8" borderId="14" xfId="0" applyNumberFormat="1" applyFont="1" applyFill="1" applyBorder="1"/>
    <xf numFmtId="0" fontId="6" fillId="0" borderId="15" xfId="0" applyFont="1" applyBorder="1"/>
    <xf numFmtId="0" fontId="7" fillId="0" borderId="12" xfId="0" applyFont="1" applyBorder="1" applyAlignment="1">
      <alignment horizontal="left" vertical="center"/>
    </xf>
    <xf numFmtId="0" fontId="6" fillId="0" borderId="15" xfId="0" applyFont="1" applyBorder="1" applyAlignment="1">
      <alignment horizontal="left"/>
    </xf>
    <xf numFmtId="0" fontId="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 wrapText="1"/>
    </xf>
    <xf numFmtId="0" fontId="6" fillId="0" borderId="11" xfId="0" applyFont="1" applyBorder="1"/>
    <xf numFmtId="0" fontId="2" fillId="0" borderId="12" xfId="0" applyFont="1" applyBorder="1"/>
    <xf numFmtId="0" fontId="6" fillId="0" borderId="17" xfId="0" applyFont="1" applyBorder="1"/>
    <xf numFmtId="0" fontId="2" fillId="0" borderId="18" xfId="0" applyFont="1" applyBorder="1"/>
    <xf numFmtId="0" fontId="7" fillId="0" borderId="18" xfId="0" applyFont="1" applyBorder="1" applyAlignment="1">
      <alignment horizontal="left" vertical="center"/>
    </xf>
    <xf numFmtId="44" fontId="2" fillId="0" borderId="0" xfId="0" applyNumberFormat="1" applyFont="1"/>
    <xf numFmtId="3" fontId="3" fillId="2" borderId="2" xfId="0" applyNumberFormat="1" applyFont="1" applyFill="1" applyBorder="1" applyAlignment="1" applyProtection="1">
      <alignment vertical="center"/>
      <protection hidden="1"/>
    </xf>
    <xf numFmtId="3" fontId="3" fillId="2" borderId="3" xfId="0" applyNumberFormat="1" applyFont="1" applyFill="1" applyBorder="1" applyAlignment="1" applyProtection="1">
      <alignment vertical="center"/>
      <protection hidden="1"/>
    </xf>
    <xf numFmtId="0" fontId="13" fillId="13" borderId="12" xfId="0" applyFont="1" applyFill="1" applyBorder="1" applyAlignment="1">
      <alignment horizontal="center" vertical="center"/>
    </xf>
    <xf numFmtId="0" fontId="16" fillId="13" borderId="12" xfId="0" applyFont="1" applyFill="1" applyBorder="1" applyAlignment="1">
      <alignment horizontal="center" vertical="center" wrapText="1"/>
    </xf>
    <xf numFmtId="0" fontId="0" fillId="0" borderId="12" xfId="0" applyBorder="1"/>
    <xf numFmtId="44" fontId="0" fillId="0" borderId="12" xfId="0" applyNumberFormat="1" applyBorder="1"/>
    <xf numFmtId="44" fontId="0" fillId="9" borderId="12" xfId="0" applyNumberFormat="1" applyFill="1" applyBorder="1"/>
    <xf numFmtId="44" fontId="17" fillId="0" borderId="12" xfId="0" applyNumberFormat="1" applyFont="1" applyBorder="1"/>
    <xf numFmtId="44" fontId="14" fillId="0" borderId="12" xfId="0" applyNumberFormat="1" applyFont="1" applyBorder="1"/>
    <xf numFmtId="0" fontId="0" fillId="0" borderId="22" xfId="0" applyFill="1" applyBorder="1"/>
    <xf numFmtId="3" fontId="4" fillId="4" borderId="5" xfId="0" applyNumberFormat="1" applyFont="1" applyFill="1" applyBorder="1" applyAlignment="1" applyProtection="1">
      <alignment horizontal="center" textRotation="90" wrapText="1"/>
      <protection hidden="1"/>
    </xf>
    <xf numFmtId="3" fontId="4" fillId="4" borderId="5" xfId="0" applyNumberFormat="1" applyFont="1" applyFill="1" applyBorder="1" applyAlignment="1" applyProtection="1">
      <alignment horizontal="center" vertical="center" textRotation="90" wrapText="1"/>
      <protection hidden="1"/>
    </xf>
    <xf numFmtId="164" fontId="2" fillId="3" borderId="12" xfId="0" applyNumberFormat="1" applyFont="1" applyFill="1" applyBorder="1" applyProtection="1">
      <protection locked="0"/>
    </xf>
    <xf numFmtId="44" fontId="0" fillId="0" borderId="9" xfId="0" applyNumberFormat="1" applyBorder="1"/>
    <xf numFmtId="0" fontId="0" fillId="0" borderId="12" xfId="0" applyFill="1" applyBorder="1"/>
    <xf numFmtId="44" fontId="0" fillId="0" borderId="0" xfId="0" applyNumberFormat="1"/>
    <xf numFmtId="0" fontId="2" fillId="0" borderId="16" xfId="0" applyFont="1" applyBorder="1" applyAlignment="1" applyProtection="1">
      <alignment horizontal="center" vertical="center"/>
      <protection hidden="1"/>
    </xf>
    <xf numFmtId="0" fontId="2" fillId="0" borderId="16" xfId="0" applyFont="1" applyBorder="1" applyAlignment="1" applyProtection="1">
      <alignment horizontal="center"/>
      <protection hidden="1"/>
    </xf>
    <xf numFmtId="0" fontId="2" fillId="0" borderId="16" xfId="0" applyFont="1" applyBorder="1" applyAlignment="1">
      <alignment horizontal="center"/>
    </xf>
    <xf numFmtId="0" fontId="2" fillId="9" borderId="16" xfId="0" applyFont="1" applyFill="1" applyBorder="1" applyAlignment="1" applyProtection="1">
      <alignment horizontal="center" vertical="center"/>
      <protection hidden="1"/>
    </xf>
    <xf numFmtId="0" fontId="0" fillId="0" borderId="16" xfId="0" applyBorder="1" applyAlignment="1">
      <alignment horizontal="center"/>
    </xf>
    <xf numFmtId="0" fontId="2" fillId="9" borderId="16" xfId="0" applyFont="1" applyFill="1" applyBorder="1" applyAlignment="1" applyProtection="1">
      <alignment horizontal="left" vertical="center"/>
      <protection hidden="1"/>
    </xf>
    <xf numFmtId="0" fontId="2" fillId="9" borderId="16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44" fontId="3" fillId="8" borderId="23" xfId="0" applyNumberFormat="1" applyFont="1" applyFill="1" applyBorder="1"/>
    <xf numFmtId="44" fontId="0" fillId="0" borderId="12" xfId="1" applyFont="1" applyBorder="1"/>
    <xf numFmtId="3" fontId="18" fillId="7" borderId="12" xfId="0" applyNumberFormat="1" applyFont="1" applyFill="1" applyBorder="1" applyAlignment="1">
      <alignment horizontal="center"/>
    </xf>
    <xf numFmtId="3" fontId="4" fillId="4" borderId="24" xfId="0" applyNumberFormat="1" applyFont="1" applyFill="1" applyBorder="1" applyAlignment="1" applyProtection="1">
      <alignment horizontal="center" textRotation="90" wrapText="1"/>
      <protection hidden="1"/>
    </xf>
    <xf numFmtId="164" fontId="2" fillId="3" borderId="13" xfId="0" applyNumberFormat="1" applyFont="1" applyFill="1" applyBorder="1" applyAlignment="1" applyProtection="1">
      <alignment horizontal="center" vertical="center"/>
      <protection locked="0" hidden="1"/>
    </xf>
    <xf numFmtId="164" fontId="2" fillId="3" borderId="13" xfId="0" applyNumberFormat="1" applyFont="1" applyFill="1" applyBorder="1" applyProtection="1">
      <protection locked="0"/>
    </xf>
    <xf numFmtId="164" fontId="2" fillId="10" borderId="13" xfId="0" applyNumberFormat="1" applyFont="1" applyFill="1" applyBorder="1" applyProtection="1">
      <protection locked="0"/>
    </xf>
    <xf numFmtId="164" fontId="2" fillId="11" borderId="13" xfId="0" applyNumberFormat="1" applyFont="1" applyFill="1" applyBorder="1" applyProtection="1">
      <protection locked="0"/>
    </xf>
    <xf numFmtId="164" fontId="2" fillId="12" borderId="13" xfId="0" applyNumberFormat="1" applyFont="1" applyFill="1" applyBorder="1" applyAlignment="1" applyProtection="1">
      <alignment horizontal="center" vertical="center"/>
      <protection locked="0" hidden="1"/>
    </xf>
    <xf numFmtId="164" fontId="2" fillId="3" borderId="13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  <protection hidden="1"/>
    </xf>
    <xf numFmtId="0" fontId="2" fillId="0" borderId="10" xfId="0" applyFont="1" applyBorder="1" applyAlignment="1" applyProtection="1">
      <alignment horizontal="center" vertical="center"/>
      <protection hidden="1"/>
    </xf>
    <xf numFmtId="164" fontId="2" fillId="3" borderId="6" xfId="0" applyNumberFormat="1" applyFont="1" applyFill="1" applyBorder="1" applyAlignment="1" applyProtection="1">
      <alignment horizontal="center" vertical="center"/>
      <protection locked="0" hidden="1"/>
    </xf>
    <xf numFmtId="0" fontId="0" fillId="0" borderId="12" xfId="0" applyBorder="1" applyAlignment="1">
      <alignment wrapText="1"/>
    </xf>
    <xf numFmtId="44" fontId="3" fillId="10" borderId="12" xfId="0" applyNumberFormat="1" applyFont="1" applyFill="1" applyBorder="1"/>
    <xf numFmtId="44" fontId="3" fillId="14" borderId="12" xfId="0" applyNumberFormat="1" applyFont="1" applyFill="1" applyBorder="1"/>
    <xf numFmtId="44" fontId="0" fillId="0" borderId="0" xfId="1" applyFont="1"/>
    <xf numFmtId="164" fontId="2" fillId="0" borderId="0" xfId="0" applyNumberFormat="1" applyFont="1"/>
    <xf numFmtId="0" fontId="8" fillId="15" borderId="12" xfId="0" applyFont="1" applyFill="1" applyBorder="1" applyAlignment="1">
      <alignment horizontal="center"/>
    </xf>
    <xf numFmtId="0" fontId="8" fillId="15" borderId="21" xfId="0" applyFont="1" applyFill="1" applyBorder="1" applyAlignment="1">
      <alignment horizontal="center" vertical="center"/>
    </xf>
    <xf numFmtId="3" fontId="0" fillId="10" borderId="12" xfId="0" applyNumberFormat="1" applyFill="1" applyBorder="1" applyAlignment="1">
      <alignment horizontal="center"/>
    </xf>
    <xf numFmtId="3" fontId="9" fillId="10" borderId="12" xfId="0" applyNumberFormat="1" applyFont="1" applyFill="1" applyBorder="1" applyAlignment="1">
      <alignment horizontal="center"/>
    </xf>
    <xf numFmtId="3" fontId="0" fillId="16" borderId="12" xfId="0" applyNumberFormat="1" applyFill="1" applyBorder="1" applyAlignment="1">
      <alignment horizontal="center"/>
    </xf>
    <xf numFmtId="44" fontId="3" fillId="16" borderId="12" xfId="0" applyNumberFormat="1" applyFont="1" applyFill="1" applyBorder="1"/>
    <xf numFmtId="3" fontId="0" fillId="17" borderId="12" xfId="0" applyNumberFormat="1" applyFill="1" applyBorder="1" applyAlignment="1">
      <alignment horizontal="center"/>
    </xf>
    <xf numFmtId="44" fontId="3" fillId="17" borderId="12" xfId="0" applyNumberFormat="1" applyFont="1" applyFill="1" applyBorder="1"/>
    <xf numFmtId="3" fontId="9" fillId="17" borderId="12" xfId="0" applyNumberFormat="1" applyFont="1" applyFill="1" applyBorder="1" applyAlignment="1">
      <alignment horizontal="center"/>
    </xf>
    <xf numFmtId="3" fontId="0" fillId="18" borderId="12" xfId="0" applyNumberFormat="1" applyFill="1" applyBorder="1" applyAlignment="1">
      <alignment horizontal="center"/>
    </xf>
    <xf numFmtId="3" fontId="9" fillId="18" borderId="12" xfId="0" applyNumberFormat="1" applyFont="1" applyFill="1" applyBorder="1" applyAlignment="1">
      <alignment horizontal="center"/>
    </xf>
    <xf numFmtId="3" fontId="0" fillId="19" borderId="12" xfId="0" applyNumberFormat="1" applyFill="1" applyBorder="1" applyAlignment="1">
      <alignment horizontal="center"/>
    </xf>
    <xf numFmtId="0" fontId="6" fillId="0" borderId="12" xfId="0" applyFont="1" applyBorder="1"/>
    <xf numFmtId="164" fontId="2" fillId="0" borderId="12" xfId="0" applyNumberFormat="1" applyFont="1" applyBorder="1"/>
    <xf numFmtId="3" fontId="0" fillId="20" borderId="12" xfId="0" applyNumberFormat="1" applyFill="1" applyBorder="1" applyAlignment="1">
      <alignment horizontal="center"/>
    </xf>
    <xf numFmtId="3" fontId="9" fillId="14" borderId="12" xfId="0" applyNumberFormat="1" applyFont="1" applyFill="1" applyBorder="1" applyAlignment="1">
      <alignment horizontal="center"/>
    </xf>
    <xf numFmtId="3" fontId="0" fillId="21" borderId="12" xfId="0" applyNumberFormat="1" applyFill="1" applyBorder="1" applyAlignment="1">
      <alignment horizontal="center"/>
    </xf>
    <xf numFmtId="3" fontId="9" fillId="21" borderId="12" xfId="0" applyNumberFormat="1" applyFont="1" applyFill="1" applyBorder="1" applyAlignment="1">
      <alignment horizontal="center"/>
    </xf>
    <xf numFmtId="44" fontId="2" fillId="0" borderId="0" xfId="1" applyFont="1"/>
    <xf numFmtId="0" fontId="2" fillId="0" borderId="0" xfId="0" applyFont="1" applyAlignment="1">
      <alignment horizontal="center" vertical="center"/>
    </xf>
    <xf numFmtId="44" fontId="2" fillId="0" borderId="0" xfId="1" applyFont="1" applyAlignment="1">
      <alignment horizontal="center" vertical="center"/>
    </xf>
    <xf numFmtId="3" fontId="0" fillId="4" borderId="12" xfId="0" applyNumberFormat="1" applyFill="1" applyBorder="1" applyAlignment="1">
      <alignment horizontal="center"/>
    </xf>
    <xf numFmtId="3" fontId="9" fillId="4" borderId="12" xfId="0" applyNumberFormat="1" applyFont="1" applyFill="1" applyBorder="1" applyAlignment="1">
      <alignment horizontal="center"/>
    </xf>
    <xf numFmtId="3" fontId="0" fillId="14" borderId="12" xfId="0" applyNumberFormat="1" applyFill="1" applyBorder="1" applyAlignment="1">
      <alignment horizontal="center"/>
    </xf>
    <xf numFmtId="3" fontId="0" fillId="22" borderId="12" xfId="0" applyNumberFormat="1" applyFill="1" applyBorder="1" applyAlignment="1">
      <alignment horizontal="center"/>
    </xf>
    <xf numFmtId="3" fontId="9" fillId="22" borderId="12" xfId="0" applyNumberFormat="1" applyFont="1" applyFill="1" applyBorder="1" applyAlignment="1">
      <alignment horizontal="center"/>
    </xf>
    <xf numFmtId="0" fontId="7" fillId="0" borderId="12" xfId="0" applyFont="1" applyFill="1" applyBorder="1" applyAlignment="1">
      <alignment horizontal="left" vertical="center"/>
    </xf>
    <xf numFmtId="164" fontId="2" fillId="12" borderId="12" xfId="0" applyNumberFormat="1" applyFont="1" applyFill="1" applyBorder="1" applyAlignment="1" applyProtection="1">
      <alignment horizontal="center" vertical="center"/>
      <protection locked="0" hidden="1"/>
    </xf>
    <xf numFmtId="164" fontId="2" fillId="3" borderId="31" xfId="0" applyNumberFormat="1" applyFont="1" applyFill="1" applyBorder="1" applyProtection="1">
      <protection locked="0"/>
    </xf>
    <xf numFmtId="164" fontId="2" fillId="3" borderId="32" xfId="0" applyNumberFormat="1" applyFont="1" applyFill="1" applyBorder="1" applyProtection="1">
      <protection locked="0"/>
    </xf>
    <xf numFmtId="0" fontId="0" fillId="0" borderId="12" xfId="0" applyBorder="1" applyAlignment="1">
      <alignment horizontal="center"/>
    </xf>
    <xf numFmtId="3" fontId="9" fillId="23" borderId="12" xfId="0" applyNumberFormat="1" applyFont="1" applyFill="1" applyBorder="1" applyAlignment="1">
      <alignment horizontal="center"/>
    </xf>
    <xf numFmtId="3" fontId="0" fillId="23" borderId="12" xfId="0" applyNumberFormat="1" applyFill="1" applyBorder="1" applyAlignment="1">
      <alignment horizontal="center"/>
    </xf>
    <xf numFmtId="164" fontId="2" fillId="12" borderId="31" xfId="0" applyNumberFormat="1" applyFont="1" applyFill="1" applyBorder="1" applyAlignment="1" applyProtection="1">
      <alignment horizontal="center" vertical="center"/>
      <protection locked="0" hidden="1"/>
    </xf>
    <xf numFmtId="0" fontId="2" fillId="0" borderId="13" xfId="0" applyFont="1" applyBorder="1"/>
    <xf numFmtId="3" fontId="18" fillId="10" borderId="12" xfId="0" applyNumberFormat="1" applyFont="1" applyFill="1" applyBorder="1" applyAlignment="1">
      <alignment horizontal="center"/>
    </xf>
    <xf numFmtId="3" fontId="0" fillId="24" borderId="12" xfId="0" applyNumberFormat="1" applyFill="1" applyBorder="1" applyAlignment="1">
      <alignment horizontal="center"/>
    </xf>
    <xf numFmtId="3" fontId="0" fillId="25" borderId="12" xfId="0" applyNumberFormat="1" applyFill="1" applyBorder="1" applyAlignment="1">
      <alignment horizontal="center"/>
    </xf>
    <xf numFmtId="3" fontId="0" fillId="26" borderId="12" xfId="0" applyNumberFormat="1" applyFill="1" applyBorder="1" applyAlignment="1">
      <alignment horizontal="center"/>
    </xf>
    <xf numFmtId="164" fontId="0" fillId="0" borderId="0" xfId="0" applyNumberFormat="1" applyAlignment="1" applyProtection="1">
      <alignment horizontal="left" indent="1"/>
      <protection locked="0"/>
    </xf>
    <xf numFmtId="3" fontId="0" fillId="11" borderId="12" xfId="0" applyNumberFormat="1" applyFill="1" applyBorder="1" applyAlignment="1">
      <alignment horizontal="center"/>
    </xf>
    <xf numFmtId="44" fontId="2" fillId="0" borderId="13" xfId="1" applyFont="1" applyBorder="1"/>
    <xf numFmtId="0" fontId="15" fillId="13" borderId="16" xfId="0" applyFont="1" applyFill="1" applyBorder="1" applyAlignment="1">
      <alignment horizontal="center" vertical="center"/>
    </xf>
    <xf numFmtId="0" fontId="15" fillId="13" borderId="20" xfId="0" applyFont="1" applyFill="1" applyBorder="1" applyAlignment="1">
      <alignment horizontal="center" vertical="center"/>
    </xf>
    <xf numFmtId="0" fontId="15" fillId="13" borderId="21" xfId="0" applyFont="1" applyFill="1" applyBorder="1" applyAlignment="1">
      <alignment horizontal="center" vertical="center"/>
    </xf>
    <xf numFmtId="0" fontId="1" fillId="2" borderId="28" xfId="0" applyFont="1" applyFill="1" applyBorder="1" applyAlignment="1" applyProtection="1">
      <alignment horizontal="center" vertical="center" wrapText="1"/>
      <protection hidden="1"/>
    </xf>
    <xf numFmtId="0" fontId="1" fillId="2" borderId="25" xfId="0" applyFont="1" applyFill="1" applyBorder="1" applyAlignment="1" applyProtection="1">
      <alignment horizontal="center" vertical="center" wrapText="1"/>
      <protection hidden="1"/>
    </xf>
    <xf numFmtId="0" fontId="1" fillId="2" borderId="29" xfId="0" applyFont="1" applyFill="1" applyBorder="1" applyAlignment="1" applyProtection="1">
      <alignment horizontal="center" vertical="center" wrapText="1"/>
      <protection hidden="1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164" fontId="1" fillId="2" borderId="30" xfId="0" applyNumberFormat="1" applyFont="1" applyFill="1" applyBorder="1" applyAlignment="1" applyProtection="1">
      <alignment horizontal="center" vertical="center" wrapText="1"/>
      <protection locked="0" hidden="1"/>
    </xf>
    <xf numFmtId="164" fontId="1" fillId="2" borderId="26" xfId="0" applyNumberFormat="1" applyFont="1" applyFill="1" applyBorder="1" applyAlignment="1" applyProtection="1">
      <alignment horizontal="center" vertical="center" wrapText="1"/>
      <protection locked="0" hidden="1"/>
    </xf>
    <xf numFmtId="164" fontId="1" fillId="2" borderId="27" xfId="0" applyNumberFormat="1" applyFont="1" applyFill="1" applyBorder="1" applyAlignment="1" applyProtection="1">
      <alignment horizontal="center" vertical="center" wrapText="1"/>
      <protection locked="0" hidden="1"/>
    </xf>
    <xf numFmtId="44" fontId="3" fillId="3" borderId="4" xfId="0" applyNumberFormat="1" applyFont="1" applyFill="1" applyBorder="1" applyAlignment="1">
      <alignment horizontal="center" vertical="center"/>
    </xf>
    <xf numFmtId="44" fontId="3" fillId="3" borderId="7" xfId="0" applyNumberFormat="1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249"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s-MX"/>
              <a:t>TOTAL DE GASTOS ANUALES 2023</a:t>
            </a:r>
          </a:p>
        </c:rich>
      </c:tx>
      <c:layout>
        <c:manualLayout>
          <c:xMode val="edge"/>
          <c:yMode val="edge"/>
          <c:x val="0.35604920100000303"/>
          <c:y val="1.9900497512437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1.1722913403464321E-2"/>
          <c:y val="0.22741719148393014"/>
          <c:w val="0.97134398945819833"/>
          <c:h val="0.55563398283841481"/>
        </c:manualLayout>
      </c:layout>
      <c:lineChart>
        <c:grouping val="standard"/>
        <c:varyColors val="0"/>
        <c:ser>
          <c:idx val="0"/>
          <c:order val="0"/>
          <c:tx>
            <c:strRef>
              <c:f>Anual!$A$3</c:f>
              <c:strCache>
                <c:ptCount val="1"/>
                <c:pt idx="0">
                  <c:v>PLANTAS AGS 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Anual!$B$3:$M$3</c:f>
              <c:numCache>
                <c:formatCode>_("$"* #,##0.00_);_("$"* \(#,##0.00\);_("$"* "-"??_);_(@_)</c:formatCode>
                <c:ptCount val="12"/>
                <c:pt idx="0">
                  <c:v>5159.68</c:v>
                </c:pt>
                <c:pt idx="1">
                  <c:v>166.5</c:v>
                </c:pt>
                <c:pt idx="2">
                  <c:v>55.5</c:v>
                </c:pt>
                <c:pt idx="3">
                  <c:v>1605.6399999999999</c:v>
                </c:pt>
                <c:pt idx="4">
                  <c:v>0</c:v>
                </c:pt>
                <c:pt idx="5">
                  <c:v>34278.638320346327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2-434B-AD67-240F812FB3A9}"/>
            </c:ext>
          </c:extLst>
        </c:ser>
        <c:ser>
          <c:idx val="1"/>
          <c:order val="1"/>
          <c:tx>
            <c:strRef>
              <c:f>Anual!$A$5</c:f>
              <c:strCache>
                <c:ptCount val="1"/>
                <c:pt idx="0">
                  <c:v>CD. JUAREZ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Anual!$B$5:$M$5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3">
                  <c:v>1296.126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2-434B-AD67-240F812FB3A9}"/>
            </c:ext>
          </c:extLst>
        </c:ser>
        <c:ser>
          <c:idx val="2"/>
          <c:order val="2"/>
          <c:tx>
            <c:strRef>
              <c:f>Anual!$A$6</c:f>
              <c:strCache>
                <c:ptCount val="1"/>
                <c:pt idx="0">
                  <c:v>MONTERREY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Anual!$B$6:$M$6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C2-434B-AD67-240F812FB3A9}"/>
            </c:ext>
          </c:extLst>
        </c:ser>
        <c:ser>
          <c:idx val="3"/>
          <c:order val="3"/>
          <c:tx>
            <c:strRef>
              <c:f>Anual!$A$7</c:f>
              <c:strCache>
                <c:ptCount val="1"/>
                <c:pt idx="0">
                  <c:v>CHIHUAHUA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Anual!$B$7:$M$7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C2-434B-AD67-240F812FB3A9}"/>
            </c:ext>
          </c:extLst>
        </c:ser>
        <c:ser>
          <c:idx val="4"/>
          <c:order val="4"/>
          <c:tx>
            <c:strRef>
              <c:f>Anual!$A$11</c:f>
              <c:strCache>
                <c:ptCount val="1"/>
                <c:pt idx="0">
                  <c:v>LINARES 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Anual!$B$11:$M$11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C2-434B-AD67-240F812FB3A9}"/>
            </c:ext>
          </c:extLst>
        </c:ser>
        <c:ser>
          <c:idx val="5"/>
          <c:order val="5"/>
          <c:tx>
            <c:strRef>
              <c:f>Anual!#REF!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Anual!$B$13:$M$13</c:f>
              <c:numCache>
                <c:formatCode>_("$"* #,##0.00_);_("$"* \(#,##0.00\);_("$"* "-"??_);_(@_)</c:formatCode>
                <c:ptCount val="12"/>
                <c:pt idx="0">
                  <c:v>8343.2999999999993</c:v>
                </c:pt>
                <c:pt idx="1">
                  <c:v>35435.865600000005</c:v>
                </c:pt>
                <c:pt idx="2">
                  <c:v>4926.5200000000004</c:v>
                </c:pt>
                <c:pt idx="4">
                  <c:v>154.21039999999999</c:v>
                </c:pt>
                <c:pt idx="5">
                  <c:v>26119.511199999994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C2-434B-AD67-240F812FB3A9}"/>
            </c:ext>
          </c:extLst>
        </c:ser>
        <c:ser>
          <c:idx val="6"/>
          <c:order val="6"/>
          <c:tx>
            <c:strRef>
              <c:f>Anual!$A$13</c:f>
              <c:strCache>
                <c:ptCount val="1"/>
                <c:pt idx="0">
                  <c:v>LEON / SILAO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Anual!$B$14:$M$14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1139.4892666666665</c:v>
                </c:pt>
                <c:pt idx="3">
                  <c:v>0</c:v>
                </c:pt>
                <c:pt idx="4">
                  <c:v>0</c:v>
                </c:pt>
                <c:pt idx="5">
                  <c:v>1837.7764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C2-434B-AD67-240F812FB3A9}"/>
            </c:ext>
          </c:extLst>
        </c:ser>
        <c:ser>
          <c:idx val="7"/>
          <c:order val="7"/>
          <c:tx>
            <c:strRef>
              <c:f>Anual!$A$10</c:f>
              <c:strCache>
                <c:ptCount val="1"/>
                <c:pt idx="0">
                  <c:v>OFICINA CELAYA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Anual!$B$10:$M$10</c:f>
              <c:numCache>
                <c:formatCode>_("$"* #,##0.00_);_("$"* \(#,##0.00\);_("$"* "-"??_);_(@_)</c:formatCode>
                <c:ptCount val="12"/>
                <c:pt idx="0">
                  <c:v>544.02840000000003</c:v>
                </c:pt>
                <c:pt idx="1">
                  <c:v>548.76119999999992</c:v>
                </c:pt>
                <c:pt idx="2">
                  <c:v>1510.3896</c:v>
                </c:pt>
                <c:pt idx="3">
                  <c:v>1896.3969999999999</c:v>
                </c:pt>
                <c:pt idx="4">
                  <c:v>0</c:v>
                </c:pt>
                <c:pt idx="5">
                  <c:v>1676.4087999999997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C2-434B-AD67-240F812FB3A9}"/>
            </c:ext>
          </c:extLst>
        </c:ser>
        <c:ser>
          <c:idx val="8"/>
          <c:order val="8"/>
          <c:tx>
            <c:strRef>
              <c:f>Anual!$A$16</c:f>
              <c:strCache>
                <c:ptCount val="1"/>
                <c:pt idx="0">
                  <c:v>QUERETARO</c:v>
                </c:pt>
              </c:strCache>
            </c:strRef>
          </c:tx>
          <c:spPr>
            <a:ln w="19050" cap="rnd" cmpd="sng" algn="ctr">
              <a:solidFill>
                <a:schemeClr val="accent3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Anual!$B$16:$M$16</c:f>
              <c:numCache>
                <c:formatCode>_("$"* #,##0.00_);_("$"* \(#,##0.00\);_("$"* "-"??_);_(@_)</c:formatCode>
                <c:ptCount val="12"/>
                <c:pt idx="0">
                  <c:v>4976.3999999999987</c:v>
                </c:pt>
                <c:pt idx="1">
                  <c:v>525.48</c:v>
                </c:pt>
                <c:pt idx="3">
                  <c:v>1516.5724</c:v>
                </c:pt>
                <c:pt idx="4">
                  <c:v>2291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C2-434B-AD67-240F812FB3A9}"/>
            </c:ext>
          </c:extLst>
        </c:ser>
        <c:ser>
          <c:idx val="9"/>
          <c:order val="9"/>
          <c:tx>
            <c:strRef>
              <c:f>Anual!$A$17</c:f>
              <c:strCache>
                <c:ptCount val="1"/>
                <c:pt idx="0">
                  <c:v>REYNOSA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Anual!$B$17:$M$17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1827</c:v>
                </c:pt>
                <c:pt idx="2">
                  <c:v>5115.5999999999995</c:v>
                </c:pt>
                <c:pt idx="3">
                  <c:v>4439.5519999999997</c:v>
                </c:pt>
                <c:pt idx="4">
                  <c:v>5649.2</c:v>
                </c:pt>
                <c:pt idx="5">
                  <c:v>6710.9712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C2-434B-AD67-240F812FB3A9}"/>
            </c:ext>
          </c:extLst>
        </c:ser>
        <c:ser>
          <c:idx val="10"/>
          <c:order val="10"/>
          <c:tx>
            <c:strRef>
              <c:f>Anual!$A$20</c:f>
              <c:strCache>
                <c:ptCount val="1"/>
                <c:pt idx="0">
                  <c:v>SAN LUIS POTOSI</c:v>
                </c:pt>
              </c:strCache>
            </c:strRef>
          </c:tx>
          <c:spPr>
            <a:ln w="19050" cap="rnd" cmpd="sng" algn="ctr">
              <a:solidFill>
                <a:schemeClr val="accent5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Anual!$B$20:$M$20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7292.2471999999998</c:v>
                </c:pt>
                <c:pt idx="2">
                  <c:v>193.14</c:v>
                </c:pt>
                <c:pt idx="3">
                  <c:v>2185.3124000000003</c:v>
                </c:pt>
                <c:pt idx="4">
                  <c:v>8197.5691999999999</c:v>
                </c:pt>
                <c:pt idx="5">
                  <c:v>19608.059999999998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C2-434B-AD67-240F812FB3A9}"/>
            </c:ext>
          </c:extLst>
        </c:ser>
        <c:ser>
          <c:idx val="11"/>
          <c:order val="11"/>
          <c:tx>
            <c:strRef>
              <c:f>Anual!$A$21</c:f>
              <c:strCache>
                <c:ptCount val="1"/>
                <c:pt idx="0">
                  <c:v>PONCITLAN 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Anual!$B$21:$M$21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C2-434B-AD67-240F812FB3A9}"/>
            </c:ext>
          </c:extLst>
        </c:ser>
        <c:ser>
          <c:idx val="12"/>
          <c:order val="12"/>
          <c:tx>
            <c:strRef>
              <c:f>Anual!#REF!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80000"/>
                  <a:lumOff val="2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80000"/>
                        <a:lumOff val="2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C2-434B-AD67-240F812FB3A9}"/>
            </c:ext>
          </c:extLst>
        </c:ser>
        <c:ser>
          <c:idx val="13"/>
          <c:order val="13"/>
          <c:tx>
            <c:strRef>
              <c:f>Anual!$A$22</c:f>
              <c:strCache>
                <c:ptCount val="1"/>
                <c:pt idx="0">
                  <c:v>ZACATECAS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80000"/>
                  <a:lumOff val="2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80000"/>
                        <a:lumOff val="2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Anual!$B$2:$M$2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Anual!$B$22:$M$22</c:f>
              <c:numCache>
                <c:formatCode>_("$"* #,##0.00_);_("$"* \(#,##0.00\);_("$"* "-"??_);_(@_)</c:formatCode>
                <c:ptCount val="12"/>
                <c:pt idx="0">
                  <c:v>0</c:v>
                </c:pt>
                <c:pt idx="1">
                  <c:v>3137.5863279999999</c:v>
                </c:pt>
                <c:pt idx="3">
                  <c:v>1881.7056000000002</c:v>
                </c:pt>
                <c:pt idx="4">
                  <c:v>957</c:v>
                </c:pt>
                <c:pt idx="5">
                  <c:v>1579.3864000000001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C2-434B-AD67-240F812FB3A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3737248"/>
        <c:axId val="653738232"/>
      </c:lineChart>
      <c:catAx>
        <c:axId val="6537372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3738232"/>
        <c:crosses val="max"/>
        <c:auto val="1"/>
        <c:lblAlgn val="ctr"/>
        <c:lblOffset val="100"/>
        <c:noMultiLvlLbl val="0"/>
      </c:catAx>
      <c:valAx>
        <c:axId val="653738232"/>
        <c:scaling>
          <c:orientation val="minMax"/>
          <c:max val="110000"/>
          <c:min val="100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65373724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60157</xdr:rowOff>
    </xdr:from>
    <xdr:to>
      <xdr:col>11</xdr:col>
      <xdr:colOff>250658</xdr:colOff>
      <xdr:row>43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5EAEAF-1FE9-49AE-A461-C9F2CA7C9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3F3979DA-D5FF-4044-AC0B-30987B12C7EB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" name="Flecha derecha 1">
          <a:extLst>
            <a:ext uri="{FF2B5EF4-FFF2-40B4-BE49-F238E27FC236}">
              <a16:creationId xmlns:a16="http://schemas.microsoft.com/office/drawing/2014/main" id="{E54B7A0A-CAA6-446D-9B95-EE69B1CF173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" name="Flecha derecha 1">
          <a:extLst>
            <a:ext uri="{FF2B5EF4-FFF2-40B4-BE49-F238E27FC236}">
              <a16:creationId xmlns:a16="http://schemas.microsoft.com/office/drawing/2014/main" id="{E65DB6BF-04BF-41FE-8A78-6EB829731932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" name="Flecha derecha 1">
          <a:extLst>
            <a:ext uri="{FF2B5EF4-FFF2-40B4-BE49-F238E27FC236}">
              <a16:creationId xmlns:a16="http://schemas.microsoft.com/office/drawing/2014/main" id="{BEFA9E5E-3B57-44D3-B5EA-80C919CFEF7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" name="Flecha derecha 1">
          <a:extLst>
            <a:ext uri="{FF2B5EF4-FFF2-40B4-BE49-F238E27FC236}">
              <a16:creationId xmlns:a16="http://schemas.microsoft.com/office/drawing/2014/main" id="{6442AECD-74D4-479B-9596-31F33DFCC3A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" name="Flecha derecha 1">
          <a:extLst>
            <a:ext uri="{FF2B5EF4-FFF2-40B4-BE49-F238E27FC236}">
              <a16:creationId xmlns:a16="http://schemas.microsoft.com/office/drawing/2014/main" id="{8211F15B-1089-43DB-BAE1-2D0C3A236BEE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" name="Flecha derecha 1">
          <a:extLst>
            <a:ext uri="{FF2B5EF4-FFF2-40B4-BE49-F238E27FC236}">
              <a16:creationId xmlns:a16="http://schemas.microsoft.com/office/drawing/2014/main" id="{8BFAD665-1AD8-431C-888A-67B2684A6EA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9" name="Flecha derecha 1">
          <a:extLst>
            <a:ext uri="{FF2B5EF4-FFF2-40B4-BE49-F238E27FC236}">
              <a16:creationId xmlns:a16="http://schemas.microsoft.com/office/drawing/2014/main" id="{45EC4D2E-DC97-4685-A827-0D75932FE6A4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" name="Flecha derecha 1">
          <a:extLst>
            <a:ext uri="{FF2B5EF4-FFF2-40B4-BE49-F238E27FC236}">
              <a16:creationId xmlns:a16="http://schemas.microsoft.com/office/drawing/2014/main" id="{22E8CC2A-EA03-4540-90EA-C262DABF9EE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" name="Flecha derecha 1">
          <a:extLst>
            <a:ext uri="{FF2B5EF4-FFF2-40B4-BE49-F238E27FC236}">
              <a16:creationId xmlns:a16="http://schemas.microsoft.com/office/drawing/2014/main" id="{1C939EDD-5537-473C-BFFF-901CCAF58AF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" name="Flecha derecha 1">
          <a:extLst>
            <a:ext uri="{FF2B5EF4-FFF2-40B4-BE49-F238E27FC236}">
              <a16:creationId xmlns:a16="http://schemas.microsoft.com/office/drawing/2014/main" id="{CEC82930-60FA-4485-8688-ED0E774A55DF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" name="Flecha derecha 1">
          <a:extLst>
            <a:ext uri="{FF2B5EF4-FFF2-40B4-BE49-F238E27FC236}">
              <a16:creationId xmlns:a16="http://schemas.microsoft.com/office/drawing/2014/main" id="{F650B6DB-021C-4371-978A-26047A0ECCE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4" name="Flecha derecha 1">
          <a:extLst>
            <a:ext uri="{FF2B5EF4-FFF2-40B4-BE49-F238E27FC236}">
              <a16:creationId xmlns:a16="http://schemas.microsoft.com/office/drawing/2014/main" id="{19F7CAEF-1834-499B-9515-AADDD8B8F03F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5" name="Flecha derecha 1">
          <a:extLst>
            <a:ext uri="{FF2B5EF4-FFF2-40B4-BE49-F238E27FC236}">
              <a16:creationId xmlns:a16="http://schemas.microsoft.com/office/drawing/2014/main" id="{0E72676A-F644-4C57-A31D-17423738F4A4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6" name="Flecha derecha 1">
          <a:extLst>
            <a:ext uri="{FF2B5EF4-FFF2-40B4-BE49-F238E27FC236}">
              <a16:creationId xmlns:a16="http://schemas.microsoft.com/office/drawing/2014/main" id="{DAE93C30-8B26-48C3-B0A7-48B41FC2F73A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" name="Flecha derecha 1">
          <a:extLst>
            <a:ext uri="{FF2B5EF4-FFF2-40B4-BE49-F238E27FC236}">
              <a16:creationId xmlns:a16="http://schemas.microsoft.com/office/drawing/2014/main" id="{48F2596E-11D8-432B-A8C9-35773069B98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" name="Flecha derecha 1">
          <a:extLst>
            <a:ext uri="{FF2B5EF4-FFF2-40B4-BE49-F238E27FC236}">
              <a16:creationId xmlns:a16="http://schemas.microsoft.com/office/drawing/2014/main" id="{8902E277-78AF-4148-B9E8-6CF528A4CE9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9" name="Flecha derecha 1">
          <a:extLst>
            <a:ext uri="{FF2B5EF4-FFF2-40B4-BE49-F238E27FC236}">
              <a16:creationId xmlns:a16="http://schemas.microsoft.com/office/drawing/2014/main" id="{ECEE7B23-93EE-42BB-A0CA-A2228442A3C8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0" name="Flecha derecha 1">
          <a:extLst>
            <a:ext uri="{FF2B5EF4-FFF2-40B4-BE49-F238E27FC236}">
              <a16:creationId xmlns:a16="http://schemas.microsoft.com/office/drawing/2014/main" id="{341695C8-D1DC-481A-94DF-DC0287C40D60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1" name="Flecha derecha 1">
          <a:extLst>
            <a:ext uri="{FF2B5EF4-FFF2-40B4-BE49-F238E27FC236}">
              <a16:creationId xmlns:a16="http://schemas.microsoft.com/office/drawing/2014/main" id="{B6D9F6B9-AD57-4D73-83E5-7015E8333A0A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" name="Flecha derecha 1">
          <a:extLst>
            <a:ext uri="{FF2B5EF4-FFF2-40B4-BE49-F238E27FC236}">
              <a16:creationId xmlns:a16="http://schemas.microsoft.com/office/drawing/2014/main" id="{42D98D02-C609-480C-AA7A-75FC286438E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" name="Flecha derecha 25">
          <a:extLst>
            <a:ext uri="{FF2B5EF4-FFF2-40B4-BE49-F238E27FC236}">
              <a16:creationId xmlns:a16="http://schemas.microsoft.com/office/drawing/2014/main" id="{FE5695CD-A8BC-46CD-BA39-A28B958EA5B6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" name="Flecha derecha 1">
          <a:extLst>
            <a:ext uri="{FF2B5EF4-FFF2-40B4-BE49-F238E27FC236}">
              <a16:creationId xmlns:a16="http://schemas.microsoft.com/office/drawing/2014/main" id="{925F9A6F-A56E-4A7D-B5CF-7302D0B556C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5" name="Flecha derecha 1">
          <a:extLst>
            <a:ext uri="{FF2B5EF4-FFF2-40B4-BE49-F238E27FC236}">
              <a16:creationId xmlns:a16="http://schemas.microsoft.com/office/drawing/2014/main" id="{06CBB2EB-25AC-475E-AB4C-886BCCE20BE6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" name="Flecha derecha 1">
          <a:extLst>
            <a:ext uri="{FF2B5EF4-FFF2-40B4-BE49-F238E27FC236}">
              <a16:creationId xmlns:a16="http://schemas.microsoft.com/office/drawing/2014/main" id="{0753AE50-EAD0-4628-B9B9-03953A11ECC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" name="Flecha derecha 1">
          <a:extLst>
            <a:ext uri="{FF2B5EF4-FFF2-40B4-BE49-F238E27FC236}">
              <a16:creationId xmlns:a16="http://schemas.microsoft.com/office/drawing/2014/main" id="{67E9ADF5-D122-4470-8ADB-10ADDBD31BF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" name="Flecha derecha 1">
          <a:extLst>
            <a:ext uri="{FF2B5EF4-FFF2-40B4-BE49-F238E27FC236}">
              <a16:creationId xmlns:a16="http://schemas.microsoft.com/office/drawing/2014/main" id="{4FECFF7D-FA5A-4C00-B36A-BC5349F7B4E7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" name="Flecha derecha 1">
          <a:extLst>
            <a:ext uri="{FF2B5EF4-FFF2-40B4-BE49-F238E27FC236}">
              <a16:creationId xmlns:a16="http://schemas.microsoft.com/office/drawing/2014/main" id="{3BA424BB-E297-4BEE-BB56-95608CE89BB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0" name="Flecha derecha 1">
          <a:extLst>
            <a:ext uri="{FF2B5EF4-FFF2-40B4-BE49-F238E27FC236}">
              <a16:creationId xmlns:a16="http://schemas.microsoft.com/office/drawing/2014/main" id="{EB5E1932-12BC-4AAB-A2DB-0BA171F9903E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" name="Flecha derecha 1">
          <a:extLst>
            <a:ext uri="{FF2B5EF4-FFF2-40B4-BE49-F238E27FC236}">
              <a16:creationId xmlns:a16="http://schemas.microsoft.com/office/drawing/2014/main" id="{3867EE88-87F3-419B-99D4-27778688A6A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" name="Flecha derecha 1">
          <a:extLst>
            <a:ext uri="{FF2B5EF4-FFF2-40B4-BE49-F238E27FC236}">
              <a16:creationId xmlns:a16="http://schemas.microsoft.com/office/drawing/2014/main" id="{27BDEB91-8CB8-4EDE-B917-0F411F4A46D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" name="Flecha derecha 1">
          <a:extLst>
            <a:ext uri="{FF2B5EF4-FFF2-40B4-BE49-F238E27FC236}">
              <a16:creationId xmlns:a16="http://schemas.microsoft.com/office/drawing/2014/main" id="{3F476443-C83A-4F4D-82CC-B93C01D13E1C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" name="Flecha derecha 1">
          <a:extLst>
            <a:ext uri="{FF2B5EF4-FFF2-40B4-BE49-F238E27FC236}">
              <a16:creationId xmlns:a16="http://schemas.microsoft.com/office/drawing/2014/main" id="{FE5341DD-3662-479E-87F0-DD0BA6FA12B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5" name="Flecha derecha 1">
          <a:extLst>
            <a:ext uri="{FF2B5EF4-FFF2-40B4-BE49-F238E27FC236}">
              <a16:creationId xmlns:a16="http://schemas.microsoft.com/office/drawing/2014/main" id="{4792E16A-8F95-432B-8926-54D7CCF4DF34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6" name="Flecha derecha 1">
          <a:extLst>
            <a:ext uri="{FF2B5EF4-FFF2-40B4-BE49-F238E27FC236}">
              <a16:creationId xmlns:a16="http://schemas.microsoft.com/office/drawing/2014/main" id="{F88F0C28-F117-4935-BC0C-D3606012AB1D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7" name="Flecha derecha 1">
          <a:extLst>
            <a:ext uri="{FF2B5EF4-FFF2-40B4-BE49-F238E27FC236}">
              <a16:creationId xmlns:a16="http://schemas.microsoft.com/office/drawing/2014/main" id="{39F7E326-7E31-4E41-AA0C-FADEA0CA036F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" name="Flecha derecha 1">
          <a:extLst>
            <a:ext uri="{FF2B5EF4-FFF2-40B4-BE49-F238E27FC236}">
              <a16:creationId xmlns:a16="http://schemas.microsoft.com/office/drawing/2014/main" id="{59350385-24DC-47FF-974D-CCCC7839F7B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" name="Flecha derecha 1">
          <a:extLst>
            <a:ext uri="{FF2B5EF4-FFF2-40B4-BE49-F238E27FC236}">
              <a16:creationId xmlns:a16="http://schemas.microsoft.com/office/drawing/2014/main" id="{D78639AB-DA78-4C9B-B09D-93D0AB71F69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0" name="Flecha derecha 1">
          <a:extLst>
            <a:ext uri="{FF2B5EF4-FFF2-40B4-BE49-F238E27FC236}">
              <a16:creationId xmlns:a16="http://schemas.microsoft.com/office/drawing/2014/main" id="{6D33F4A0-C841-4F61-82CB-BC07974A2134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1" name="Flecha derecha 1">
          <a:extLst>
            <a:ext uri="{FF2B5EF4-FFF2-40B4-BE49-F238E27FC236}">
              <a16:creationId xmlns:a16="http://schemas.microsoft.com/office/drawing/2014/main" id="{6C039AF9-4284-43DE-B319-9AE4AA5F8CDE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2" name="Flecha derecha 1">
          <a:extLst>
            <a:ext uri="{FF2B5EF4-FFF2-40B4-BE49-F238E27FC236}">
              <a16:creationId xmlns:a16="http://schemas.microsoft.com/office/drawing/2014/main" id="{F9B12EC6-0D32-4875-8800-47D5F7C10782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" name="Flecha derecha 1">
          <a:extLst>
            <a:ext uri="{FF2B5EF4-FFF2-40B4-BE49-F238E27FC236}">
              <a16:creationId xmlns:a16="http://schemas.microsoft.com/office/drawing/2014/main" id="{CC7FDD85-4CE1-4CCC-8B98-027F93EC419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" name="Flecha derecha 1">
          <a:extLst>
            <a:ext uri="{FF2B5EF4-FFF2-40B4-BE49-F238E27FC236}">
              <a16:creationId xmlns:a16="http://schemas.microsoft.com/office/drawing/2014/main" id="{FD253C31-9449-42A0-9FEE-949388BD6268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" name="Flecha derecha 1">
          <a:extLst>
            <a:ext uri="{FF2B5EF4-FFF2-40B4-BE49-F238E27FC236}">
              <a16:creationId xmlns:a16="http://schemas.microsoft.com/office/drawing/2014/main" id="{A05E53D3-CEA6-4A50-97C9-56AF4203730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6" name="Flecha derecha 1">
          <a:extLst>
            <a:ext uri="{FF2B5EF4-FFF2-40B4-BE49-F238E27FC236}">
              <a16:creationId xmlns:a16="http://schemas.microsoft.com/office/drawing/2014/main" id="{70D27B16-0DF7-4C7C-9301-FD7A1E1F3451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" name="Flecha derecha 1">
          <a:extLst>
            <a:ext uri="{FF2B5EF4-FFF2-40B4-BE49-F238E27FC236}">
              <a16:creationId xmlns:a16="http://schemas.microsoft.com/office/drawing/2014/main" id="{6C4DC882-3DA8-4237-90C0-17223443F7E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" name="Flecha derecha 1">
          <a:extLst>
            <a:ext uri="{FF2B5EF4-FFF2-40B4-BE49-F238E27FC236}">
              <a16:creationId xmlns:a16="http://schemas.microsoft.com/office/drawing/2014/main" id="{3D6C4627-6933-4686-89AF-C99C20CCEFB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" name="Flecha derecha 1">
          <a:extLst>
            <a:ext uri="{FF2B5EF4-FFF2-40B4-BE49-F238E27FC236}">
              <a16:creationId xmlns:a16="http://schemas.microsoft.com/office/drawing/2014/main" id="{4AC3073B-3C42-4A62-8832-8F49ACFA6BE2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" name="Flecha derecha 1">
          <a:extLst>
            <a:ext uri="{FF2B5EF4-FFF2-40B4-BE49-F238E27FC236}">
              <a16:creationId xmlns:a16="http://schemas.microsoft.com/office/drawing/2014/main" id="{98DD98DF-130A-4A4B-BE5D-145E2347CCD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51" name="Flecha derecha 1">
          <a:extLst>
            <a:ext uri="{FF2B5EF4-FFF2-40B4-BE49-F238E27FC236}">
              <a16:creationId xmlns:a16="http://schemas.microsoft.com/office/drawing/2014/main" id="{D07CC293-94FD-4185-9236-02FFFBC1021E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" name="Flecha derecha 1">
          <a:extLst>
            <a:ext uri="{FF2B5EF4-FFF2-40B4-BE49-F238E27FC236}">
              <a16:creationId xmlns:a16="http://schemas.microsoft.com/office/drawing/2014/main" id="{D3C47D14-2E8C-4D15-B1AD-37C3D25DD59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3" name="Flecha derecha 1">
          <a:extLst>
            <a:ext uri="{FF2B5EF4-FFF2-40B4-BE49-F238E27FC236}">
              <a16:creationId xmlns:a16="http://schemas.microsoft.com/office/drawing/2014/main" id="{090A7C5F-331C-41E5-A291-0D0D8474E68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" name="Flecha derecha 1">
          <a:extLst>
            <a:ext uri="{FF2B5EF4-FFF2-40B4-BE49-F238E27FC236}">
              <a16:creationId xmlns:a16="http://schemas.microsoft.com/office/drawing/2014/main" id="{37742C93-6357-4132-B483-56EFD4AEA46F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5" name="Flecha derecha 1">
          <a:extLst>
            <a:ext uri="{FF2B5EF4-FFF2-40B4-BE49-F238E27FC236}">
              <a16:creationId xmlns:a16="http://schemas.microsoft.com/office/drawing/2014/main" id="{2071E1EA-4265-48D7-9DD0-89837F539D9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56" name="Flecha derecha 1">
          <a:extLst>
            <a:ext uri="{FF2B5EF4-FFF2-40B4-BE49-F238E27FC236}">
              <a16:creationId xmlns:a16="http://schemas.microsoft.com/office/drawing/2014/main" id="{DFB3666A-F071-42BF-9042-9DB4565F2F5A}"/>
            </a:ext>
          </a:extLst>
        </xdr:cNvPr>
        <xdr:cNvSpPr/>
      </xdr:nvSpPr>
      <xdr:spPr>
        <a:xfrm>
          <a:off x="3936999" y="21678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9" name="Flecha derecha 1">
          <a:extLst>
            <a:ext uri="{FF2B5EF4-FFF2-40B4-BE49-F238E27FC236}">
              <a16:creationId xmlns:a16="http://schemas.microsoft.com/office/drawing/2014/main" id="{FFFCCB0C-7E74-4FD1-B60A-172B149706B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0" name="Flecha derecha 1">
          <a:extLst>
            <a:ext uri="{FF2B5EF4-FFF2-40B4-BE49-F238E27FC236}">
              <a16:creationId xmlns:a16="http://schemas.microsoft.com/office/drawing/2014/main" id="{73EEE11D-1E8F-4206-BB76-BE128E5FBA6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4" name="Flecha derecha 1">
          <a:extLst>
            <a:ext uri="{FF2B5EF4-FFF2-40B4-BE49-F238E27FC236}">
              <a16:creationId xmlns:a16="http://schemas.microsoft.com/office/drawing/2014/main" id="{7318EE02-84C4-4A61-8BC2-6E78B6512AB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" name="Flecha derecha 1">
          <a:extLst>
            <a:ext uri="{FF2B5EF4-FFF2-40B4-BE49-F238E27FC236}">
              <a16:creationId xmlns:a16="http://schemas.microsoft.com/office/drawing/2014/main" id="{392A521F-DC6C-413F-A145-BF592EC28AFB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6" name="Flecha derecha 1">
          <a:extLst>
            <a:ext uri="{FF2B5EF4-FFF2-40B4-BE49-F238E27FC236}">
              <a16:creationId xmlns:a16="http://schemas.microsoft.com/office/drawing/2014/main" id="{9817DEC1-49EE-40BF-A08D-EA4F318A765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8" name="Flecha derecha 1">
          <a:extLst>
            <a:ext uri="{FF2B5EF4-FFF2-40B4-BE49-F238E27FC236}">
              <a16:creationId xmlns:a16="http://schemas.microsoft.com/office/drawing/2014/main" id="{51D14DB1-D82B-4351-8AD5-8BB00899436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9" name="Flecha derecha 1">
          <a:extLst>
            <a:ext uri="{FF2B5EF4-FFF2-40B4-BE49-F238E27FC236}">
              <a16:creationId xmlns:a16="http://schemas.microsoft.com/office/drawing/2014/main" id="{2811C8FD-3A5C-42C9-B8C4-54550206760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" name="Flecha derecha 1">
          <a:extLst>
            <a:ext uri="{FF2B5EF4-FFF2-40B4-BE49-F238E27FC236}">
              <a16:creationId xmlns:a16="http://schemas.microsoft.com/office/drawing/2014/main" id="{0F347B64-4A1B-4DE4-A963-8A08881AC0E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1" name="Flecha derecha 1">
          <a:extLst>
            <a:ext uri="{FF2B5EF4-FFF2-40B4-BE49-F238E27FC236}">
              <a16:creationId xmlns:a16="http://schemas.microsoft.com/office/drawing/2014/main" id="{0193E979-1CE0-4140-B9DD-09EF6BFD3AA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3" name="Flecha derecha 1">
          <a:extLst>
            <a:ext uri="{FF2B5EF4-FFF2-40B4-BE49-F238E27FC236}">
              <a16:creationId xmlns:a16="http://schemas.microsoft.com/office/drawing/2014/main" id="{66ECB248-D377-4C04-9862-4B049CF36B9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4" name="Flecha derecha 1">
          <a:extLst>
            <a:ext uri="{FF2B5EF4-FFF2-40B4-BE49-F238E27FC236}">
              <a16:creationId xmlns:a16="http://schemas.microsoft.com/office/drawing/2014/main" id="{2C83533F-33C5-4DC7-A1DE-EC80A30B83F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5" name="Flecha derecha 1">
          <a:extLst>
            <a:ext uri="{FF2B5EF4-FFF2-40B4-BE49-F238E27FC236}">
              <a16:creationId xmlns:a16="http://schemas.microsoft.com/office/drawing/2014/main" id="{0F53E20F-4BA6-4F5B-8F79-AD706CB1194D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6" name="Flecha derecha 1">
          <a:extLst>
            <a:ext uri="{FF2B5EF4-FFF2-40B4-BE49-F238E27FC236}">
              <a16:creationId xmlns:a16="http://schemas.microsoft.com/office/drawing/2014/main" id="{D0640494-5140-4BB6-A155-21A67FF08BB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0" name="Flecha derecha 1">
          <a:extLst>
            <a:ext uri="{FF2B5EF4-FFF2-40B4-BE49-F238E27FC236}">
              <a16:creationId xmlns:a16="http://schemas.microsoft.com/office/drawing/2014/main" id="{D5B68409-6C12-4C23-B64A-81C088147C6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1" name="Flecha derecha 1">
          <a:extLst>
            <a:ext uri="{FF2B5EF4-FFF2-40B4-BE49-F238E27FC236}">
              <a16:creationId xmlns:a16="http://schemas.microsoft.com/office/drawing/2014/main" id="{B681F9C5-D9C4-4D4B-859D-1BD31A6733A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5" name="Flecha derecha 1">
          <a:extLst>
            <a:ext uri="{FF2B5EF4-FFF2-40B4-BE49-F238E27FC236}">
              <a16:creationId xmlns:a16="http://schemas.microsoft.com/office/drawing/2014/main" id="{7DE9D87A-1F07-497F-BE79-4FBE192BCF5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6" name="Flecha derecha 25">
          <a:extLst>
            <a:ext uri="{FF2B5EF4-FFF2-40B4-BE49-F238E27FC236}">
              <a16:creationId xmlns:a16="http://schemas.microsoft.com/office/drawing/2014/main" id="{A65661B5-E908-4BFB-8B2C-EB7046404CDE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7" name="Flecha derecha 1">
          <a:extLst>
            <a:ext uri="{FF2B5EF4-FFF2-40B4-BE49-F238E27FC236}">
              <a16:creationId xmlns:a16="http://schemas.microsoft.com/office/drawing/2014/main" id="{13F28E0D-D129-4D52-9B51-7BDFEA4600C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9" name="Flecha derecha 1">
          <a:extLst>
            <a:ext uri="{FF2B5EF4-FFF2-40B4-BE49-F238E27FC236}">
              <a16:creationId xmlns:a16="http://schemas.microsoft.com/office/drawing/2014/main" id="{662E7BEE-081E-4B53-A9A5-701885FD68A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0" name="Flecha derecha 1">
          <a:extLst>
            <a:ext uri="{FF2B5EF4-FFF2-40B4-BE49-F238E27FC236}">
              <a16:creationId xmlns:a16="http://schemas.microsoft.com/office/drawing/2014/main" id="{B50D0A0C-CBEC-4F4D-A964-DF760736F52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1" name="Flecha derecha 1">
          <a:extLst>
            <a:ext uri="{FF2B5EF4-FFF2-40B4-BE49-F238E27FC236}">
              <a16:creationId xmlns:a16="http://schemas.microsoft.com/office/drawing/2014/main" id="{5481C857-85BB-452B-A4F0-8AE8D1A52F41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2" name="Flecha derecha 1">
          <a:extLst>
            <a:ext uri="{FF2B5EF4-FFF2-40B4-BE49-F238E27FC236}">
              <a16:creationId xmlns:a16="http://schemas.microsoft.com/office/drawing/2014/main" id="{CFBC19BC-60D0-49F1-BECE-69EA9329085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4" name="Flecha derecha 1">
          <a:extLst>
            <a:ext uri="{FF2B5EF4-FFF2-40B4-BE49-F238E27FC236}">
              <a16:creationId xmlns:a16="http://schemas.microsoft.com/office/drawing/2014/main" id="{BBD94A40-2793-48A0-8253-DA3488C2BDC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5" name="Flecha derecha 1">
          <a:extLst>
            <a:ext uri="{FF2B5EF4-FFF2-40B4-BE49-F238E27FC236}">
              <a16:creationId xmlns:a16="http://schemas.microsoft.com/office/drawing/2014/main" id="{89FE5C9C-3C69-4B21-A1B5-C6F0369B1FD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6" name="Flecha derecha 1">
          <a:extLst>
            <a:ext uri="{FF2B5EF4-FFF2-40B4-BE49-F238E27FC236}">
              <a16:creationId xmlns:a16="http://schemas.microsoft.com/office/drawing/2014/main" id="{A7EB542C-D21B-4FF7-9495-40EAA7618413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7" name="Flecha derecha 1">
          <a:extLst>
            <a:ext uri="{FF2B5EF4-FFF2-40B4-BE49-F238E27FC236}">
              <a16:creationId xmlns:a16="http://schemas.microsoft.com/office/drawing/2014/main" id="{F2421B76-F73F-48D8-94C8-47980CC6C25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1" name="Flecha derecha 1">
          <a:extLst>
            <a:ext uri="{FF2B5EF4-FFF2-40B4-BE49-F238E27FC236}">
              <a16:creationId xmlns:a16="http://schemas.microsoft.com/office/drawing/2014/main" id="{E7181652-F4FA-4242-97C2-50A6B2B6614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2" name="Flecha derecha 1">
          <a:extLst>
            <a:ext uri="{FF2B5EF4-FFF2-40B4-BE49-F238E27FC236}">
              <a16:creationId xmlns:a16="http://schemas.microsoft.com/office/drawing/2014/main" id="{15941217-3AA0-4FCC-AE24-666C0DD8D64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6" name="Flecha derecha 1">
          <a:extLst>
            <a:ext uri="{FF2B5EF4-FFF2-40B4-BE49-F238E27FC236}">
              <a16:creationId xmlns:a16="http://schemas.microsoft.com/office/drawing/2014/main" id="{85DAE3EA-DC96-4EE7-8BF0-AD3CE6290FB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7" name="Flecha derecha 1">
          <a:extLst>
            <a:ext uri="{FF2B5EF4-FFF2-40B4-BE49-F238E27FC236}">
              <a16:creationId xmlns:a16="http://schemas.microsoft.com/office/drawing/2014/main" id="{D88416A7-3F3D-4A44-83FF-AB443D181AC1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8" name="Flecha derecha 1">
          <a:extLst>
            <a:ext uri="{FF2B5EF4-FFF2-40B4-BE49-F238E27FC236}">
              <a16:creationId xmlns:a16="http://schemas.microsoft.com/office/drawing/2014/main" id="{EED938E5-5741-4C49-B91E-04B19A0318F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0" name="Flecha derecha 1">
          <a:extLst>
            <a:ext uri="{FF2B5EF4-FFF2-40B4-BE49-F238E27FC236}">
              <a16:creationId xmlns:a16="http://schemas.microsoft.com/office/drawing/2014/main" id="{6E12518B-95F8-4549-BB4F-237DC7BD562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1" name="Flecha derecha 1">
          <a:extLst>
            <a:ext uri="{FF2B5EF4-FFF2-40B4-BE49-F238E27FC236}">
              <a16:creationId xmlns:a16="http://schemas.microsoft.com/office/drawing/2014/main" id="{53DAC296-CD09-4A18-9C82-CB227042C7F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2" name="Flecha derecha 1">
          <a:extLst>
            <a:ext uri="{FF2B5EF4-FFF2-40B4-BE49-F238E27FC236}">
              <a16:creationId xmlns:a16="http://schemas.microsoft.com/office/drawing/2014/main" id="{402E7544-FD7B-4A11-9A19-970BDC7B77A2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3" name="Flecha derecha 1">
          <a:extLst>
            <a:ext uri="{FF2B5EF4-FFF2-40B4-BE49-F238E27FC236}">
              <a16:creationId xmlns:a16="http://schemas.microsoft.com/office/drawing/2014/main" id="{79A82DBB-0B88-46D2-AB98-1A1E962C9B0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5" name="Flecha derecha 1">
          <a:extLst>
            <a:ext uri="{FF2B5EF4-FFF2-40B4-BE49-F238E27FC236}">
              <a16:creationId xmlns:a16="http://schemas.microsoft.com/office/drawing/2014/main" id="{A572977F-DFE8-4852-BA29-FF69A3BCB12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6" name="Flecha derecha 1">
          <a:extLst>
            <a:ext uri="{FF2B5EF4-FFF2-40B4-BE49-F238E27FC236}">
              <a16:creationId xmlns:a16="http://schemas.microsoft.com/office/drawing/2014/main" id="{7BABFF50-15E4-43BF-8329-5E8179A1E2A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7" name="Flecha derecha 1">
          <a:extLst>
            <a:ext uri="{FF2B5EF4-FFF2-40B4-BE49-F238E27FC236}">
              <a16:creationId xmlns:a16="http://schemas.microsoft.com/office/drawing/2014/main" id="{D934A2DC-4249-4CB5-99DE-6641849793C2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8" name="Flecha derecha 1">
          <a:extLst>
            <a:ext uri="{FF2B5EF4-FFF2-40B4-BE49-F238E27FC236}">
              <a16:creationId xmlns:a16="http://schemas.microsoft.com/office/drawing/2014/main" id="{4E9B3928-97BF-462E-8A5A-2DEC4062CB1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2" name="Flecha derecha 1">
          <a:extLst>
            <a:ext uri="{FF2B5EF4-FFF2-40B4-BE49-F238E27FC236}">
              <a16:creationId xmlns:a16="http://schemas.microsoft.com/office/drawing/2014/main" id="{0D6FC3B1-1528-41AD-86E9-3F7A96270AB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3" name="Flecha derecha 1">
          <a:extLst>
            <a:ext uri="{FF2B5EF4-FFF2-40B4-BE49-F238E27FC236}">
              <a16:creationId xmlns:a16="http://schemas.microsoft.com/office/drawing/2014/main" id="{7BA44A5E-F8EB-439E-94AE-20E4597D4B9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7" name="Flecha derecha 1">
          <a:extLst>
            <a:ext uri="{FF2B5EF4-FFF2-40B4-BE49-F238E27FC236}">
              <a16:creationId xmlns:a16="http://schemas.microsoft.com/office/drawing/2014/main" id="{4BF81FF8-D24C-48E4-9C17-86174F18004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8" name="Flecha derecha 1">
          <a:extLst>
            <a:ext uri="{FF2B5EF4-FFF2-40B4-BE49-F238E27FC236}">
              <a16:creationId xmlns:a16="http://schemas.microsoft.com/office/drawing/2014/main" id="{4A74FD5C-4908-4B0F-A44E-D409E4AEA7B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9" name="Flecha derecha 1">
          <a:extLst>
            <a:ext uri="{FF2B5EF4-FFF2-40B4-BE49-F238E27FC236}">
              <a16:creationId xmlns:a16="http://schemas.microsoft.com/office/drawing/2014/main" id="{5EA7FD41-10DA-4E24-8EAF-288C97455B5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1" name="Flecha derecha 1">
          <a:extLst>
            <a:ext uri="{FF2B5EF4-FFF2-40B4-BE49-F238E27FC236}">
              <a16:creationId xmlns:a16="http://schemas.microsoft.com/office/drawing/2014/main" id="{5BAFA52F-F249-47AE-B052-BA024B85C1D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2" name="Flecha derecha 1">
          <a:extLst>
            <a:ext uri="{FF2B5EF4-FFF2-40B4-BE49-F238E27FC236}">
              <a16:creationId xmlns:a16="http://schemas.microsoft.com/office/drawing/2014/main" id="{31FC7199-4F4E-4064-975F-B9D4911EFA0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3" name="Flecha derecha 1">
          <a:extLst>
            <a:ext uri="{FF2B5EF4-FFF2-40B4-BE49-F238E27FC236}">
              <a16:creationId xmlns:a16="http://schemas.microsoft.com/office/drawing/2014/main" id="{C88EE4B4-8A32-4868-ABAE-A39B55FFA6F7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4" name="Flecha derecha 1">
          <a:extLst>
            <a:ext uri="{FF2B5EF4-FFF2-40B4-BE49-F238E27FC236}">
              <a16:creationId xmlns:a16="http://schemas.microsoft.com/office/drawing/2014/main" id="{A995D168-C753-4D20-9A21-C92D82074E8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6" name="Flecha derecha 1">
          <a:extLst>
            <a:ext uri="{FF2B5EF4-FFF2-40B4-BE49-F238E27FC236}">
              <a16:creationId xmlns:a16="http://schemas.microsoft.com/office/drawing/2014/main" id="{81245220-CB4B-4C4F-B0EA-DB41C35F0BE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7" name="Flecha derecha 1">
          <a:extLst>
            <a:ext uri="{FF2B5EF4-FFF2-40B4-BE49-F238E27FC236}">
              <a16:creationId xmlns:a16="http://schemas.microsoft.com/office/drawing/2014/main" id="{4613A8D4-FE24-4E3C-9953-7EEC10220EE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8" name="Flecha derecha 1">
          <a:extLst>
            <a:ext uri="{FF2B5EF4-FFF2-40B4-BE49-F238E27FC236}">
              <a16:creationId xmlns:a16="http://schemas.microsoft.com/office/drawing/2014/main" id="{944C3E4C-601C-4240-8903-09559E9EE518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9" name="Flecha derecha 1">
          <a:extLst>
            <a:ext uri="{FF2B5EF4-FFF2-40B4-BE49-F238E27FC236}">
              <a16:creationId xmlns:a16="http://schemas.microsoft.com/office/drawing/2014/main" id="{554F282C-C52A-42BD-B5B6-184B424E0A2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3" name="Flecha derecha 1">
          <a:extLst>
            <a:ext uri="{FF2B5EF4-FFF2-40B4-BE49-F238E27FC236}">
              <a16:creationId xmlns:a16="http://schemas.microsoft.com/office/drawing/2014/main" id="{8D624763-0076-47E9-BB8F-470CC98FAA4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4" name="Flecha derecha 1">
          <a:extLst>
            <a:ext uri="{FF2B5EF4-FFF2-40B4-BE49-F238E27FC236}">
              <a16:creationId xmlns:a16="http://schemas.microsoft.com/office/drawing/2014/main" id="{3D7FD200-2FBD-458F-A6E5-AA6109BDBC4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8" name="Flecha derecha 1">
          <a:extLst>
            <a:ext uri="{FF2B5EF4-FFF2-40B4-BE49-F238E27FC236}">
              <a16:creationId xmlns:a16="http://schemas.microsoft.com/office/drawing/2014/main" id="{DBD539B0-D170-4E73-BA8F-7DC69FF867D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9" name="Flecha derecha 25">
          <a:extLst>
            <a:ext uri="{FF2B5EF4-FFF2-40B4-BE49-F238E27FC236}">
              <a16:creationId xmlns:a16="http://schemas.microsoft.com/office/drawing/2014/main" id="{9D40F6B5-8726-449A-AADC-E00BC78D78E9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0" name="Flecha derecha 1">
          <a:extLst>
            <a:ext uri="{FF2B5EF4-FFF2-40B4-BE49-F238E27FC236}">
              <a16:creationId xmlns:a16="http://schemas.microsoft.com/office/drawing/2014/main" id="{08CB28A4-0BDB-412F-90F3-C539F893F2B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2" name="Flecha derecha 1">
          <a:extLst>
            <a:ext uri="{FF2B5EF4-FFF2-40B4-BE49-F238E27FC236}">
              <a16:creationId xmlns:a16="http://schemas.microsoft.com/office/drawing/2014/main" id="{28600F67-E3BF-4033-9EA1-44C5F7D7482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3" name="Flecha derecha 1">
          <a:extLst>
            <a:ext uri="{FF2B5EF4-FFF2-40B4-BE49-F238E27FC236}">
              <a16:creationId xmlns:a16="http://schemas.microsoft.com/office/drawing/2014/main" id="{A0082451-D059-4889-B552-15A85D55C2A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4" name="Flecha derecha 1">
          <a:extLst>
            <a:ext uri="{FF2B5EF4-FFF2-40B4-BE49-F238E27FC236}">
              <a16:creationId xmlns:a16="http://schemas.microsoft.com/office/drawing/2014/main" id="{7DF156E1-8FA4-4AF3-97DB-9E7DEBE34971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5" name="Flecha derecha 1">
          <a:extLst>
            <a:ext uri="{FF2B5EF4-FFF2-40B4-BE49-F238E27FC236}">
              <a16:creationId xmlns:a16="http://schemas.microsoft.com/office/drawing/2014/main" id="{60D9339D-D657-4481-935B-A007A0BB3BF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7" name="Flecha derecha 1">
          <a:extLst>
            <a:ext uri="{FF2B5EF4-FFF2-40B4-BE49-F238E27FC236}">
              <a16:creationId xmlns:a16="http://schemas.microsoft.com/office/drawing/2014/main" id="{464EDD85-C3D0-4378-8F92-2FD30279278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8" name="Flecha derecha 1">
          <a:extLst>
            <a:ext uri="{FF2B5EF4-FFF2-40B4-BE49-F238E27FC236}">
              <a16:creationId xmlns:a16="http://schemas.microsoft.com/office/drawing/2014/main" id="{BA1AC924-CA50-48E6-B492-8C17005F7AD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9" name="Flecha derecha 1">
          <a:extLst>
            <a:ext uri="{FF2B5EF4-FFF2-40B4-BE49-F238E27FC236}">
              <a16:creationId xmlns:a16="http://schemas.microsoft.com/office/drawing/2014/main" id="{C5D4B014-7E4D-4073-B8A7-7D5E287D54CC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0" name="Flecha derecha 1">
          <a:extLst>
            <a:ext uri="{FF2B5EF4-FFF2-40B4-BE49-F238E27FC236}">
              <a16:creationId xmlns:a16="http://schemas.microsoft.com/office/drawing/2014/main" id="{7D9D6A2B-500D-4B25-B30F-5B6E698AE4F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4" name="Flecha derecha 1">
          <a:extLst>
            <a:ext uri="{FF2B5EF4-FFF2-40B4-BE49-F238E27FC236}">
              <a16:creationId xmlns:a16="http://schemas.microsoft.com/office/drawing/2014/main" id="{1AF9865A-825B-4803-8E87-7BAEB476067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5" name="Flecha derecha 1">
          <a:extLst>
            <a:ext uri="{FF2B5EF4-FFF2-40B4-BE49-F238E27FC236}">
              <a16:creationId xmlns:a16="http://schemas.microsoft.com/office/drawing/2014/main" id="{8135EBFC-19BA-47D5-BF84-EEE63348248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9" name="Flecha derecha 1">
          <a:extLst>
            <a:ext uri="{FF2B5EF4-FFF2-40B4-BE49-F238E27FC236}">
              <a16:creationId xmlns:a16="http://schemas.microsoft.com/office/drawing/2014/main" id="{E573A118-A91E-48F5-8E28-9924A020784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0" name="Flecha derecha 1">
          <a:extLst>
            <a:ext uri="{FF2B5EF4-FFF2-40B4-BE49-F238E27FC236}">
              <a16:creationId xmlns:a16="http://schemas.microsoft.com/office/drawing/2014/main" id="{15118318-D2E6-43CA-89B7-09FBDB250E2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1" name="Flecha derecha 1">
          <a:extLst>
            <a:ext uri="{FF2B5EF4-FFF2-40B4-BE49-F238E27FC236}">
              <a16:creationId xmlns:a16="http://schemas.microsoft.com/office/drawing/2014/main" id="{8B2499D1-87D8-4B0D-97C2-127B31A7858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3" name="Flecha derecha 1">
          <a:extLst>
            <a:ext uri="{FF2B5EF4-FFF2-40B4-BE49-F238E27FC236}">
              <a16:creationId xmlns:a16="http://schemas.microsoft.com/office/drawing/2014/main" id="{6BFF0B4B-A416-4790-960E-123585C9780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4" name="Flecha derecha 1">
          <a:extLst>
            <a:ext uri="{FF2B5EF4-FFF2-40B4-BE49-F238E27FC236}">
              <a16:creationId xmlns:a16="http://schemas.microsoft.com/office/drawing/2014/main" id="{BFB3422E-95AE-44B7-AE2B-1215BFB1199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5" name="Flecha derecha 1">
          <a:extLst>
            <a:ext uri="{FF2B5EF4-FFF2-40B4-BE49-F238E27FC236}">
              <a16:creationId xmlns:a16="http://schemas.microsoft.com/office/drawing/2014/main" id="{87EB3436-1449-400D-A924-31BA61A6DEF0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6" name="Flecha derecha 1">
          <a:extLst>
            <a:ext uri="{FF2B5EF4-FFF2-40B4-BE49-F238E27FC236}">
              <a16:creationId xmlns:a16="http://schemas.microsoft.com/office/drawing/2014/main" id="{5AB3690D-A778-42BF-89FA-617732FCA09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8" name="Flecha derecha 1">
          <a:extLst>
            <a:ext uri="{FF2B5EF4-FFF2-40B4-BE49-F238E27FC236}">
              <a16:creationId xmlns:a16="http://schemas.microsoft.com/office/drawing/2014/main" id="{E669D14D-EC22-4E91-8830-14C3E7A48A4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9" name="Flecha derecha 1">
          <a:extLst>
            <a:ext uri="{FF2B5EF4-FFF2-40B4-BE49-F238E27FC236}">
              <a16:creationId xmlns:a16="http://schemas.microsoft.com/office/drawing/2014/main" id="{39C44325-A643-4B42-BA7B-B81EB28A873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0" name="Flecha derecha 1">
          <a:extLst>
            <a:ext uri="{FF2B5EF4-FFF2-40B4-BE49-F238E27FC236}">
              <a16:creationId xmlns:a16="http://schemas.microsoft.com/office/drawing/2014/main" id="{48943788-027C-4A9E-9028-E0436818935D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1" name="Flecha derecha 1">
          <a:extLst>
            <a:ext uri="{FF2B5EF4-FFF2-40B4-BE49-F238E27FC236}">
              <a16:creationId xmlns:a16="http://schemas.microsoft.com/office/drawing/2014/main" id="{031470D5-8A92-4898-A8C7-B2AFD0E901A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2" name="Flecha derecha 1">
          <a:extLst>
            <a:ext uri="{FF2B5EF4-FFF2-40B4-BE49-F238E27FC236}">
              <a16:creationId xmlns:a16="http://schemas.microsoft.com/office/drawing/2014/main" id="{E3A65F65-F6D3-41E1-83B3-3B121E4CC10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3" name="Flecha derecha 1">
          <a:extLst>
            <a:ext uri="{FF2B5EF4-FFF2-40B4-BE49-F238E27FC236}">
              <a16:creationId xmlns:a16="http://schemas.microsoft.com/office/drawing/2014/main" id="{226EBCAE-0CF0-4E98-883F-93D866E63FA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4" name="Flecha derecha 1">
          <a:extLst>
            <a:ext uri="{FF2B5EF4-FFF2-40B4-BE49-F238E27FC236}">
              <a16:creationId xmlns:a16="http://schemas.microsoft.com/office/drawing/2014/main" id="{30D9A0C0-8733-432B-AA65-761C9B9C137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5" name="Flecha derecha 1">
          <a:extLst>
            <a:ext uri="{FF2B5EF4-FFF2-40B4-BE49-F238E27FC236}">
              <a16:creationId xmlns:a16="http://schemas.microsoft.com/office/drawing/2014/main" id="{EA6B0148-2683-4367-8572-AFD04121DAA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6" name="Flecha derecha 1">
          <a:extLst>
            <a:ext uri="{FF2B5EF4-FFF2-40B4-BE49-F238E27FC236}">
              <a16:creationId xmlns:a16="http://schemas.microsoft.com/office/drawing/2014/main" id="{CA84968C-4438-4467-A847-6DE7AEACF5D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7" name="Flecha derecha 1">
          <a:extLst>
            <a:ext uri="{FF2B5EF4-FFF2-40B4-BE49-F238E27FC236}">
              <a16:creationId xmlns:a16="http://schemas.microsoft.com/office/drawing/2014/main" id="{555B7661-5B25-4DC5-95A2-BF069D09477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8" name="Flecha derecha 1">
          <a:extLst>
            <a:ext uri="{FF2B5EF4-FFF2-40B4-BE49-F238E27FC236}">
              <a16:creationId xmlns:a16="http://schemas.microsoft.com/office/drawing/2014/main" id="{E04EB218-FF84-48BB-9D26-03EF2C03C8E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9" name="Flecha derecha 1">
          <a:extLst>
            <a:ext uri="{FF2B5EF4-FFF2-40B4-BE49-F238E27FC236}">
              <a16:creationId xmlns:a16="http://schemas.microsoft.com/office/drawing/2014/main" id="{0EFFCDE9-6A24-4201-B01D-A76DC1081C3B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0" name="Flecha derecha 1">
          <a:extLst>
            <a:ext uri="{FF2B5EF4-FFF2-40B4-BE49-F238E27FC236}">
              <a16:creationId xmlns:a16="http://schemas.microsoft.com/office/drawing/2014/main" id="{50C6CBEB-F168-4232-98E9-C739F747286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1" name="Flecha derecha 1">
          <a:extLst>
            <a:ext uri="{FF2B5EF4-FFF2-40B4-BE49-F238E27FC236}">
              <a16:creationId xmlns:a16="http://schemas.microsoft.com/office/drawing/2014/main" id="{5025ED5F-C6A3-4897-979D-EFEF01CFD65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2" name="Flecha derecha 1">
          <a:extLst>
            <a:ext uri="{FF2B5EF4-FFF2-40B4-BE49-F238E27FC236}">
              <a16:creationId xmlns:a16="http://schemas.microsoft.com/office/drawing/2014/main" id="{DC1E5221-D35F-4EF2-812D-20B78F2B7C0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3" name="Flecha derecha 1">
          <a:extLst>
            <a:ext uri="{FF2B5EF4-FFF2-40B4-BE49-F238E27FC236}">
              <a16:creationId xmlns:a16="http://schemas.microsoft.com/office/drawing/2014/main" id="{B522A0F5-A813-4BD5-9DFF-DFAB97A4E2A4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4" name="Flecha derecha 1">
          <a:extLst>
            <a:ext uri="{FF2B5EF4-FFF2-40B4-BE49-F238E27FC236}">
              <a16:creationId xmlns:a16="http://schemas.microsoft.com/office/drawing/2014/main" id="{455B5D3F-1FDA-45B9-A037-5527C1BE32C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5" name="Flecha derecha 1">
          <a:extLst>
            <a:ext uri="{FF2B5EF4-FFF2-40B4-BE49-F238E27FC236}">
              <a16:creationId xmlns:a16="http://schemas.microsoft.com/office/drawing/2014/main" id="{D8D7287A-4C83-4035-9115-E7781FE4A70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6" name="Flecha derecha 1">
          <a:extLst>
            <a:ext uri="{FF2B5EF4-FFF2-40B4-BE49-F238E27FC236}">
              <a16:creationId xmlns:a16="http://schemas.microsoft.com/office/drawing/2014/main" id="{5C443EF1-AF97-44D8-A384-5C12BB1399B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7" name="Flecha derecha 1">
          <a:extLst>
            <a:ext uri="{FF2B5EF4-FFF2-40B4-BE49-F238E27FC236}">
              <a16:creationId xmlns:a16="http://schemas.microsoft.com/office/drawing/2014/main" id="{D06200ED-DAEA-49BD-AB64-4490A9E4B6B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8" name="Flecha derecha 1">
          <a:extLst>
            <a:ext uri="{FF2B5EF4-FFF2-40B4-BE49-F238E27FC236}">
              <a16:creationId xmlns:a16="http://schemas.microsoft.com/office/drawing/2014/main" id="{D135E155-03FA-4005-B7BB-173A6DD878B9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9" name="Flecha derecha 1">
          <a:extLst>
            <a:ext uri="{FF2B5EF4-FFF2-40B4-BE49-F238E27FC236}">
              <a16:creationId xmlns:a16="http://schemas.microsoft.com/office/drawing/2014/main" id="{B931A190-A3BE-4DB5-B18E-08D3DE3D913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0" name="Flecha derecha 1">
          <a:extLst>
            <a:ext uri="{FF2B5EF4-FFF2-40B4-BE49-F238E27FC236}">
              <a16:creationId xmlns:a16="http://schemas.microsoft.com/office/drawing/2014/main" id="{0ACA5CB5-5B79-46C4-AFB0-8D38A3EAFB7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1" name="Flecha derecha 1">
          <a:extLst>
            <a:ext uri="{FF2B5EF4-FFF2-40B4-BE49-F238E27FC236}">
              <a16:creationId xmlns:a16="http://schemas.microsoft.com/office/drawing/2014/main" id="{AE04C812-C657-4400-933C-91826439664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2" name="Flecha derecha 1">
          <a:extLst>
            <a:ext uri="{FF2B5EF4-FFF2-40B4-BE49-F238E27FC236}">
              <a16:creationId xmlns:a16="http://schemas.microsoft.com/office/drawing/2014/main" id="{63A91366-7448-40D7-B421-DE397AEC8872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3" name="Flecha derecha 1">
          <a:extLst>
            <a:ext uri="{FF2B5EF4-FFF2-40B4-BE49-F238E27FC236}">
              <a16:creationId xmlns:a16="http://schemas.microsoft.com/office/drawing/2014/main" id="{E680A232-E895-4C94-BDCB-2389D64AD97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4" name="Flecha derecha 1">
          <a:extLst>
            <a:ext uri="{FF2B5EF4-FFF2-40B4-BE49-F238E27FC236}">
              <a16:creationId xmlns:a16="http://schemas.microsoft.com/office/drawing/2014/main" id="{AB2D4CBF-8959-491B-8013-593241F4925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5" name="Flecha derecha 1">
          <a:extLst>
            <a:ext uri="{FF2B5EF4-FFF2-40B4-BE49-F238E27FC236}">
              <a16:creationId xmlns:a16="http://schemas.microsoft.com/office/drawing/2014/main" id="{591436B7-0AB4-44DE-85C9-4C1058297CF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6" name="Flecha derecha 1">
          <a:extLst>
            <a:ext uri="{FF2B5EF4-FFF2-40B4-BE49-F238E27FC236}">
              <a16:creationId xmlns:a16="http://schemas.microsoft.com/office/drawing/2014/main" id="{7484C001-D1C0-43C4-A31B-7C42F743C21E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7" name="Flecha derecha 1">
          <a:extLst>
            <a:ext uri="{FF2B5EF4-FFF2-40B4-BE49-F238E27FC236}">
              <a16:creationId xmlns:a16="http://schemas.microsoft.com/office/drawing/2014/main" id="{97F20317-8470-4E5D-9FD6-57180059E14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8" name="Flecha derecha 1">
          <a:extLst>
            <a:ext uri="{FF2B5EF4-FFF2-40B4-BE49-F238E27FC236}">
              <a16:creationId xmlns:a16="http://schemas.microsoft.com/office/drawing/2014/main" id="{9DA7AE53-4FF1-4BD9-AA90-CA8E64638A1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9" name="Flecha derecha 1">
          <a:extLst>
            <a:ext uri="{FF2B5EF4-FFF2-40B4-BE49-F238E27FC236}">
              <a16:creationId xmlns:a16="http://schemas.microsoft.com/office/drawing/2014/main" id="{DD375401-0269-455C-840C-80C5990C858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0" name="Flecha derecha 1">
          <a:extLst>
            <a:ext uri="{FF2B5EF4-FFF2-40B4-BE49-F238E27FC236}">
              <a16:creationId xmlns:a16="http://schemas.microsoft.com/office/drawing/2014/main" id="{8A64279D-76E7-4527-8C12-F354848A32A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1" name="Flecha derecha 25">
          <a:extLst>
            <a:ext uri="{FF2B5EF4-FFF2-40B4-BE49-F238E27FC236}">
              <a16:creationId xmlns:a16="http://schemas.microsoft.com/office/drawing/2014/main" id="{90B712FE-BD5D-4E4E-A971-52D79D7A1726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2" name="Flecha derecha 1">
          <a:extLst>
            <a:ext uri="{FF2B5EF4-FFF2-40B4-BE49-F238E27FC236}">
              <a16:creationId xmlns:a16="http://schemas.microsoft.com/office/drawing/2014/main" id="{CDDC3D59-79AA-4D62-902F-957EE4E662E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3" name="Flecha derecha 1">
          <a:extLst>
            <a:ext uri="{FF2B5EF4-FFF2-40B4-BE49-F238E27FC236}">
              <a16:creationId xmlns:a16="http://schemas.microsoft.com/office/drawing/2014/main" id="{F5822BC0-17BC-4B68-B926-9372511AE93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4" name="Flecha derecha 1">
          <a:extLst>
            <a:ext uri="{FF2B5EF4-FFF2-40B4-BE49-F238E27FC236}">
              <a16:creationId xmlns:a16="http://schemas.microsoft.com/office/drawing/2014/main" id="{6FEEEF4E-83C8-425A-9BF9-F4CAF92157D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5" name="Flecha derecha 1">
          <a:extLst>
            <a:ext uri="{FF2B5EF4-FFF2-40B4-BE49-F238E27FC236}">
              <a16:creationId xmlns:a16="http://schemas.microsoft.com/office/drawing/2014/main" id="{9314DC83-D9EB-4DD3-9917-92EBC2DE3C3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6" name="Flecha derecha 1">
          <a:extLst>
            <a:ext uri="{FF2B5EF4-FFF2-40B4-BE49-F238E27FC236}">
              <a16:creationId xmlns:a16="http://schemas.microsoft.com/office/drawing/2014/main" id="{5B09DC81-1F1B-4AE6-91D4-00BAB32BA88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7" name="Flecha derecha 1">
          <a:extLst>
            <a:ext uri="{FF2B5EF4-FFF2-40B4-BE49-F238E27FC236}">
              <a16:creationId xmlns:a16="http://schemas.microsoft.com/office/drawing/2014/main" id="{FBCCB779-2350-4AC1-AC7A-38FD32A2820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8" name="Flecha derecha 1">
          <a:extLst>
            <a:ext uri="{FF2B5EF4-FFF2-40B4-BE49-F238E27FC236}">
              <a16:creationId xmlns:a16="http://schemas.microsoft.com/office/drawing/2014/main" id="{3E7D0E96-88B6-4337-B984-3F9DEADA4A6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9" name="Flecha derecha 1">
          <a:extLst>
            <a:ext uri="{FF2B5EF4-FFF2-40B4-BE49-F238E27FC236}">
              <a16:creationId xmlns:a16="http://schemas.microsoft.com/office/drawing/2014/main" id="{620E1FF2-568F-4D35-A133-9105A52E9593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0" name="Flecha derecha 1">
          <a:extLst>
            <a:ext uri="{FF2B5EF4-FFF2-40B4-BE49-F238E27FC236}">
              <a16:creationId xmlns:a16="http://schemas.microsoft.com/office/drawing/2014/main" id="{A7631B06-07C8-45EC-B65A-C8FF348F00D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1" name="Flecha derecha 1">
          <a:extLst>
            <a:ext uri="{FF2B5EF4-FFF2-40B4-BE49-F238E27FC236}">
              <a16:creationId xmlns:a16="http://schemas.microsoft.com/office/drawing/2014/main" id="{A32CB06D-399B-4D27-A735-0DC81A2CBFF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2" name="Flecha derecha 1">
          <a:extLst>
            <a:ext uri="{FF2B5EF4-FFF2-40B4-BE49-F238E27FC236}">
              <a16:creationId xmlns:a16="http://schemas.microsoft.com/office/drawing/2014/main" id="{ADBCE7FC-F680-48DF-8D65-4A9AFDD0FBC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3" name="Flecha derecha 1">
          <a:extLst>
            <a:ext uri="{FF2B5EF4-FFF2-40B4-BE49-F238E27FC236}">
              <a16:creationId xmlns:a16="http://schemas.microsoft.com/office/drawing/2014/main" id="{5785A1A5-6BD9-4515-A04C-37A29D80E92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4" name="Flecha derecha 1">
          <a:extLst>
            <a:ext uri="{FF2B5EF4-FFF2-40B4-BE49-F238E27FC236}">
              <a16:creationId xmlns:a16="http://schemas.microsoft.com/office/drawing/2014/main" id="{17BCF49D-C73A-45A6-831D-313E8FA10C61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5" name="Flecha derecha 1">
          <a:extLst>
            <a:ext uri="{FF2B5EF4-FFF2-40B4-BE49-F238E27FC236}">
              <a16:creationId xmlns:a16="http://schemas.microsoft.com/office/drawing/2014/main" id="{14B19D85-BF79-4313-8C60-4641A0018E3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6" name="Flecha derecha 1">
          <a:extLst>
            <a:ext uri="{FF2B5EF4-FFF2-40B4-BE49-F238E27FC236}">
              <a16:creationId xmlns:a16="http://schemas.microsoft.com/office/drawing/2014/main" id="{51F82096-DF4A-48F8-B46E-891DC8A9F7F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7" name="Flecha derecha 1">
          <a:extLst>
            <a:ext uri="{FF2B5EF4-FFF2-40B4-BE49-F238E27FC236}">
              <a16:creationId xmlns:a16="http://schemas.microsoft.com/office/drawing/2014/main" id="{22355058-5021-4CA6-A8CD-CB6C485B3F6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8" name="Flecha derecha 1">
          <a:extLst>
            <a:ext uri="{FF2B5EF4-FFF2-40B4-BE49-F238E27FC236}">
              <a16:creationId xmlns:a16="http://schemas.microsoft.com/office/drawing/2014/main" id="{9BFB1CB0-4302-488E-A63A-A869D22E53D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9" name="Flecha derecha 1">
          <a:extLst>
            <a:ext uri="{FF2B5EF4-FFF2-40B4-BE49-F238E27FC236}">
              <a16:creationId xmlns:a16="http://schemas.microsoft.com/office/drawing/2014/main" id="{A0C9E4E5-6609-4A20-9718-81CCC0E7B5C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0" name="Flecha derecha 1">
          <a:extLst>
            <a:ext uri="{FF2B5EF4-FFF2-40B4-BE49-F238E27FC236}">
              <a16:creationId xmlns:a16="http://schemas.microsoft.com/office/drawing/2014/main" id="{D7F75ADD-B487-45CF-8E0B-CCEC8EBB843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1" name="Flecha derecha 1">
          <a:extLst>
            <a:ext uri="{FF2B5EF4-FFF2-40B4-BE49-F238E27FC236}">
              <a16:creationId xmlns:a16="http://schemas.microsoft.com/office/drawing/2014/main" id="{ABC72CA2-10C9-43F8-B086-9887B370284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2" name="Flecha derecha 1">
          <a:extLst>
            <a:ext uri="{FF2B5EF4-FFF2-40B4-BE49-F238E27FC236}">
              <a16:creationId xmlns:a16="http://schemas.microsoft.com/office/drawing/2014/main" id="{5B9B1409-0733-4088-B4B8-8266A8A0A11E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3" name="Flecha derecha 1">
          <a:extLst>
            <a:ext uri="{FF2B5EF4-FFF2-40B4-BE49-F238E27FC236}">
              <a16:creationId xmlns:a16="http://schemas.microsoft.com/office/drawing/2014/main" id="{523FB395-9DBE-48E4-949A-81087A1F19C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4" name="Flecha derecha 1">
          <a:extLst>
            <a:ext uri="{FF2B5EF4-FFF2-40B4-BE49-F238E27FC236}">
              <a16:creationId xmlns:a16="http://schemas.microsoft.com/office/drawing/2014/main" id="{620A8313-2AFE-40BA-81B9-B6A37D6F2AC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5" name="Flecha derecha 1">
          <a:extLst>
            <a:ext uri="{FF2B5EF4-FFF2-40B4-BE49-F238E27FC236}">
              <a16:creationId xmlns:a16="http://schemas.microsoft.com/office/drawing/2014/main" id="{AF9DBEF4-A937-4312-8FB1-51B5B60D311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6" name="Flecha derecha 1">
          <a:extLst>
            <a:ext uri="{FF2B5EF4-FFF2-40B4-BE49-F238E27FC236}">
              <a16:creationId xmlns:a16="http://schemas.microsoft.com/office/drawing/2014/main" id="{4F02914D-31EB-4E81-86F2-C429426F5B5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7" name="Flecha derecha 1">
          <a:extLst>
            <a:ext uri="{FF2B5EF4-FFF2-40B4-BE49-F238E27FC236}">
              <a16:creationId xmlns:a16="http://schemas.microsoft.com/office/drawing/2014/main" id="{B2ED4391-63EA-456F-854D-EEC7AB983CB3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8" name="Flecha derecha 1">
          <a:extLst>
            <a:ext uri="{FF2B5EF4-FFF2-40B4-BE49-F238E27FC236}">
              <a16:creationId xmlns:a16="http://schemas.microsoft.com/office/drawing/2014/main" id="{573D6A11-158A-45B8-A3E9-4C0BEF1ADA0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9" name="Flecha derecha 1">
          <a:extLst>
            <a:ext uri="{FF2B5EF4-FFF2-40B4-BE49-F238E27FC236}">
              <a16:creationId xmlns:a16="http://schemas.microsoft.com/office/drawing/2014/main" id="{4AB16511-7052-40DA-A7FF-2F391900979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0" name="Flecha derecha 1">
          <a:extLst>
            <a:ext uri="{FF2B5EF4-FFF2-40B4-BE49-F238E27FC236}">
              <a16:creationId xmlns:a16="http://schemas.microsoft.com/office/drawing/2014/main" id="{50BE7070-AD1D-49B5-9573-75A0E385AAD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1" name="Flecha derecha 1">
          <a:extLst>
            <a:ext uri="{FF2B5EF4-FFF2-40B4-BE49-F238E27FC236}">
              <a16:creationId xmlns:a16="http://schemas.microsoft.com/office/drawing/2014/main" id="{B6620AB0-D58A-471C-90EB-3582FCD2039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2" name="Flecha derecha 1">
          <a:extLst>
            <a:ext uri="{FF2B5EF4-FFF2-40B4-BE49-F238E27FC236}">
              <a16:creationId xmlns:a16="http://schemas.microsoft.com/office/drawing/2014/main" id="{D0060EB6-D185-48CB-9046-4C8D3742134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3" name="Flecha derecha 1">
          <a:extLst>
            <a:ext uri="{FF2B5EF4-FFF2-40B4-BE49-F238E27FC236}">
              <a16:creationId xmlns:a16="http://schemas.microsoft.com/office/drawing/2014/main" id="{B775CA01-A397-404A-B314-912B48C2683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4" name="Flecha derecha 1">
          <a:extLst>
            <a:ext uri="{FF2B5EF4-FFF2-40B4-BE49-F238E27FC236}">
              <a16:creationId xmlns:a16="http://schemas.microsoft.com/office/drawing/2014/main" id="{57227A30-8D1A-4C84-8B67-689C984D21C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5" name="Flecha derecha 1">
          <a:extLst>
            <a:ext uri="{FF2B5EF4-FFF2-40B4-BE49-F238E27FC236}">
              <a16:creationId xmlns:a16="http://schemas.microsoft.com/office/drawing/2014/main" id="{8CBA2968-AE2E-4C59-BA08-80BEB0068AE7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6" name="Flecha derecha 1">
          <a:extLst>
            <a:ext uri="{FF2B5EF4-FFF2-40B4-BE49-F238E27FC236}">
              <a16:creationId xmlns:a16="http://schemas.microsoft.com/office/drawing/2014/main" id="{991767A2-EF9C-4655-A196-487369B2B1C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7" name="Flecha derecha 1">
          <a:extLst>
            <a:ext uri="{FF2B5EF4-FFF2-40B4-BE49-F238E27FC236}">
              <a16:creationId xmlns:a16="http://schemas.microsoft.com/office/drawing/2014/main" id="{BC57A54C-A52F-49AB-9C97-CEDB370B0BF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8" name="Flecha derecha 1">
          <a:extLst>
            <a:ext uri="{FF2B5EF4-FFF2-40B4-BE49-F238E27FC236}">
              <a16:creationId xmlns:a16="http://schemas.microsoft.com/office/drawing/2014/main" id="{A4A1B1BC-6570-43D9-A13B-69DC3046E9B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9" name="Flecha derecha 1">
          <a:extLst>
            <a:ext uri="{FF2B5EF4-FFF2-40B4-BE49-F238E27FC236}">
              <a16:creationId xmlns:a16="http://schemas.microsoft.com/office/drawing/2014/main" id="{4BD9B569-E23A-45E0-9978-1760ECD79E1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0" name="Flecha derecha 1">
          <a:extLst>
            <a:ext uri="{FF2B5EF4-FFF2-40B4-BE49-F238E27FC236}">
              <a16:creationId xmlns:a16="http://schemas.microsoft.com/office/drawing/2014/main" id="{60EAADC3-FE1E-47A7-A7A1-A6FA255A2B45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1" name="Flecha derecha 1">
          <a:extLst>
            <a:ext uri="{FF2B5EF4-FFF2-40B4-BE49-F238E27FC236}">
              <a16:creationId xmlns:a16="http://schemas.microsoft.com/office/drawing/2014/main" id="{90A5E989-B350-4AB5-95EF-74FD83C5557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2" name="Flecha derecha 1">
          <a:extLst>
            <a:ext uri="{FF2B5EF4-FFF2-40B4-BE49-F238E27FC236}">
              <a16:creationId xmlns:a16="http://schemas.microsoft.com/office/drawing/2014/main" id="{50D4A88C-358F-4190-8742-257C521D819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3" name="Flecha derecha 1">
          <a:extLst>
            <a:ext uri="{FF2B5EF4-FFF2-40B4-BE49-F238E27FC236}">
              <a16:creationId xmlns:a16="http://schemas.microsoft.com/office/drawing/2014/main" id="{F645A4A4-333A-49BA-A841-6282D58C61F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4" name="Flecha derecha 1">
          <a:extLst>
            <a:ext uri="{FF2B5EF4-FFF2-40B4-BE49-F238E27FC236}">
              <a16:creationId xmlns:a16="http://schemas.microsoft.com/office/drawing/2014/main" id="{BA38B34E-5072-4E4B-8C4E-4838B76EB92D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5" name="Flecha derecha 1">
          <a:extLst>
            <a:ext uri="{FF2B5EF4-FFF2-40B4-BE49-F238E27FC236}">
              <a16:creationId xmlns:a16="http://schemas.microsoft.com/office/drawing/2014/main" id="{A042D7E6-59AA-4D20-ACB3-A1F4E3B7CC0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6" name="Flecha derecha 1">
          <a:extLst>
            <a:ext uri="{FF2B5EF4-FFF2-40B4-BE49-F238E27FC236}">
              <a16:creationId xmlns:a16="http://schemas.microsoft.com/office/drawing/2014/main" id="{B182E817-4D17-42E2-B738-E5F43081BD9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7" name="Flecha derecha 1">
          <a:extLst>
            <a:ext uri="{FF2B5EF4-FFF2-40B4-BE49-F238E27FC236}">
              <a16:creationId xmlns:a16="http://schemas.microsoft.com/office/drawing/2014/main" id="{834DC6B5-A413-4AF4-A76E-FCE29904CD1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8" name="Flecha derecha 1">
          <a:extLst>
            <a:ext uri="{FF2B5EF4-FFF2-40B4-BE49-F238E27FC236}">
              <a16:creationId xmlns:a16="http://schemas.microsoft.com/office/drawing/2014/main" id="{7D59BF13-D0FC-41E5-9090-3C89933D0588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9" name="Flecha derecha 1">
          <a:extLst>
            <a:ext uri="{FF2B5EF4-FFF2-40B4-BE49-F238E27FC236}">
              <a16:creationId xmlns:a16="http://schemas.microsoft.com/office/drawing/2014/main" id="{8776C3B9-27CC-4F0F-B15E-C84056D2AD9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0" name="Flecha derecha 1">
          <a:extLst>
            <a:ext uri="{FF2B5EF4-FFF2-40B4-BE49-F238E27FC236}">
              <a16:creationId xmlns:a16="http://schemas.microsoft.com/office/drawing/2014/main" id="{60CEFDA6-29F4-4557-B852-2D43A81380F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1" name="Flecha derecha 1">
          <a:extLst>
            <a:ext uri="{FF2B5EF4-FFF2-40B4-BE49-F238E27FC236}">
              <a16:creationId xmlns:a16="http://schemas.microsoft.com/office/drawing/2014/main" id="{EF3BA7EF-4F14-4C96-809B-661C32263F0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2" name="Flecha derecha 1">
          <a:extLst>
            <a:ext uri="{FF2B5EF4-FFF2-40B4-BE49-F238E27FC236}">
              <a16:creationId xmlns:a16="http://schemas.microsoft.com/office/drawing/2014/main" id="{BAECDD2C-7CF4-4BCA-9278-5CD8B27A2B7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33406</xdr:colOff>
      <xdr:row>118</xdr:row>
      <xdr:rowOff>47627</xdr:rowOff>
    </xdr:from>
    <xdr:to>
      <xdr:col>2</xdr:col>
      <xdr:colOff>33406</xdr:colOff>
      <xdr:row>118</xdr:row>
      <xdr:rowOff>177800</xdr:rowOff>
    </xdr:to>
    <xdr:sp macro="" textlink="">
      <xdr:nvSpPr>
        <xdr:cNvPr id="263" name="Flecha derecha 1">
          <a:extLst>
            <a:ext uri="{FF2B5EF4-FFF2-40B4-BE49-F238E27FC236}">
              <a16:creationId xmlns:a16="http://schemas.microsoft.com/office/drawing/2014/main" id="{933C33EE-B13B-4C63-B85B-F935CED6DEA1}"/>
            </a:ext>
          </a:extLst>
        </xdr:cNvPr>
        <xdr:cNvSpPr/>
      </xdr:nvSpPr>
      <xdr:spPr>
        <a:xfrm>
          <a:off x="4138681" y="21678902"/>
          <a:ext cx="0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4" name="Flecha derecha 1">
          <a:extLst>
            <a:ext uri="{FF2B5EF4-FFF2-40B4-BE49-F238E27FC236}">
              <a16:creationId xmlns:a16="http://schemas.microsoft.com/office/drawing/2014/main" id="{65BD68F4-61CE-449A-9ED1-435D02A900FD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5" name="Flecha derecha 1">
          <a:extLst>
            <a:ext uri="{FF2B5EF4-FFF2-40B4-BE49-F238E27FC236}">
              <a16:creationId xmlns:a16="http://schemas.microsoft.com/office/drawing/2014/main" id="{4E41D478-D9C7-4E4D-89C1-6494E61DD78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7" name="Flecha derecha 1">
          <a:extLst>
            <a:ext uri="{FF2B5EF4-FFF2-40B4-BE49-F238E27FC236}">
              <a16:creationId xmlns:a16="http://schemas.microsoft.com/office/drawing/2014/main" id="{6311B3F7-3D0B-4E32-B207-618A765E23A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8" name="Flecha derecha 1">
          <a:extLst>
            <a:ext uri="{FF2B5EF4-FFF2-40B4-BE49-F238E27FC236}">
              <a16:creationId xmlns:a16="http://schemas.microsoft.com/office/drawing/2014/main" id="{E64D1D02-F53A-45A2-97C1-627C00BEF36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9" name="Flecha derecha 1">
          <a:extLst>
            <a:ext uri="{FF2B5EF4-FFF2-40B4-BE49-F238E27FC236}">
              <a16:creationId xmlns:a16="http://schemas.microsoft.com/office/drawing/2014/main" id="{9B6CCD7D-9566-49EA-AB54-B4FB35401598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0" name="Flecha derecha 1">
          <a:extLst>
            <a:ext uri="{FF2B5EF4-FFF2-40B4-BE49-F238E27FC236}">
              <a16:creationId xmlns:a16="http://schemas.microsoft.com/office/drawing/2014/main" id="{7CF8E055-F9B4-4928-8624-13635EC9BBB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2" name="Flecha derecha 1">
          <a:extLst>
            <a:ext uri="{FF2B5EF4-FFF2-40B4-BE49-F238E27FC236}">
              <a16:creationId xmlns:a16="http://schemas.microsoft.com/office/drawing/2014/main" id="{DFDE2641-F9CC-47A7-A293-6ED7CA2ADA0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3" name="Flecha derecha 1">
          <a:extLst>
            <a:ext uri="{FF2B5EF4-FFF2-40B4-BE49-F238E27FC236}">
              <a16:creationId xmlns:a16="http://schemas.microsoft.com/office/drawing/2014/main" id="{6DA901D7-255E-42F1-8790-3077CF01138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4" name="Flecha derecha 1">
          <a:extLst>
            <a:ext uri="{FF2B5EF4-FFF2-40B4-BE49-F238E27FC236}">
              <a16:creationId xmlns:a16="http://schemas.microsoft.com/office/drawing/2014/main" id="{CBF64702-3240-4EEF-801F-C72E92C1C980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5" name="Flecha derecha 1">
          <a:extLst>
            <a:ext uri="{FF2B5EF4-FFF2-40B4-BE49-F238E27FC236}">
              <a16:creationId xmlns:a16="http://schemas.microsoft.com/office/drawing/2014/main" id="{CA44C8AE-5357-469C-A452-672B35466CE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9" name="Flecha derecha 1">
          <a:extLst>
            <a:ext uri="{FF2B5EF4-FFF2-40B4-BE49-F238E27FC236}">
              <a16:creationId xmlns:a16="http://schemas.microsoft.com/office/drawing/2014/main" id="{15B8080D-4FB8-468F-B404-390E6E1CEC3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0" name="Flecha derecha 1">
          <a:extLst>
            <a:ext uri="{FF2B5EF4-FFF2-40B4-BE49-F238E27FC236}">
              <a16:creationId xmlns:a16="http://schemas.microsoft.com/office/drawing/2014/main" id="{7039C124-6853-40AE-908D-4B38CAFB3AC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4" name="Flecha derecha 1">
          <a:extLst>
            <a:ext uri="{FF2B5EF4-FFF2-40B4-BE49-F238E27FC236}">
              <a16:creationId xmlns:a16="http://schemas.microsoft.com/office/drawing/2014/main" id="{9851139D-F2C6-481C-8873-36BC47C8445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5" name="Flecha derecha 25">
          <a:extLst>
            <a:ext uri="{FF2B5EF4-FFF2-40B4-BE49-F238E27FC236}">
              <a16:creationId xmlns:a16="http://schemas.microsoft.com/office/drawing/2014/main" id="{609DFCAF-41A3-41C8-9FDB-CAC48D058961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6" name="Flecha derecha 1">
          <a:extLst>
            <a:ext uri="{FF2B5EF4-FFF2-40B4-BE49-F238E27FC236}">
              <a16:creationId xmlns:a16="http://schemas.microsoft.com/office/drawing/2014/main" id="{C865A511-EAF3-4950-B61D-0B64D246DE3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8" name="Flecha derecha 1">
          <a:extLst>
            <a:ext uri="{FF2B5EF4-FFF2-40B4-BE49-F238E27FC236}">
              <a16:creationId xmlns:a16="http://schemas.microsoft.com/office/drawing/2014/main" id="{ED70EF1B-6DCC-4DC0-BBCA-E04CCD4351E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9" name="Flecha derecha 1">
          <a:extLst>
            <a:ext uri="{FF2B5EF4-FFF2-40B4-BE49-F238E27FC236}">
              <a16:creationId xmlns:a16="http://schemas.microsoft.com/office/drawing/2014/main" id="{4847A212-E764-447D-A218-440832EDBAA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0" name="Flecha derecha 1">
          <a:extLst>
            <a:ext uri="{FF2B5EF4-FFF2-40B4-BE49-F238E27FC236}">
              <a16:creationId xmlns:a16="http://schemas.microsoft.com/office/drawing/2014/main" id="{9F8D2615-1936-4D46-A557-AF5098E41429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1" name="Flecha derecha 1">
          <a:extLst>
            <a:ext uri="{FF2B5EF4-FFF2-40B4-BE49-F238E27FC236}">
              <a16:creationId xmlns:a16="http://schemas.microsoft.com/office/drawing/2014/main" id="{B8EFD83C-5F43-43DA-8DD3-2513EE2FC58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3" name="Flecha derecha 1">
          <a:extLst>
            <a:ext uri="{FF2B5EF4-FFF2-40B4-BE49-F238E27FC236}">
              <a16:creationId xmlns:a16="http://schemas.microsoft.com/office/drawing/2014/main" id="{D37804A0-44EA-42C6-88F0-76CB524F3F2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4" name="Flecha derecha 1">
          <a:extLst>
            <a:ext uri="{FF2B5EF4-FFF2-40B4-BE49-F238E27FC236}">
              <a16:creationId xmlns:a16="http://schemas.microsoft.com/office/drawing/2014/main" id="{33F574DE-08AE-4871-B5E7-A28DCB6A898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5" name="Flecha derecha 1">
          <a:extLst>
            <a:ext uri="{FF2B5EF4-FFF2-40B4-BE49-F238E27FC236}">
              <a16:creationId xmlns:a16="http://schemas.microsoft.com/office/drawing/2014/main" id="{2AF08EF9-6506-4EB1-8D12-0EB7E2B03643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6" name="Flecha derecha 1">
          <a:extLst>
            <a:ext uri="{FF2B5EF4-FFF2-40B4-BE49-F238E27FC236}">
              <a16:creationId xmlns:a16="http://schemas.microsoft.com/office/drawing/2014/main" id="{D74C0440-0A5A-4E61-A931-4B4A30DF0EB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0" name="Flecha derecha 1">
          <a:extLst>
            <a:ext uri="{FF2B5EF4-FFF2-40B4-BE49-F238E27FC236}">
              <a16:creationId xmlns:a16="http://schemas.microsoft.com/office/drawing/2014/main" id="{63ECD27E-A45B-4A1B-AD63-9C2699CF986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1" name="Flecha derecha 1">
          <a:extLst>
            <a:ext uri="{FF2B5EF4-FFF2-40B4-BE49-F238E27FC236}">
              <a16:creationId xmlns:a16="http://schemas.microsoft.com/office/drawing/2014/main" id="{7F5579D2-52E0-4F85-A765-29C7C3E1838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5" name="Flecha derecha 1">
          <a:extLst>
            <a:ext uri="{FF2B5EF4-FFF2-40B4-BE49-F238E27FC236}">
              <a16:creationId xmlns:a16="http://schemas.microsoft.com/office/drawing/2014/main" id="{DD2C133B-3FCB-4B89-BB8B-EEE7AEEDFC2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6" name="Flecha derecha 1">
          <a:extLst>
            <a:ext uri="{FF2B5EF4-FFF2-40B4-BE49-F238E27FC236}">
              <a16:creationId xmlns:a16="http://schemas.microsoft.com/office/drawing/2014/main" id="{D8706174-972C-4EA6-84A4-C9B6354D9C0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7" name="Flecha derecha 1">
          <a:extLst>
            <a:ext uri="{FF2B5EF4-FFF2-40B4-BE49-F238E27FC236}">
              <a16:creationId xmlns:a16="http://schemas.microsoft.com/office/drawing/2014/main" id="{459867FC-3DB6-4F67-A195-CCCA7300B27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9" name="Flecha derecha 1">
          <a:extLst>
            <a:ext uri="{FF2B5EF4-FFF2-40B4-BE49-F238E27FC236}">
              <a16:creationId xmlns:a16="http://schemas.microsoft.com/office/drawing/2014/main" id="{79817B6E-5734-4EF3-8DAE-199300966D6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0" name="Flecha derecha 1">
          <a:extLst>
            <a:ext uri="{FF2B5EF4-FFF2-40B4-BE49-F238E27FC236}">
              <a16:creationId xmlns:a16="http://schemas.microsoft.com/office/drawing/2014/main" id="{2BCE2311-D3A1-447C-A5F9-4439238C7D5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1" name="Flecha derecha 1">
          <a:extLst>
            <a:ext uri="{FF2B5EF4-FFF2-40B4-BE49-F238E27FC236}">
              <a16:creationId xmlns:a16="http://schemas.microsoft.com/office/drawing/2014/main" id="{94A62902-07E1-4996-BE7F-ED5A32077FFB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2" name="Flecha derecha 1">
          <a:extLst>
            <a:ext uri="{FF2B5EF4-FFF2-40B4-BE49-F238E27FC236}">
              <a16:creationId xmlns:a16="http://schemas.microsoft.com/office/drawing/2014/main" id="{D5D2BFB7-9CD9-4C56-879A-62A0EACE8FA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4" name="Flecha derecha 1">
          <a:extLst>
            <a:ext uri="{FF2B5EF4-FFF2-40B4-BE49-F238E27FC236}">
              <a16:creationId xmlns:a16="http://schemas.microsoft.com/office/drawing/2014/main" id="{297987FE-0BB3-4FD7-AE03-E8FA208B8CE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5" name="Flecha derecha 1">
          <a:extLst>
            <a:ext uri="{FF2B5EF4-FFF2-40B4-BE49-F238E27FC236}">
              <a16:creationId xmlns:a16="http://schemas.microsoft.com/office/drawing/2014/main" id="{F0174416-F842-44F8-B5EB-4AA0E02F1BA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6" name="Flecha derecha 1">
          <a:extLst>
            <a:ext uri="{FF2B5EF4-FFF2-40B4-BE49-F238E27FC236}">
              <a16:creationId xmlns:a16="http://schemas.microsoft.com/office/drawing/2014/main" id="{40820146-B431-41D4-84DD-B651B221BF32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7" name="Flecha derecha 1">
          <a:extLst>
            <a:ext uri="{FF2B5EF4-FFF2-40B4-BE49-F238E27FC236}">
              <a16:creationId xmlns:a16="http://schemas.microsoft.com/office/drawing/2014/main" id="{04830BF4-FDDC-48AF-9E5F-F76CDDBC70E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0" name="Flecha derecha 1">
          <a:extLst>
            <a:ext uri="{FF2B5EF4-FFF2-40B4-BE49-F238E27FC236}">
              <a16:creationId xmlns:a16="http://schemas.microsoft.com/office/drawing/2014/main" id="{DCB72CC2-AAC7-4235-BD3B-BB353651C80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1" name="Flecha derecha 1">
          <a:extLst>
            <a:ext uri="{FF2B5EF4-FFF2-40B4-BE49-F238E27FC236}">
              <a16:creationId xmlns:a16="http://schemas.microsoft.com/office/drawing/2014/main" id="{C756C7AF-93C5-4E04-82F0-AA76E1772F1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2" name="Flecha derecha 1">
          <a:extLst>
            <a:ext uri="{FF2B5EF4-FFF2-40B4-BE49-F238E27FC236}">
              <a16:creationId xmlns:a16="http://schemas.microsoft.com/office/drawing/2014/main" id="{E286D664-045D-49C5-ABD6-B7B83276FA4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3" name="Flecha derecha 1">
          <a:extLst>
            <a:ext uri="{FF2B5EF4-FFF2-40B4-BE49-F238E27FC236}">
              <a16:creationId xmlns:a16="http://schemas.microsoft.com/office/drawing/2014/main" id="{B63EAA36-E749-4F6F-A309-A52D0A02B9F3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4" name="Flecha derecha 1">
          <a:extLst>
            <a:ext uri="{FF2B5EF4-FFF2-40B4-BE49-F238E27FC236}">
              <a16:creationId xmlns:a16="http://schemas.microsoft.com/office/drawing/2014/main" id="{AF545AF6-A111-42D6-9122-CCDC7A4BF9A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5" name="Flecha derecha 1">
          <a:extLst>
            <a:ext uri="{FF2B5EF4-FFF2-40B4-BE49-F238E27FC236}">
              <a16:creationId xmlns:a16="http://schemas.microsoft.com/office/drawing/2014/main" id="{BEE8C686-3F0F-49FB-A9C9-D3C60DE4030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6" name="Flecha derecha 1">
          <a:extLst>
            <a:ext uri="{FF2B5EF4-FFF2-40B4-BE49-F238E27FC236}">
              <a16:creationId xmlns:a16="http://schemas.microsoft.com/office/drawing/2014/main" id="{4AB57C8D-8981-483C-A8A0-A5012EC1F32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7" name="Flecha derecha 1">
          <a:extLst>
            <a:ext uri="{FF2B5EF4-FFF2-40B4-BE49-F238E27FC236}">
              <a16:creationId xmlns:a16="http://schemas.microsoft.com/office/drawing/2014/main" id="{4C7AE1CB-D2E4-4F91-B510-68F2FDED48FE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8" name="Flecha derecha 1">
          <a:extLst>
            <a:ext uri="{FF2B5EF4-FFF2-40B4-BE49-F238E27FC236}">
              <a16:creationId xmlns:a16="http://schemas.microsoft.com/office/drawing/2014/main" id="{22CD03D7-28A0-4C9C-932F-3C5F5A329C1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9" name="Flecha derecha 1">
          <a:extLst>
            <a:ext uri="{FF2B5EF4-FFF2-40B4-BE49-F238E27FC236}">
              <a16:creationId xmlns:a16="http://schemas.microsoft.com/office/drawing/2014/main" id="{5F62EB7A-BD50-48AE-9BC8-FAB392EFFE0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0" name="Flecha derecha 1">
          <a:extLst>
            <a:ext uri="{FF2B5EF4-FFF2-40B4-BE49-F238E27FC236}">
              <a16:creationId xmlns:a16="http://schemas.microsoft.com/office/drawing/2014/main" id="{947C5701-DC71-461B-92A2-6ECE0AD6810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1" name="Flecha derecha 1">
          <a:extLst>
            <a:ext uri="{FF2B5EF4-FFF2-40B4-BE49-F238E27FC236}">
              <a16:creationId xmlns:a16="http://schemas.microsoft.com/office/drawing/2014/main" id="{C1F1A235-880B-4514-9813-ADB6B97DCBA8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2" name="Flecha derecha 1">
          <a:extLst>
            <a:ext uri="{FF2B5EF4-FFF2-40B4-BE49-F238E27FC236}">
              <a16:creationId xmlns:a16="http://schemas.microsoft.com/office/drawing/2014/main" id="{C86DC13F-A74F-494F-B0EA-D9A5CF0B4D0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3" name="Flecha derecha 1">
          <a:extLst>
            <a:ext uri="{FF2B5EF4-FFF2-40B4-BE49-F238E27FC236}">
              <a16:creationId xmlns:a16="http://schemas.microsoft.com/office/drawing/2014/main" id="{4321AB27-1F56-4266-AFC1-1EF895CDFA0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4" name="Flecha derecha 1">
          <a:extLst>
            <a:ext uri="{FF2B5EF4-FFF2-40B4-BE49-F238E27FC236}">
              <a16:creationId xmlns:a16="http://schemas.microsoft.com/office/drawing/2014/main" id="{2EA06769-D378-46AD-9192-51A674B9DEF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5" name="Flecha derecha 1">
          <a:extLst>
            <a:ext uri="{FF2B5EF4-FFF2-40B4-BE49-F238E27FC236}">
              <a16:creationId xmlns:a16="http://schemas.microsoft.com/office/drawing/2014/main" id="{90360CD0-3644-4232-AEC1-F9EC6113F22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6" name="Flecha derecha 25">
          <a:extLst>
            <a:ext uri="{FF2B5EF4-FFF2-40B4-BE49-F238E27FC236}">
              <a16:creationId xmlns:a16="http://schemas.microsoft.com/office/drawing/2014/main" id="{2089C3DD-B6B9-4890-9B1E-302D47782FFE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7" name="Flecha derecha 1">
          <a:extLst>
            <a:ext uri="{FF2B5EF4-FFF2-40B4-BE49-F238E27FC236}">
              <a16:creationId xmlns:a16="http://schemas.microsoft.com/office/drawing/2014/main" id="{1352678D-0D80-4E26-B24A-222FB26FF82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8" name="Flecha derecha 1">
          <a:extLst>
            <a:ext uri="{FF2B5EF4-FFF2-40B4-BE49-F238E27FC236}">
              <a16:creationId xmlns:a16="http://schemas.microsoft.com/office/drawing/2014/main" id="{4683BDF4-1791-4E1B-A55F-2BA0AAB9F9C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9" name="Flecha derecha 1">
          <a:extLst>
            <a:ext uri="{FF2B5EF4-FFF2-40B4-BE49-F238E27FC236}">
              <a16:creationId xmlns:a16="http://schemas.microsoft.com/office/drawing/2014/main" id="{3853C75E-C8B9-4117-8C66-4EC53FCBB8B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0" name="Flecha derecha 1">
          <a:extLst>
            <a:ext uri="{FF2B5EF4-FFF2-40B4-BE49-F238E27FC236}">
              <a16:creationId xmlns:a16="http://schemas.microsoft.com/office/drawing/2014/main" id="{1B65050B-9055-4CCD-8A15-9DDB292FE92C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1" name="Flecha derecha 1">
          <a:extLst>
            <a:ext uri="{FF2B5EF4-FFF2-40B4-BE49-F238E27FC236}">
              <a16:creationId xmlns:a16="http://schemas.microsoft.com/office/drawing/2014/main" id="{A53EF3F6-B2BC-4CD7-8797-64BEA806A21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2" name="Flecha derecha 1">
          <a:extLst>
            <a:ext uri="{FF2B5EF4-FFF2-40B4-BE49-F238E27FC236}">
              <a16:creationId xmlns:a16="http://schemas.microsoft.com/office/drawing/2014/main" id="{925789CF-A8F2-45C1-8E5F-0BCF3B83421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3" name="Flecha derecha 1">
          <a:extLst>
            <a:ext uri="{FF2B5EF4-FFF2-40B4-BE49-F238E27FC236}">
              <a16:creationId xmlns:a16="http://schemas.microsoft.com/office/drawing/2014/main" id="{2C774F76-DD24-40D4-9BDB-11009D7FB45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4" name="Flecha derecha 1">
          <a:extLst>
            <a:ext uri="{FF2B5EF4-FFF2-40B4-BE49-F238E27FC236}">
              <a16:creationId xmlns:a16="http://schemas.microsoft.com/office/drawing/2014/main" id="{E34B1192-5BEF-44D3-BEB4-BA60AB230EC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5" name="Flecha derecha 1">
          <a:extLst>
            <a:ext uri="{FF2B5EF4-FFF2-40B4-BE49-F238E27FC236}">
              <a16:creationId xmlns:a16="http://schemas.microsoft.com/office/drawing/2014/main" id="{D3897CE0-F5AD-4BBB-A434-1279FB145B3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6" name="Flecha derecha 1">
          <a:extLst>
            <a:ext uri="{FF2B5EF4-FFF2-40B4-BE49-F238E27FC236}">
              <a16:creationId xmlns:a16="http://schemas.microsoft.com/office/drawing/2014/main" id="{ACC009C8-9FEC-4611-A162-6CA3E847F2F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7" name="Flecha derecha 1">
          <a:extLst>
            <a:ext uri="{FF2B5EF4-FFF2-40B4-BE49-F238E27FC236}">
              <a16:creationId xmlns:a16="http://schemas.microsoft.com/office/drawing/2014/main" id="{BE09930A-7B25-4092-8E08-B150FAB60D3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8" name="Flecha derecha 1">
          <a:extLst>
            <a:ext uri="{FF2B5EF4-FFF2-40B4-BE49-F238E27FC236}">
              <a16:creationId xmlns:a16="http://schemas.microsoft.com/office/drawing/2014/main" id="{9EB77E25-A5FB-414A-AA62-6038FFE08FB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9" name="Flecha derecha 1">
          <a:extLst>
            <a:ext uri="{FF2B5EF4-FFF2-40B4-BE49-F238E27FC236}">
              <a16:creationId xmlns:a16="http://schemas.microsoft.com/office/drawing/2014/main" id="{E7E136A5-6F33-4457-8D89-6B557D0277FE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0" name="Flecha derecha 1">
          <a:extLst>
            <a:ext uri="{FF2B5EF4-FFF2-40B4-BE49-F238E27FC236}">
              <a16:creationId xmlns:a16="http://schemas.microsoft.com/office/drawing/2014/main" id="{73ED0EF0-D5E3-4E52-B328-237C748D4210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1" name="Flecha derecha 1">
          <a:extLst>
            <a:ext uri="{FF2B5EF4-FFF2-40B4-BE49-F238E27FC236}">
              <a16:creationId xmlns:a16="http://schemas.microsoft.com/office/drawing/2014/main" id="{7DDDCAE2-C44E-4D7D-B5E2-917D8FC2A8D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2" name="Flecha derecha 1">
          <a:extLst>
            <a:ext uri="{FF2B5EF4-FFF2-40B4-BE49-F238E27FC236}">
              <a16:creationId xmlns:a16="http://schemas.microsoft.com/office/drawing/2014/main" id="{5A5E8B4E-879F-4BE0-BFAF-363186D8A93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3" name="Flecha derecha 1">
          <a:extLst>
            <a:ext uri="{FF2B5EF4-FFF2-40B4-BE49-F238E27FC236}">
              <a16:creationId xmlns:a16="http://schemas.microsoft.com/office/drawing/2014/main" id="{3DF0109A-0DF1-4780-AA67-E97C24933E9B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4" name="Flecha derecha 1">
          <a:extLst>
            <a:ext uri="{FF2B5EF4-FFF2-40B4-BE49-F238E27FC236}">
              <a16:creationId xmlns:a16="http://schemas.microsoft.com/office/drawing/2014/main" id="{D7C2A3A5-F9DE-42AE-9525-8563CC22637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5" name="Flecha derecha 1">
          <a:extLst>
            <a:ext uri="{FF2B5EF4-FFF2-40B4-BE49-F238E27FC236}">
              <a16:creationId xmlns:a16="http://schemas.microsoft.com/office/drawing/2014/main" id="{FC553F1F-A6CB-4B10-8F30-11FC7C44F6E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6" name="Flecha derecha 1">
          <a:extLst>
            <a:ext uri="{FF2B5EF4-FFF2-40B4-BE49-F238E27FC236}">
              <a16:creationId xmlns:a16="http://schemas.microsoft.com/office/drawing/2014/main" id="{3253AD68-6156-452C-AE53-24DF8BD78A4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7" name="Flecha derecha 1">
          <a:extLst>
            <a:ext uri="{FF2B5EF4-FFF2-40B4-BE49-F238E27FC236}">
              <a16:creationId xmlns:a16="http://schemas.microsoft.com/office/drawing/2014/main" id="{5C58EA9A-3504-4B45-9843-81F997E20B47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8" name="Flecha derecha 1">
          <a:extLst>
            <a:ext uri="{FF2B5EF4-FFF2-40B4-BE49-F238E27FC236}">
              <a16:creationId xmlns:a16="http://schemas.microsoft.com/office/drawing/2014/main" id="{BF368EAE-FCA9-4396-8C5B-88542709DDA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9" name="Flecha derecha 1">
          <a:extLst>
            <a:ext uri="{FF2B5EF4-FFF2-40B4-BE49-F238E27FC236}">
              <a16:creationId xmlns:a16="http://schemas.microsoft.com/office/drawing/2014/main" id="{63218728-E490-4BD7-B7A5-1EC9FC22A54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0" name="Flecha derecha 1">
          <a:extLst>
            <a:ext uri="{FF2B5EF4-FFF2-40B4-BE49-F238E27FC236}">
              <a16:creationId xmlns:a16="http://schemas.microsoft.com/office/drawing/2014/main" id="{7944186F-5AC6-47B2-8AD0-CC056EF601D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1" name="Flecha derecha 1">
          <a:extLst>
            <a:ext uri="{FF2B5EF4-FFF2-40B4-BE49-F238E27FC236}">
              <a16:creationId xmlns:a16="http://schemas.microsoft.com/office/drawing/2014/main" id="{A2422F29-14F8-4D4B-8F1C-BD0FDDA6EE6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62" name="Flecha derecha 1">
          <a:extLst>
            <a:ext uri="{FF2B5EF4-FFF2-40B4-BE49-F238E27FC236}">
              <a16:creationId xmlns:a16="http://schemas.microsoft.com/office/drawing/2014/main" id="{4C3BC678-EA58-4924-809D-248CFB932C50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3" name="Flecha derecha 1">
          <a:extLst>
            <a:ext uri="{FF2B5EF4-FFF2-40B4-BE49-F238E27FC236}">
              <a16:creationId xmlns:a16="http://schemas.microsoft.com/office/drawing/2014/main" id="{783E13E1-9C60-4753-9D5C-77C047AE4A3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4" name="Flecha derecha 1">
          <a:extLst>
            <a:ext uri="{FF2B5EF4-FFF2-40B4-BE49-F238E27FC236}">
              <a16:creationId xmlns:a16="http://schemas.microsoft.com/office/drawing/2014/main" id="{703AABB2-F785-4DDA-B5E0-9605B0A84B1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5" name="Flecha derecha 1">
          <a:extLst>
            <a:ext uri="{FF2B5EF4-FFF2-40B4-BE49-F238E27FC236}">
              <a16:creationId xmlns:a16="http://schemas.microsoft.com/office/drawing/2014/main" id="{05428CC7-B865-441E-8F59-313E0170E153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66" name="Flecha derecha 1">
          <a:extLst>
            <a:ext uri="{FF2B5EF4-FFF2-40B4-BE49-F238E27FC236}">
              <a16:creationId xmlns:a16="http://schemas.microsoft.com/office/drawing/2014/main" id="{1E70BB35-EA93-4D22-8D92-66B722FD67D8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7" name="Flecha derecha 1">
          <a:extLst>
            <a:ext uri="{FF2B5EF4-FFF2-40B4-BE49-F238E27FC236}">
              <a16:creationId xmlns:a16="http://schemas.microsoft.com/office/drawing/2014/main" id="{356628E1-CD76-4017-B37E-D5CB16502B2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8" name="Flecha derecha 1">
          <a:extLst>
            <a:ext uri="{FF2B5EF4-FFF2-40B4-BE49-F238E27FC236}">
              <a16:creationId xmlns:a16="http://schemas.microsoft.com/office/drawing/2014/main" id="{2631DC94-59D1-4FD9-9533-B456E459FEA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9" name="Flecha derecha 1">
          <a:extLst>
            <a:ext uri="{FF2B5EF4-FFF2-40B4-BE49-F238E27FC236}">
              <a16:creationId xmlns:a16="http://schemas.microsoft.com/office/drawing/2014/main" id="{2330A9D5-187B-4D6C-A319-68321323B7F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0" name="Flecha derecha 1">
          <a:extLst>
            <a:ext uri="{FF2B5EF4-FFF2-40B4-BE49-F238E27FC236}">
              <a16:creationId xmlns:a16="http://schemas.microsoft.com/office/drawing/2014/main" id="{20FAA145-F5BD-4BD1-A5EB-979C3C488AE9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1" name="Flecha derecha 1">
          <a:extLst>
            <a:ext uri="{FF2B5EF4-FFF2-40B4-BE49-F238E27FC236}">
              <a16:creationId xmlns:a16="http://schemas.microsoft.com/office/drawing/2014/main" id="{AE35A1BD-6CA7-4972-937B-687179C499C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2" name="Flecha derecha 1">
          <a:extLst>
            <a:ext uri="{FF2B5EF4-FFF2-40B4-BE49-F238E27FC236}">
              <a16:creationId xmlns:a16="http://schemas.microsoft.com/office/drawing/2014/main" id="{CB2E4408-012F-49EC-AB8F-E61F5034D6A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3" name="Flecha derecha 1">
          <a:extLst>
            <a:ext uri="{FF2B5EF4-FFF2-40B4-BE49-F238E27FC236}">
              <a16:creationId xmlns:a16="http://schemas.microsoft.com/office/drawing/2014/main" id="{B7B18D6E-44B0-4372-8330-9273C73626B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4" name="Flecha derecha 1">
          <a:extLst>
            <a:ext uri="{FF2B5EF4-FFF2-40B4-BE49-F238E27FC236}">
              <a16:creationId xmlns:a16="http://schemas.microsoft.com/office/drawing/2014/main" id="{4756B1BB-0281-4BFE-8113-40E4D4888AD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5" name="Flecha derecha 25">
          <a:extLst>
            <a:ext uri="{FF2B5EF4-FFF2-40B4-BE49-F238E27FC236}">
              <a16:creationId xmlns:a16="http://schemas.microsoft.com/office/drawing/2014/main" id="{7AAAFF05-B93B-4B48-883B-E9570713467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6" name="Flecha derecha 1">
          <a:extLst>
            <a:ext uri="{FF2B5EF4-FFF2-40B4-BE49-F238E27FC236}">
              <a16:creationId xmlns:a16="http://schemas.microsoft.com/office/drawing/2014/main" id="{9EACDF03-E665-4628-9964-2B008DDE884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7" name="Flecha derecha 1">
          <a:extLst>
            <a:ext uri="{FF2B5EF4-FFF2-40B4-BE49-F238E27FC236}">
              <a16:creationId xmlns:a16="http://schemas.microsoft.com/office/drawing/2014/main" id="{ECF84056-19D0-4AB0-93B5-D910C2CABE8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8" name="Flecha derecha 1">
          <a:extLst>
            <a:ext uri="{FF2B5EF4-FFF2-40B4-BE49-F238E27FC236}">
              <a16:creationId xmlns:a16="http://schemas.microsoft.com/office/drawing/2014/main" id="{224592FB-79FC-4175-BD9C-57401C7EF79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9" name="Flecha derecha 1">
          <a:extLst>
            <a:ext uri="{FF2B5EF4-FFF2-40B4-BE49-F238E27FC236}">
              <a16:creationId xmlns:a16="http://schemas.microsoft.com/office/drawing/2014/main" id="{01DAD1EE-2C20-4A54-89A5-CB3B1FB2AED3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0" name="Flecha derecha 1">
          <a:extLst>
            <a:ext uri="{FF2B5EF4-FFF2-40B4-BE49-F238E27FC236}">
              <a16:creationId xmlns:a16="http://schemas.microsoft.com/office/drawing/2014/main" id="{329ABBBC-09AC-43E7-8792-1941DE7A21D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1" name="Flecha derecha 1">
          <a:extLst>
            <a:ext uri="{FF2B5EF4-FFF2-40B4-BE49-F238E27FC236}">
              <a16:creationId xmlns:a16="http://schemas.microsoft.com/office/drawing/2014/main" id="{A32F072D-AC4D-49C0-A72A-70E4FD2F8D5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2" name="Flecha derecha 1">
          <a:extLst>
            <a:ext uri="{FF2B5EF4-FFF2-40B4-BE49-F238E27FC236}">
              <a16:creationId xmlns:a16="http://schemas.microsoft.com/office/drawing/2014/main" id="{8A4D7EB2-7A87-4349-8132-A2193F4227D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3" name="Flecha derecha 1">
          <a:extLst>
            <a:ext uri="{FF2B5EF4-FFF2-40B4-BE49-F238E27FC236}">
              <a16:creationId xmlns:a16="http://schemas.microsoft.com/office/drawing/2014/main" id="{C8A8BA80-DA9D-4BBA-ABBA-DA582A42BD56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4" name="Flecha derecha 1">
          <a:extLst>
            <a:ext uri="{FF2B5EF4-FFF2-40B4-BE49-F238E27FC236}">
              <a16:creationId xmlns:a16="http://schemas.microsoft.com/office/drawing/2014/main" id="{520EBFAE-0E9A-44F9-B044-9C654BED0F0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5" name="Flecha derecha 1">
          <a:extLst>
            <a:ext uri="{FF2B5EF4-FFF2-40B4-BE49-F238E27FC236}">
              <a16:creationId xmlns:a16="http://schemas.microsoft.com/office/drawing/2014/main" id="{1BD43527-90D4-4056-81A8-C2236A23043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6" name="Flecha derecha 1">
          <a:extLst>
            <a:ext uri="{FF2B5EF4-FFF2-40B4-BE49-F238E27FC236}">
              <a16:creationId xmlns:a16="http://schemas.microsoft.com/office/drawing/2014/main" id="{7C44ABA1-6C79-49EF-BCE6-63280B6A42B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7" name="Flecha derecha 1">
          <a:extLst>
            <a:ext uri="{FF2B5EF4-FFF2-40B4-BE49-F238E27FC236}">
              <a16:creationId xmlns:a16="http://schemas.microsoft.com/office/drawing/2014/main" id="{B4C0BCED-59E6-4430-A602-08282CBDE78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8" name="Flecha derecha 1">
          <a:extLst>
            <a:ext uri="{FF2B5EF4-FFF2-40B4-BE49-F238E27FC236}">
              <a16:creationId xmlns:a16="http://schemas.microsoft.com/office/drawing/2014/main" id="{37730AA0-6C35-4F46-A5CD-5C23EE624115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9" name="Flecha derecha 1">
          <a:extLst>
            <a:ext uri="{FF2B5EF4-FFF2-40B4-BE49-F238E27FC236}">
              <a16:creationId xmlns:a16="http://schemas.microsoft.com/office/drawing/2014/main" id="{AC1E6B25-4919-4C4F-A698-60DB54AF450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0" name="Flecha derecha 1">
          <a:extLst>
            <a:ext uri="{FF2B5EF4-FFF2-40B4-BE49-F238E27FC236}">
              <a16:creationId xmlns:a16="http://schemas.microsoft.com/office/drawing/2014/main" id="{75922543-566C-4136-970E-0A4F3D0CC81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1" name="Flecha derecha 1">
          <a:extLst>
            <a:ext uri="{FF2B5EF4-FFF2-40B4-BE49-F238E27FC236}">
              <a16:creationId xmlns:a16="http://schemas.microsoft.com/office/drawing/2014/main" id="{D8ED81E4-32C5-4C43-85ED-F1867B0D0F1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2" name="Flecha derecha 1">
          <a:extLst>
            <a:ext uri="{FF2B5EF4-FFF2-40B4-BE49-F238E27FC236}">
              <a16:creationId xmlns:a16="http://schemas.microsoft.com/office/drawing/2014/main" id="{306C542D-D69A-42D0-AD4A-E9B1DEAEC5E6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3" name="Flecha derecha 1">
          <a:extLst>
            <a:ext uri="{FF2B5EF4-FFF2-40B4-BE49-F238E27FC236}">
              <a16:creationId xmlns:a16="http://schemas.microsoft.com/office/drawing/2014/main" id="{6F051FDB-C2EF-4D80-966E-0D60363D9FB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4" name="Flecha derecha 1">
          <a:extLst>
            <a:ext uri="{FF2B5EF4-FFF2-40B4-BE49-F238E27FC236}">
              <a16:creationId xmlns:a16="http://schemas.microsoft.com/office/drawing/2014/main" id="{023DA381-4ADD-40E3-9519-36957CDD26C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5" name="Flecha derecha 1">
          <a:extLst>
            <a:ext uri="{FF2B5EF4-FFF2-40B4-BE49-F238E27FC236}">
              <a16:creationId xmlns:a16="http://schemas.microsoft.com/office/drawing/2014/main" id="{50888FA2-D8EA-4F47-816D-9F34CC7D6AE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6" name="Flecha derecha 1">
          <a:extLst>
            <a:ext uri="{FF2B5EF4-FFF2-40B4-BE49-F238E27FC236}">
              <a16:creationId xmlns:a16="http://schemas.microsoft.com/office/drawing/2014/main" id="{A10AE804-611F-4144-992D-65701DC0D012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7" name="Flecha derecha 1">
          <a:extLst>
            <a:ext uri="{FF2B5EF4-FFF2-40B4-BE49-F238E27FC236}">
              <a16:creationId xmlns:a16="http://schemas.microsoft.com/office/drawing/2014/main" id="{870A5E2C-C255-421D-ACED-D3250D78E5B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8" name="Flecha derecha 1">
          <a:extLst>
            <a:ext uri="{FF2B5EF4-FFF2-40B4-BE49-F238E27FC236}">
              <a16:creationId xmlns:a16="http://schemas.microsoft.com/office/drawing/2014/main" id="{0DA2F36E-DB1D-4F26-B12F-86EFDE769C2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9" name="Flecha derecha 1">
          <a:extLst>
            <a:ext uri="{FF2B5EF4-FFF2-40B4-BE49-F238E27FC236}">
              <a16:creationId xmlns:a16="http://schemas.microsoft.com/office/drawing/2014/main" id="{3FBD1D09-9DB0-4476-B92F-E46150EC4CF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0" name="Flecha derecha 1">
          <a:extLst>
            <a:ext uri="{FF2B5EF4-FFF2-40B4-BE49-F238E27FC236}">
              <a16:creationId xmlns:a16="http://schemas.microsoft.com/office/drawing/2014/main" id="{13FD6291-3320-48E3-BFAA-0C9A58BF9ED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1" name="Flecha derecha 1">
          <a:extLst>
            <a:ext uri="{FF2B5EF4-FFF2-40B4-BE49-F238E27FC236}">
              <a16:creationId xmlns:a16="http://schemas.microsoft.com/office/drawing/2014/main" id="{B40CB29A-1EEF-478D-A047-7084099E469A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2" name="Flecha derecha 1">
          <a:extLst>
            <a:ext uri="{FF2B5EF4-FFF2-40B4-BE49-F238E27FC236}">
              <a16:creationId xmlns:a16="http://schemas.microsoft.com/office/drawing/2014/main" id="{D57AC82A-BD2B-4381-9683-8811BEBA17C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3" name="Flecha derecha 1">
          <a:extLst>
            <a:ext uri="{FF2B5EF4-FFF2-40B4-BE49-F238E27FC236}">
              <a16:creationId xmlns:a16="http://schemas.microsoft.com/office/drawing/2014/main" id="{0A4CA915-8E50-44C6-8970-FBCC99446FA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4" name="Flecha derecha 1">
          <a:extLst>
            <a:ext uri="{FF2B5EF4-FFF2-40B4-BE49-F238E27FC236}">
              <a16:creationId xmlns:a16="http://schemas.microsoft.com/office/drawing/2014/main" id="{10BD2F7C-F08C-4ABE-A6ED-30416EC574CE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5" name="Flecha derecha 1">
          <a:extLst>
            <a:ext uri="{FF2B5EF4-FFF2-40B4-BE49-F238E27FC236}">
              <a16:creationId xmlns:a16="http://schemas.microsoft.com/office/drawing/2014/main" id="{F8B79550-C330-41EA-9EAD-FD01C449C656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6" name="Flecha derecha 1">
          <a:extLst>
            <a:ext uri="{FF2B5EF4-FFF2-40B4-BE49-F238E27FC236}">
              <a16:creationId xmlns:a16="http://schemas.microsoft.com/office/drawing/2014/main" id="{017ECF4D-3933-4384-88DC-56283420F63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7" name="Flecha derecha 1">
          <a:extLst>
            <a:ext uri="{FF2B5EF4-FFF2-40B4-BE49-F238E27FC236}">
              <a16:creationId xmlns:a16="http://schemas.microsoft.com/office/drawing/2014/main" id="{CAE127B0-D100-4945-BF8B-38A0AE427C1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8" name="Flecha derecha 1">
          <a:extLst>
            <a:ext uri="{FF2B5EF4-FFF2-40B4-BE49-F238E27FC236}">
              <a16:creationId xmlns:a16="http://schemas.microsoft.com/office/drawing/2014/main" id="{C8C543C9-8CDE-424D-B077-5EF3A45D701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9" name="Flecha derecha 1">
          <a:extLst>
            <a:ext uri="{FF2B5EF4-FFF2-40B4-BE49-F238E27FC236}">
              <a16:creationId xmlns:a16="http://schemas.microsoft.com/office/drawing/2014/main" id="{AA8AA31A-6594-42A1-8555-A390EA400DA0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0" name="Flecha derecha 1">
          <a:extLst>
            <a:ext uri="{FF2B5EF4-FFF2-40B4-BE49-F238E27FC236}">
              <a16:creationId xmlns:a16="http://schemas.microsoft.com/office/drawing/2014/main" id="{AB21B4C8-8469-40F5-9C81-01B2DDE247E5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1" name="Flecha derecha 1">
          <a:extLst>
            <a:ext uri="{FF2B5EF4-FFF2-40B4-BE49-F238E27FC236}">
              <a16:creationId xmlns:a16="http://schemas.microsoft.com/office/drawing/2014/main" id="{3F6502A8-F2DD-47C6-A66F-D7A18A6B0A0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2" name="Flecha derecha 1">
          <a:extLst>
            <a:ext uri="{FF2B5EF4-FFF2-40B4-BE49-F238E27FC236}">
              <a16:creationId xmlns:a16="http://schemas.microsoft.com/office/drawing/2014/main" id="{8962E31D-D394-41E6-AC6B-CB01AE302852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3" name="Flecha derecha 1">
          <a:extLst>
            <a:ext uri="{FF2B5EF4-FFF2-40B4-BE49-F238E27FC236}">
              <a16:creationId xmlns:a16="http://schemas.microsoft.com/office/drawing/2014/main" id="{8AFC2B5E-C2DB-41A4-8564-5162E04F28F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4" name="Flecha derecha 1">
          <a:extLst>
            <a:ext uri="{FF2B5EF4-FFF2-40B4-BE49-F238E27FC236}">
              <a16:creationId xmlns:a16="http://schemas.microsoft.com/office/drawing/2014/main" id="{29DDEF49-5B06-46E2-842C-5C054E33E87F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5" name="Flecha derecha 1">
          <a:extLst>
            <a:ext uri="{FF2B5EF4-FFF2-40B4-BE49-F238E27FC236}">
              <a16:creationId xmlns:a16="http://schemas.microsoft.com/office/drawing/2014/main" id="{C31654B9-93C6-482B-A35F-F2084FBF83E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6" name="Flecha derecha 1">
          <a:extLst>
            <a:ext uri="{FF2B5EF4-FFF2-40B4-BE49-F238E27FC236}">
              <a16:creationId xmlns:a16="http://schemas.microsoft.com/office/drawing/2014/main" id="{E5BBA356-CB8F-46FE-9CA0-6C376E0C8F2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7" name="Flecha derecha 1">
          <a:extLst>
            <a:ext uri="{FF2B5EF4-FFF2-40B4-BE49-F238E27FC236}">
              <a16:creationId xmlns:a16="http://schemas.microsoft.com/office/drawing/2014/main" id="{8ACFC957-2F62-435C-8895-229B57238F2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8" name="Flecha derecha 1">
          <a:extLst>
            <a:ext uri="{FF2B5EF4-FFF2-40B4-BE49-F238E27FC236}">
              <a16:creationId xmlns:a16="http://schemas.microsoft.com/office/drawing/2014/main" id="{E3F71545-B85A-4DA8-93B0-4D5AA10FA425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9" name="Flecha derecha 1">
          <a:extLst>
            <a:ext uri="{FF2B5EF4-FFF2-40B4-BE49-F238E27FC236}">
              <a16:creationId xmlns:a16="http://schemas.microsoft.com/office/drawing/2014/main" id="{6B9EE8ED-47A0-4D04-8049-63CDAD959B5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0" name="Flecha derecha 1">
          <a:extLst>
            <a:ext uri="{FF2B5EF4-FFF2-40B4-BE49-F238E27FC236}">
              <a16:creationId xmlns:a16="http://schemas.microsoft.com/office/drawing/2014/main" id="{1DCC2856-35FA-4197-8125-88D4DE97E8B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1" name="Flecha derecha 1">
          <a:extLst>
            <a:ext uri="{FF2B5EF4-FFF2-40B4-BE49-F238E27FC236}">
              <a16:creationId xmlns:a16="http://schemas.microsoft.com/office/drawing/2014/main" id="{4F6F47E7-9287-42B7-ADD3-6C65997FC09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2" name="Flecha derecha 1">
          <a:extLst>
            <a:ext uri="{FF2B5EF4-FFF2-40B4-BE49-F238E27FC236}">
              <a16:creationId xmlns:a16="http://schemas.microsoft.com/office/drawing/2014/main" id="{06D50CC5-4FB7-482C-A7D1-4F20D008A5D4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3" name="Flecha derecha 1">
          <a:extLst>
            <a:ext uri="{FF2B5EF4-FFF2-40B4-BE49-F238E27FC236}">
              <a16:creationId xmlns:a16="http://schemas.microsoft.com/office/drawing/2014/main" id="{D2B2FFF6-6EE4-42B4-B400-3FCB66F38F99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4" name="Flecha derecha 1">
          <a:extLst>
            <a:ext uri="{FF2B5EF4-FFF2-40B4-BE49-F238E27FC236}">
              <a16:creationId xmlns:a16="http://schemas.microsoft.com/office/drawing/2014/main" id="{CE5BB5A7-60FC-4726-937D-E6F43EDF174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5" name="Flecha derecha 1">
          <a:extLst>
            <a:ext uri="{FF2B5EF4-FFF2-40B4-BE49-F238E27FC236}">
              <a16:creationId xmlns:a16="http://schemas.microsoft.com/office/drawing/2014/main" id="{9BBFAD30-59E1-44E0-A081-541A9210727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6" name="Flecha derecha 1">
          <a:extLst>
            <a:ext uri="{FF2B5EF4-FFF2-40B4-BE49-F238E27FC236}">
              <a16:creationId xmlns:a16="http://schemas.microsoft.com/office/drawing/2014/main" id="{15E17118-EE24-4879-AE3A-B06D94A3FA6B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7" name="Flecha derecha 25">
          <a:extLst>
            <a:ext uri="{FF2B5EF4-FFF2-40B4-BE49-F238E27FC236}">
              <a16:creationId xmlns:a16="http://schemas.microsoft.com/office/drawing/2014/main" id="{8F937708-893C-4789-8CB6-7670097FF8A2}"/>
            </a:ext>
          </a:extLst>
        </xdr:cNvPr>
        <xdr:cNvSpPr/>
      </xdr:nvSpPr>
      <xdr:spPr>
        <a:xfrm>
          <a:off x="3936999" y="22059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8" name="Flecha derecha 1">
          <a:extLst>
            <a:ext uri="{FF2B5EF4-FFF2-40B4-BE49-F238E27FC236}">
              <a16:creationId xmlns:a16="http://schemas.microsoft.com/office/drawing/2014/main" id="{9C52B3D4-1972-46F1-96DE-7D882593A1E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9" name="Flecha derecha 1">
          <a:extLst>
            <a:ext uri="{FF2B5EF4-FFF2-40B4-BE49-F238E27FC236}">
              <a16:creationId xmlns:a16="http://schemas.microsoft.com/office/drawing/2014/main" id="{180D086F-29D2-4A67-913A-C657CDB1678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0" name="Flecha derecha 1">
          <a:extLst>
            <a:ext uri="{FF2B5EF4-FFF2-40B4-BE49-F238E27FC236}">
              <a16:creationId xmlns:a16="http://schemas.microsoft.com/office/drawing/2014/main" id="{FBE6A804-EF14-484A-8757-C64FDBD9632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2" name="Flecha derecha 1">
          <a:extLst>
            <a:ext uri="{FF2B5EF4-FFF2-40B4-BE49-F238E27FC236}">
              <a16:creationId xmlns:a16="http://schemas.microsoft.com/office/drawing/2014/main" id="{9B4E6E6C-5F49-4C39-ADC0-5AE49D53162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3" name="Flecha derecha 1">
          <a:extLst>
            <a:ext uri="{FF2B5EF4-FFF2-40B4-BE49-F238E27FC236}">
              <a16:creationId xmlns:a16="http://schemas.microsoft.com/office/drawing/2014/main" id="{F0F8FD4D-1946-4B6B-A717-29BAD8681F1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4" name="Flecha derecha 1">
          <a:extLst>
            <a:ext uri="{FF2B5EF4-FFF2-40B4-BE49-F238E27FC236}">
              <a16:creationId xmlns:a16="http://schemas.microsoft.com/office/drawing/2014/main" id="{D8BBEF94-4B63-4515-9FD7-0E4D499CB9E1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6" name="Flecha derecha 1">
          <a:extLst>
            <a:ext uri="{FF2B5EF4-FFF2-40B4-BE49-F238E27FC236}">
              <a16:creationId xmlns:a16="http://schemas.microsoft.com/office/drawing/2014/main" id="{10F667C8-0285-435C-BF19-7B2C84707297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7" name="Flecha derecha 1">
          <a:extLst>
            <a:ext uri="{FF2B5EF4-FFF2-40B4-BE49-F238E27FC236}">
              <a16:creationId xmlns:a16="http://schemas.microsoft.com/office/drawing/2014/main" id="{1A579551-83FF-4512-AD79-AB799980FA6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8" name="Flecha derecha 1">
          <a:extLst>
            <a:ext uri="{FF2B5EF4-FFF2-40B4-BE49-F238E27FC236}">
              <a16:creationId xmlns:a16="http://schemas.microsoft.com/office/drawing/2014/main" id="{9ABB16ED-D594-4C96-A69A-9CFFD75D85BA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9" name="Flecha derecha 1">
          <a:extLst>
            <a:ext uri="{FF2B5EF4-FFF2-40B4-BE49-F238E27FC236}">
              <a16:creationId xmlns:a16="http://schemas.microsoft.com/office/drawing/2014/main" id="{66011706-3E03-41F9-8C16-B82A7DA10558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1" name="Flecha derecha 1">
          <a:extLst>
            <a:ext uri="{FF2B5EF4-FFF2-40B4-BE49-F238E27FC236}">
              <a16:creationId xmlns:a16="http://schemas.microsoft.com/office/drawing/2014/main" id="{F7BF94A7-89FF-47A0-812D-1CE1BF3FA63F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2" name="Flecha derecha 1">
          <a:extLst>
            <a:ext uri="{FF2B5EF4-FFF2-40B4-BE49-F238E27FC236}">
              <a16:creationId xmlns:a16="http://schemas.microsoft.com/office/drawing/2014/main" id="{6B225E80-3DFB-4498-B0DB-9F28952D1804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3" name="Flecha derecha 1">
          <a:extLst>
            <a:ext uri="{FF2B5EF4-FFF2-40B4-BE49-F238E27FC236}">
              <a16:creationId xmlns:a16="http://schemas.microsoft.com/office/drawing/2014/main" id="{7A099F90-D998-49F9-BC59-90455F043E5D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5" name="Flecha derecha 1">
          <a:extLst>
            <a:ext uri="{FF2B5EF4-FFF2-40B4-BE49-F238E27FC236}">
              <a16:creationId xmlns:a16="http://schemas.microsoft.com/office/drawing/2014/main" id="{A632DB27-6213-4EB2-8F97-6F15DABB2D06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6" name="Flecha derecha 1">
          <a:extLst>
            <a:ext uri="{FF2B5EF4-FFF2-40B4-BE49-F238E27FC236}">
              <a16:creationId xmlns:a16="http://schemas.microsoft.com/office/drawing/2014/main" id="{3D729045-6E6F-45BA-A755-96EA2C8BD01C}"/>
            </a:ext>
          </a:extLst>
        </xdr:cNvPr>
        <xdr:cNvSpPr/>
      </xdr:nvSpPr>
      <xdr:spPr>
        <a:xfrm>
          <a:off x="3936999" y="21869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301624</xdr:colOff>
      <xdr:row>0</xdr:row>
      <xdr:rowOff>31750</xdr:rowOff>
    </xdr:from>
    <xdr:to>
      <xdr:col>1</xdr:col>
      <xdr:colOff>857249</xdr:colOff>
      <xdr:row>0</xdr:row>
      <xdr:rowOff>622300</xdr:rowOff>
    </xdr:to>
    <xdr:pic>
      <xdr:nvPicPr>
        <xdr:cNvPr id="458" name="Imagen 457">
          <a:extLst>
            <a:ext uri="{FF2B5EF4-FFF2-40B4-BE49-F238E27FC236}">
              <a16:creationId xmlns:a16="http://schemas.microsoft.com/office/drawing/2014/main" id="{B5EE030D-8C6B-49E8-8598-5DDBB39144A2}"/>
            </a:ext>
            <a:ext uri="{147F2762-F138-4A5C-976F-8EAC2B608ADB}">
              <a16:predDERef xmlns:a16="http://schemas.microsoft.com/office/drawing/2014/main" pred="{272E4C52-6255-4504-8D65-88DF2AB6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937" y="31750"/>
          <a:ext cx="555625" cy="590550"/>
        </a:xfrm>
        <a:prstGeom prst="rect">
          <a:avLst/>
        </a:prstGeom>
      </xdr:spPr>
    </xdr:pic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40" name="Flecha derecha 1">
          <a:extLst>
            <a:ext uri="{FF2B5EF4-FFF2-40B4-BE49-F238E27FC236}">
              <a16:creationId xmlns:a16="http://schemas.microsoft.com/office/drawing/2014/main" id="{7D5786AF-F442-4FCB-A48E-27D91E873F22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4" name="Flecha derecha 1">
          <a:extLst>
            <a:ext uri="{FF2B5EF4-FFF2-40B4-BE49-F238E27FC236}">
              <a16:creationId xmlns:a16="http://schemas.microsoft.com/office/drawing/2014/main" id="{698C9590-9045-430C-9762-E2E7CD5E465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7" name="Flecha derecha 1">
          <a:extLst>
            <a:ext uri="{FF2B5EF4-FFF2-40B4-BE49-F238E27FC236}">
              <a16:creationId xmlns:a16="http://schemas.microsoft.com/office/drawing/2014/main" id="{56714DB1-29DB-4547-AA81-BFBCC1562D62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8" name="Flecha derecha 1">
          <a:extLst>
            <a:ext uri="{FF2B5EF4-FFF2-40B4-BE49-F238E27FC236}">
              <a16:creationId xmlns:a16="http://schemas.microsoft.com/office/drawing/2014/main" id="{014DA4A0-81A0-4E0A-B4C5-C10886F1563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9" name="Flecha derecha 1">
          <a:extLst>
            <a:ext uri="{FF2B5EF4-FFF2-40B4-BE49-F238E27FC236}">
              <a16:creationId xmlns:a16="http://schemas.microsoft.com/office/drawing/2014/main" id="{053EE7A8-0BD2-4481-B0A0-291D35F39DF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50" name="Flecha derecha 1">
          <a:extLst>
            <a:ext uri="{FF2B5EF4-FFF2-40B4-BE49-F238E27FC236}">
              <a16:creationId xmlns:a16="http://schemas.microsoft.com/office/drawing/2014/main" id="{555241B5-F5DB-48B6-B347-AC0D9CCEEB08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1" name="Flecha derecha 1">
          <a:extLst>
            <a:ext uri="{FF2B5EF4-FFF2-40B4-BE49-F238E27FC236}">
              <a16:creationId xmlns:a16="http://schemas.microsoft.com/office/drawing/2014/main" id="{82D3F5EC-231D-45F4-9854-17E9591E968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2" name="Flecha derecha 1">
          <a:extLst>
            <a:ext uri="{FF2B5EF4-FFF2-40B4-BE49-F238E27FC236}">
              <a16:creationId xmlns:a16="http://schemas.microsoft.com/office/drawing/2014/main" id="{1C955A78-4915-444A-B435-31779F970D6C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3" name="Flecha derecha 1">
          <a:extLst>
            <a:ext uri="{FF2B5EF4-FFF2-40B4-BE49-F238E27FC236}">
              <a16:creationId xmlns:a16="http://schemas.microsoft.com/office/drawing/2014/main" id="{6798F043-2D2F-4D81-BBE8-4DBD58643C7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4" name="Flecha derecha 1">
          <a:extLst>
            <a:ext uri="{FF2B5EF4-FFF2-40B4-BE49-F238E27FC236}">
              <a16:creationId xmlns:a16="http://schemas.microsoft.com/office/drawing/2014/main" id="{C8B48996-9C10-44E1-8C17-BEB536CE445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55" name="Flecha derecha 1">
          <a:extLst>
            <a:ext uri="{FF2B5EF4-FFF2-40B4-BE49-F238E27FC236}">
              <a16:creationId xmlns:a16="http://schemas.microsoft.com/office/drawing/2014/main" id="{09040E59-975F-473D-9449-DF2B7257921E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6" name="Flecha derecha 1">
          <a:extLst>
            <a:ext uri="{FF2B5EF4-FFF2-40B4-BE49-F238E27FC236}">
              <a16:creationId xmlns:a16="http://schemas.microsoft.com/office/drawing/2014/main" id="{F3891C50-4186-40F5-86FF-12FE5D2FCB7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7" name="Flecha derecha 1">
          <a:extLst>
            <a:ext uri="{FF2B5EF4-FFF2-40B4-BE49-F238E27FC236}">
              <a16:creationId xmlns:a16="http://schemas.microsoft.com/office/drawing/2014/main" id="{2DF54DCC-DE6B-4A90-9BA6-ECD9C4013A8C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9" name="Flecha derecha 1">
          <a:extLst>
            <a:ext uri="{FF2B5EF4-FFF2-40B4-BE49-F238E27FC236}">
              <a16:creationId xmlns:a16="http://schemas.microsoft.com/office/drawing/2014/main" id="{8765BB19-666B-442C-95E5-CB05BEB4DF39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0" name="Flecha derecha 1">
          <a:extLst>
            <a:ext uri="{FF2B5EF4-FFF2-40B4-BE49-F238E27FC236}">
              <a16:creationId xmlns:a16="http://schemas.microsoft.com/office/drawing/2014/main" id="{EBAC0099-CE3B-4B87-8D42-780E66DDBACD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1" name="Flecha derecha 1">
          <a:extLst>
            <a:ext uri="{FF2B5EF4-FFF2-40B4-BE49-F238E27FC236}">
              <a16:creationId xmlns:a16="http://schemas.microsoft.com/office/drawing/2014/main" id="{34B97EFE-26DA-4D26-AD3E-A2F7A63E349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2" name="Flecha derecha 1">
          <a:extLst>
            <a:ext uri="{FF2B5EF4-FFF2-40B4-BE49-F238E27FC236}">
              <a16:creationId xmlns:a16="http://schemas.microsoft.com/office/drawing/2014/main" id="{5287EC24-FDA2-4A58-865B-97BADAB4CB3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3" name="Flecha derecha 1">
          <a:extLst>
            <a:ext uri="{FF2B5EF4-FFF2-40B4-BE49-F238E27FC236}">
              <a16:creationId xmlns:a16="http://schemas.microsoft.com/office/drawing/2014/main" id="{AD05404A-6B7A-49D9-9132-995FA228EEED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4" name="Flecha derecha 1">
          <a:extLst>
            <a:ext uri="{FF2B5EF4-FFF2-40B4-BE49-F238E27FC236}">
              <a16:creationId xmlns:a16="http://schemas.microsoft.com/office/drawing/2014/main" id="{57F7E54C-D51C-42DF-BAF3-F772617A1748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5" name="Flecha derecha 1">
          <a:extLst>
            <a:ext uri="{FF2B5EF4-FFF2-40B4-BE49-F238E27FC236}">
              <a16:creationId xmlns:a16="http://schemas.microsoft.com/office/drawing/2014/main" id="{76C55575-8C15-48FF-846D-A6157A1097C5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6" name="Flecha derecha 1">
          <a:extLst>
            <a:ext uri="{FF2B5EF4-FFF2-40B4-BE49-F238E27FC236}">
              <a16:creationId xmlns:a16="http://schemas.microsoft.com/office/drawing/2014/main" id="{2DDE89E5-3372-4EDE-8A92-A4CB670DF02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67" name="Flecha derecha 25">
          <a:extLst>
            <a:ext uri="{FF2B5EF4-FFF2-40B4-BE49-F238E27FC236}">
              <a16:creationId xmlns:a16="http://schemas.microsoft.com/office/drawing/2014/main" id="{5568865A-7E01-40ED-8669-B6BFF5B2AD0D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8" name="Flecha derecha 1">
          <a:extLst>
            <a:ext uri="{FF2B5EF4-FFF2-40B4-BE49-F238E27FC236}">
              <a16:creationId xmlns:a16="http://schemas.microsoft.com/office/drawing/2014/main" id="{36331F12-0F3C-4739-9B31-485A7FBDC49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9" name="Flecha derecha 1">
          <a:extLst>
            <a:ext uri="{FF2B5EF4-FFF2-40B4-BE49-F238E27FC236}">
              <a16:creationId xmlns:a16="http://schemas.microsoft.com/office/drawing/2014/main" id="{E71DB1D7-2AB6-42FF-827C-3A42DC8DDA04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0" name="Flecha derecha 1">
          <a:extLst>
            <a:ext uri="{FF2B5EF4-FFF2-40B4-BE49-F238E27FC236}">
              <a16:creationId xmlns:a16="http://schemas.microsoft.com/office/drawing/2014/main" id="{E9E26C5E-78EE-4737-A08E-6025DBEE327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1" name="Flecha derecha 1">
          <a:extLst>
            <a:ext uri="{FF2B5EF4-FFF2-40B4-BE49-F238E27FC236}">
              <a16:creationId xmlns:a16="http://schemas.microsoft.com/office/drawing/2014/main" id="{3606CF67-6B53-4AC4-A7DC-D632C068EED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72" name="Flecha derecha 1">
          <a:extLst>
            <a:ext uri="{FF2B5EF4-FFF2-40B4-BE49-F238E27FC236}">
              <a16:creationId xmlns:a16="http://schemas.microsoft.com/office/drawing/2014/main" id="{AEB06E5E-8CB2-4843-AFAA-4C2CF3A011AB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3" name="Flecha derecha 1">
          <a:extLst>
            <a:ext uri="{FF2B5EF4-FFF2-40B4-BE49-F238E27FC236}">
              <a16:creationId xmlns:a16="http://schemas.microsoft.com/office/drawing/2014/main" id="{77D45B80-C11A-4204-908C-6594E5462A6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4" name="Flecha derecha 1">
          <a:extLst>
            <a:ext uri="{FF2B5EF4-FFF2-40B4-BE49-F238E27FC236}">
              <a16:creationId xmlns:a16="http://schemas.microsoft.com/office/drawing/2014/main" id="{3D7915A9-1DD3-44A8-AF9B-A437814BC46D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5" name="Flecha derecha 1">
          <a:extLst>
            <a:ext uri="{FF2B5EF4-FFF2-40B4-BE49-F238E27FC236}">
              <a16:creationId xmlns:a16="http://schemas.microsoft.com/office/drawing/2014/main" id="{37A88743-844A-4F32-99E8-5B60B601653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6" name="Flecha derecha 1">
          <a:extLst>
            <a:ext uri="{FF2B5EF4-FFF2-40B4-BE49-F238E27FC236}">
              <a16:creationId xmlns:a16="http://schemas.microsoft.com/office/drawing/2014/main" id="{20162354-BD4C-4E49-98F4-85A20974CD8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77" name="Flecha derecha 1">
          <a:extLst>
            <a:ext uri="{FF2B5EF4-FFF2-40B4-BE49-F238E27FC236}">
              <a16:creationId xmlns:a16="http://schemas.microsoft.com/office/drawing/2014/main" id="{296B2536-F74D-42AF-BA48-6E065F79ADF5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8" name="Flecha derecha 1">
          <a:extLst>
            <a:ext uri="{FF2B5EF4-FFF2-40B4-BE49-F238E27FC236}">
              <a16:creationId xmlns:a16="http://schemas.microsoft.com/office/drawing/2014/main" id="{3ACF4801-AF1C-46AD-BB60-BDEC9270028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9" name="Flecha derecha 1">
          <a:extLst>
            <a:ext uri="{FF2B5EF4-FFF2-40B4-BE49-F238E27FC236}">
              <a16:creationId xmlns:a16="http://schemas.microsoft.com/office/drawing/2014/main" id="{7B2045AC-814B-4868-AEA5-D8EEE7289439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0" name="Flecha derecha 1">
          <a:extLst>
            <a:ext uri="{FF2B5EF4-FFF2-40B4-BE49-F238E27FC236}">
              <a16:creationId xmlns:a16="http://schemas.microsoft.com/office/drawing/2014/main" id="{1FAF6C08-3E5C-4C35-B00E-19F68167F2A0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1" name="Flecha derecha 1">
          <a:extLst>
            <a:ext uri="{FF2B5EF4-FFF2-40B4-BE49-F238E27FC236}">
              <a16:creationId xmlns:a16="http://schemas.microsoft.com/office/drawing/2014/main" id="{DC047D57-9D4A-4674-9157-BD221C4B5341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2" name="Flecha derecha 1">
          <a:extLst>
            <a:ext uri="{FF2B5EF4-FFF2-40B4-BE49-F238E27FC236}">
              <a16:creationId xmlns:a16="http://schemas.microsoft.com/office/drawing/2014/main" id="{8D895A88-DE41-456B-95CA-FE703EF6854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3" name="Flecha derecha 1">
          <a:extLst>
            <a:ext uri="{FF2B5EF4-FFF2-40B4-BE49-F238E27FC236}">
              <a16:creationId xmlns:a16="http://schemas.microsoft.com/office/drawing/2014/main" id="{1658AFC6-94CD-462B-B876-462EC441B39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4" name="Flecha derecha 1">
          <a:extLst>
            <a:ext uri="{FF2B5EF4-FFF2-40B4-BE49-F238E27FC236}">
              <a16:creationId xmlns:a16="http://schemas.microsoft.com/office/drawing/2014/main" id="{5FF963DF-E074-4AB5-A8CD-428FA14697F0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5" name="Flecha derecha 1">
          <a:extLst>
            <a:ext uri="{FF2B5EF4-FFF2-40B4-BE49-F238E27FC236}">
              <a16:creationId xmlns:a16="http://schemas.microsoft.com/office/drawing/2014/main" id="{683B2FB8-58CF-4D2C-B2E1-3D4A39EDE876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6" name="Flecha derecha 1">
          <a:extLst>
            <a:ext uri="{FF2B5EF4-FFF2-40B4-BE49-F238E27FC236}">
              <a16:creationId xmlns:a16="http://schemas.microsoft.com/office/drawing/2014/main" id="{4CA8DEE7-7930-43FB-843B-B7C56FC1118F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7" name="Flecha derecha 1">
          <a:extLst>
            <a:ext uri="{FF2B5EF4-FFF2-40B4-BE49-F238E27FC236}">
              <a16:creationId xmlns:a16="http://schemas.microsoft.com/office/drawing/2014/main" id="{D6AEC979-9BC2-458A-B069-F04B200E710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88" name="Flecha derecha 1">
          <a:extLst>
            <a:ext uri="{FF2B5EF4-FFF2-40B4-BE49-F238E27FC236}">
              <a16:creationId xmlns:a16="http://schemas.microsoft.com/office/drawing/2014/main" id="{73F33B0E-2D91-4066-84EF-358B8892DD3D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9" name="Flecha derecha 1">
          <a:extLst>
            <a:ext uri="{FF2B5EF4-FFF2-40B4-BE49-F238E27FC236}">
              <a16:creationId xmlns:a16="http://schemas.microsoft.com/office/drawing/2014/main" id="{FFC6FB72-6C41-4379-961D-5565AD58642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0" name="Flecha derecha 1">
          <a:extLst>
            <a:ext uri="{FF2B5EF4-FFF2-40B4-BE49-F238E27FC236}">
              <a16:creationId xmlns:a16="http://schemas.microsoft.com/office/drawing/2014/main" id="{5371A003-685B-4B1B-B2B8-70CE1F0C39B1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1" name="Flecha derecha 1">
          <a:extLst>
            <a:ext uri="{FF2B5EF4-FFF2-40B4-BE49-F238E27FC236}">
              <a16:creationId xmlns:a16="http://schemas.microsoft.com/office/drawing/2014/main" id="{DB36726A-73F6-4BE2-AB41-3512BB1C083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2" name="Flecha derecha 1">
          <a:extLst>
            <a:ext uri="{FF2B5EF4-FFF2-40B4-BE49-F238E27FC236}">
              <a16:creationId xmlns:a16="http://schemas.microsoft.com/office/drawing/2014/main" id="{980372B6-3CFA-475C-A800-1E51B7B0522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93" name="Flecha derecha 1">
          <a:extLst>
            <a:ext uri="{FF2B5EF4-FFF2-40B4-BE49-F238E27FC236}">
              <a16:creationId xmlns:a16="http://schemas.microsoft.com/office/drawing/2014/main" id="{BFE8C815-CEE6-4610-8033-E015E06FA5E6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4" name="Flecha derecha 1">
          <a:extLst>
            <a:ext uri="{FF2B5EF4-FFF2-40B4-BE49-F238E27FC236}">
              <a16:creationId xmlns:a16="http://schemas.microsoft.com/office/drawing/2014/main" id="{EF60A3E2-D332-4DD8-A001-BCC299291D4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5" name="Flecha derecha 1">
          <a:extLst>
            <a:ext uri="{FF2B5EF4-FFF2-40B4-BE49-F238E27FC236}">
              <a16:creationId xmlns:a16="http://schemas.microsoft.com/office/drawing/2014/main" id="{256A7632-DF28-4C84-A907-9A8278B7E63E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6" name="Flecha derecha 1">
          <a:extLst>
            <a:ext uri="{FF2B5EF4-FFF2-40B4-BE49-F238E27FC236}">
              <a16:creationId xmlns:a16="http://schemas.microsoft.com/office/drawing/2014/main" id="{8D94150A-3A3A-4312-8A25-B2894FDBE5E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7" name="Flecha derecha 1">
          <a:extLst>
            <a:ext uri="{FF2B5EF4-FFF2-40B4-BE49-F238E27FC236}">
              <a16:creationId xmlns:a16="http://schemas.microsoft.com/office/drawing/2014/main" id="{B556387B-7FD7-4F27-B707-72692DC9B11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98" name="Flecha derecha 1">
          <a:extLst>
            <a:ext uri="{FF2B5EF4-FFF2-40B4-BE49-F238E27FC236}">
              <a16:creationId xmlns:a16="http://schemas.microsoft.com/office/drawing/2014/main" id="{18070DE2-93BE-4FE8-BD45-A8F6A4C5A877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9" name="Flecha derecha 1">
          <a:extLst>
            <a:ext uri="{FF2B5EF4-FFF2-40B4-BE49-F238E27FC236}">
              <a16:creationId xmlns:a16="http://schemas.microsoft.com/office/drawing/2014/main" id="{78A6033D-1F5D-45FF-AE70-27BFDC1E0FA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0" name="Flecha derecha 1">
          <a:extLst>
            <a:ext uri="{FF2B5EF4-FFF2-40B4-BE49-F238E27FC236}">
              <a16:creationId xmlns:a16="http://schemas.microsoft.com/office/drawing/2014/main" id="{EE9BE69C-C76C-4387-910C-05C23681D833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1" name="Flecha derecha 1">
          <a:extLst>
            <a:ext uri="{FF2B5EF4-FFF2-40B4-BE49-F238E27FC236}">
              <a16:creationId xmlns:a16="http://schemas.microsoft.com/office/drawing/2014/main" id="{710A3E42-5BA8-486D-8634-78B36A46CA85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2" name="Flecha derecha 1">
          <a:extLst>
            <a:ext uri="{FF2B5EF4-FFF2-40B4-BE49-F238E27FC236}">
              <a16:creationId xmlns:a16="http://schemas.microsoft.com/office/drawing/2014/main" id="{976D5936-EE53-48F7-98DF-FDEA8A350D51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3" name="Flecha derecha 1">
          <a:extLst>
            <a:ext uri="{FF2B5EF4-FFF2-40B4-BE49-F238E27FC236}">
              <a16:creationId xmlns:a16="http://schemas.microsoft.com/office/drawing/2014/main" id="{9C9C451B-F01C-4383-AB0C-4795D5CDDA9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4" name="Flecha derecha 1">
          <a:extLst>
            <a:ext uri="{FF2B5EF4-FFF2-40B4-BE49-F238E27FC236}">
              <a16:creationId xmlns:a16="http://schemas.microsoft.com/office/drawing/2014/main" id="{74FD58B5-B0D1-45A6-A7DE-162414E5894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5" name="Flecha derecha 1">
          <a:extLst>
            <a:ext uri="{FF2B5EF4-FFF2-40B4-BE49-F238E27FC236}">
              <a16:creationId xmlns:a16="http://schemas.microsoft.com/office/drawing/2014/main" id="{0C6D01F5-0BB2-472B-A1D6-77A697FAA62D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6" name="Flecha derecha 1">
          <a:extLst>
            <a:ext uri="{FF2B5EF4-FFF2-40B4-BE49-F238E27FC236}">
              <a16:creationId xmlns:a16="http://schemas.microsoft.com/office/drawing/2014/main" id="{20834843-DEA7-4CDD-9E9C-BA17BD7CCE01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7" name="Flecha derecha 1">
          <a:extLst>
            <a:ext uri="{FF2B5EF4-FFF2-40B4-BE49-F238E27FC236}">
              <a16:creationId xmlns:a16="http://schemas.microsoft.com/office/drawing/2014/main" id="{69AC41B0-B17D-4852-9BDB-EA23F2867A9B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8" name="Flecha derecha 1">
          <a:extLst>
            <a:ext uri="{FF2B5EF4-FFF2-40B4-BE49-F238E27FC236}">
              <a16:creationId xmlns:a16="http://schemas.microsoft.com/office/drawing/2014/main" id="{665D589B-749D-40C3-A30D-57D4E3C0953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09" name="Flecha derecha 1">
          <a:extLst>
            <a:ext uri="{FF2B5EF4-FFF2-40B4-BE49-F238E27FC236}">
              <a16:creationId xmlns:a16="http://schemas.microsoft.com/office/drawing/2014/main" id="{B50AF423-BBD8-4334-BF14-4341CA9267F1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0" name="Flecha derecha 1">
          <a:extLst>
            <a:ext uri="{FF2B5EF4-FFF2-40B4-BE49-F238E27FC236}">
              <a16:creationId xmlns:a16="http://schemas.microsoft.com/office/drawing/2014/main" id="{B7FDE5F5-2A78-4A37-B681-1ED8B411D2C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11" name="Flecha derecha 1">
          <a:extLst>
            <a:ext uri="{FF2B5EF4-FFF2-40B4-BE49-F238E27FC236}">
              <a16:creationId xmlns:a16="http://schemas.microsoft.com/office/drawing/2014/main" id="{822AECD7-E742-4647-8A20-246611DE5307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2" name="Flecha derecha 1">
          <a:extLst>
            <a:ext uri="{FF2B5EF4-FFF2-40B4-BE49-F238E27FC236}">
              <a16:creationId xmlns:a16="http://schemas.microsoft.com/office/drawing/2014/main" id="{66A1C07D-5BCF-4965-B0DA-80843154365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3" name="Flecha derecha 1">
          <a:extLst>
            <a:ext uri="{FF2B5EF4-FFF2-40B4-BE49-F238E27FC236}">
              <a16:creationId xmlns:a16="http://schemas.microsoft.com/office/drawing/2014/main" id="{DCBF4057-D768-4586-8D4E-4112FA27E6D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14" name="Flecha derecha 1">
          <a:extLst>
            <a:ext uri="{FF2B5EF4-FFF2-40B4-BE49-F238E27FC236}">
              <a16:creationId xmlns:a16="http://schemas.microsoft.com/office/drawing/2014/main" id="{6EE271A3-EE72-49AD-BC50-D2367940D2A4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5" name="Flecha derecha 1">
          <a:extLst>
            <a:ext uri="{FF2B5EF4-FFF2-40B4-BE49-F238E27FC236}">
              <a16:creationId xmlns:a16="http://schemas.microsoft.com/office/drawing/2014/main" id="{5C40675C-C35E-4F73-BE68-B7B6241BA51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16" name="Flecha derecha 1">
          <a:extLst>
            <a:ext uri="{FF2B5EF4-FFF2-40B4-BE49-F238E27FC236}">
              <a16:creationId xmlns:a16="http://schemas.microsoft.com/office/drawing/2014/main" id="{BE3A1CBA-6CA3-4214-9B74-13D5A6AF28C9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7" name="Flecha derecha 1">
          <a:extLst>
            <a:ext uri="{FF2B5EF4-FFF2-40B4-BE49-F238E27FC236}">
              <a16:creationId xmlns:a16="http://schemas.microsoft.com/office/drawing/2014/main" id="{2C7863E5-AA7E-4114-9723-101E58A7B5C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8" name="Flecha derecha 1">
          <a:extLst>
            <a:ext uri="{FF2B5EF4-FFF2-40B4-BE49-F238E27FC236}">
              <a16:creationId xmlns:a16="http://schemas.microsoft.com/office/drawing/2014/main" id="{E874ADCF-B480-4F18-8A8A-28FF252FED3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19" name="Flecha derecha 1">
          <a:extLst>
            <a:ext uri="{FF2B5EF4-FFF2-40B4-BE49-F238E27FC236}">
              <a16:creationId xmlns:a16="http://schemas.microsoft.com/office/drawing/2014/main" id="{F056DF6E-EC65-4E1D-A7E1-530B6100C689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0" name="Flecha derecha 1">
          <a:extLst>
            <a:ext uri="{FF2B5EF4-FFF2-40B4-BE49-F238E27FC236}">
              <a16:creationId xmlns:a16="http://schemas.microsoft.com/office/drawing/2014/main" id="{CC812277-8ED0-44D9-AB17-1B642F001EC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1" name="Flecha derecha 1">
          <a:extLst>
            <a:ext uri="{FF2B5EF4-FFF2-40B4-BE49-F238E27FC236}">
              <a16:creationId xmlns:a16="http://schemas.microsoft.com/office/drawing/2014/main" id="{1F0B0C60-9EFB-4CC6-9AD6-280D87BE9ACB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2" name="Flecha derecha 1">
          <a:extLst>
            <a:ext uri="{FF2B5EF4-FFF2-40B4-BE49-F238E27FC236}">
              <a16:creationId xmlns:a16="http://schemas.microsoft.com/office/drawing/2014/main" id="{16F48A03-5D8F-4059-A428-6D5BC3FDC021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3" name="Flecha derecha 1">
          <a:extLst>
            <a:ext uri="{FF2B5EF4-FFF2-40B4-BE49-F238E27FC236}">
              <a16:creationId xmlns:a16="http://schemas.microsoft.com/office/drawing/2014/main" id="{F2E51ED9-49A1-461F-95C4-1DBDEB25607E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4" name="Flecha derecha 1">
          <a:extLst>
            <a:ext uri="{FF2B5EF4-FFF2-40B4-BE49-F238E27FC236}">
              <a16:creationId xmlns:a16="http://schemas.microsoft.com/office/drawing/2014/main" id="{8F0C9C00-D77E-492E-88D4-DA3AA5458F7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5" name="Flecha derecha 1">
          <a:extLst>
            <a:ext uri="{FF2B5EF4-FFF2-40B4-BE49-F238E27FC236}">
              <a16:creationId xmlns:a16="http://schemas.microsoft.com/office/drawing/2014/main" id="{8741B164-2458-455D-957D-E0BA70FF3B1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6" name="Flecha derecha 1">
          <a:extLst>
            <a:ext uri="{FF2B5EF4-FFF2-40B4-BE49-F238E27FC236}">
              <a16:creationId xmlns:a16="http://schemas.microsoft.com/office/drawing/2014/main" id="{B27391B3-07C4-4098-AAFD-7C9E8E34CFC5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7" name="Flecha derecha 1">
          <a:extLst>
            <a:ext uri="{FF2B5EF4-FFF2-40B4-BE49-F238E27FC236}">
              <a16:creationId xmlns:a16="http://schemas.microsoft.com/office/drawing/2014/main" id="{3C839F8F-AFC2-4246-A7C8-D3196A327CA3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8" name="Flecha derecha 1">
          <a:extLst>
            <a:ext uri="{FF2B5EF4-FFF2-40B4-BE49-F238E27FC236}">
              <a16:creationId xmlns:a16="http://schemas.microsoft.com/office/drawing/2014/main" id="{39F28F51-311D-4C0F-AA84-3A83098EF5FD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9" name="Flecha derecha 1">
          <a:extLst>
            <a:ext uri="{FF2B5EF4-FFF2-40B4-BE49-F238E27FC236}">
              <a16:creationId xmlns:a16="http://schemas.microsoft.com/office/drawing/2014/main" id="{1F0201D3-5026-4B53-B0D8-06470B42F9C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30" name="Flecha derecha 25">
          <a:extLst>
            <a:ext uri="{FF2B5EF4-FFF2-40B4-BE49-F238E27FC236}">
              <a16:creationId xmlns:a16="http://schemas.microsoft.com/office/drawing/2014/main" id="{F6F65E2D-E27A-46D9-B601-DA13941A8175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1" name="Flecha derecha 1">
          <a:extLst>
            <a:ext uri="{FF2B5EF4-FFF2-40B4-BE49-F238E27FC236}">
              <a16:creationId xmlns:a16="http://schemas.microsoft.com/office/drawing/2014/main" id="{FA0A6AB8-15D6-4B8E-A393-0B5AF9D048F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32" name="Flecha derecha 1">
          <a:extLst>
            <a:ext uri="{FF2B5EF4-FFF2-40B4-BE49-F238E27FC236}">
              <a16:creationId xmlns:a16="http://schemas.microsoft.com/office/drawing/2014/main" id="{23BBD39A-4B57-4162-9AC7-F79A736C1E68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3" name="Flecha derecha 1">
          <a:extLst>
            <a:ext uri="{FF2B5EF4-FFF2-40B4-BE49-F238E27FC236}">
              <a16:creationId xmlns:a16="http://schemas.microsoft.com/office/drawing/2014/main" id="{825CE3D9-B5F6-4A21-8ECE-6E03778ED61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4" name="Flecha derecha 1">
          <a:extLst>
            <a:ext uri="{FF2B5EF4-FFF2-40B4-BE49-F238E27FC236}">
              <a16:creationId xmlns:a16="http://schemas.microsoft.com/office/drawing/2014/main" id="{BCC2C8A6-6065-41F3-ACA4-974EAA3DA15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35" name="Flecha derecha 1">
          <a:extLst>
            <a:ext uri="{FF2B5EF4-FFF2-40B4-BE49-F238E27FC236}">
              <a16:creationId xmlns:a16="http://schemas.microsoft.com/office/drawing/2014/main" id="{45B55882-95DD-4C64-BCDC-AE0D5391F7C6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6" name="Flecha derecha 1">
          <a:extLst>
            <a:ext uri="{FF2B5EF4-FFF2-40B4-BE49-F238E27FC236}">
              <a16:creationId xmlns:a16="http://schemas.microsoft.com/office/drawing/2014/main" id="{EFB309AA-A28D-427D-A8F8-84CDAA28385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37" name="Flecha derecha 1">
          <a:extLst>
            <a:ext uri="{FF2B5EF4-FFF2-40B4-BE49-F238E27FC236}">
              <a16:creationId xmlns:a16="http://schemas.microsoft.com/office/drawing/2014/main" id="{C568AD59-2064-4121-A74F-815ED96F1DC4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8" name="Flecha derecha 1">
          <a:extLst>
            <a:ext uri="{FF2B5EF4-FFF2-40B4-BE49-F238E27FC236}">
              <a16:creationId xmlns:a16="http://schemas.microsoft.com/office/drawing/2014/main" id="{546662E6-302A-47F0-A657-938E6D24899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9" name="Flecha derecha 1">
          <a:extLst>
            <a:ext uri="{FF2B5EF4-FFF2-40B4-BE49-F238E27FC236}">
              <a16:creationId xmlns:a16="http://schemas.microsoft.com/office/drawing/2014/main" id="{6E6DC7E6-AB04-47D2-8CA2-D08082D4C98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40" name="Flecha derecha 1">
          <a:extLst>
            <a:ext uri="{FF2B5EF4-FFF2-40B4-BE49-F238E27FC236}">
              <a16:creationId xmlns:a16="http://schemas.microsoft.com/office/drawing/2014/main" id="{D4460566-0E79-45BD-A4A9-A4BD3C699038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1" name="Flecha derecha 1">
          <a:extLst>
            <a:ext uri="{FF2B5EF4-FFF2-40B4-BE49-F238E27FC236}">
              <a16:creationId xmlns:a16="http://schemas.microsoft.com/office/drawing/2014/main" id="{09DE4697-B2BE-496F-9427-33FA3396864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2" name="Flecha derecha 1">
          <a:extLst>
            <a:ext uri="{FF2B5EF4-FFF2-40B4-BE49-F238E27FC236}">
              <a16:creationId xmlns:a16="http://schemas.microsoft.com/office/drawing/2014/main" id="{3531B608-6ECE-4BB0-8292-69F92092B6D1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3" name="Flecha derecha 1">
          <a:extLst>
            <a:ext uri="{FF2B5EF4-FFF2-40B4-BE49-F238E27FC236}">
              <a16:creationId xmlns:a16="http://schemas.microsoft.com/office/drawing/2014/main" id="{25CFDA67-6320-46C1-B6F3-5AE605FFCB97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4" name="Flecha derecha 1">
          <a:extLst>
            <a:ext uri="{FF2B5EF4-FFF2-40B4-BE49-F238E27FC236}">
              <a16:creationId xmlns:a16="http://schemas.microsoft.com/office/drawing/2014/main" id="{B4733E00-3445-4B67-B39F-79DF73DBCC8D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5" name="Flecha derecha 1">
          <a:extLst>
            <a:ext uri="{FF2B5EF4-FFF2-40B4-BE49-F238E27FC236}">
              <a16:creationId xmlns:a16="http://schemas.microsoft.com/office/drawing/2014/main" id="{4AE76D72-EFF3-4BE7-8F4D-16C1426C1FC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6" name="Flecha derecha 1">
          <a:extLst>
            <a:ext uri="{FF2B5EF4-FFF2-40B4-BE49-F238E27FC236}">
              <a16:creationId xmlns:a16="http://schemas.microsoft.com/office/drawing/2014/main" id="{1198C421-F788-4321-827A-049E4A420D9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7" name="Flecha derecha 1">
          <a:extLst>
            <a:ext uri="{FF2B5EF4-FFF2-40B4-BE49-F238E27FC236}">
              <a16:creationId xmlns:a16="http://schemas.microsoft.com/office/drawing/2014/main" id="{19B1D122-5815-483C-B72E-52F6D62F4120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8" name="Flecha derecha 1">
          <a:extLst>
            <a:ext uri="{FF2B5EF4-FFF2-40B4-BE49-F238E27FC236}">
              <a16:creationId xmlns:a16="http://schemas.microsoft.com/office/drawing/2014/main" id="{BEC0DED2-135B-4582-8F68-5DA28D92991A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9" name="Flecha derecha 1">
          <a:extLst>
            <a:ext uri="{FF2B5EF4-FFF2-40B4-BE49-F238E27FC236}">
              <a16:creationId xmlns:a16="http://schemas.microsoft.com/office/drawing/2014/main" id="{1D71C765-C9C6-4AAF-911B-B0D013AA6715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0" name="Flecha derecha 1">
          <a:extLst>
            <a:ext uri="{FF2B5EF4-FFF2-40B4-BE49-F238E27FC236}">
              <a16:creationId xmlns:a16="http://schemas.microsoft.com/office/drawing/2014/main" id="{34929E43-6EE1-4006-92E7-1418155FE19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51" name="Flecha derecha 1">
          <a:extLst>
            <a:ext uri="{FF2B5EF4-FFF2-40B4-BE49-F238E27FC236}">
              <a16:creationId xmlns:a16="http://schemas.microsoft.com/office/drawing/2014/main" id="{CDF0F288-A889-406E-B030-6971F269C08F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2" name="Flecha derecha 1">
          <a:extLst>
            <a:ext uri="{FF2B5EF4-FFF2-40B4-BE49-F238E27FC236}">
              <a16:creationId xmlns:a16="http://schemas.microsoft.com/office/drawing/2014/main" id="{BDCA3C53-A24C-48F8-A8F9-C70B8223E18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53" name="Flecha derecha 1">
          <a:extLst>
            <a:ext uri="{FF2B5EF4-FFF2-40B4-BE49-F238E27FC236}">
              <a16:creationId xmlns:a16="http://schemas.microsoft.com/office/drawing/2014/main" id="{7940B1D5-793D-4381-8B73-C0917A78B747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4" name="Flecha derecha 1">
          <a:extLst>
            <a:ext uri="{FF2B5EF4-FFF2-40B4-BE49-F238E27FC236}">
              <a16:creationId xmlns:a16="http://schemas.microsoft.com/office/drawing/2014/main" id="{8DC817D0-F51B-4C59-AD42-609BA5B0656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5" name="Flecha derecha 1">
          <a:extLst>
            <a:ext uri="{FF2B5EF4-FFF2-40B4-BE49-F238E27FC236}">
              <a16:creationId xmlns:a16="http://schemas.microsoft.com/office/drawing/2014/main" id="{C0B75809-A7FF-49CD-B531-5017A0ED783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56" name="Flecha derecha 1">
          <a:extLst>
            <a:ext uri="{FF2B5EF4-FFF2-40B4-BE49-F238E27FC236}">
              <a16:creationId xmlns:a16="http://schemas.microsoft.com/office/drawing/2014/main" id="{A33AEF76-34FA-403D-ACD4-BC9B06CB03FB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7" name="Flecha derecha 1">
          <a:extLst>
            <a:ext uri="{FF2B5EF4-FFF2-40B4-BE49-F238E27FC236}">
              <a16:creationId xmlns:a16="http://schemas.microsoft.com/office/drawing/2014/main" id="{0D3D822B-60D2-4345-B71D-9CC8F8CC6D7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58" name="Flecha derecha 1">
          <a:extLst>
            <a:ext uri="{FF2B5EF4-FFF2-40B4-BE49-F238E27FC236}">
              <a16:creationId xmlns:a16="http://schemas.microsoft.com/office/drawing/2014/main" id="{99572523-3D1D-4246-A87C-8BB726516116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9" name="Flecha derecha 1">
          <a:extLst>
            <a:ext uri="{FF2B5EF4-FFF2-40B4-BE49-F238E27FC236}">
              <a16:creationId xmlns:a16="http://schemas.microsoft.com/office/drawing/2014/main" id="{0F81E38B-8B81-425D-A883-E278CC6C0F4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0" name="Flecha derecha 1">
          <a:extLst>
            <a:ext uri="{FF2B5EF4-FFF2-40B4-BE49-F238E27FC236}">
              <a16:creationId xmlns:a16="http://schemas.microsoft.com/office/drawing/2014/main" id="{6475D4E1-B09E-42E7-9060-5937CF98055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561" name="Flecha derecha 1">
          <a:extLst>
            <a:ext uri="{FF2B5EF4-FFF2-40B4-BE49-F238E27FC236}">
              <a16:creationId xmlns:a16="http://schemas.microsoft.com/office/drawing/2014/main" id="{FF39D8CD-7C5F-4644-83E6-9619791A526A}"/>
            </a:ext>
          </a:extLst>
        </xdr:cNvPr>
        <xdr:cNvSpPr/>
      </xdr:nvSpPr>
      <xdr:spPr>
        <a:xfrm>
          <a:off x="3936999" y="23774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2" name="Flecha derecha 1">
          <a:extLst>
            <a:ext uri="{FF2B5EF4-FFF2-40B4-BE49-F238E27FC236}">
              <a16:creationId xmlns:a16="http://schemas.microsoft.com/office/drawing/2014/main" id="{1EBA5622-9DC6-4F54-842F-29C27781A46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63" name="Flecha derecha 1">
          <a:extLst>
            <a:ext uri="{FF2B5EF4-FFF2-40B4-BE49-F238E27FC236}">
              <a16:creationId xmlns:a16="http://schemas.microsoft.com/office/drawing/2014/main" id="{30478391-248B-4CEA-B064-09F20357812A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64" name="Flecha derecha 1">
          <a:extLst>
            <a:ext uri="{FF2B5EF4-FFF2-40B4-BE49-F238E27FC236}">
              <a16:creationId xmlns:a16="http://schemas.microsoft.com/office/drawing/2014/main" id="{A81FA0FE-F639-4C6F-8730-9ACFEA3986ED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65" name="Flecha derecha 1">
          <a:extLst>
            <a:ext uri="{FF2B5EF4-FFF2-40B4-BE49-F238E27FC236}">
              <a16:creationId xmlns:a16="http://schemas.microsoft.com/office/drawing/2014/main" id="{A5F1D1C8-50DB-48A8-AC7C-971F63568620}"/>
            </a:ext>
          </a:extLst>
        </xdr:cNvPr>
        <xdr:cNvSpPr/>
      </xdr:nvSpPr>
      <xdr:spPr>
        <a:xfrm>
          <a:off x="3936999" y="233934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6" name="Flecha derecha 1">
          <a:extLst>
            <a:ext uri="{FF2B5EF4-FFF2-40B4-BE49-F238E27FC236}">
              <a16:creationId xmlns:a16="http://schemas.microsoft.com/office/drawing/2014/main" id="{31C259D2-E53B-4F3C-B3E2-BED95A35B31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7" name="Flecha derecha 1">
          <a:extLst>
            <a:ext uri="{FF2B5EF4-FFF2-40B4-BE49-F238E27FC236}">
              <a16:creationId xmlns:a16="http://schemas.microsoft.com/office/drawing/2014/main" id="{8040D827-10F3-48B6-BED3-FE1A525E369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1" name="Flecha derecha 1">
          <a:extLst>
            <a:ext uri="{FF2B5EF4-FFF2-40B4-BE49-F238E27FC236}">
              <a16:creationId xmlns:a16="http://schemas.microsoft.com/office/drawing/2014/main" id="{4FFCF1AE-C131-48BB-9225-C284D7CE8E0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2" name="Flecha derecha 1">
          <a:extLst>
            <a:ext uri="{FF2B5EF4-FFF2-40B4-BE49-F238E27FC236}">
              <a16:creationId xmlns:a16="http://schemas.microsoft.com/office/drawing/2014/main" id="{BBDE4041-2F08-4065-81D1-EB315F0AABF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3" name="Flecha derecha 1">
          <a:extLst>
            <a:ext uri="{FF2B5EF4-FFF2-40B4-BE49-F238E27FC236}">
              <a16:creationId xmlns:a16="http://schemas.microsoft.com/office/drawing/2014/main" id="{3255174A-9567-4ECA-9ED8-253A32A39FE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4" name="Flecha derecha 1">
          <a:extLst>
            <a:ext uri="{FF2B5EF4-FFF2-40B4-BE49-F238E27FC236}">
              <a16:creationId xmlns:a16="http://schemas.microsoft.com/office/drawing/2014/main" id="{7C5C7BD0-0D94-4FD1-9DA6-53DBD9D9D1A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5" name="Flecha derecha 1">
          <a:extLst>
            <a:ext uri="{FF2B5EF4-FFF2-40B4-BE49-F238E27FC236}">
              <a16:creationId xmlns:a16="http://schemas.microsoft.com/office/drawing/2014/main" id="{C90F8CE4-BFDA-4148-BA79-4E276A1E8C7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6" name="Flecha derecha 1">
          <a:extLst>
            <a:ext uri="{FF2B5EF4-FFF2-40B4-BE49-F238E27FC236}">
              <a16:creationId xmlns:a16="http://schemas.microsoft.com/office/drawing/2014/main" id="{DBAB4DA9-92EC-4F5E-A283-0E8915388E9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7" name="Flecha derecha 1">
          <a:extLst>
            <a:ext uri="{FF2B5EF4-FFF2-40B4-BE49-F238E27FC236}">
              <a16:creationId xmlns:a16="http://schemas.microsoft.com/office/drawing/2014/main" id="{06533D53-9298-4FF0-B82A-B45009FF3EA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8" name="Flecha derecha 1">
          <a:extLst>
            <a:ext uri="{FF2B5EF4-FFF2-40B4-BE49-F238E27FC236}">
              <a16:creationId xmlns:a16="http://schemas.microsoft.com/office/drawing/2014/main" id="{C6A53335-33F2-4686-99AD-B43911859D8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9" name="Flecha derecha 1">
          <a:extLst>
            <a:ext uri="{FF2B5EF4-FFF2-40B4-BE49-F238E27FC236}">
              <a16:creationId xmlns:a16="http://schemas.microsoft.com/office/drawing/2014/main" id="{510B77E7-843B-4230-9439-7710AF703C7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0" name="Flecha derecha 1">
          <a:extLst>
            <a:ext uri="{FF2B5EF4-FFF2-40B4-BE49-F238E27FC236}">
              <a16:creationId xmlns:a16="http://schemas.microsoft.com/office/drawing/2014/main" id="{C25B9B4B-23A5-4E78-872F-A503E26379C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1" name="Flecha derecha 1">
          <a:extLst>
            <a:ext uri="{FF2B5EF4-FFF2-40B4-BE49-F238E27FC236}">
              <a16:creationId xmlns:a16="http://schemas.microsoft.com/office/drawing/2014/main" id="{466BE064-AD90-402A-ABD5-4978B1BBCC8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2" name="Flecha derecha 1">
          <a:extLst>
            <a:ext uri="{FF2B5EF4-FFF2-40B4-BE49-F238E27FC236}">
              <a16:creationId xmlns:a16="http://schemas.microsoft.com/office/drawing/2014/main" id="{84C3FBF5-11A4-400B-BF71-1885F80C00D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3" name="Flecha derecha 1">
          <a:extLst>
            <a:ext uri="{FF2B5EF4-FFF2-40B4-BE49-F238E27FC236}">
              <a16:creationId xmlns:a16="http://schemas.microsoft.com/office/drawing/2014/main" id="{743AFFF9-D70F-40E4-97DC-B807653D3FD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4" name="Flecha derecha 1">
          <a:extLst>
            <a:ext uri="{FF2B5EF4-FFF2-40B4-BE49-F238E27FC236}">
              <a16:creationId xmlns:a16="http://schemas.microsoft.com/office/drawing/2014/main" id="{E1B9E4C3-4BFE-498E-84D4-8314C5F57CA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5" name="Flecha derecha 1">
          <a:extLst>
            <a:ext uri="{FF2B5EF4-FFF2-40B4-BE49-F238E27FC236}">
              <a16:creationId xmlns:a16="http://schemas.microsoft.com/office/drawing/2014/main" id="{E67D6927-B6F7-455F-BF5D-CDE24BD23C2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6" name="Flecha derecha 1">
          <a:extLst>
            <a:ext uri="{FF2B5EF4-FFF2-40B4-BE49-F238E27FC236}">
              <a16:creationId xmlns:a16="http://schemas.microsoft.com/office/drawing/2014/main" id="{07745EDE-FC95-49B2-A57F-E638C99CA90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7" name="Flecha derecha 1">
          <a:extLst>
            <a:ext uri="{FF2B5EF4-FFF2-40B4-BE49-F238E27FC236}">
              <a16:creationId xmlns:a16="http://schemas.microsoft.com/office/drawing/2014/main" id="{990B38A3-15E2-4193-90FD-D64CB2C512F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8" name="Flecha derecha 1">
          <a:extLst>
            <a:ext uri="{FF2B5EF4-FFF2-40B4-BE49-F238E27FC236}">
              <a16:creationId xmlns:a16="http://schemas.microsoft.com/office/drawing/2014/main" id="{2F62AC9C-03C7-4366-9A82-66D9B6CF144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9" name="Flecha derecha 1">
          <a:extLst>
            <a:ext uri="{FF2B5EF4-FFF2-40B4-BE49-F238E27FC236}">
              <a16:creationId xmlns:a16="http://schemas.microsoft.com/office/drawing/2014/main" id="{1DF89FC3-D4F7-48B5-A197-0C4C7422A20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0" name="Flecha derecha 1">
          <a:extLst>
            <a:ext uri="{FF2B5EF4-FFF2-40B4-BE49-F238E27FC236}">
              <a16:creationId xmlns:a16="http://schemas.microsoft.com/office/drawing/2014/main" id="{32BC1E6E-8025-455D-BEE6-7173324F1B8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1" name="Flecha derecha 1">
          <a:extLst>
            <a:ext uri="{FF2B5EF4-FFF2-40B4-BE49-F238E27FC236}">
              <a16:creationId xmlns:a16="http://schemas.microsoft.com/office/drawing/2014/main" id="{07E7E3A8-0A1F-42CD-A65A-4DC927FB3A1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2" name="Flecha derecha 1">
          <a:extLst>
            <a:ext uri="{FF2B5EF4-FFF2-40B4-BE49-F238E27FC236}">
              <a16:creationId xmlns:a16="http://schemas.microsoft.com/office/drawing/2014/main" id="{504E2110-BF81-4CE8-B122-5CC5C45B503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3" name="Flecha derecha 1">
          <a:extLst>
            <a:ext uri="{FF2B5EF4-FFF2-40B4-BE49-F238E27FC236}">
              <a16:creationId xmlns:a16="http://schemas.microsoft.com/office/drawing/2014/main" id="{DB6B72A9-CC77-4357-A24A-BADC8D7B1FB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4" name="Flecha derecha 1">
          <a:extLst>
            <a:ext uri="{FF2B5EF4-FFF2-40B4-BE49-F238E27FC236}">
              <a16:creationId xmlns:a16="http://schemas.microsoft.com/office/drawing/2014/main" id="{408E9FED-6811-47E1-9C52-9CDA8BE38B8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5" name="Flecha derecha 1">
          <a:extLst>
            <a:ext uri="{FF2B5EF4-FFF2-40B4-BE49-F238E27FC236}">
              <a16:creationId xmlns:a16="http://schemas.microsoft.com/office/drawing/2014/main" id="{2D7F178B-0D00-42CF-BE63-170556EFD5F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6" name="Flecha derecha 1">
          <a:extLst>
            <a:ext uri="{FF2B5EF4-FFF2-40B4-BE49-F238E27FC236}">
              <a16:creationId xmlns:a16="http://schemas.microsoft.com/office/drawing/2014/main" id="{59EA676C-3453-45A4-A658-DA105EE232B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7" name="Flecha derecha 1">
          <a:extLst>
            <a:ext uri="{FF2B5EF4-FFF2-40B4-BE49-F238E27FC236}">
              <a16:creationId xmlns:a16="http://schemas.microsoft.com/office/drawing/2014/main" id="{B2451E9E-E4EF-4A49-BCC2-778D4B9189E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8" name="Flecha derecha 1">
          <a:extLst>
            <a:ext uri="{FF2B5EF4-FFF2-40B4-BE49-F238E27FC236}">
              <a16:creationId xmlns:a16="http://schemas.microsoft.com/office/drawing/2014/main" id="{0994F5EF-30BA-4E85-87C8-7EA2426D9F1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9" name="Flecha derecha 1">
          <a:extLst>
            <a:ext uri="{FF2B5EF4-FFF2-40B4-BE49-F238E27FC236}">
              <a16:creationId xmlns:a16="http://schemas.microsoft.com/office/drawing/2014/main" id="{4C99F2F2-0F65-4CC4-ACC6-AE1D24CA012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0" name="Flecha derecha 1">
          <a:extLst>
            <a:ext uri="{FF2B5EF4-FFF2-40B4-BE49-F238E27FC236}">
              <a16:creationId xmlns:a16="http://schemas.microsoft.com/office/drawing/2014/main" id="{F32C127C-66F4-47A2-9569-A1D02937ADA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1" name="Flecha derecha 1">
          <a:extLst>
            <a:ext uri="{FF2B5EF4-FFF2-40B4-BE49-F238E27FC236}">
              <a16:creationId xmlns:a16="http://schemas.microsoft.com/office/drawing/2014/main" id="{F92376D0-D31D-41DD-B7E9-1DAD593C87A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2" name="Flecha derecha 1">
          <a:extLst>
            <a:ext uri="{FF2B5EF4-FFF2-40B4-BE49-F238E27FC236}">
              <a16:creationId xmlns:a16="http://schemas.microsoft.com/office/drawing/2014/main" id="{35730F16-9177-415B-AECD-8EE7EC30EA4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3" name="Flecha derecha 1">
          <a:extLst>
            <a:ext uri="{FF2B5EF4-FFF2-40B4-BE49-F238E27FC236}">
              <a16:creationId xmlns:a16="http://schemas.microsoft.com/office/drawing/2014/main" id="{AF07DB91-AEC7-4ADE-BACA-55CA637DE8D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4" name="Flecha derecha 1">
          <a:extLst>
            <a:ext uri="{FF2B5EF4-FFF2-40B4-BE49-F238E27FC236}">
              <a16:creationId xmlns:a16="http://schemas.microsoft.com/office/drawing/2014/main" id="{8FAED99A-0C7A-4367-9163-797599CBC8A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5" name="Flecha derecha 1">
          <a:extLst>
            <a:ext uri="{FF2B5EF4-FFF2-40B4-BE49-F238E27FC236}">
              <a16:creationId xmlns:a16="http://schemas.microsoft.com/office/drawing/2014/main" id="{0EBA19E8-D60D-483D-8EA0-7979C704988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6" name="Flecha derecha 1">
          <a:extLst>
            <a:ext uri="{FF2B5EF4-FFF2-40B4-BE49-F238E27FC236}">
              <a16:creationId xmlns:a16="http://schemas.microsoft.com/office/drawing/2014/main" id="{264812C1-8EAD-4BC5-8D70-72D919D24B8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7" name="Flecha derecha 1">
          <a:extLst>
            <a:ext uri="{FF2B5EF4-FFF2-40B4-BE49-F238E27FC236}">
              <a16:creationId xmlns:a16="http://schemas.microsoft.com/office/drawing/2014/main" id="{346EB273-93EF-4C94-8390-B2CB03F6297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8" name="Flecha derecha 1">
          <a:extLst>
            <a:ext uri="{FF2B5EF4-FFF2-40B4-BE49-F238E27FC236}">
              <a16:creationId xmlns:a16="http://schemas.microsoft.com/office/drawing/2014/main" id="{76484079-4677-4542-AF87-81ECE4D9F31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9" name="Flecha derecha 1">
          <a:extLst>
            <a:ext uri="{FF2B5EF4-FFF2-40B4-BE49-F238E27FC236}">
              <a16:creationId xmlns:a16="http://schemas.microsoft.com/office/drawing/2014/main" id="{5A11B318-B6CD-4F5C-882F-2B15DAB3149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0" name="Flecha derecha 1">
          <a:extLst>
            <a:ext uri="{FF2B5EF4-FFF2-40B4-BE49-F238E27FC236}">
              <a16:creationId xmlns:a16="http://schemas.microsoft.com/office/drawing/2014/main" id="{54E1D3FA-77D8-40B9-AE2A-878627132CA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1" name="Flecha derecha 1">
          <a:extLst>
            <a:ext uri="{FF2B5EF4-FFF2-40B4-BE49-F238E27FC236}">
              <a16:creationId xmlns:a16="http://schemas.microsoft.com/office/drawing/2014/main" id="{4721EEE1-4E68-4AA5-8250-F2E0A0F3372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2" name="Flecha derecha 1">
          <a:extLst>
            <a:ext uri="{FF2B5EF4-FFF2-40B4-BE49-F238E27FC236}">
              <a16:creationId xmlns:a16="http://schemas.microsoft.com/office/drawing/2014/main" id="{183E0E3F-194B-499B-85D0-99A184DCE89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3" name="Flecha derecha 1">
          <a:extLst>
            <a:ext uri="{FF2B5EF4-FFF2-40B4-BE49-F238E27FC236}">
              <a16:creationId xmlns:a16="http://schemas.microsoft.com/office/drawing/2014/main" id="{53547267-7BD6-4A00-B680-6568E52FBC5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4" name="Flecha derecha 1">
          <a:extLst>
            <a:ext uri="{FF2B5EF4-FFF2-40B4-BE49-F238E27FC236}">
              <a16:creationId xmlns:a16="http://schemas.microsoft.com/office/drawing/2014/main" id="{3673D019-168F-40EB-88B1-061F0AB39D9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5" name="Flecha derecha 1">
          <a:extLst>
            <a:ext uri="{FF2B5EF4-FFF2-40B4-BE49-F238E27FC236}">
              <a16:creationId xmlns:a16="http://schemas.microsoft.com/office/drawing/2014/main" id="{E7457576-91F5-4057-BDCA-64F938AEA6E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6" name="Flecha derecha 1">
          <a:extLst>
            <a:ext uri="{FF2B5EF4-FFF2-40B4-BE49-F238E27FC236}">
              <a16:creationId xmlns:a16="http://schemas.microsoft.com/office/drawing/2014/main" id="{C23C8C15-A193-40DF-8823-C3FAF1B0586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7" name="Flecha derecha 1">
          <a:extLst>
            <a:ext uri="{FF2B5EF4-FFF2-40B4-BE49-F238E27FC236}">
              <a16:creationId xmlns:a16="http://schemas.microsoft.com/office/drawing/2014/main" id="{EDB1A157-F9DB-465C-B4C0-E860069B0A0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8" name="Flecha derecha 1">
          <a:extLst>
            <a:ext uri="{FF2B5EF4-FFF2-40B4-BE49-F238E27FC236}">
              <a16:creationId xmlns:a16="http://schemas.microsoft.com/office/drawing/2014/main" id="{4C47EA23-63F6-4F07-9F63-625F65CA5AF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9" name="Flecha derecha 1">
          <a:extLst>
            <a:ext uri="{FF2B5EF4-FFF2-40B4-BE49-F238E27FC236}">
              <a16:creationId xmlns:a16="http://schemas.microsoft.com/office/drawing/2014/main" id="{957DC5BF-6D49-4BE4-B956-CEB23C38B53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0" name="Flecha derecha 1">
          <a:extLst>
            <a:ext uri="{FF2B5EF4-FFF2-40B4-BE49-F238E27FC236}">
              <a16:creationId xmlns:a16="http://schemas.microsoft.com/office/drawing/2014/main" id="{72BD025E-85B2-4A3C-B85B-610D00086BD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1" name="Flecha derecha 1">
          <a:extLst>
            <a:ext uri="{FF2B5EF4-FFF2-40B4-BE49-F238E27FC236}">
              <a16:creationId xmlns:a16="http://schemas.microsoft.com/office/drawing/2014/main" id="{EF45DD1F-9291-4F6D-AE13-E9066D93627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2" name="Flecha derecha 1">
          <a:extLst>
            <a:ext uri="{FF2B5EF4-FFF2-40B4-BE49-F238E27FC236}">
              <a16:creationId xmlns:a16="http://schemas.microsoft.com/office/drawing/2014/main" id="{60E27981-A848-4528-9990-A27BE18BA88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3" name="Flecha derecha 1">
          <a:extLst>
            <a:ext uri="{FF2B5EF4-FFF2-40B4-BE49-F238E27FC236}">
              <a16:creationId xmlns:a16="http://schemas.microsoft.com/office/drawing/2014/main" id="{D8BBDB55-0BD7-44D3-BB89-5306CA4C94D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4" name="Flecha derecha 1">
          <a:extLst>
            <a:ext uri="{FF2B5EF4-FFF2-40B4-BE49-F238E27FC236}">
              <a16:creationId xmlns:a16="http://schemas.microsoft.com/office/drawing/2014/main" id="{DAE3EED9-F375-4B8D-B81E-05D9A70734A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5" name="Flecha derecha 1">
          <a:extLst>
            <a:ext uri="{FF2B5EF4-FFF2-40B4-BE49-F238E27FC236}">
              <a16:creationId xmlns:a16="http://schemas.microsoft.com/office/drawing/2014/main" id="{26CC3750-C795-48BE-AFE5-8D98C9DD348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6" name="Flecha derecha 1">
          <a:extLst>
            <a:ext uri="{FF2B5EF4-FFF2-40B4-BE49-F238E27FC236}">
              <a16:creationId xmlns:a16="http://schemas.microsoft.com/office/drawing/2014/main" id="{55140BBB-73C5-4636-8CD5-8423E81A267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7" name="Flecha derecha 1">
          <a:extLst>
            <a:ext uri="{FF2B5EF4-FFF2-40B4-BE49-F238E27FC236}">
              <a16:creationId xmlns:a16="http://schemas.microsoft.com/office/drawing/2014/main" id="{66867B1D-E8D7-4DDB-878A-4BBA8E629E9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8" name="Flecha derecha 1">
          <a:extLst>
            <a:ext uri="{FF2B5EF4-FFF2-40B4-BE49-F238E27FC236}">
              <a16:creationId xmlns:a16="http://schemas.microsoft.com/office/drawing/2014/main" id="{968C164D-D86B-45D8-A2C2-073497E5C73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9" name="Flecha derecha 1">
          <a:extLst>
            <a:ext uri="{FF2B5EF4-FFF2-40B4-BE49-F238E27FC236}">
              <a16:creationId xmlns:a16="http://schemas.microsoft.com/office/drawing/2014/main" id="{1C06020A-62DD-4AE8-A150-BBE980896B8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0" name="Flecha derecha 1">
          <a:extLst>
            <a:ext uri="{FF2B5EF4-FFF2-40B4-BE49-F238E27FC236}">
              <a16:creationId xmlns:a16="http://schemas.microsoft.com/office/drawing/2014/main" id="{7669EA4E-3042-4E67-BC67-8E388428000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1" name="Flecha derecha 1">
          <a:extLst>
            <a:ext uri="{FF2B5EF4-FFF2-40B4-BE49-F238E27FC236}">
              <a16:creationId xmlns:a16="http://schemas.microsoft.com/office/drawing/2014/main" id="{5D67AB7D-1553-40C4-883A-74B45ECF350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2" name="Flecha derecha 1">
          <a:extLst>
            <a:ext uri="{FF2B5EF4-FFF2-40B4-BE49-F238E27FC236}">
              <a16:creationId xmlns:a16="http://schemas.microsoft.com/office/drawing/2014/main" id="{D0976F51-8C8E-49B8-A288-CC4398F5116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3" name="Flecha derecha 1">
          <a:extLst>
            <a:ext uri="{FF2B5EF4-FFF2-40B4-BE49-F238E27FC236}">
              <a16:creationId xmlns:a16="http://schemas.microsoft.com/office/drawing/2014/main" id="{75B8099C-3DA6-43C5-AEEF-49EFC7A6AC6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4" name="Flecha derecha 1">
          <a:extLst>
            <a:ext uri="{FF2B5EF4-FFF2-40B4-BE49-F238E27FC236}">
              <a16:creationId xmlns:a16="http://schemas.microsoft.com/office/drawing/2014/main" id="{48E429E9-C4B8-4FDE-950C-BDFB0590AFA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5" name="Flecha derecha 1">
          <a:extLst>
            <a:ext uri="{FF2B5EF4-FFF2-40B4-BE49-F238E27FC236}">
              <a16:creationId xmlns:a16="http://schemas.microsoft.com/office/drawing/2014/main" id="{34E48C19-A3CC-45F7-A946-246F0355F76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6" name="Flecha derecha 1">
          <a:extLst>
            <a:ext uri="{FF2B5EF4-FFF2-40B4-BE49-F238E27FC236}">
              <a16:creationId xmlns:a16="http://schemas.microsoft.com/office/drawing/2014/main" id="{1161106F-ED15-4D2D-ADA1-9CBEADAF377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7" name="Flecha derecha 1">
          <a:extLst>
            <a:ext uri="{FF2B5EF4-FFF2-40B4-BE49-F238E27FC236}">
              <a16:creationId xmlns:a16="http://schemas.microsoft.com/office/drawing/2014/main" id="{5207AF11-3F93-4F6B-BDF4-AB343AC0EBB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8" name="Flecha derecha 1">
          <a:extLst>
            <a:ext uri="{FF2B5EF4-FFF2-40B4-BE49-F238E27FC236}">
              <a16:creationId xmlns:a16="http://schemas.microsoft.com/office/drawing/2014/main" id="{6E34A533-BEBE-4AC1-83FE-596FE9EB925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9" name="Flecha derecha 1">
          <a:extLst>
            <a:ext uri="{FF2B5EF4-FFF2-40B4-BE49-F238E27FC236}">
              <a16:creationId xmlns:a16="http://schemas.microsoft.com/office/drawing/2014/main" id="{1AE123E2-AA9B-48CD-9D73-EE2B50A9A20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0" name="Flecha derecha 1">
          <a:extLst>
            <a:ext uri="{FF2B5EF4-FFF2-40B4-BE49-F238E27FC236}">
              <a16:creationId xmlns:a16="http://schemas.microsoft.com/office/drawing/2014/main" id="{A91C9A77-8CCB-428A-82B2-F7CA6D507AF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1" name="Flecha derecha 1">
          <a:extLst>
            <a:ext uri="{FF2B5EF4-FFF2-40B4-BE49-F238E27FC236}">
              <a16:creationId xmlns:a16="http://schemas.microsoft.com/office/drawing/2014/main" id="{8228CE73-CE2B-4842-A741-70348971D38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2" name="Flecha derecha 1">
          <a:extLst>
            <a:ext uri="{FF2B5EF4-FFF2-40B4-BE49-F238E27FC236}">
              <a16:creationId xmlns:a16="http://schemas.microsoft.com/office/drawing/2014/main" id="{C050D369-EFBA-42CF-A1DB-6C642817C5F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3" name="Flecha derecha 1">
          <a:extLst>
            <a:ext uri="{FF2B5EF4-FFF2-40B4-BE49-F238E27FC236}">
              <a16:creationId xmlns:a16="http://schemas.microsoft.com/office/drawing/2014/main" id="{8A88FD1A-A338-4120-8106-4B1EDFC434D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4" name="Flecha derecha 1">
          <a:extLst>
            <a:ext uri="{FF2B5EF4-FFF2-40B4-BE49-F238E27FC236}">
              <a16:creationId xmlns:a16="http://schemas.microsoft.com/office/drawing/2014/main" id="{2D06BF67-53A5-4E7C-90BB-236D9F05EA7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5" name="Flecha derecha 1">
          <a:extLst>
            <a:ext uri="{FF2B5EF4-FFF2-40B4-BE49-F238E27FC236}">
              <a16:creationId xmlns:a16="http://schemas.microsoft.com/office/drawing/2014/main" id="{5C053319-3FF4-4956-B04E-A3EE5E611EF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6" name="Flecha derecha 1">
          <a:extLst>
            <a:ext uri="{FF2B5EF4-FFF2-40B4-BE49-F238E27FC236}">
              <a16:creationId xmlns:a16="http://schemas.microsoft.com/office/drawing/2014/main" id="{D8636B5F-9C9C-464A-B0E2-D1B0EC54784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7" name="Flecha derecha 1">
          <a:extLst>
            <a:ext uri="{FF2B5EF4-FFF2-40B4-BE49-F238E27FC236}">
              <a16:creationId xmlns:a16="http://schemas.microsoft.com/office/drawing/2014/main" id="{D5E5EA45-6851-44A6-A486-3D27D5DBA14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8" name="Flecha derecha 1">
          <a:extLst>
            <a:ext uri="{FF2B5EF4-FFF2-40B4-BE49-F238E27FC236}">
              <a16:creationId xmlns:a16="http://schemas.microsoft.com/office/drawing/2014/main" id="{A7B3E2F8-AD1A-4678-B5D8-02D20B97C6C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9" name="Flecha derecha 1">
          <a:extLst>
            <a:ext uri="{FF2B5EF4-FFF2-40B4-BE49-F238E27FC236}">
              <a16:creationId xmlns:a16="http://schemas.microsoft.com/office/drawing/2014/main" id="{BD10258E-7CF2-4E43-9439-0CB38B68650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0" name="Flecha derecha 1">
          <a:extLst>
            <a:ext uri="{FF2B5EF4-FFF2-40B4-BE49-F238E27FC236}">
              <a16:creationId xmlns:a16="http://schemas.microsoft.com/office/drawing/2014/main" id="{38B20A56-E98A-4FCE-8D8C-0C358C0B2B5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1" name="Flecha derecha 1">
          <a:extLst>
            <a:ext uri="{FF2B5EF4-FFF2-40B4-BE49-F238E27FC236}">
              <a16:creationId xmlns:a16="http://schemas.microsoft.com/office/drawing/2014/main" id="{5D0E135C-ADD9-4DB6-BA10-5A18A2AB595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2" name="Flecha derecha 1">
          <a:extLst>
            <a:ext uri="{FF2B5EF4-FFF2-40B4-BE49-F238E27FC236}">
              <a16:creationId xmlns:a16="http://schemas.microsoft.com/office/drawing/2014/main" id="{8EDE03AD-3E86-4685-B274-02222313DEF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3" name="Flecha derecha 1">
          <a:extLst>
            <a:ext uri="{FF2B5EF4-FFF2-40B4-BE49-F238E27FC236}">
              <a16:creationId xmlns:a16="http://schemas.microsoft.com/office/drawing/2014/main" id="{6378D957-C4D2-43B8-8E4E-228982E8CE2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4" name="Flecha derecha 1">
          <a:extLst>
            <a:ext uri="{FF2B5EF4-FFF2-40B4-BE49-F238E27FC236}">
              <a16:creationId xmlns:a16="http://schemas.microsoft.com/office/drawing/2014/main" id="{D1950D79-E94D-49E8-A0D7-242755A8D0A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5" name="Flecha derecha 1">
          <a:extLst>
            <a:ext uri="{FF2B5EF4-FFF2-40B4-BE49-F238E27FC236}">
              <a16:creationId xmlns:a16="http://schemas.microsoft.com/office/drawing/2014/main" id="{B44FBFA4-14A0-431B-A2D8-2FF70900427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6" name="Flecha derecha 1">
          <a:extLst>
            <a:ext uri="{FF2B5EF4-FFF2-40B4-BE49-F238E27FC236}">
              <a16:creationId xmlns:a16="http://schemas.microsoft.com/office/drawing/2014/main" id="{3D7164F4-82BE-4E30-A8D3-CA3A4E8277F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7" name="Flecha derecha 1">
          <a:extLst>
            <a:ext uri="{FF2B5EF4-FFF2-40B4-BE49-F238E27FC236}">
              <a16:creationId xmlns:a16="http://schemas.microsoft.com/office/drawing/2014/main" id="{918453F7-2AE5-4AEE-97E6-50B7505B46A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8" name="Flecha derecha 1">
          <a:extLst>
            <a:ext uri="{FF2B5EF4-FFF2-40B4-BE49-F238E27FC236}">
              <a16:creationId xmlns:a16="http://schemas.microsoft.com/office/drawing/2014/main" id="{4DCA86BF-5939-4843-BC7B-1B6F84F7FE4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9" name="Flecha derecha 1">
          <a:extLst>
            <a:ext uri="{FF2B5EF4-FFF2-40B4-BE49-F238E27FC236}">
              <a16:creationId xmlns:a16="http://schemas.microsoft.com/office/drawing/2014/main" id="{1F50CA17-BCFC-4560-A1E7-F25B7C27857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0" name="Flecha derecha 1">
          <a:extLst>
            <a:ext uri="{FF2B5EF4-FFF2-40B4-BE49-F238E27FC236}">
              <a16:creationId xmlns:a16="http://schemas.microsoft.com/office/drawing/2014/main" id="{71C549F4-9222-4FCB-84F0-1777BE7ED85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1" name="Flecha derecha 1">
          <a:extLst>
            <a:ext uri="{FF2B5EF4-FFF2-40B4-BE49-F238E27FC236}">
              <a16:creationId xmlns:a16="http://schemas.microsoft.com/office/drawing/2014/main" id="{C09FFA67-1FF1-4D11-B9A4-26C1808244F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2" name="Flecha derecha 1">
          <a:extLst>
            <a:ext uri="{FF2B5EF4-FFF2-40B4-BE49-F238E27FC236}">
              <a16:creationId xmlns:a16="http://schemas.microsoft.com/office/drawing/2014/main" id="{A20CF753-E760-4840-821B-0BA10E041B3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3" name="Flecha derecha 1">
          <a:extLst>
            <a:ext uri="{FF2B5EF4-FFF2-40B4-BE49-F238E27FC236}">
              <a16:creationId xmlns:a16="http://schemas.microsoft.com/office/drawing/2014/main" id="{6800479C-3255-4FC6-9652-BFDE977477D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4" name="Flecha derecha 1">
          <a:extLst>
            <a:ext uri="{FF2B5EF4-FFF2-40B4-BE49-F238E27FC236}">
              <a16:creationId xmlns:a16="http://schemas.microsoft.com/office/drawing/2014/main" id="{B03F9290-877D-4F36-9C73-8F618A484DE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5" name="Flecha derecha 1">
          <a:extLst>
            <a:ext uri="{FF2B5EF4-FFF2-40B4-BE49-F238E27FC236}">
              <a16:creationId xmlns:a16="http://schemas.microsoft.com/office/drawing/2014/main" id="{C7F33FDB-0C90-4AAA-AEC0-AEA139D2455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6" name="Flecha derecha 1">
          <a:extLst>
            <a:ext uri="{FF2B5EF4-FFF2-40B4-BE49-F238E27FC236}">
              <a16:creationId xmlns:a16="http://schemas.microsoft.com/office/drawing/2014/main" id="{BAFF154B-8C1B-4B17-9EB9-ECA9346FB4B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7" name="Flecha derecha 1">
          <a:extLst>
            <a:ext uri="{FF2B5EF4-FFF2-40B4-BE49-F238E27FC236}">
              <a16:creationId xmlns:a16="http://schemas.microsoft.com/office/drawing/2014/main" id="{A14A8488-0687-4F01-9FD9-CA679011010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8" name="Flecha derecha 1">
          <a:extLst>
            <a:ext uri="{FF2B5EF4-FFF2-40B4-BE49-F238E27FC236}">
              <a16:creationId xmlns:a16="http://schemas.microsoft.com/office/drawing/2014/main" id="{7D9CA141-D087-40FF-A40E-C586236E799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9" name="Flecha derecha 1">
          <a:extLst>
            <a:ext uri="{FF2B5EF4-FFF2-40B4-BE49-F238E27FC236}">
              <a16:creationId xmlns:a16="http://schemas.microsoft.com/office/drawing/2014/main" id="{FEBFDBAA-86E3-477C-B344-0E925F90F64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0" name="Flecha derecha 1">
          <a:extLst>
            <a:ext uri="{FF2B5EF4-FFF2-40B4-BE49-F238E27FC236}">
              <a16:creationId xmlns:a16="http://schemas.microsoft.com/office/drawing/2014/main" id="{EDE135C9-ADF8-4DF1-A208-DD5865D0462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1" name="Flecha derecha 1">
          <a:extLst>
            <a:ext uri="{FF2B5EF4-FFF2-40B4-BE49-F238E27FC236}">
              <a16:creationId xmlns:a16="http://schemas.microsoft.com/office/drawing/2014/main" id="{FF5A2391-9688-4C03-993B-124BEFC4B78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2" name="Flecha derecha 1">
          <a:extLst>
            <a:ext uri="{FF2B5EF4-FFF2-40B4-BE49-F238E27FC236}">
              <a16:creationId xmlns:a16="http://schemas.microsoft.com/office/drawing/2014/main" id="{7B0B98CC-9E6F-4362-BECB-61BB83C7B5A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3" name="Flecha derecha 1">
          <a:extLst>
            <a:ext uri="{FF2B5EF4-FFF2-40B4-BE49-F238E27FC236}">
              <a16:creationId xmlns:a16="http://schemas.microsoft.com/office/drawing/2014/main" id="{3051945B-2DB3-462E-8E08-EE786887B87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4" name="Flecha derecha 1">
          <a:extLst>
            <a:ext uri="{FF2B5EF4-FFF2-40B4-BE49-F238E27FC236}">
              <a16:creationId xmlns:a16="http://schemas.microsoft.com/office/drawing/2014/main" id="{7087F10A-DA25-4FB7-9AE6-1562EF6B103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5" name="Flecha derecha 1">
          <a:extLst>
            <a:ext uri="{FF2B5EF4-FFF2-40B4-BE49-F238E27FC236}">
              <a16:creationId xmlns:a16="http://schemas.microsoft.com/office/drawing/2014/main" id="{E64C2026-6B11-4A96-A761-DDC0B1EB797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6" name="Flecha derecha 1">
          <a:extLst>
            <a:ext uri="{FF2B5EF4-FFF2-40B4-BE49-F238E27FC236}">
              <a16:creationId xmlns:a16="http://schemas.microsoft.com/office/drawing/2014/main" id="{3CAF1463-53C0-4E84-A402-4F35468B415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7" name="Flecha derecha 1">
          <a:extLst>
            <a:ext uri="{FF2B5EF4-FFF2-40B4-BE49-F238E27FC236}">
              <a16:creationId xmlns:a16="http://schemas.microsoft.com/office/drawing/2014/main" id="{E81A871B-8BD5-449C-9869-2F8ACDBAE51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8" name="Flecha derecha 1">
          <a:extLst>
            <a:ext uri="{FF2B5EF4-FFF2-40B4-BE49-F238E27FC236}">
              <a16:creationId xmlns:a16="http://schemas.microsoft.com/office/drawing/2014/main" id="{2A1AE48C-D8BD-4E02-BFAA-7B5714C5F12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9" name="Flecha derecha 1">
          <a:extLst>
            <a:ext uri="{FF2B5EF4-FFF2-40B4-BE49-F238E27FC236}">
              <a16:creationId xmlns:a16="http://schemas.microsoft.com/office/drawing/2014/main" id="{03070FF7-6A75-4DC0-9B7F-9E6904ED28B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0" name="Flecha derecha 1">
          <a:extLst>
            <a:ext uri="{FF2B5EF4-FFF2-40B4-BE49-F238E27FC236}">
              <a16:creationId xmlns:a16="http://schemas.microsoft.com/office/drawing/2014/main" id="{5E0435E7-ADBA-4056-8276-6D9C3D04289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1" name="Flecha derecha 1">
          <a:extLst>
            <a:ext uri="{FF2B5EF4-FFF2-40B4-BE49-F238E27FC236}">
              <a16:creationId xmlns:a16="http://schemas.microsoft.com/office/drawing/2014/main" id="{666A99A7-9F97-433A-8E2F-7AD720166F3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2" name="Flecha derecha 1">
          <a:extLst>
            <a:ext uri="{FF2B5EF4-FFF2-40B4-BE49-F238E27FC236}">
              <a16:creationId xmlns:a16="http://schemas.microsoft.com/office/drawing/2014/main" id="{1F2FBE8F-1333-4BE4-872B-942408A29CF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3" name="Flecha derecha 1">
          <a:extLst>
            <a:ext uri="{FF2B5EF4-FFF2-40B4-BE49-F238E27FC236}">
              <a16:creationId xmlns:a16="http://schemas.microsoft.com/office/drawing/2014/main" id="{C723A59A-E510-41C6-B00A-CA4A5B7B020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4" name="Flecha derecha 1">
          <a:extLst>
            <a:ext uri="{FF2B5EF4-FFF2-40B4-BE49-F238E27FC236}">
              <a16:creationId xmlns:a16="http://schemas.microsoft.com/office/drawing/2014/main" id="{40F6BFA0-C883-4BFF-9073-6364DEA0A90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5" name="Flecha derecha 1">
          <a:extLst>
            <a:ext uri="{FF2B5EF4-FFF2-40B4-BE49-F238E27FC236}">
              <a16:creationId xmlns:a16="http://schemas.microsoft.com/office/drawing/2014/main" id="{CA92FDBE-096D-4C29-8838-667D8AFA167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6" name="Flecha derecha 1">
          <a:extLst>
            <a:ext uri="{FF2B5EF4-FFF2-40B4-BE49-F238E27FC236}">
              <a16:creationId xmlns:a16="http://schemas.microsoft.com/office/drawing/2014/main" id="{1E249FFE-C880-4572-84AA-5CA8864119E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7" name="Flecha derecha 1">
          <a:extLst>
            <a:ext uri="{FF2B5EF4-FFF2-40B4-BE49-F238E27FC236}">
              <a16:creationId xmlns:a16="http://schemas.microsoft.com/office/drawing/2014/main" id="{70FB11CA-70A3-40DF-98AD-CF178EB4A8B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8" name="Flecha derecha 1">
          <a:extLst>
            <a:ext uri="{FF2B5EF4-FFF2-40B4-BE49-F238E27FC236}">
              <a16:creationId xmlns:a16="http://schemas.microsoft.com/office/drawing/2014/main" id="{6AB4934A-F7DB-451A-B977-A3ECB100CDF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9" name="Flecha derecha 1">
          <a:extLst>
            <a:ext uri="{FF2B5EF4-FFF2-40B4-BE49-F238E27FC236}">
              <a16:creationId xmlns:a16="http://schemas.microsoft.com/office/drawing/2014/main" id="{CFCB62B3-EE9B-4F89-83EE-398C9E4EF96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0" name="Flecha derecha 1">
          <a:extLst>
            <a:ext uri="{FF2B5EF4-FFF2-40B4-BE49-F238E27FC236}">
              <a16:creationId xmlns:a16="http://schemas.microsoft.com/office/drawing/2014/main" id="{A2F7B1D0-78F3-49BE-94E2-34E5D300E14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1" name="Flecha derecha 1">
          <a:extLst>
            <a:ext uri="{FF2B5EF4-FFF2-40B4-BE49-F238E27FC236}">
              <a16:creationId xmlns:a16="http://schemas.microsoft.com/office/drawing/2014/main" id="{2FCADF88-31CA-437D-84F3-FD61C5BABF3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2" name="Flecha derecha 1">
          <a:extLst>
            <a:ext uri="{FF2B5EF4-FFF2-40B4-BE49-F238E27FC236}">
              <a16:creationId xmlns:a16="http://schemas.microsoft.com/office/drawing/2014/main" id="{22F11A77-41DC-4602-8EB9-4627F305F98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3" name="Flecha derecha 1">
          <a:extLst>
            <a:ext uri="{FF2B5EF4-FFF2-40B4-BE49-F238E27FC236}">
              <a16:creationId xmlns:a16="http://schemas.microsoft.com/office/drawing/2014/main" id="{B0212040-A384-4535-BE18-C6A64F85F0E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4" name="Flecha derecha 1">
          <a:extLst>
            <a:ext uri="{FF2B5EF4-FFF2-40B4-BE49-F238E27FC236}">
              <a16:creationId xmlns:a16="http://schemas.microsoft.com/office/drawing/2014/main" id="{125C4F72-1743-4B2D-B5A2-7EC0D036B42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5" name="Flecha derecha 1">
          <a:extLst>
            <a:ext uri="{FF2B5EF4-FFF2-40B4-BE49-F238E27FC236}">
              <a16:creationId xmlns:a16="http://schemas.microsoft.com/office/drawing/2014/main" id="{B4DF9A04-5B47-40E8-9CD2-8C36CDE7393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6" name="Flecha derecha 1">
          <a:extLst>
            <a:ext uri="{FF2B5EF4-FFF2-40B4-BE49-F238E27FC236}">
              <a16:creationId xmlns:a16="http://schemas.microsoft.com/office/drawing/2014/main" id="{1948BAB3-BB4D-4A65-8383-224E7B2CE56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7" name="Flecha derecha 1">
          <a:extLst>
            <a:ext uri="{FF2B5EF4-FFF2-40B4-BE49-F238E27FC236}">
              <a16:creationId xmlns:a16="http://schemas.microsoft.com/office/drawing/2014/main" id="{D01608D8-6E0C-477A-9093-DF46355FB67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8" name="Flecha derecha 1">
          <a:extLst>
            <a:ext uri="{FF2B5EF4-FFF2-40B4-BE49-F238E27FC236}">
              <a16:creationId xmlns:a16="http://schemas.microsoft.com/office/drawing/2014/main" id="{81C1D4FF-66C0-48BB-B52F-C24EF71B457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99" name="Flecha derecha 1">
          <a:extLst>
            <a:ext uri="{FF2B5EF4-FFF2-40B4-BE49-F238E27FC236}">
              <a16:creationId xmlns:a16="http://schemas.microsoft.com/office/drawing/2014/main" id="{FFE56F86-9D86-4A9B-BF67-EA7A37ACB3F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0" name="Flecha derecha 1">
          <a:extLst>
            <a:ext uri="{FF2B5EF4-FFF2-40B4-BE49-F238E27FC236}">
              <a16:creationId xmlns:a16="http://schemas.microsoft.com/office/drawing/2014/main" id="{2BC4E21E-255F-4428-A879-93CCBA5751F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1" name="Flecha derecha 1">
          <a:extLst>
            <a:ext uri="{FF2B5EF4-FFF2-40B4-BE49-F238E27FC236}">
              <a16:creationId xmlns:a16="http://schemas.microsoft.com/office/drawing/2014/main" id="{DD549415-4D13-4ED0-BF8B-E316F5BBB25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2" name="Flecha derecha 1">
          <a:extLst>
            <a:ext uri="{FF2B5EF4-FFF2-40B4-BE49-F238E27FC236}">
              <a16:creationId xmlns:a16="http://schemas.microsoft.com/office/drawing/2014/main" id="{AB3D4C0E-B4BB-4F98-87E3-85ADFD58FAA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3" name="Flecha derecha 1">
          <a:extLst>
            <a:ext uri="{FF2B5EF4-FFF2-40B4-BE49-F238E27FC236}">
              <a16:creationId xmlns:a16="http://schemas.microsoft.com/office/drawing/2014/main" id="{57DFA905-7E4A-4DC9-86CC-1BC9B207A2D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4" name="Flecha derecha 1">
          <a:extLst>
            <a:ext uri="{FF2B5EF4-FFF2-40B4-BE49-F238E27FC236}">
              <a16:creationId xmlns:a16="http://schemas.microsoft.com/office/drawing/2014/main" id="{0EA73462-6BA1-4E9A-B165-CF738A88589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5" name="Flecha derecha 1">
          <a:extLst>
            <a:ext uri="{FF2B5EF4-FFF2-40B4-BE49-F238E27FC236}">
              <a16:creationId xmlns:a16="http://schemas.microsoft.com/office/drawing/2014/main" id="{7D64C12F-3A30-447E-866F-6C222D6A81B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6" name="Flecha derecha 1">
          <a:extLst>
            <a:ext uri="{FF2B5EF4-FFF2-40B4-BE49-F238E27FC236}">
              <a16:creationId xmlns:a16="http://schemas.microsoft.com/office/drawing/2014/main" id="{F03B0248-A20D-46B2-8210-17A356E2661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7" name="Flecha derecha 1">
          <a:extLst>
            <a:ext uri="{FF2B5EF4-FFF2-40B4-BE49-F238E27FC236}">
              <a16:creationId xmlns:a16="http://schemas.microsoft.com/office/drawing/2014/main" id="{D598ED73-029C-41C4-8C80-0EDF3CE2C88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8" name="Flecha derecha 1">
          <a:extLst>
            <a:ext uri="{FF2B5EF4-FFF2-40B4-BE49-F238E27FC236}">
              <a16:creationId xmlns:a16="http://schemas.microsoft.com/office/drawing/2014/main" id="{724280A0-7C31-47B2-A389-61CF6BB0118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09" name="Flecha derecha 1">
          <a:extLst>
            <a:ext uri="{FF2B5EF4-FFF2-40B4-BE49-F238E27FC236}">
              <a16:creationId xmlns:a16="http://schemas.microsoft.com/office/drawing/2014/main" id="{DA367C2D-7858-4DE8-8E9C-0FBD1D20EBF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0" name="Flecha derecha 1">
          <a:extLst>
            <a:ext uri="{FF2B5EF4-FFF2-40B4-BE49-F238E27FC236}">
              <a16:creationId xmlns:a16="http://schemas.microsoft.com/office/drawing/2014/main" id="{FECC2E97-CA63-4661-AC31-E5BF5BF93D3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1" name="Flecha derecha 1">
          <a:extLst>
            <a:ext uri="{FF2B5EF4-FFF2-40B4-BE49-F238E27FC236}">
              <a16:creationId xmlns:a16="http://schemas.microsoft.com/office/drawing/2014/main" id="{3F7DE859-E3B1-46AA-8DC5-46C97D718A0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2" name="Flecha derecha 1">
          <a:extLst>
            <a:ext uri="{FF2B5EF4-FFF2-40B4-BE49-F238E27FC236}">
              <a16:creationId xmlns:a16="http://schemas.microsoft.com/office/drawing/2014/main" id="{DE2DB394-7A95-4F36-B6EF-94AC2A344B5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3" name="Flecha derecha 1">
          <a:extLst>
            <a:ext uri="{FF2B5EF4-FFF2-40B4-BE49-F238E27FC236}">
              <a16:creationId xmlns:a16="http://schemas.microsoft.com/office/drawing/2014/main" id="{E3798066-C225-4ED8-B3C9-7DF21AD5DCA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4" name="Flecha derecha 1">
          <a:extLst>
            <a:ext uri="{FF2B5EF4-FFF2-40B4-BE49-F238E27FC236}">
              <a16:creationId xmlns:a16="http://schemas.microsoft.com/office/drawing/2014/main" id="{00083E98-649B-442A-9C01-1129F9FB5C0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5" name="Flecha derecha 1">
          <a:extLst>
            <a:ext uri="{FF2B5EF4-FFF2-40B4-BE49-F238E27FC236}">
              <a16:creationId xmlns:a16="http://schemas.microsoft.com/office/drawing/2014/main" id="{B4792A9E-FAC3-4C23-8FE1-09DEC78C235D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6" name="Flecha derecha 1">
          <a:extLst>
            <a:ext uri="{FF2B5EF4-FFF2-40B4-BE49-F238E27FC236}">
              <a16:creationId xmlns:a16="http://schemas.microsoft.com/office/drawing/2014/main" id="{A82AB75C-059F-41A2-ACD9-7099A83132F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7" name="Flecha derecha 1">
          <a:extLst>
            <a:ext uri="{FF2B5EF4-FFF2-40B4-BE49-F238E27FC236}">
              <a16:creationId xmlns:a16="http://schemas.microsoft.com/office/drawing/2014/main" id="{7B438F99-659D-4417-9E5E-F0FD23E7DAC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8" name="Flecha derecha 1">
          <a:extLst>
            <a:ext uri="{FF2B5EF4-FFF2-40B4-BE49-F238E27FC236}">
              <a16:creationId xmlns:a16="http://schemas.microsoft.com/office/drawing/2014/main" id="{EE0004D5-3AF7-454E-A90B-34D3582E437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9" name="Flecha derecha 1">
          <a:extLst>
            <a:ext uri="{FF2B5EF4-FFF2-40B4-BE49-F238E27FC236}">
              <a16:creationId xmlns:a16="http://schemas.microsoft.com/office/drawing/2014/main" id="{DA6056C3-E034-4EAE-AFEE-F55DF99E21C3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0" name="Flecha derecha 1">
          <a:extLst>
            <a:ext uri="{FF2B5EF4-FFF2-40B4-BE49-F238E27FC236}">
              <a16:creationId xmlns:a16="http://schemas.microsoft.com/office/drawing/2014/main" id="{7E37BADC-6E04-4B2E-A2F5-43AAFE66B708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1" name="Flecha derecha 1">
          <a:extLst>
            <a:ext uri="{FF2B5EF4-FFF2-40B4-BE49-F238E27FC236}">
              <a16:creationId xmlns:a16="http://schemas.microsoft.com/office/drawing/2014/main" id="{A383A852-9C89-45A4-A147-BC41483C818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2" name="Flecha derecha 1">
          <a:extLst>
            <a:ext uri="{FF2B5EF4-FFF2-40B4-BE49-F238E27FC236}">
              <a16:creationId xmlns:a16="http://schemas.microsoft.com/office/drawing/2014/main" id="{6E82EA00-CE02-49F5-BD04-2A3DF3E1D4E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3" name="Flecha derecha 1">
          <a:extLst>
            <a:ext uri="{FF2B5EF4-FFF2-40B4-BE49-F238E27FC236}">
              <a16:creationId xmlns:a16="http://schemas.microsoft.com/office/drawing/2014/main" id="{2BC4205C-6C6A-4E31-99EF-A7B9066875E4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4" name="Flecha derecha 1">
          <a:extLst>
            <a:ext uri="{FF2B5EF4-FFF2-40B4-BE49-F238E27FC236}">
              <a16:creationId xmlns:a16="http://schemas.microsoft.com/office/drawing/2014/main" id="{8ED43DD1-E9B0-4887-9D38-D55F07BBF84A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5" name="Flecha derecha 1">
          <a:extLst>
            <a:ext uri="{FF2B5EF4-FFF2-40B4-BE49-F238E27FC236}">
              <a16:creationId xmlns:a16="http://schemas.microsoft.com/office/drawing/2014/main" id="{7E5C3DC6-E9A8-4364-9C96-C5A4C848B30C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6" name="Flecha derecha 1">
          <a:extLst>
            <a:ext uri="{FF2B5EF4-FFF2-40B4-BE49-F238E27FC236}">
              <a16:creationId xmlns:a16="http://schemas.microsoft.com/office/drawing/2014/main" id="{9D9D07C7-E30C-40FE-8954-1A0EDFD279BB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7" name="Flecha derecha 1">
          <a:extLst>
            <a:ext uri="{FF2B5EF4-FFF2-40B4-BE49-F238E27FC236}">
              <a16:creationId xmlns:a16="http://schemas.microsoft.com/office/drawing/2014/main" id="{04B1DC05-C5F8-4B00-9ECD-8BA3F964BD9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8" name="Flecha derecha 1">
          <a:extLst>
            <a:ext uri="{FF2B5EF4-FFF2-40B4-BE49-F238E27FC236}">
              <a16:creationId xmlns:a16="http://schemas.microsoft.com/office/drawing/2014/main" id="{F9C38041-E628-45BE-B71B-6C1ADF40F05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9" name="Flecha derecha 1">
          <a:extLst>
            <a:ext uri="{FF2B5EF4-FFF2-40B4-BE49-F238E27FC236}">
              <a16:creationId xmlns:a16="http://schemas.microsoft.com/office/drawing/2014/main" id="{4EE2F52A-CD52-4D20-B4D8-023B7D687782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0" name="Flecha derecha 1">
          <a:extLst>
            <a:ext uri="{FF2B5EF4-FFF2-40B4-BE49-F238E27FC236}">
              <a16:creationId xmlns:a16="http://schemas.microsoft.com/office/drawing/2014/main" id="{DEABFA99-902F-4183-BB56-AB1DAADC4CF6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1" name="Flecha derecha 1">
          <a:extLst>
            <a:ext uri="{FF2B5EF4-FFF2-40B4-BE49-F238E27FC236}">
              <a16:creationId xmlns:a16="http://schemas.microsoft.com/office/drawing/2014/main" id="{6016C767-4793-4DDC-8EBF-9F18CC7F34C5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2" name="Flecha derecha 1">
          <a:extLst>
            <a:ext uri="{FF2B5EF4-FFF2-40B4-BE49-F238E27FC236}">
              <a16:creationId xmlns:a16="http://schemas.microsoft.com/office/drawing/2014/main" id="{04AAE5E4-0804-4170-B364-F4D6548E5DFE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3" name="Flecha derecha 1">
          <a:extLst>
            <a:ext uri="{FF2B5EF4-FFF2-40B4-BE49-F238E27FC236}">
              <a16:creationId xmlns:a16="http://schemas.microsoft.com/office/drawing/2014/main" id="{270E023C-EFA7-42CE-BF4F-E63946077580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4" name="Flecha derecha 1">
          <a:extLst>
            <a:ext uri="{FF2B5EF4-FFF2-40B4-BE49-F238E27FC236}">
              <a16:creationId xmlns:a16="http://schemas.microsoft.com/office/drawing/2014/main" id="{B920C083-6FE0-4BC6-9AA8-7E8674EADF17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5" name="Flecha derecha 1">
          <a:extLst>
            <a:ext uri="{FF2B5EF4-FFF2-40B4-BE49-F238E27FC236}">
              <a16:creationId xmlns:a16="http://schemas.microsoft.com/office/drawing/2014/main" id="{7A561254-1D55-43FE-9DD2-1220436C91F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6" name="Flecha derecha 1">
          <a:extLst>
            <a:ext uri="{FF2B5EF4-FFF2-40B4-BE49-F238E27FC236}">
              <a16:creationId xmlns:a16="http://schemas.microsoft.com/office/drawing/2014/main" id="{4C2F745C-4DB3-4EED-B2B7-4D604A86B1F1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7" name="Flecha derecha 1">
          <a:extLst>
            <a:ext uri="{FF2B5EF4-FFF2-40B4-BE49-F238E27FC236}">
              <a16:creationId xmlns:a16="http://schemas.microsoft.com/office/drawing/2014/main" id="{605D7152-4867-4FC9-B84E-B1BA6345EF4F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8" name="Flecha derecha 1">
          <a:extLst>
            <a:ext uri="{FF2B5EF4-FFF2-40B4-BE49-F238E27FC236}">
              <a16:creationId xmlns:a16="http://schemas.microsoft.com/office/drawing/2014/main" id="{2B5DFC64-1BDB-4275-9835-764AD3D3CED9}"/>
            </a:ext>
          </a:extLst>
        </xdr:cNvPr>
        <xdr:cNvSpPr/>
      </xdr:nvSpPr>
      <xdr:spPr>
        <a:xfrm>
          <a:off x="3936999" y="235839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42CEC706-7743-4E81-B192-0F2D2EBC95B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" name="Flecha derecha 1">
          <a:extLst>
            <a:ext uri="{FF2B5EF4-FFF2-40B4-BE49-F238E27FC236}">
              <a16:creationId xmlns:a16="http://schemas.microsoft.com/office/drawing/2014/main" id="{C0B1BC97-FE11-4AB9-9685-7B42C5E5C3F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" name="Flecha derecha 1">
          <a:extLst>
            <a:ext uri="{FF2B5EF4-FFF2-40B4-BE49-F238E27FC236}">
              <a16:creationId xmlns:a16="http://schemas.microsoft.com/office/drawing/2014/main" id="{D52D5909-36B1-4202-9875-0A8567DE6C8B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" name="Flecha derecha 1">
          <a:extLst>
            <a:ext uri="{FF2B5EF4-FFF2-40B4-BE49-F238E27FC236}">
              <a16:creationId xmlns:a16="http://schemas.microsoft.com/office/drawing/2014/main" id="{7267E5B3-925B-4672-887F-8DF31664AB5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" name="Flecha derecha 1">
          <a:extLst>
            <a:ext uri="{FF2B5EF4-FFF2-40B4-BE49-F238E27FC236}">
              <a16:creationId xmlns:a16="http://schemas.microsoft.com/office/drawing/2014/main" id="{94785D6A-00AC-4D17-A211-0521F883522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" name="Flecha derecha 1">
          <a:extLst>
            <a:ext uri="{FF2B5EF4-FFF2-40B4-BE49-F238E27FC236}">
              <a16:creationId xmlns:a16="http://schemas.microsoft.com/office/drawing/2014/main" id="{35B7AD8C-9DBB-413B-9657-91FE9D5B418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" name="Flecha derecha 1">
          <a:extLst>
            <a:ext uri="{FF2B5EF4-FFF2-40B4-BE49-F238E27FC236}">
              <a16:creationId xmlns:a16="http://schemas.microsoft.com/office/drawing/2014/main" id="{24E79122-F1DD-4E40-AC46-67F85CB9AB5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9" name="Flecha derecha 1">
          <a:extLst>
            <a:ext uri="{FF2B5EF4-FFF2-40B4-BE49-F238E27FC236}">
              <a16:creationId xmlns:a16="http://schemas.microsoft.com/office/drawing/2014/main" id="{7238F3AF-B87A-46F2-B812-BFA8DD7C5E62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" name="Flecha derecha 1">
          <a:extLst>
            <a:ext uri="{FF2B5EF4-FFF2-40B4-BE49-F238E27FC236}">
              <a16:creationId xmlns:a16="http://schemas.microsoft.com/office/drawing/2014/main" id="{F823C020-6A0A-4260-BBDC-62E8FC75E37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" name="Flecha derecha 1">
          <a:extLst>
            <a:ext uri="{FF2B5EF4-FFF2-40B4-BE49-F238E27FC236}">
              <a16:creationId xmlns:a16="http://schemas.microsoft.com/office/drawing/2014/main" id="{F7304368-9E22-4945-8331-EB510061784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" name="Flecha derecha 1">
          <a:extLst>
            <a:ext uri="{FF2B5EF4-FFF2-40B4-BE49-F238E27FC236}">
              <a16:creationId xmlns:a16="http://schemas.microsoft.com/office/drawing/2014/main" id="{BAC3BD96-A8D7-48B7-AD80-1AF9633A6AE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" name="Flecha derecha 1">
          <a:extLst>
            <a:ext uri="{FF2B5EF4-FFF2-40B4-BE49-F238E27FC236}">
              <a16:creationId xmlns:a16="http://schemas.microsoft.com/office/drawing/2014/main" id="{07B5F954-0803-4ECD-B2E3-D9D67F07E7A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4" name="Flecha derecha 1">
          <a:extLst>
            <a:ext uri="{FF2B5EF4-FFF2-40B4-BE49-F238E27FC236}">
              <a16:creationId xmlns:a16="http://schemas.microsoft.com/office/drawing/2014/main" id="{9602D999-75D8-45C8-AD43-0F38C518BBC5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5" name="Flecha derecha 1">
          <a:extLst>
            <a:ext uri="{FF2B5EF4-FFF2-40B4-BE49-F238E27FC236}">
              <a16:creationId xmlns:a16="http://schemas.microsoft.com/office/drawing/2014/main" id="{92A7A3D0-7239-4164-AE1D-109B6D8F7C33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6" name="Flecha derecha 1">
          <a:extLst>
            <a:ext uri="{FF2B5EF4-FFF2-40B4-BE49-F238E27FC236}">
              <a16:creationId xmlns:a16="http://schemas.microsoft.com/office/drawing/2014/main" id="{E0F1ECF1-5507-468F-AC38-DFF7CBA686C1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" name="Flecha derecha 1">
          <a:extLst>
            <a:ext uri="{FF2B5EF4-FFF2-40B4-BE49-F238E27FC236}">
              <a16:creationId xmlns:a16="http://schemas.microsoft.com/office/drawing/2014/main" id="{120E4607-203D-4E7B-B479-F775E5547B0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" name="Flecha derecha 1">
          <a:extLst>
            <a:ext uri="{FF2B5EF4-FFF2-40B4-BE49-F238E27FC236}">
              <a16:creationId xmlns:a16="http://schemas.microsoft.com/office/drawing/2014/main" id="{78481726-E82A-4F31-87EB-9CA63CB7D57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9" name="Flecha derecha 1">
          <a:extLst>
            <a:ext uri="{FF2B5EF4-FFF2-40B4-BE49-F238E27FC236}">
              <a16:creationId xmlns:a16="http://schemas.microsoft.com/office/drawing/2014/main" id="{2844499A-FD92-44D8-BC81-1132602624A5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0" name="Flecha derecha 1">
          <a:extLst>
            <a:ext uri="{FF2B5EF4-FFF2-40B4-BE49-F238E27FC236}">
              <a16:creationId xmlns:a16="http://schemas.microsoft.com/office/drawing/2014/main" id="{BD591C39-5E95-41EF-A9B9-78FDC53B73F7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1" name="Flecha derecha 1">
          <a:extLst>
            <a:ext uri="{FF2B5EF4-FFF2-40B4-BE49-F238E27FC236}">
              <a16:creationId xmlns:a16="http://schemas.microsoft.com/office/drawing/2014/main" id="{C1B871B1-FC51-4B9B-A738-9A8600E367C6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" name="Flecha derecha 1">
          <a:extLst>
            <a:ext uri="{FF2B5EF4-FFF2-40B4-BE49-F238E27FC236}">
              <a16:creationId xmlns:a16="http://schemas.microsoft.com/office/drawing/2014/main" id="{5F146714-FD44-4F43-B383-2CC76CE25DF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" name="Flecha derecha 25">
          <a:extLst>
            <a:ext uri="{FF2B5EF4-FFF2-40B4-BE49-F238E27FC236}">
              <a16:creationId xmlns:a16="http://schemas.microsoft.com/office/drawing/2014/main" id="{0037C573-0C66-4A38-861A-00C4114A8F1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" name="Flecha derecha 1">
          <a:extLst>
            <a:ext uri="{FF2B5EF4-FFF2-40B4-BE49-F238E27FC236}">
              <a16:creationId xmlns:a16="http://schemas.microsoft.com/office/drawing/2014/main" id="{18B83FA3-0C71-425E-B366-F5088D10339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5" name="Flecha derecha 1">
          <a:extLst>
            <a:ext uri="{FF2B5EF4-FFF2-40B4-BE49-F238E27FC236}">
              <a16:creationId xmlns:a16="http://schemas.microsoft.com/office/drawing/2014/main" id="{3A046B03-47B9-48C3-B217-60D8F0EBDA70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" name="Flecha derecha 1">
          <a:extLst>
            <a:ext uri="{FF2B5EF4-FFF2-40B4-BE49-F238E27FC236}">
              <a16:creationId xmlns:a16="http://schemas.microsoft.com/office/drawing/2014/main" id="{3E744FA5-CA51-46CE-8C97-B2A5706C67A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" name="Flecha derecha 1">
          <a:extLst>
            <a:ext uri="{FF2B5EF4-FFF2-40B4-BE49-F238E27FC236}">
              <a16:creationId xmlns:a16="http://schemas.microsoft.com/office/drawing/2014/main" id="{9DBB164D-1638-415C-BB85-78523D0CDD1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" name="Flecha derecha 1">
          <a:extLst>
            <a:ext uri="{FF2B5EF4-FFF2-40B4-BE49-F238E27FC236}">
              <a16:creationId xmlns:a16="http://schemas.microsoft.com/office/drawing/2014/main" id="{26E33547-24E9-4F0D-BD6B-BCBD5A5FC27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" name="Flecha derecha 1">
          <a:extLst>
            <a:ext uri="{FF2B5EF4-FFF2-40B4-BE49-F238E27FC236}">
              <a16:creationId xmlns:a16="http://schemas.microsoft.com/office/drawing/2014/main" id="{99C9ECAF-C9F5-4CEA-BD2C-0E853E5E0B1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0" name="Flecha derecha 1">
          <a:extLst>
            <a:ext uri="{FF2B5EF4-FFF2-40B4-BE49-F238E27FC236}">
              <a16:creationId xmlns:a16="http://schemas.microsoft.com/office/drawing/2014/main" id="{446FEB1C-3450-4BBB-99AC-CB0CA799761D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" name="Flecha derecha 1">
          <a:extLst>
            <a:ext uri="{FF2B5EF4-FFF2-40B4-BE49-F238E27FC236}">
              <a16:creationId xmlns:a16="http://schemas.microsoft.com/office/drawing/2014/main" id="{DADFFF83-F517-49E4-94BD-6B41951A4C7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" name="Flecha derecha 1">
          <a:extLst>
            <a:ext uri="{FF2B5EF4-FFF2-40B4-BE49-F238E27FC236}">
              <a16:creationId xmlns:a16="http://schemas.microsoft.com/office/drawing/2014/main" id="{627ECB28-32EA-4F08-97AA-FEA89041A5F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" name="Flecha derecha 1">
          <a:extLst>
            <a:ext uri="{FF2B5EF4-FFF2-40B4-BE49-F238E27FC236}">
              <a16:creationId xmlns:a16="http://schemas.microsoft.com/office/drawing/2014/main" id="{A53EB8A5-95E8-498C-97BB-FEBFE2DEF05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" name="Flecha derecha 1">
          <a:extLst>
            <a:ext uri="{FF2B5EF4-FFF2-40B4-BE49-F238E27FC236}">
              <a16:creationId xmlns:a16="http://schemas.microsoft.com/office/drawing/2014/main" id="{E6BADEA5-583B-4015-9D04-CF67D7E00A0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5" name="Flecha derecha 1">
          <a:extLst>
            <a:ext uri="{FF2B5EF4-FFF2-40B4-BE49-F238E27FC236}">
              <a16:creationId xmlns:a16="http://schemas.microsoft.com/office/drawing/2014/main" id="{61502CAF-1754-42BD-A15D-7E8E6BD30292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6" name="Flecha derecha 1">
          <a:extLst>
            <a:ext uri="{FF2B5EF4-FFF2-40B4-BE49-F238E27FC236}">
              <a16:creationId xmlns:a16="http://schemas.microsoft.com/office/drawing/2014/main" id="{B19497C9-D94E-41DC-8A72-D31ACF09550E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7" name="Flecha derecha 1">
          <a:extLst>
            <a:ext uri="{FF2B5EF4-FFF2-40B4-BE49-F238E27FC236}">
              <a16:creationId xmlns:a16="http://schemas.microsoft.com/office/drawing/2014/main" id="{96C50895-6305-4A21-9499-02A982262B1B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" name="Flecha derecha 1">
          <a:extLst>
            <a:ext uri="{FF2B5EF4-FFF2-40B4-BE49-F238E27FC236}">
              <a16:creationId xmlns:a16="http://schemas.microsoft.com/office/drawing/2014/main" id="{FA9DB932-5A1A-4AFD-9EE1-A56FBBC6C0C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" name="Flecha derecha 1">
          <a:extLst>
            <a:ext uri="{FF2B5EF4-FFF2-40B4-BE49-F238E27FC236}">
              <a16:creationId xmlns:a16="http://schemas.microsoft.com/office/drawing/2014/main" id="{0BA100CB-C1BA-4980-A2B4-ECF0EC657D0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0" name="Flecha derecha 1">
          <a:extLst>
            <a:ext uri="{FF2B5EF4-FFF2-40B4-BE49-F238E27FC236}">
              <a16:creationId xmlns:a16="http://schemas.microsoft.com/office/drawing/2014/main" id="{5691A855-D493-4B07-ACE3-FFCF08E0CA03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1" name="Flecha derecha 1">
          <a:extLst>
            <a:ext uri="{FF2B5EF4-FFF2-40B4-BE49-F238E27FC236}">
              <a16:creationId xmlns:a16="http://schemas.microsoft.com/office/drawing/2014/main" id="{7CFEE8CF-E172-4A5C-BF96-DFA0716D9409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2" name="Flecha derecha 1">
          <a:extLst>
            <a:ext uri="{FF2B5EF4-FFF2-40B4-BE49-F238E27FC236}">
              <a16:creationId xmlns:a16="http://schemas.microsoft.com/office/drawing/2014/main" id="{F2228C48-C761-4815-90C0-A4ADF066A58D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" name="Flecha derecha 1">
          <a:extLst>
            <a:ext uri="{FF2B5EF4-FFF2-40B4-BE49-F238E27FC236}">
              <a16:creationId xmlns:a16="http://schemas.microsoft.com/office/drawing/2014/main" id="{8B51F5FE-ACE1-42E9-875C-A088C5412A9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" name="Flecha derecha 1">
          <a:extLst>
            <a:ext uri="{FF2B5EF4-FFF2-40B4-BE49-F238E27FC236}">
              <a16:creationId xmlns:a16="http://schemas.microsoft.com/office/drawing/2014/main" id="{7FA20C96-DA52-4986-B2D9-D8B92C0BDC1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" name="Flecha derecha 1">
          <a:extLst>
            <a:ext uri="{FF2B5EF4-FFF2-40B4-BE49-F238E27FC236}">
              <a16:creationId xmlns:a16="http://schemas.microsoft.com/office/drawing/2014/main" id="{582D56DF-88BA-43AC-9403-03C2ABA4D87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6" name="Flecha derecha 1">
          <a:extLst>
            <a:ext uri="{FF2B5EF4-FFF2-40B4-BE49-F238E27FC236}">
              <a16:creationId xmlns:a16="http://schemas.microsoft.com/office/drawing/2014/main" id="{77DAED0A-B1C8-4ED8-BBAD-8722D6DB06C1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" name="Flecha derecha 1">
          <a:extLst>
            <a:ext uri="{FF2B5EF4-FFF2-40B4-BE49-F238E27FC236}">
              <a16:creationId xmlns:a16="http://schemas.microsoft.com/office/drawing/2014/main" id="{F4E04EDA-F105-41E4-A602-905345B0C7A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" name="Flecha derecha 1">
          <a:extLst>
            <a:ext uri="{FF2B5EF4-FFF2-40B4-BE49-F238E27FC236}">
              <a16:creationId xmlns:a16="http://schemas.microsoft.com/office/drawing/2014/main" id="{E13FA8E5-D092-44E5-BB41-F81D82E26DB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" name="Flecha derecha 1">
          <a:extLst>
            <a:ext uri="{FF2B5EF4-FFF2-40B4-BE49-F238E27FC236}">
              <a16:creationId xmlns:a16="http://schemas.microsoft.com/office/drawing/2014/main" id="{83A88F00-FC6E-47A0-90E3-4D86BD68C69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" name="Flecha derecha 1">
          <a:extLst>
            <a:ext uri="{FF2B5EF4-FFF2-40B4-BE49-F238E27FC236}">
              <a16:creationId xmlns:a16="http://schemas.microsoft.com/office/drawing/2014/main" id="{8CFF886B-78DA-4577-A393-60367DCD885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51" name="Flecha derecha 1">
          <a:extLst>
            <a:ext uri="{FF2B5EF4-FFF2-40B4-BE49-F238E27FC236}">
              <a16:creationId xmlns:a16="http://schemas.microsoft.com/office/drawing/2014/main" id="{8B41C3F6-5B15-443A-9EDC-B96B1ED7B577}"/>
            </a:ext>
          </a:extLst>
        </xdr:cNvPr>
        <xdr:cNvSpPr/>
      </xdr:nvSpPr>
      <xdr:spPr>
        <a:xfrm>
          <a:off x="3936999" y="23545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" name="Flecha derecha 1">
          <a:extLst>
            <a:ext uri="{FF2B5EF4-FFF2-40B4-BE49-F238E27FC236}">
              <a16:creationId xmlns:a16="http://schemas.microsoft.com/office/drawing/2014/main" id="{3E78409E-F584-4F13-A74D-6F52F988D4E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3" name="Flecha derecha 1">
          <a:extLst>
            <a:ext uri="{FF2B5EF4-FFF2-40B4-BE49-F238E27FC236}">
              <a16:creationId xmlns:a16="http://schemas.microsoft.com/office/drawing/2014/main" id="{033084A1-BCC2-42C7-9854-DB778D7ACC1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" name="Flecha derecha 1">
          <a:extLst>
            <a:ext uri="{FF2B5EF4-FFF2-40B4-BE49-F238E27FC236}">
              <a16:creationId xmlns:a16="http://schemas.microsoft.com/office/drawing/2014/main" id="{F75F7801-B8AC-4BA3-B9C3-F0612197706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5" name="Flecha derecha 1">
          <a:extLst>
            <a:ext uri="{FF2B5EF4-FFF2-40B4-BE49-F238E27FC236}">
              <a16:creationId xmlns:a16="http://schemas.microsoft.com/office/drawing/2014/main" id="{447BEF43-74E5-4A41-BDDF-CD85DD044A2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7" name="Flecha derecha 1">
          <a:extLst>
            <a:ext uri="{FF2B5EF4-FFF2-40B4-BE49-F238E27FC236}">
              <a16:creationId xmlns:a16="http://schemas.microsoft.com/office/drawing/2014/main" id="{8E0D43DB-5852-45FC-A8E5-5CD1F79B2DE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8" name="Flecha derecha 1">
          <a:extLst>
            <a:ext uri="{FF2B5EF4-FFF2-40B4-BE49-F238E27FC236}">
              <a16:creationId xmlns:a16="http://schemas.microsoft.com/office/drawing/2014/main" id="{9237D363-44C3-4089-9C24-4DBA9CEA7D4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9" name="Flecha derecha 1">
          <a:extLst>
            <a:ext uri="{FF2B5EF4-FFF2-40B4-BE49-F238E27FC236}">
              <a16:creationId xmlns:a16="http://schemas.microsoft.com/office/drawing/2014/main" id="{41C55F03-E1AA-4D2F-90C8-ADF357114E7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" name="Flecha derecha 1">
          <a:extLst>
            <a:ext uri="{FF2B5EF4-FFF2-40B4-BE49-F238E27FC236}">
              <a16:creationId xmlns:a16="http://schemas.microsoft.com/office/drawing/2014/main" id="{2E797CE5-36F8-403D-AB76-AF0780678BF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1" name="Flecha derecha 1">
          <a:extLst>
            <a:ext uri="{FF2B5EF4-FFF2-40B4-BE49-F238E27FC236}">
              <a16:creationId xmlns:a16="http://schemas.microsoft.com/office/drawing/2014/main" id="{B3193E0C-E297-46EF-8947-C76CA1E9156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2" name="Flecha derecha 1">
          <a:extLst>
            <a:ext uri="{FF2B5EF4-FFF2-40B4-BE49-F238E27FC236}">
              <a16:creationId xmlns:a16="http://schemas.microsoft.com/office/drawing/2014/main" id="{E8112259-4671-4810-93B4-640A28FFFC1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3" name="Flecha derecha 1">
          <a:extLst>
            <a:ext uri="{FF2B5EF4-FFF2-40B4-BE49-F238E27FC236}">
              <a16:creationId xmlns:a16="http://schemas.microsoft.com/office/drawing/2014/main" id="{2BA6C21B-D061-48CD-B478-973BEFCEEA5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" name="Flecha derecha 1">
          <a:extLst>
            <a:ext uri="{FF2B5EF4-FFF2-40B4-BE49-F238E27FC236}">
              <a16:creationId xmlns:a16="http://schemas.microsoft.com/office/drawing/2014/main" id="{40DDEB82-76D0-47F8-8595-3E155EF7393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5" name="Flecha derecha 1">
          <a:extLst>
            <a:ext uri="{FF2B5EF4-FFF2-40B4-BE49-F238E27FC236}">
              <a16:creationId xmlns:a16="http://schemas.microsoft.com/office/drawing/2014/main" id="{46E69FA5-EA7C-4FA7-BC4A-E8C0E3DE0DC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6" name="Flecha derecha 1">
          <a:extLst>
            <a:ext uri="{FF2B5EF4-FFF2-40B4-BE49-F238E27FC236}">
              <a16:creationId xmlns:a16="http://schemas.microsoft.com/office/drawing/2014/main" id="{01EC4B40-261B-4399-B27E-E5A88A45145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7" name="Flecha derecha 1">
          <a:extLst>
            <a:ext uri="{FF2B5EF4-FFF2-40B4-BE49-F238E27FC236}">
              <a16:creationId xmlns:a16="http://schemas.microsoft.com/office/drawing/2014/main" id="{5BCC53DD-7D05-4DBF-B628-F6364D79420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8" name="Flecha derecha 1">
          <a:extLst>
            <a:ext uri="{FF2B5EF4-FFF2-40B4-BE49-F238E27FC236}">
              <a16:creationId xmlns:a16="http://schemas.microsoft.com/office/drawing/2014/main" id="{35ADD2D9-94C5-44DC-B2E2-1EEA8F6FF9D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9" name="Flecha derecha 1">
          <a:extLst>
            <a:ext uri="{FF2B5EF4-FFF2-40B4-BE49-F238E27FC236}">
              <a16:creationId xmlns:a16="http://schemas.microsoft.com/office/drawing/2014/main" id="{85F115EB-4145-4958-93EF-2E00677A0AD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0" name="Flecha derecha 1">
          <a:extLst>
            <a:ext uri="{FF2B5EF4-FFF2-40B4-BE49-F238E27FC236}">
              <a16:creationId xmlns:a16="http://schemas.microsoft.com/office/drawing/2014/main" id="{3A43BCEC-D10B-4AFE-8E36-9FE503A78B6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1" name="Flecha derecha 1">
          <a:extLst>
            <a:ext uri="{FF2B5EF4-FFF2-40B4-BE49-F238E27FC236}">
              <a16:creationId xmlns:a16="http://schemas.microsoft.com/office/drawing/2014/main" id="{5B416F2E-7878-40EF-A969-95CB60302BB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2" name="Flecha derecha 1">
          <a:extLst>
            <a:ext uri="{FF2B5EF4-FFF2-40B4-BE49-F238E27FC236}">
              <a16:creationId xmlns:a16="http://schemas.microsoft.com/office/drawing/2014/main" id="{D3402C80-4F26-4FE7-B289-B5E2222E8AC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3" name="Flecha derecha 25">
          <a:extLst>
            <a:ext uri="{FF2B5EF4-FFF2-40B4-BE49-F238E27FC236}">
              <a16:creationId xmlns:a16="http://schemas.microsoft.com/office/drawing/2014/main" id="{C1457B63-97CC-4BC6-AA80-7F96463EE7A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4" name="Flecha derecha 1">
          <a:extLst>
            <a:ext uri="{FF2B5EF4-FFF2-40B4-BE49-F238E27FC236}">
              <a16:creationId xmlns:a16="http://schemas.microsoft.com/office/drawing/2014/main" id="{7BA5AF7A-3F89-4A0F-8DD0-FDD669100BC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5" name="Flecha derecha 1">
          <a:extLst>
            <a:ext uri="{FF2B5EF4-FFF2-40B4-BE49-F238E27FC236}">
              <a16:creationId xmlns:a16="http://schemas.microsoft.com/office/drawing/2014/main" id="{0B7627BB-3BEE-4BCA-9D99-D25B8F6D92C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6" name="Flecha derecha 1">
          <a:extLst>
            <a:ext uri="{FF2B5EF4-FFF2-40B4-BE49-F238E27FC236}">
              <a16:creationId xmlns:a16="http://schemas.microsoft.com/office/drawing/2014/main" id="{2D70BC89-91CA-406E-B5FB-D25258688B4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7" name="Flecha derecha 1">
          <a:extLst>
            <a:ext uri="{FF2B5EF4-FFF2-40B4-BE49-F238E27FC236}">
              <a16:creationId xmlns:a16="http://schemas.microsoft.com/office/drawing/2014/main" id="{55C64039-AAD2-436F-93B5-EFAE83DE9C8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8" name="Flecha derecha 1">
          <a:extLst>
            <a:ext uri="{FF2B5EF4-FFF2-40B4-BE49-F238E27FC236}">
              <a16:creationId xmlns:a16="http://schemas.microsoft.com/office/drawing/2014/main" id="{8A2FF1F6-61CB-48A1-A165-3DEA611A6D2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9" name="Flecha derecha 1">
          <a:extLst>
            <a:ext uri="{FF2B5EF4-FFF2-40B4-BE49-F238E27FC236}">
              <a16:creationId xmlns:a16="http://schemas.microsoft.com/office/drawing/2014/main" id="{F78D3BBB-EF1F-4F35-9588-CE47F79A501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0" name="Flecha derecha 1">
          <a:extLst>
            <a:ext uri="{FF2B5EF4-FFF2-40B4-BE49-F238E27FC236}">
              <a16:creationId xmlns:a16="http://schemas.microsoft.com/office/drawing/2014/main" id="{68CF9016-7DF2-4A24-A9DA-1F3042E4A4A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1" name="Flecha derecha 1">
          <a:extLst>
            <a:ext uri="{FF2B5EF4-FFF2-40B4-BE49-F238E27FC236}">
              <a16:creationId xmlns:a16="http://schemas.microsoft.com/office/drawing/2014/main" id="{96153A45-D934-40EA-94FD-E09C6FB0EEA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2" name="Flecha derecha 1">
          <a:extLst>
            <a:ext uri="{FF2B5EF4-FFF2-40B4-BE49-F238E27FC236}">
              <a16:creationId xmlns:a16="http://schemas.microsoft.com/office/drawing/2014/main" id="{F872F081-2F16-4ABD-B6A6-23CF16D4E4A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3" name="Flecha derecha 1">
          <a:extLst>
            <a:ext uri="{FF2B5EF4-FFF2-40B4-BE49-F238E27FC236}">
              <a16:creationId xmlns:a16="http://schemas.microsoft.com/office/drawing/2014/main" id="{666CE28C-52DB-43F6-B913-DBC16CD32F1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4" name="Flecha derecha 1">
          <a:extLst>
            <a:ext uri="{FF2B5EF4-FFF2-40B4-BE49-F238E27FC236}">
              <a16:creationId xmlns:a16="http://schemas.microsoft.com/office/drawing/2014/main" id="{FD5A0005-39A7-4795-8512-A2D70BAE24D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5" name="Flecha derecha 1">
          <a:extLst>
            <a:ext uri="{FF2B5EF4-FFF2-40B4-BE49-F238E27FC236}">
              <a16:creationId xmlns:a16="http://schemas.microsoft.com/office/drawing/2014/main" id="{EE322EAA-B76C-4CE7-B272-3E1D2EF0584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6" name="Flecha derecha 1">
          <a:extLst>
            <a:ext uri="{FF2B5EF4-FFF2-40B4-BE49-F238E27FC236}">
              <a16:creationId xmlns:a16="http://schemas.microsoft.com/office/drawing/2014/main" id="{911A0B1A-8FA8-476F-B3DA-BF6D249B403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7" name="Flecha derecha 1">
          <a:extLst>
            <a:ext uri="{FF2B5EF4-FFF2-40B4-BE49-F238E27FC236}">
              <a16:creationId xmlns:a16="http://schemas.microsoft.com/office/drawing/2014/main" id="{63066908-BA6E-4490-9ADC-B57D3EA05BD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8" name="Flecha derecha 1">
          <a:extLst>
            <a:ext uri="{FF2B5EF4-FFF2-40B4-BE49-F238E27FC236}">
              <a16:creationId xmlns:a16="http://schemas.microsoft.com/office/drawing/2014/main" id="{D0D06A14-9A43-494A-9C86-631EE197FB5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9" name="Flecha derecha 1">
          <a:extLst>
            <a:ext uri="{FF2B5EF4-FFF2-40B4-BE49-F238E27FC236}">
              <a16:creationId xmlns:a16="http://schemas.microsoft.com/office/drawing/2014/main" id="{6DE2D979-8FF4-44F7-B410-D81AE8F8523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0" name="Flecha derecha 1">
          <a:extLst>
            <a:ext uri="{FF2B5EF4-FFF2-40B4-BE49-F238E27FC236}">
              <a16:creationId xmlns:a16="http://schemas.microsoft.com/office/drawing/2014/main" id="{3D98B2CF-7C82-4514-BC7B-20304D9581E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1" name="Flecha derecha 1">
          <a:extLst>
            <a:ext uri="{FF2B5EF4-FFF2-40B4-BE49-F238E27FC236}">
              <a16:creationId xmlns:a16="http://schemas.microsoft.com/office/drawing/2014/main" id="{4E516835-0BA6-4B18-9293-AC86E35B2F3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2" name="Flecha derecha 1">
          <a:extLst>
            <a:ext uri="{FF2B5EF4-FFF2-40B4-BE49-F238E27FC236}">
              <a16:creationId xmlns:a16="http://schemas.microsoft.com/office/drawing/2014/main" id="{5CD83782-346D-49E6-B70B-E38DCDC73EC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3" name="Flecha derecha 1">
          <a:extLst>
            <a:ext uri="{FF2B5EF4-FFF2-40B4-BE49-F238E27FC236}">
              <a16:creationId xmlns:a16="http://schemas.microsoft.com/office/drawing/2014/main" id="{DECE89FD-9922-4C92-AC52-61CBE0944AE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4" name="Flecha derecha 1">
          <a:extLst>
            <a:ext uri="{FF2B5EF4-FFF2-40B4-BE49-F238E27FC236}">
              <a16:creationId xmlns:a16="http://schemas.microsoft.com/office/drawing/2014/main" id="{7C56D133-1E30-43CB-AF9B-3F53245C296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5" name="Flecha derecha 1">
          <a:extLst>
            <a:ext uri="{FF2B5EF4-FFF2-40B4-BE49-F238E27FC236}">
              <a16:creationId xmlns:a16="http://schemas.microsoft.com/office/drawing/2014/main" id="{493E5101-6C5A-4CFC-8125-14D389F3ECB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6" name="Flecha derecha 1">
          <a:extLst>
            <a:ext uri="{FF2B5EF4-FFF2-40B4-BE49-F238E27FC236}">
              <a16:creationId xmlns:a16="http://schemas.microsoft.com/office/drawing/2014/main" id="{F4A8250F-DC1B-4CA4-A625-69D539605A3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7" name="Flecha derecha 1">
          <a:extLst>
            <a:ext uri="{FF2B5EF4-FFF2-40B4-BE49-F238E27FC236}">
              <a16:creationId xmlns:a16="http://schemas.microsoft.com/office/drawing/2014/main" id="{DE416212-AC21-4BCC-9CB9-1B5786170B1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8" name="Flecha derecha 1">
          <a:extLst>
            <a:ext uri="{FF2B5EF4-FFF2-40B4-BE49-F238E27FC236}">
              <a16:creationId xmlns:a16="http://schemas.microsoft.com/office/drawing/2014/main" id="{C670C249-043A-4510-8FAC-67BD5E98E92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9" name="Flecha derecha 1">
          <a:extLst>
            <a:ext uri="{FF2B5EF4-FFF2-40B4-BE49-F238E27FC236}">
              <a16:creationId xmlns:a16="http://schemas.microsoft.com/office/drawing/2014/main" id="{04FC7C35-53DF-4299-9D66-DA269003CE0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0" name="Flecha derecha 1">
          <a:extLst>
            <a:ext uri="{FF2B5EF4-FFF2-40B4-BE49-F238E27FC236}">
              <a16:creationId xmlns:a16="http://schemas.microsoft.com/office/drawing/2014/main" id="{33F57962-223D-49CA-B562-7ABE222A220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1" name="Flecha derecha 1">
          <a:extLst>
            <a:ext uri="{FF2B5EF4-FFF2-40B4-BE49-F238E27FC236}">
              <a16:creationId xmlns:a16="http://schemas.microsoft.com/office/drawing/2014/main" id="{0A456E9A-F012-426F-B256-0C3E4579BA6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2" name="Flecha derecha 1">
          <a:extLst>
            <a:ext uri="{FF2B5EF4-FFF2-40B4-BE49-F238E27FC236}">
              <a16:creationId xmlns:a16="http://schemas.microsoft.com/office/drawing/2014/main" id="{701CC27F-EBEC-4CFA-957F-DB0B5873D22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3" name="Flecha derecha 1">
          <a:extLst>
            <a:ext uri="{FF2B5EF4-FFF2-40B4-BE49-F238E27FC236}">
              <a16:creationId xmlns:a16="http://schemas.microsoft.com/office/drawing/2014/main" id="{F53D5DCA-6165-4A78-854F-BD9862CAE17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4" name="Flecha derecha 1">
          <a:extLst>
            <a:ext uri="{FF2B5EF4-FFF2-40B4-BE49-F238E27FC236}">
              <a16:creationId xmlns:a16="http://schemas.microsoft.com/office/drawing/2014/main" id="{14F7B230-6A33-4397-A201-B6108F76708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5" name="Flecha derecha 1">
          <a:extLst>
            <a:ext uri="{FF2B5EF4-FFF2-40B4-BE49-F238E27FC236}">
              <a16:creationId xmlns:a16="http://schemas.microsoft.com/office/drawing/2014/main" id="{1AAA0F4B-08F4-4534-A649-D86D9BB246E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6" name="Flecha derecha 1">
          <a:extLst>
            <a:ext uri="{FF2B5EF4-FFF2-40B4-BE49-F238E27FC236}">
              <a16:creationId xmlns:a16="http://schemas.microsoft.com/office/drawing/2014/main" id="{38BD3EE2-D9E7-4113-B9AC-4D7B763A6D4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7" name="Flecha derecha 1">
          <a:extLst>
            <a:ext uri="{FF2B5EF4-FFF2-40B4-BE49-F238E27FC236}">
              <a16:creationId xmlns:a16="http://schemas.microsoft.com/office/drawing/2014/main" id="{E4D13EBF-4CA9-425C-BE15-356D5349868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8" name="Flecha derecha 1">
          <a:extLst>
            <a:ext uri="{FF2B5EF4-FFF2-40B4-BE49-F238E27FC236}">
              <a16:creationId xmlns:a16="http://schemas.microsoft.com/office/drawing/2014/main" id="{B97F8B5F-3B58-4750-9BB6-A7C738C3A75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9" name="Flecha derecha 1">
          <a:extLst>
            <a:ext uri="{FF2B5EF4-FFF2-40B4-BE49-F238E27FC236}">
              <a16:creationId xmlns:a16="http://schemas.microsoft.com/office/drawing/2014/main" id="{F9965C50-0F8E-40B6-801E-AD856F5DD0D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0" name="Flecha derecha 1">
          <a:extLst>
            <a:ext uri="{FF2B5EF4-FFF2-40B4-BE49-F238E27FC236}">
              <a16:creationId xmlns:a16="http://schemas.microsoft.com/office/drawing/2014/main" id="{C2D4BD94-E7CD-48ED-AA9D-755F583FCB8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1" name="Flecha derecha 1">
          <a:extLst>
            <a:ext uri="{FF2B5EF4-FFF2-40B4-BE49-F238E27FC236}">
              <a16:creationId xmlns:a16="http://schemas.microsoft.com/office/drawing/2014/main" id="{56DB5E40-8019-4375-82F5-C82E49B7BDF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2" name="Flecha derecha 25">
          <a:extLst>
            <a:ext uri="{FF2B5EF4-FFF2-40B4-BE49-F238E27FC236}">
              <a16:creationId xmlns:a16="http://schemas.microsoft.com/office/drawing/2014/main" id="{85B897E4-B73B-4FB6-BE57-DF33AD11E03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3" name="Flecha derecha 1">
          <a:extLst>
            <a:ext uri="{FF2B5EF4-FFF2-40B4-BE49-F238E27FC236}">
              <a16:creationId xmlns:a16="http://schemas.microsoft.com/office/drawing/2014/main" id="{BA52E1AD-5C92-439E-8DC6-B52630A7A4C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4" name="Flecha derecha 1">
          <a:extLst>
            <a:ext uri="{FF2B5EF4-FFF2-40B4-BE49-F238E27FC236}">
              <a16:creationId xmlns:a16="http://schemas.microsoft.com/office/drawing/2014/main" id="{05A0D771-7A0D-40C7-BBDF-D867A322A8F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5" name="Flecha derecha 1">
          <a:extLst>
            <a:ext uri="{FF2B5EF4-FFF2-40B4-BE49-F238E27FC236}">
              <a16:creationId xmlns:a16="http://schemas.microsoft.com/office/drawing/2014/main" id="{F9DF9FA8-2CE4-4850-B94F-9AE8051346E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6" name="Flecha derecha 1">
          <a:extLst>
            <a:ext uri="{FF2B5EF4-FFF2-40B4-BE49-F238E27FC236}">
              <a16:creationId xmlns:a16="http://schemas.microsoft.com/office/drawing/2014/main" id="{D19E2688-1C1C-4BF3-9F3B-61ABFDEA22D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7" name="Flecha derecha 1">
          <a:extLst>
            <a:ext uri="{FF2B5EF4-FFF2-40B4-BE49-F238E27FC236}">
              <a16:creationId xmlns:a16="http://schemas.microsoft.com/office/drawing/2014/main" id="{A1CB022B-9B6B-4E0F-A94F-4CD6C4858D6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8" name="Flecha derecha 1">
          <a:extLst>
            <a:ext uri="{FF2B5EF4-FFF2-40B4-BE49-F238E27FC236}">
              <a16:creationId xmlns:a16="http://schemas.microsoft.com/office/drawing/2014/main" id="{70DA844B-48BE-4443-979E-B91AD32DD32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9" name="Flecha derecha 1">
          <a:extLst>
            <a:ext uri="{FF2B5EF4-FFF2-40B4-BE49-F238E27FC236}">
              <a16:creationId xmlns:a16="http://schemas.microsoft.com/office/drawing/2014/main" id="{1DC381FD-2883-46A8-AD22-B1025C5DB5E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0" name="Flecha derecha 1">
          <a:extLst>
            <a:ext uri="{FF2B5EF4-FFF2-40B4-BE49-F238E27FC236}">
              <a16:creationId xmlns:a16="http://schemas.microsoft.com/office/drawing/2014/main" id="{20E8304D-310A-4FB7-9BD2-F7B3BBBC784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1" name="Flecha derecha 1">
          <a:extLst>
            <a:ext uri="{FF2B5EF4-FFF2-40B4-BE49-F238E27FC236}">
              <a16:creationId xmlns:a16="http://schemas.microsoft.com/office/drawing/2014/main" id="{56CDB67D-A5CA-46B5-87F7-78EA519A5AB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2" name="Flecha derecha 1">
          <a:extLst>
            <a:ext uri="{FF2B5EF4-FFF2-40B4-BE49-F238E27FC236}">
              <a16:creationId xmlns:a16="http://schemas.microsoft.com/office/drawing/2014/main" id="{39F9B313-82E6-4805-8A39-5A3B88E984B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3" name="Flecha derecha 1">
          <a:extLst>
            <a:ext uri="{FF2B5EF4-FFF2-40B4-BE49-F238E27FC236}">
              <a16:creationId xmlns:a16="http://schemas.microsoft.com/office/drawing/2014/main" id="{17745380-AC5F-4459-985A-EE769352383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4" name="Flecha derecha 1">
          <a:extLst>
            <a:ext uri="{FF2B5EF4-FFF2-40B4-BE49-F238E27FC236}">
              <a16:creationId xmlns:a16="http://schemas.microsoft.com/office/drawing/2014/main" id="{0B3B07B6-731E-4BAD-87D7-A5DC105A1E1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5" name="Flecha derecha 1">
          <a:extLst>
            <a:ext uri="{FF2B5EF4-FFF2-40B4-BE49-F238E27FC236}">
              <a16:creationId xmlns:a16="http://schemas.microsoft.com/office/drawing/2014/main" id="{650A6055-1E1F-4E09-A088-60491D75FCB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6" name="Flecha derecha 1">
          <a:extLst>
            <a:ext uri="{FF2B5EF4-FFF2-40B4-BE49-F238E27FC236}">
              <a16:creationId xmlns:a16="http://schemas.microsoft.com/office/drawing/2014/main" id="{B5F300BC-563B-4CAF-B6F5-77074C975B5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7" name="Flecha derecha 1">
          <a:extLst>
            <a:ext uri="{FF2B5EF4-FFF2-40B4-BE49-F238E27FC236}">
              <a16:creationId xmlns:a16="http://schemas.microsoft.com/office/drawing/2014/main" id="{28B720D9-65D9-4512-A097-A1FB63FD46B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8" name="Flecha derecha 1">
          <a:extLst>
            <a:ext uri="{FF2B5EF4-FFF2-40B4-BE49-F238E27FC236}">
              <a16:creationId xmlns:a16="http://schemas.microsoft.com/office/drawing/2014/main" id="{6BEE1AE3-7A15-4C38-8DE7-2529EB75CEF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9" name="Flecha derecha 1">
          <a:extLst>
            <a:ext uri="{FF2B5EF4-FFF2-40B4-BE49-F238E27FC236}">
              <a16:creationId xmlns:a16="http://schemas.microsoft.com/office/drawing/2014/main" id="{18F6F867-B24F-4187-AAD6-865F1C7563B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0" name="Flecha derecha 1">
          <a:extLst>
            <a:ext uri="{FF2B5EF4-FFF2-40B4-BE49-F238E27FC236}">
              <a16:creationId xmlns:a16="http://schemas.microsoft.com/office/drawing/2014/main" id="{756F7195-B9D4-4095-80BA-F5AAE9093E6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1" name="Flecha derecha 1">
          <a:extLst>
            <a:ext uri="{FF2B5EF4-FFF2-40B4-BE49-F238E27FC236}">
              <a16:creationId xmlns:a16="http://schemas.microsoft.com/office/drawing/2014/main" id="{D39AA6DD-E32C-4353-B373-D4E9D15C4B0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2" name="Flecha derecha 1">
          <a:extLst>
            <a:ext uri="{FF2B5EF4-FFF2-40B4-BE49-F238E27FC236}">
              <a16:creationId xmlns:a16="http://schemas.microsoft.com/office/drawing/2014/main" id="{1A213E92-7890-46C2-A285-6F8207E5D5A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3" name="Flecha derecha 1">
          <a:extLst>
            <a:ext uri="{FF2B5EF4-FFF2-40B4-BE49-F238E27FC236}">
              <a16:creationId xmlns:a16="http://schemas.microsoft.com/office/drawing/2014/main" id="{EE7DE96F-58F6-4ABE-A61B-7A97DF9EAB2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4" name="Flecha derecha 1">
          <a:extLst>
            <a:ext uri="{FF2B5EF4-FFF2-40B4-BE49-F238E27FC236}">
              <a16:creationId xmlns:a16="http://schemas.microsoft.com/office/drawing/2014/main" id="{9E668DE2-2E61-4EF9-826C-DB17D25B70A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5" name="Flecha derecha 1">
          <a:extLst>
            <a:ext uri="{FF2B5EF4-FFF2-40B4-BE49-F238E27FC236}">
              <a16:creationId xmlns:a16="http://schemas.microsoft.com/office/drawing/2014/main" id="{8E15CFBB-49FB-4A84-9A4D-73815B8ED16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6" name="Flecha derecha 1">
          <a:extLst>
            <a:ext uri="{FF2B5EF4-FFF2-40B4-BE49-F238E27FC236}">
              <a16:creationId xmlns:a16="http://schemas.microsoft.com/office/drawing/2014/main" id="{A58A3C0A-46B3-4744-B106-609F3AAD97F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7" name="Flecha derecha 1">
          <a:extLst>
            <a:ext uri="{FF2B5EF4-FFF2-40B4-BE49-F238E27FC236}">
              <a16:creationId xmlns:a16="http://schemas.microsoft.com/office/drawing/2014/main" id="{F0F854C6-5E64-489D-9A14-5225BDD571D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8" name="Flecha derecha 1">
          <a:extLst>
            <a:ext uri="{FF2B5EF4-FFF2-40B4-BE49-F238E27FC236}">
              <a16:creationId xmlns:a16="http://schemas.microsoft.com/office/drawing/2014/main" id="{2323077F-89E3-4263-98A5-592DAAFEDD5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9" name="Flecha derecha 1">
          <a:extLst>
            <a:ext uri="{FF2B5EF4-FFF2-40B4-BE49-F238E27FC236}">
              <a16:creationId xmlns:a16="http://schemas.microsoft.com/office/drawing/2014/main" id="{5A48BA22-4FC8-40A1-83BC-26A049C9E68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0" name="Flecha derecha 1">
          <a:extLst>
            <a:ext uri="{FF2B5EF4-FFF2-40B4-BE49-F238E27FC236}">
              <a16:creationId xmlns:a16="http://schemas.microsoft.com/office/drawing/2014/main" id="{00923D88-4011-4C1E-BE97-93C4DE5A5A2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1" name="Flecha derecha 1">
          <a:extLst>
            <a:ext uri="{FF2B5EF4-FFF2-40B4-BE49-F238E27FC236}">
              <a16:creationId xmlns:a16="http://schemas.microsoft.com/office/drawing/2014/main" id="{127DBF9F-FE49-4C31-A721-EBC5D49BFBD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2" name="Flecha derecha 1">
          <a:extLst>
            <a:ext uri="{FF2B5EF4-FFF2-40B4-BE49-F238E27FC236}">
              <a16:creationId xmlns:a16="http://schemas.microsoft.com/office/drawing/2014/main" id="{5DDB2F19-D6ED-43DB-862A-780FE096B69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3" name="Flecha derecha 1">
          <a:extLst>
            <a:ext uri="{FF2B5EF4-FFF2-40B4-BE49-F238E27FC236}">
              <a16:creationId xmlns:a16="http://schemas.microsoft.com/office/drawing/2014/main" id="{2CBEC978-09BB-48B7-8DD8-6953BC24918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4" name="Flecha derecha 1">
          <a:extLst>
            <a:ext uri="{FF2B5EF4-FFF2-40B4-BE49-F238E27FC236}">
              <a16:creationId xmlns:a16="http://schemas.microsoft.com/office/drawing/2014/main" id="{E15A2F02-E33D-4747-A311-0EDC45C4EA8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5" name="Flecha derecha 1">
          <a:extLst>
            <a:ext uri="{FF2B5EF4-FFF2-40B4-BE49-F238E27FC236}">
              <a16:creationId xmlns:a16="http://schemas.microsoft.com/office/drawing/2014/main" id="{4D9C1AD0-1D11-48BF-946B-049C580D765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6" name="Flecha derecha 1">
          <a:extLst>
            <a:ext uri="{FF2B5EF4-FFF2-40B4-BE49-F238E27FC236}">
              <a16:creationId xmlns:a16="http://schemas.microsoft.com/office/drawing/2014/main" id="{3789AA4F-915C-4270-B2F7-C859BAED2A1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7" name="Flecha derecha 1">
          <a:extLst>
            <a:ext uri="{FF2B5EF4-FFF2-40B4-BE49-F238E27FC236}">
              <a16:creationId xmlns:a16="http://schemas.microsoft.com/office/drawing/2014/main" id="{22F3EF96-571B-42E7-9176-88149378727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8" name="Flecha derecha 1">
          <a:extLst>
            <a:ext uri="{FF2B5EF4-FFF2-40B4-BE49-F238E27FC236}">
              <a16:creationId xmlns:a16="http://schemas.microsoft.com/office/drawing/2014/main" id="{E7FE10E4-851D-4926-9A70-97C4C197BE4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9" name="Flecha derecha 1">
          <a:extLst>
            <a:ext uri="{FF2B5EF4-FFF2-40B4-BE49-F238E27FC236}">
              <a16:creationId xmlns:a16="http://schemas.microsoft.com/office/drawing/2014/main" id="{54341A0E-7E42-4478-9ADD-63A7B01ACEE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0" name="Flecha derecha 1">
          <a:extLst>
            <a:ext uri="{FF2B5EF4-FFF2-40B4-BE49-F238E27FC236}">
              <a16:creationId xmlns:a16="http://schemas.microsoft.com/office/drawing/2014/main" id="{95D5DA8C-0D84-4425-8F72-590E9179B8D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1" name="Flecha derecha 1">
          <a:extLst>
            <a:ext uri="{FF2B5EF4-FFF2-40B4-BE49-F238E27FC236}">
              <a16:creationId xmlns:a16="http://schemas.microsoft.com/office/drawing/2014/main" id="{A55CC7E9-A515-4502-9D6E-BC8AB36646A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2" name="Flecha derecha 1">
          <a:extLst>
            <a:ext uri="{FF2B5EF4-FFF2-40B4-BE49-F238E27FC236}">
              <a16:creationId xmlns:a16="http://schemas.microsoft.com/office/drawing/2014/main" id="{DE1BAEFF-F228-4B45-8EDE-F727CF39731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3" name="Flecha derecha 1">
          <a:extLst>
            <a:ext uri="{FF2B5EF4-FFF2-40B4-BE49-F238E27FC236}">
              <a16:creationId xmlns:a16="http://schemas.microsoft.com/office/drawing/2014/main" id="{63EF663C-310C-415B-9C4D-71D228F42AB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4" name="Flecha derecha 1">
          <a:extLst>
            <a:ext uri="{FF2B5EF4-FFF2-40B4-BE49-F238E27FC236}">
              <a16:creationId xmlns:a16="http://schemas.microsoft.com/office/drawing/2014/main" id="{9E4CFD59-EFD4-4562-95D6-4C67DA898DB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5" name="Flecha derecha 1">
          <a:extLst>
            <a:ext uri="{FF2B5EF4-FFF2-40B4-BE49-F238E27FC236}">
              <a16:creationId xmlns:a16="http://schemas.microsoft.com/office/drawing/2014/main" id="{F2426CF2-1D4D-4C48-A878-CD8D76D7F95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6" name="Flecha derecha 1">
          <a:extLst>
            <a:ext uri="{FF2B5EF4-FFF2-40B4-BE49-F238E27FC236}">
              <a16:creationId xmlns:a16="http://schemas.microsoft.com/office/drawing/2014/main" id="{92E388AD-50DE-43B9-BAC8-B9F65C532E8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7" name="Flecha derecha 1">
          <a:extLst>
            <a:ext uri="{FF2B5EF4-FFF2-40B4-BE49-F238E27FC236}">
              <a16:creationId xmlns:a16="http://schemas.microsoft.com/office/drawing/2014/main" id="{79B8E2B8-19B7-4251-8BE4-7C6B305352C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8" name="Flecha derecha 1">
          <a:extLst>
            <a:ext uri="{FF2B5EF4-FFF2-40B4-BE49-F238E27FC236}">
              <a16:creationId xmlns:a16="http://schemas.microsoft.com/office/drawing/2014/main" id="{619956D7-021A-4773-9839-7999CD8F828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9" name="Flecha derecha 1">
          <a:extLst>
            <a:ext uri="{FF2B5EF4-FFF2-40B4-BE49-F238E27FC236}">
              <a16:creationId xmlns:a16="http://schemas.microsoft.com/office/drawing/2014/main" id="{9532DC77-A94F-4575-902B-BC6CADD434C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0" name="Flecha derecha 1">
          <a:extLst>
            <a:ext uri="{FF2B5EF4-FFF2-40B4-BE49-F238E27FC236}">
              <a16:creationId xmlns:a16="http://schemas.microsoft.com/office/drawing/2014/main" id="{B828210D-B611-4DB4-824D-CEA8F06EBFB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1" name="Flecha derecha 1">
          <a:extLst>
            <a:ext uri="{FF2B5EF4-FFF2-40B4-BE49-F238E27FC236}">
              <a16:creationId xmlns:a16="http://schemas.microsoft.com/office/drawing/2014/main" id="{FB021A67-FA2B-428D-97AF-56BE2D84F35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2" name="Flecha derecha 1">
          <a:extLst>
            <a:ext uri="{FF2B5EF4-FFF2-40B4-BE49-F238E27FC236}">
              <a16:creationId xmlns:a16="http://schemas.microsoft.com/office/drawing/2014/main" id="{11D84CDB-9E65-487E-B720-F677306E9C5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3" name="Flecha derecha 1">
          <a:extLst>
            <a:ext uri="{FF2B5EF4-FFF2-40B4-BE49-F238E27FC236}">
              <a16:creationId xmlns:a16="http://schemas.microsoft.com/office/drawing/2014/main" id="{D2535FAE-361D-4FDC-B2A8-489B30DC8A0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4" name="Flecha derecha 25">
          <a:extLst>
            <a:ext uri="{FF2B5EF4-FFF2-40B4-BE49-F238E27FC236}">
              <a16:creationId xmlns:a16="http://schemas.microsoft.com/office/drawing/2014/main" id="{2013FFC7-AA45-48AE-A2E3-370ED5F1725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5" name="Flecha derecha 1">
          <a:extLst>
            <a:ext uri="{FF2B5EF4-FFF2-40B4-BE49-F238E27FC236}">
              <a16:creationId xmlns:a16="http://schemas.microsoft.com/office/drawing/2014/main" id="{C1EB6BB1-3F27-4F21-B361-B2C4A65F324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6" name="Flecha derecha 1">
          <a:extLst>
            <a:ext uri="{FF2B5EF4-FFF2-40B4-BE49-F238E27FC236}">
              <a16:creationId xmlns:a16="http://schemas.microsoft.com/office/drawing/2014/main" id="{EFF830D3-25E1-43A6-989F-674FEEDB0D9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7" name="Flecha derecha 1">
          <a:extLst>
            <a:ext uri="{FF2B5EF4-FFF2-40B4-BE49-F238E27FC236}">
              <a16:creationId xmlns:a16="http://schemas.microsoft.com/office/drawing/2014/main" id="{CED1B272-4FE0-4DE9-9F6A-95FE6E30851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8" name="Flecha derecha 1">
          <a:extLst>
            <a:ext uri="{FF2B5EF4-FFF2-40B4-BE49-F238E27FC236}">
              <a16:creationId xmlns:a16="http://schemas.microsoft.com/office/drawing/2014/main" id="{BFB2CB9F-D64F-4754-AE3A-00CF497D94F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9" name="Flecha derecha 1">
          <a:extLst>
            <a:ext uri="{FF2B5EF4-FFF2-40B4-BE49-F238E27FC236}">
              <a16:creationId xmlns:a16="http://schemas.microsoft.com/office/drawing/2014/main" id="{2365825F-6C45-41E6-91D4-BE96CBE67D3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0" name="Flecha derecha 1">
          <a:extLst>
            <a:ext uri="{FF2B5EF4-FFF2-40B4-BE49-F238E27FC236}">
              <a16:creationId xmlns:a16="http://schemas.microsoft.com/office/drawing/2014/main" id="{4CB4CCC5-0C7D-4E65-A293-F4B361E566D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1" name="Flecha derecha 1">
          <a:extLst>
            <a:ext uri="{FF2B5EF4-FFF2-40B4-BE49-F238E27FC236}">
              <a16:creationId xmlns:a16="http://schemas.microsoft.com/office/drawing/2014/main" id="{7E2306D7-A0E6-42CA-A6DB-3DFBF2CC14C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2" name="Flecha derecha 1">
          <a:extLst>
            <a:ext uri="{FF2B5EF4-FFF2-40B4-BE49-F238E27FC236}">
              <a16:creationId xmlns:a16="http://schemas.microsoft.com/office/drawing/2014/main" id="{70F6D0A3-DCF2-4370-BD4D-F9FAE03F124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3" name="Flecha derecha 1">
          <a:extLst>
            <a:ext uri="{FF2B5EF4-FFF2-40B4-BE49-F238E27FC236}">
              <a16:creationId xmlns:a16="http://schemas.microsoft.com/office/drawing/2014/main" id="{319969E1-077C-40A0-85E6-F69ECB02018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4" name="Flecha derecha 1">
          <a:extLst>
            <a:ext uri="{FF2B5EF4-FFF2-40B4-BE49-F238E27FC236}">
              <a16:creationId xmlns:a16="http://schemas.microsoft.com/office/drawing/2014/main" id="{6A86AF7A-9C9A-4B72-9DFB-86299B90E71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5" name="Flecha derecha 1">
          <a:extLst>
            <a:ext uri="{FF2B5EF4-FFF2-40B4-BE49-F238E27FC236}">
              <a16:creationId xmlns:a16="http://schemas.microsoft.com/office/drawing/2014/main" id="{CA76668E-98B6-4900-BA93-B0BEF2C0DDD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6" name="Flecha derecha 1">
          <a:extLst>
            <a:ext uri="{FF2B5EF4-FFF2-40B4-BE49-F238E27FC236}">
              <a16:creationId xmlns:a16="http://schemas.microsoft.com/office/drawing/2014/main" id="{1C6B40E5-435E-4BE1-BE79-34D0B2EB6DA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7" name="Flecha derecha 1">
          <a:extLst>
            <a:ext uri="{FF2B5EF4-FFF2-40B4-BE49-F238E27FC236}">
              <a16:creationId xmlns:a16="http://schemas.microsoft.com/office/drawing/2014/main" id="{5BB39F13-71AE-4AA0-A9FA-E0118FD4033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8" name="Flecha derecha 1">
          <a:extLst>
            <a:ext uri="{FF2B5EF4-FFF2-40B4-BE49-F238E27FC236}">
              <a16:creationId xmlns:a16="http://schemas.microsoft.com/office/drawing/2014/main" id="{2E974C0C-F444-4E2E-A631-CE0D35902AA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9" name="Flecha derecha 1">
          <a:extLst>
            <a:ext uri="{FF2B5EF4-FFF2-40B4-BE49-F238E27FC236}">
              <a16:creationId xmlns:a16="http://schemas.microsoft.com/office/drawing/2014/main" id="{15BC4CC4-E8B0-4286-B934-1E46F4FA7A5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0" name="Flecha derecha 1">
          <a:extLst>
            <a:ext uri="{FF2B5EF4-FFF2-40B4-BE49-F238E27FC236}">
              <a16:creationId xmlns:a16="http://schemas.microsoft.com/office/drawing/2014/main" id="{87F84ADE-AE13-4324-A62A-40CE9544F88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1" name="Flecha derecha 1">
          <a:extLst>
            <a:ext uri="{FF2B5EF4-FFF2-40B4-BE49-F238E27FC236}">
              <a16:creationId xmlns:a16="http://schemas.microsoft.com/office/drawing/2014/main" id="{A2612820-B3C9-49CF-AC1F-57231490FC1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2" name="Flecha derecha 1">
          <a:extLst>
            <a:ext uri="{FF2B5EF4-FFF2-40B4-BE49-F238E27FC236}">
              <a16:creationId xmlns:a16="http://schemas.microsoft.com/office/drawing/2014/main" id="{F6DBB118-2574-4FA0-8844-48EB1748EA2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3" name="Flecha derecha 1">
          <a:extLst>
            <a:ext uri="{FF2B5EF4-FFF2-40B4-BE49-F238E27FC236}">
              <a16:creationId xmlns:a16="http://schemas.microsoft.com/office/drawing/2014/main" id="{1F830581-CAB7-4766-845F-AB6B424B6AF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4" name="Flecha derecha 1">
          <a:extLst>
            <a:ext uri="{FF2B5EF4-FFF2-40B4-BE49-F238E27FC236}">
              <a16:creationId xmlns:a16="http://schemas.microsoft.com/office/drawing/2014/main" id="{844F9102-5FD9-432D-843D-B8867F1EEB4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5" name="Flecha derecha 1">
          <a:extLst>
            <a:ext uri="{FF2B5EF4-FFF2-40B4-BE49-F238E27FC236}">
              <a16:creationId xmlns:a16="http://schemas.microsoft.com/office/drawing/2014/main" id="{CA054AE7-DCE4-4E5E-8EBD-EA5CA8F1D69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6" name="Flecha derecha 1">
          <a:extLst>
            <a:ext uri="{FF2B5EF4-FFF2-40B4-BE49-F238E27FC236}">
              <a16:creationId xmlns:a16="http://schemas.microsoft.com/office/drawing/2014/main" id="{FF671ADA-AEC0-4FC4-A113-E318991C4F9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7" name="Flecha derecha 1">
          <a:extLst>
            <a:ext uri="{FF2B5EF4-FFF2-40B4-BE49-F238E27FC236}">
              <a16:creationId xmlns:a16="http://schemas.microsoft.com/office/drawing/2014/main" id="{7EFB8CDF-DDE5-4420-AB67-91F56128385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8" name="Flecha derecha 1">
          <a:extLst>
            <a:ext uri="{FF2B5EF4-FFF2-40B4-BE49-F238E27FC236}">
              <a16:creationId xmlns:a16="http://schemas.microsoft.com/office/drawing/2014/main" id="{210714C4-4022-44DF-BE0A-2A298FF0DB3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9" name="Flecha derecha 1">
          <a:extLst>
            <a:ext uri="{FF2B5EF4-FFF2-40B4-BE49-F238E27FC236}">
              <a16:creationId xmlns:a16="http://schemas.microsoft.com/office/drawing/2014/main" id="{39897989-EC3D-4871-AE0B-8B02C133F59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0" name="Flecha derecha 1">
          <a:extLst>
            <a:ext uri="{FF2B5EF4-FFF2-40B4-BE49-F238E27FC236}">
              <a16:creationId xmlns:a16="http://schemas.microsoft.com/office/drawing/2014/main" id="{BD2F6923-746C-4DBD-8031-D6B16A952E0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1" name="Flecha derecha 1">
          <a:extLst>
            <a:ext uri="{FF2B5EF4-FFF2-40B4-BE49-F238E27FC236}">
              <a16:creationId xmlns:a16="http://schemas.microsoft.com/office/drawing/2014/main" id="{8C3FF2EC-BF3F-40F1-AC7B-BE26CA2BD4C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2" name="Flecha derecha 1">
          <a:extLst>
            <a:ext uri="{FF2B5EF4-FFF2-40B4-BE49-F238E27FC236}">
              <a16:creationId xmlns:a16="http://schemas.microsoft.com/office/drawing/2014/main" id="{9B3B8DA1-B44F-440D-BB8F-1BF44C0D3A0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3" name="Flecha derecha 1">
          <a:extLst>
            <a:ext uri="{FF2B5EF4-FFF2-40B4-BE49-F238E27FC236}">
              <a16:creationId xmlns:a16="http://schemas.microsoft.com/office/drawing/2014/main" id="{55FCEA0D-0362-41B6-ADF5-E38F6F0CE2A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4" name="Flecha derecha 1">
          <a:extLst>
            <a:ext uri="{FF2B5EF4-FFF2-40B4-BE49-F238E27FC236}">
              <a16:creationId xmlns:a16="http://schemas.microsoft.com/office/drawing/2014/main" id="{5F59984F-82C3-45ED-9189-525CD793FA1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5" name="Flecha derecha 1">
          <a:extLst>
            <a:ext uri="{FF2B5EF4-FFF2-40B4-BE49-F238E27FC236}">
              <a16:creationId xmlns:a16="http://schemas.microsoft.com/office/drawing/2014/main" id="{37DA586C-F541-4DB2-BA00-DDBC99C7ACB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6" name="Flecha derecha 1">
          <a:extLst>
            <a:ext uri="{FF2B5EF4-FFF2-40B4-BE49-F238E27FC236}">
              <a16:creationId xmlns:a16="http://schemas.microsoft.com/office/drawing/2014/main" id="{EAA7D1B9-76F3-4E82-B4EF-034B594A1C0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7" name="Flecha derecha 1">
          <a:extLst>
            <a:ext uri="{FF2B5EF4-FFF2-40B4-BE49-F238E27FC236}">
              <a16:creationId xmlns:a16="http://schemas.microsoft.com/office/drawing/2014/main" id="{D19453F0-AD81-4AAF-9F49-73958B70851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8" name="Flecha derecha 1">
          <a:extLst>
            <a:ext uri="{FF2B5EF4-FFF2-40B4-BE49-F238E27FC236}">
              <a16:creationId xmlns:a16="http://schemas.microsoft.com/office/drawing/2014/main" id="{5357D0B5-8556-41DA-80BC-3DAED132B7F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9" name="Flecha derecha 1">
          <a:extLst>
            <a:ext uri="{FF2B5EF4-FFF2-40B4-BE49-F238E27FC236}">
              <a16:creationId xmlns:a16="http://schemas.microsoft.com/office/drawing/2014/main" id="{F131AA58-5B20-4C86-B50C-C36A3EE9DFF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0" name="Flecha derecha 1">
          <a:extLst>
            <a:ext uri="{FF2B5EF4-FFF2-40B4-BE49-F238E27FC236}">
              <a16:creationId xmlns:a16="http://schemas.microsoft.com/office/drawing/2014/main" id="{04D2D032-DA03-4420-A1B6-A576C58769B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1" name="Flecha derecha 1">
          <a:extLst>
            <a:ext uri="{FF2B5EF4-FFF2-40B4-BE49-F238E27FC236}">
              <a16:creationId xmlns:a16="http://schemas.microsoft.com/office/drawing/2014/main" id="{9FAA65D0-9640-4529-ADCE-D1A0FD392A7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2" name="Flecha derecha 1">
          <a:extLst>
            <a:ext uri="{FF2B5EF4-FFF2-40B4-BE49-F238E27FC236}">
              <a16:creationId xmlns:a16="http://schemas.microsoft.com/office/drawing/2014/main" id="{ED3F595B-299B-4A0D-8DAD-1E5CC600225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3" name="Flecha derecha 1">
          <a:extLst>
            <a:ext uri="{FF2B5EF4-FFF2-40B4-BE49-F238E27FC236}">
              <a16:creationId xmlns:a16="http://schemas.microsoft.com/office/drawing/2014/main" id="{38BCFDBA-B8F8-4943-81F3-61236D581D8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4" name="Flecha derecha 1">
          <a:extLst>
            <a:ext uri="{FF2B5EF4-FFF2-40B4-BE49-F238E27FC236}">
              <a16:creationId xmlns:a16="http://schemas.microsoft.com/office/drawing/2014/main" id="{18B71F8A-113F-4F04-8302-6670082D285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5" name="Flecha derecha 1">
          <a:extLst>
            <a:ext uri="{FF2B5EF4-FFF2-40B4-BE49-F238E27FC236}">
              <a16:creationId xmlns:a16="http://schemas.microsoft.com/office/drawing/2014/main" id="{74610FF2-3F61-4055-9D3A-F5B00497904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6" name="Flecha derecha 1">
          <a:extLst>
            <a:ext uri="{FF2B5EF4-FFF2-40B4-BE49-F238E27FC236}">
              <a16:creationId xmlns:a16="http://schemas.microsoft.com/office/drawing/2014/main" id="{DA5A9C04-FD98-40D2-9FE4-DABE4F5D607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7" name="Flecha derecha 1">
          <a:extLst>
            <a:ext uri="{FF2B5EF4-FFF2-40B4-BE49-F238E27FC236}">
              <a16:creationId xmlns:a16="http://schemas.microsoft.com/office/drawing/2014/main" id="{E5424311-4F52-49DB-BCB7-DFBDD844CF1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8" name="Flecha derecha 1">
          <a:extLst>
            <a:ext uri="{FF2B5EF4-FFF2-40B4-BE49-F238E27FC236}">
              <a16:creationId xmlns:a16="http://schemas.microsoft.com/office/drawing/2014/main" id="{3769C62A-2EEB-48E0-AE38-F7501705918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9" name="Flecha derecha 1">
          <a:extLst>
            <a:ext uri="{FF2B5EF4-FFF2-40B4-BE49-F238E27FC236}">
              <a16:creationId xmlns:a16="http://schemas.microsoft.com/office/drawing/2014/main" id="{B8427EB1-8B7E-4DB2-B80F-C836640BC34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0" name="Flecha derecha 1">
          <a:extLst>
            <a:ext uri="{FF2B5EF4-FFF2-40B4-BE49-F238E27FC236}">
              <a16:creationId xmlns:a16="http://schemas.microsoft.com/office/drawing/2014/main" id="{0EBB172B-E411-4261-874A-B809EDF735D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1" name="Flecha derecha 1">
          <a:extLst>
            <a:ext uri="{FF2B5EF4-FFF2-40B4-BE49-F238E27FC236}">
              <a16:creationId xmlns:a16="http://schemas.microsoft.com/office/drawing/2014/main" id="{9B506814-132E-431C-9222-E126B5B2B3B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2" name="Flecha derecha 1">
          <a:extLst>
            <a:ext uri="{FF2B5EF4-FFF2-40B4-BE49-F238E27FC236}">
              <a16:creationId xmlns:a16="http://schemas.microsoft.com/office/drawing/2014/main" id="{17F51C6A-1146-4738-8242-463465C4A7D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3" name="Flecha derecha 1">
          <a:extLst>
            <a:ext uri="{FF2B5EF4-FFF2-40B4-BE49-F238E27FC236}">
              <a16:creationId xmlns:a16="http://schemas.microsoft.com/office/drawing/2014/main" id="{027C29D5-FBE6-48D3-AACA-36C1DBB7405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4" name="Flecha derecha 1">
          <a:extLst>
            <a:ext uri="{FF2B5EF4-FFF2-40B4-BE49-F238E27FC236}">
              <a16:creationId xmlns:a16="http://schemas.microsoft.com/office/drawing/2014/main" id="{065CC5A0-60ED-4AE8-A286-A6F8CAF3D45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5" name="Flecha derecha 1">
          <a:extLst>
            <a:ext uri="{FF2B5EF4-FFF2-40B4-BE49-F238E27FC236}">
              <a16:creationId xmlns:a16="http://schemas.microsoft.com/office/drawing/2014/main" id="{0B85223A-B1AC-43FF-838F-83E7494EFE6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33406</xdr:colOff>
      <xdr:row>118</xdr:row>
      <xdr:rowOff>47627</xdr:rowOff>
    </xdr:from>
    <xdr:to>
      <xdr:col>2</xdr:col>
      <xdr:colOff>33406</xdr:colOff>
      <xdr:row>118</xdr:row>
      <xdr:rowOff>177800</xdr:rowOff>
    </xdr:to>
    <xdr:sp macro="" textlink="">
      <xdr:nvSpPr>
        <xdr:cNvPr id="216" name="Flecha derecha 1">
          <a:extLst>
            <a:ext uri="{FF2B5EF4-FFF2-40B4-BE49-F238E27FC236}">
              <a16:creationId xmlns:a16="http://schemas.microsoft.com/office/drawing/2014/main" id="{72E20833-B251-4C0A-964E-9D2562EE8B0D}"/>
            </a:ext>
          </a:extLst>
        </xdr:cNvPr>
        <xdr:cNvSpPr/>
      </xdr:nvSpPr>
      <xdr:spPr>
        <a:xfrm>
          <a:off x="4367281" y="23545802"/>
          <a:ext cx="0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7" name="Flecha derecha 1">
          <a:extLst>
            <a:ext uri="{FF2B5EF4-FFF2-40B4-BE49-F238E27FC236}">
              <a16:creationId xmlns:a16="http://schemas.microsoft.com/office/drawing/2014/main" id="{779E51C3-6436-45A4-AEC7-95CE1C183EA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8" name="Flecha derecha 1">
          <a:extLst>
            <a:ext uri="{FF2B5EF4-FFF2-40B4-BE49-F238E27FC236}">
              <a16:creationId xmlns:a16="http://schemas.microsoft.com/office/drawing/2014/main" id="{01420543-24E4-4465-9A01-E9D020DA289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9" name="Flecha derecha 1">
          <a:extLst>
            <a:ext uri="{FF2B5EF4-FFF2-40B4-BE49-F238E27FC236}">
              <a16:creationId xmlns:a16="http://schemas.microsoft.com/office/drawing/2014/main" id="{A4FA0A85-7172-4F4C-9D36-CCDAB050415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0" name="Flecha derecha 1">
          <a:extLst>
            <a:ext uri="{FF2B5EF4-FFF2-40B4-BE49-F238E27FC236}">
              <a16:creationId xmlns:a16="http://schemas.microsoft.com/office/drawing/2014/main" id="{ED6E65E4-BFEB-4129-86D6-FD4842C57BF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1" name="Flecha derecha 1">
          <a:extLst>
            <a:ext uri="{FF2B5EF4-FFF2-40B4-BE49-F238E27FC236}">
              <a16:creationId xmlns:a16="http://schemas.microsoft.com/office/drawing/2014/main" id="{4381F5E5-F59D-42CD-9E41-3C222BB989E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2" name="Flecha derecha 1">
          <a:extLst>
            <a:ext uri="{FF2B5EF4-FFF2-40B4-BE49-F238E27FC236}">
              <a16:creationId xmlns:a16="http://schemas.microsoft.com/office/drawing/2014/main" id="{07463CC9-30C3-40A6-9A0C-7D6F36F9640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3" name="Flecha derecha 1">
          <a:extLst>
            <a:ext uri="{FF2B5EF4-FFF2-40B4-BE49-F238E27FC236}">
              <a16:creationId xmlns:a16="http://schemas.microsoft.com/office/drawing/2014/main" id="{7BF02EC9-77CB-422A-833B-6F00B34B914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4" name="Flecha derecha 1">
          <a:extLst>
            <a:ext uri="{FF2B5EF4-FFF2-40B4-BE49-F238E27FC236}">
              <a16:creationId xmlns:a16="http://schemas.microsoft.com/office/drawing/2014/main" id="{72BCC9BD-F561-471E-9EE4-1693B890D9B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5" name="Flecha derecha 1">
          <a:extLst>
            <a:ext uri="{FF2B5EF4-FFF2-40B4-BE49-F238E27FC236}">
              <a16:creationId xmlns:a16="http://schemas.microsoft.com/office/drawing/2014/main" id="{21AAE740-39DE-4E2F-A8DB-B119D5C8376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6" name="Flecha derecha 1">
          <a:extLst>
            <a:ext uri="{FF2B5EF4-FFF2-40B4-BE49-F238E27FC236}">
              <a16:creationId xmlns:a16="http://schemas.microsoft.com/office/drawing/2014/main" id="{B2B4D323-F5EB-4DCB-B1CB-D4A7025A598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7" name="Flecha derecha 1">
          <a:extLst>
            <a:ext uri="{FF2B5EF4-FFF2-40B4-BE49-F238E27FC236}">
              <a16:creationId xmlns:a16="http://schemas.microsoft.com/office/drawing/2014/main" id="{3E21951B-D00C-44AF-8014-5598A99B9A6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8" name="Flecha derecha 1">
          <a:extLst>
            <a:ext uri="{FF2B5EF4-FFF2-40B4-BE49-F238E27FC236}">
              <a16:creationId xmlns:a16="http://schemas.microsoft.com/office/drawing/2014/main" id="{CDB3AF1F-6012-4765-B737-F7105170CCD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9" name="Flecha derecha 1">
          <a:extLst>
            <a:ext uri="{FF2B5EF4-FFF2-40B4-BE49-F238E27FC236}">
              <a16:creationId xmlns:a16="http://schemas.microsoft.com/office/drawing/2014/main" id="{7A7AC3CB-BCBF-41A4-84AE-9A9AB0A78C8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0" name="Flecha derecha 25">
          <a:extLst>
            <a:ext uri="{FF2B5EF4-FFF2-40B4-BE49-F238E27FC236}">
              <a16:creationId xmlns:a16="http://schemas.microsoft.com/office/drawing/2014/main" id="{22F5F8A2-6CC1-4C01-A162-8AE06742D95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1" name="Flecha derecha 1">
          <a:extLst>
            <a:ext uri="{FF2B5EF4-FFF2-40B4-BE49-F238E27FC236}">
              <a16:creationId xmlns:a16="http://schemas.microsoft.com/office/drawing/2014/main" id="{F631A1E2-1FEB-4A72-965A-C32FC2F78A0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2" name="Flecha derecha 1">
          <a:extLst>
            <a:ext uri="{FF2B5EF4-FFF2-40B4-BE49-F238E27FC236}">
              <a16:creationId xmlns:a16="http://schemas.microsoft.com/office/drawing/2014/main" id="{7C70AE90-9773-4FCB-9B37-A5A842E0D8D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3" name="Flecha derecha 1">
          <a:extLst>
            <a:ext uri="{FF2B5EF4-FFF2-40B4-BE49-F238E27FC236}">
              <a16:creationId xmlns:a16="http://schemas.microsoft.com/office/drawing/2014/main" id="{8C3716AB-C8EC-44E1-8396-728630E6690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4" name="Flecha derecha 1">
          <a:extLst>
            <a:ext uri="{FF2B5EF4-FFF2-40B4-BE49-F238E27FC236}">
              <a16:creationId xmlns:a16="http://schemas.microsoft.com/office/drawing/2014/main" id="{ABD52416-A301-4886-BD7A-32733B79D26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5" name="Flecha derecha 1">
          <a:extLst>
            <a:ext uri="{FF2B5EF4-FFF2-40B4-BE49-F238E27FC236}">
              <a16:creationId xmlns:a16="http://schemas.microsoft.com/office/drawing/2014/main" id="{EBFA8452-A9A0-43CB-A200-C8EEB805E86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6" name="Flecha derecha 1">
          <a:extLst>
            <a:ext uri="{FF2B5EF4-FFF2-40B4-BE49-F238E27FC236}">
              <a16:creationId xmlns:a16="http://schemas.microsoft.com/office/drawing/2014/main" id="{7A4267D9-82C2-40D4-B1DC-DEBFBBA57DA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7" name="Flecha derecha 1">
          <a:extLst>
            <a:ext uri="{FF2B5EF4-FFF2-40B4-BE49-F238E27FC236}">
              <a16:creationId xmlns:a16="http://schemas.microsoft.com/office/drawing/2014/main" id="{8375AEDE-AA1B-4483-87AC-955F1E4F854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8" name="Flecha derecha 1">
          <a:extLst>
            <a:ext uri="{FF2B5EF4-FFF2-40B4-BE49-F238E27FC236}">
              <a16:creationId xmlns:a16="http://schemas.microsoft.com/office/drawing/2014/main" id="{D54F126C-83FA-4CAE-8057-C15F9623CD7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9" name="Flecha derecha 1">
          <a:extLst>
            <a:ext uri="{FF2B5EF4-FFF2-40B4-BE49-F238E27FC236}">
              <a16:creationId xmlns:a16="http://schemas.microsoft.com/office/drawing/2014/main" id="{ECF61A05-D258-44EE-87E9-DE953C62A54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0" name="Flecha derecha 1">
          <a:extLst>
            <a:ext uri="{FF2B5EF4-FFF2-40B4-BE49-F238E27FC236}">
              <a16:creationId xmlns:a16="http://schemas.microsoft.com/office/drawing/2014/main" id="{72F79D5F-9296-4F79-A99D-C5B2DDCFF6A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1" name="Flecha derecha 1">
          <a:extLst>
            <a:ext uri="{FF2B5EF4-FFF2-40B4-BE49-F238E27FC236}">
              <a16:creationId xmlns:a16="http://schemas.microsoft.com/office/drawing/2014/main" id="{DC81179F-76BE-4243-AF3E-1875AE63BCB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2" name="Flecha derecha 1">
          <a:extLst>
            <a:ext uri="{FF2B5EF4-FFF2-40B4-BE49-F238E27FC236}">
              <a16:creationId xmlns:a16="http://schemas.microsoft.com/office/drawing/2014/main" id="{53A60D19-F6CA-4474-AA25-D0989C5F0E4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3" name="Flecha derecha 1">
          <a:extLst>
            <a:ext uri="{FF2B5EF4-FFF2-40B4-BE49-F238E27FC236}">
              <a16:creationId xmlns:a16="http://schemas.microsoft.com/office/drawing/2014/main" id="{9DF4FA9E-AAE0-4098-AA42-37A2F930800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4" name="Flecha derecha 1">
          <a:extLst>
            <a:ext uri="{FF2B5EF4-FFF2-40B4-BE49-F238E27FC236}">
              <a16:creationId xmlns:a16="http://schemas.microsoft.com/office/drawing/2014/main" id="{75BFCD59-2896-4B67-8909-4EE0B66B249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5" name="Flecha derecha 1">
          <a:extLst>
            <a:ext uri="{FF2B5EF4-FFF2-40B4-BE49-F238E27FC236}">
              <a16:creationId xmlns:a16="http://schemas.microsoft.com/office/drawing/2014/main" id="{8EF581EA-5CBB-4788-B544-AF2BE98AEB6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6" name="Flecha derecha 1">
          <a:extLst>
            <a:ext uri="{FF2B5EF4-FFF2-40B4-BE49-F238E27FC236}">
              <a16:creationId xmlns:a16="http://schemas.microsoft.com/office/drawing/2014/main" id="{D2912C6A-AE70-4E09-8BCC-86FCDEA6F28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7" name="Flecha derecha 1">
          <a:extLst>
            <a:ext uri="{FF2B5EF4-FFF2-40B4-BE49-F238E27FC236}">
              <a16:creationId xmlns:a16="http://schemas.microsoft.com/office/drawing/2014/main" id="{D5C1DC08-3911-44B6-B8E3-45C255AAAB7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8" name="Flecha derecha 1">
          <a:extLst>
            <a:ext uri="{FF2B5EF4-FFF2-40B4-BE49-F238E27FC236}">
              <a16:creationId xmlns:a16="http://schemas.microsoft.com/office/drawing/2014/main" id="{337D581F-D52F-4BEB-B0EB-963243B9206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9" name="Flecha derecha 1">
          <a:extLst>
            <a:ext uri="{FF2B5EF4-FFF2-40B4-BE49-F238E27FC236}">
              <a16:creationId xmlns:a16="http://schemas.microsoft.com/office/drawing/2014/main" id="{A8B3B860-51CE-4143-8C7E-F15DFF45865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0" name="Flecha derecha 1">
          <a:extLst>
            <a:ext uri="{FF2B5EF4-FFF2-40B4-BE49-F238E27FC236}">
              <a16:creationId xmlns:a16="http://schemas.microsoft.com/office/drawing/2014/main" id="{8A8DE92C-D221-4465-8656-253B482F0A3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1" name="Flecha derecha 1">
          <a:extLst>
            <a:ext uri="{FF2B5EF4-FFF2-40B4-BE49-F238E27FC236}">
              <a16:creationId xmlns:a16="http://schemas.microsoft.com/office/drawing/2014/main" id="{ECC6E260-806D-4240-8C62-30DA4499F0B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2" name="Flecha derecha 1">
          <a:extLst>
            <a:ext uri="{FF2B5EF4-FFF2-40B4-BE49-F238E27FC236}">
              <a16:creationId xmlns:a16="http://schemas.microsoft.com/office/drawing/2014/main" id="{E961A6D6-A0E9-4059-8B45-023D0975C7F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3" name="Flecha derecha 1">
          <a:extLst>
            <a:ext uri="{FF2B5EF4-FFF2-40B4-BE49-F238E27FC236}">
              <a16:creationId xmlns:a16="http://schemas.microsoft.com/office/drawing/2014/main" id="{7A93714A-A6F2-4127-B19D-85BF1CAB8B7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4" name="Flecha derecha 1">
          <a:extLst>
            <a:ext uri="{FF2B5EF4-FFF2-40B4-BE49-F238E27FC236}">
              <a16:creationId xmlns:a16="http://schemas.microsoft.com/office/drawing/2014/main" id="{0E738DE7-0297-4266-B73F-2CB1423462D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5" name="Flecha derecha 1">
          <a:extLst>
            <a:ext uri="{FF2B5EF4-FFF2-40B4-BE49-F238E27FC236}">
              <a16:creationId xmlns:a16="http://schemas.microsoft.com/office/drawing/2014/main" id="{8228DD7E-0CEE-48C9-8043-14E82051585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6" name="Flecha derecha 1">
          <a:extLst>
            <a:ext uri="{FF2B5EF4-FFF2-40B4-BE49-F238E27FC236}">
              <a16:creationId xmlns:a16="http://schemas.microsoft.com/office/drawing/2014/main" id="{0F0A11F4-F32F-494A-9CC3-4840C0E09C2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7" name="Flecha derecha 1">
          <a:extLst>
            <a:ext uri="{FF2B5EF4-FFF2-40B4-BE49-F238E27FC236}">
              <a16:creationId xmlns:a16="http://schemas.microsoft.com/office/drawing/2014/main" id="{64F98815-B8A3-452C-87AE-C50F6213FDB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8" name="Flecha derecha 1">
          <a:extLst>
            <a:ext uri="{FF2B5EF4-FFF2-40B4-BE49-F238E27FC236}">
              <a16:creationId xmlns:a16="http://schemas.microsoft.com/office/drawing/2014/main" id="{77263AF1-A045-4887-B3E7-229BBCC2A40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9" name="Flecha derecha 1">
          <a:extLst>
            <a:ext uri="{FF2B5EF4-FFF2-40B4-BE49-F238E27FC236}">
              <a16:creationId xmlns:a16="http://schemas.microsoft.com/office/drawing/2014/main" id="{CC64DF96-B21B-4911-A40E-CA70C9B9630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0" name="Flecha derecha 1">
          <a:extLst>
            <a:ext uri="{FF2B5EF4-FFF2-40B4-BE49-F238E27FC236}">
              <a16:creationId xmlns:a16="http://schemas.microsoft.com/office/drawing/2014/main" id="{E1524153-62A2-4E53-823C-C2A8CA2BF8B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1" name="Flecha derecha 1">
          <a:extLst>
            <a:ext uri="{FF2B5EF4-FFF2-40B4-BE49-F238E27FC236}">
              <a16:creationId xmlns:a16="http://schemas.microsoft.com/office/drawing/2014/main" id="{573FA9C7-B87F-4210-979C-0D34DD733EF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2" name="Flecha derecha 1">
          <a:extLst>
            <a:ext uri="{FF2B5EF4-FFF2-40B4-BE49-F238E27FC236}">
              <a16:creationId xmlns:a16="http://schemas.microsoft.com/office/drawing/2014/main" id="{140058EF-5F31-4C5C-907F-3D81D7BC09D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3" name="Flecha derecha 1">
          <a:extLst>
            <a:ext uri="{FF2B5EF4-FFF2-40B4-BE49-F238E27FC236}">
              <a16:creationId xmlns:a16="http://schemas.microsoft.com/office/drawing/2014/main" id="{CEE71237-A517-4206-883B-D6C06DC4216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4" name="Flecha derecha 1">
          <a:extLst>
            <a:ext uri="{FF2B5EF4-FFF2-40B4-BE49-F238E27FC236}">
              <a16:creationId xmlns:a16="http://schemas.microsoft.com/office/drawing/2014/main" id="{AB66A1DC-B079-46B1-9C78-397F1343862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5" name="Flecha derecha 1">
          <a:extLst>
            <a:ext uri="{FF2B5EF4-FFF2-40B4-BE49-F238E27FC236}">
              <a16:creationId xmlns:a16="http://schemas.microsoft.com/office/drawing/2014/main" id="{CB1951D1-C518-4EAA-9C2C-4A58B4CAE73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6" name="Flecha derecha 1">
          <a:extLst>
            <a:ext uri="{FF2B5EF4-FFF2-40B4-BE49-F238E27FC236}">
              <a16:creationId xmlns:a16="http://schemas.microsoft.com/office/drawing/2014/main" id="{8FEB7EBE-8D83-494F-8100-CF51E1A6D93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7" name="Flecha derecha 1">
          <a:extLst>
            <a:ext uri="{FF2B5EF4-FFF2-40B4-BE49-F238E27FC236}">
              <a16:creationId xmlns:a16="http://schemas.microsoft.com/office/drawing/2014/main" id="{E29551D4-C483-480D-856A-72FA6EC9E66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8" name="Flecha derecha 1">
          <a:extLst>
            <a:ext uri="{FF2B5EF4-FFF2-40B4-BE49-F238E27FC236}">
              <a16:creationId xmlns:a16="http://schemas.microsoft.com/office/drawing/2014/main" id="{CCA5E375-FC12-41E4-BA0D-2BBB979AD9C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9" name="Flecha derecha 25">
          <a:extLst>
            <a:ext uri="{FF2B5EF4-FFF2-40B4-BE49-F238E27FC236}">
              <a16:creationId xmlns:a16="http://schemas.microsoft.com/office/drawing/2014/main" id="{3BD052D0-90A3-480A-B94B-29D7904F3FA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0" name="Flecha derecha 1">
          <a:extLst>
            <a:ext uri="{FF2B5EF4-FFF2-40B4-BE49-F238E27FC236}">
              <a16:creationId xmlns:a16="http://schemas.microsoft.com/office/drawing/2014/main" id="{B1BACD7A-1BEC-40A6-AD59-D48D5F7B0A6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1" name="Flecha derecha 1">
          <a:extLst>
            <a:ext uri="{FF2B5EF4-FFF2-40B4-BE49-F238E27FC236}">
              <a16:creationId xmlns:a16="http://schemas.microsoft.com/office/drawing/2014/main" id="{882B4B54-B695-40B4-A5BD-F0E9062F57B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2" name="Flecha derecha 1">
          <a:extLst>
            <a:ext uri="{FF2B5EF4-FFF2-40B4-BE49-F238E27FC236}">
              <a16:creationId xmlns:a16="http://schemas.microsoft.com/office/drawing/2014/main" id="{B2A41709-FA85-4FB7-B2DD-D48A512B4E7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3" name="Flecha derecha 1">
          <a:extLst>
            <a:ext uri="{FF2B5EF4-FFF2-40B4-BE49-F238E27FC236}">
              <a16:creationId xmlns:a16="http://schemas.microsoft.com/office/drawing/2014/main" id="{CA398056-6856-4F73-98AF-5D5D956EBAE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4" name="Flecha derecha 1">
          <a:extLst>
            <a:ext uri="{FF2B5EF4-FFF2-40B4-BE49-F238E27FC236}">
              <a16:creationId xmlns:a16="http://schemas.microsoft.com/office/drawing/2014/main" id="{9303A20E-E984-4275-B176-B4BFA65F7EB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5" name="Flecha derecha 1">
          <a:extLst>
            <a:ext uri="{FF2B5EF4-FFF2-40B4-BE49-F238E27FC236}">
              <a16:creationId xmlns:a16="http://schemas.microsoft.com/office/drawing/2014/main" id="{508175B8-9503-4021-8829-33D410F1255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6" name="Flecha derecha 1">
          <a:extLst>
            <a:ext uri="{FF2B5EF4-FFF2-40B4-BE49-F238E27FC236}">
              <a16:creationId xmlns:a16="http://schemas.microsoft.com/office/drawing/2014/main" id="{DDCC8984-5694-49EB-AC14-382418BC924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7" name="Flecha derecha 1">
          <a:extLst>
            <a:ext uri="{FF2B5EF4-FFF2-40B4-BE49-F238E27FC236}">
              <a16:creationId xmlns:a16="http://schemas.microsoft.com/office/drawing/2014/main" id="{88C8F512-9B76-425C-A449-11BCC0E27D4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8" name="Flecha derecha 1">
          <a:extLst>
            <a:ext uri="{FF2B5EF4-FFF2-40B4-BE49-F238E27FC236}">
              <a16:creationId xmlns:a16="http://schemas.microsoft.com/office/drawing/2014/main" id="{7A096C60-8319-4162-8806-368C8081060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9" name="Flecha derecha 1">
          <a:extLst>
            <a:ext uri="{FF2B5EF4-FFF2-40B4-BE49-F238E27FC236}">
              <a16:creationId xmlns:a16="http://schemas.microsoft.com/office/drawing/2014/main" id="{A815BCB9-D4EA-4389-93D8-3531B1054CA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0" name="Flecha derecha 1">
          <a:extLst>
            <a:ext uri="{FF2B5EF4-FFF2-40B4-BE49-F238E27FC236}">
              <a16:creationId xmlns:a16="http://schemas.microsoft.com/office/drawing/2014/main" id="{E86FFF3A-2C03-4487-AF10-54A270D05FE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1" name="Flecha derecha 1">
          <a:extLst>
            <a:ext uri="{FF2B5EF4-FFF2-40B4-BE49-F238E27FC236}">
              <a16:creationId xmlns:a16="http://schemas.microsoft.com/office/drawing/2014/main" id="{CEBD9C8B-EDA3-432D-B4D9-21855214373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2" name="Flecha derecha 1">
          <a:extLst>
            <a:ext uri="{FF2B5EF4-FFF2-40B4-BE49-F238E27FC236}">
              <a16:creationId xmlns:a16="http://schemas.microsoft.com/office/drawing/2014/main" id="{DA2F7390-7BFE-4F21-8CFD-B0D40127C79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3" name="Flecha derecha 1">
          <a:extLst>
            <a:ext uri="{FF2B5EF4-FFF2-40B4-BE49-F238E27FC236}">
              <a16:creationId xmlns:a16="http://schemas.microsoft.com/office/drawing/2014/main" id="{C06B8243-C946-46B1-8A35-F351E23FE2B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4" name="Flecha derecha 1">
          <a:extLst>
            <a:ext uri="{FF2B5EF4-FFF2-40B4-BE49-F238E27FC236}">
              <a16:creationId xmlns:a16="http://schemas.microsoft.com/office/drawing/2014/main" id="{6298DEC1-F592-47C6-B3AB-5B6AE7EC3D9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5" name="Flecha derecha 1">
          <a:extLst>
            <a:ext uri="{FF2B5EF4-FFF2-40B4-BE49-F238E27FC236}">
              <a16:creationId xmlns:a16="http://schemas.microsoft.com/office/drawing/2014/main" id="{DF9055C7-21FC-4827-A85A-A202BF84318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6" name="Flecha derecha 1">
          <a:extLst>
            <a:ext uri="{FF2B5EF4-FFF2-40B4-BE49-F238E27FC236}">
              <a16:creationId xmlns:a16="http://schemas.microsoft.com/office/drawing/2014/main" id="{4C379566-86F3-4A0C-9744-BBA6EDBB892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7" name="Flecha derecha 1">
          <a:extLst>
            <a:ext uri="{FF2B5EF4-FFF2-40B4-BE49-F238E27FC236}">
              <a16:creationId xmlns:a16="http://schemas.microsoft.com/office/drawing/2014/main" id="{D435F2E7-546F-4086-ABB9-66F497A70C4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8" name="Flecha derecha 1">
          <a:extLst>
            <a:ext uri="{FF2B5EF4-FFF2-40B4-BE49-F238E27FC236}">
              <a16:creationId xmlns:a16="http://schemas.microsoft.com/office/drawing/2014/main" id="{B6DF354F-19A6-4AA2-978F-A23E1460610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9" name="Flecha derecha 1">
          <a:extLst>
            <a:ext uri="{FF2B5EF4-FFF2-40B4-BE49-F238E27FC236}">
              <a16:creationId xmlns:a16="http://schemas.microsoft.com/office/drawing/2014/main" id="{CC7278D4-3500-4327-9737-D832EB20B4C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0" name="Flecha derecha 1">
          <a:extLst>
            <a:ext uri="{FF2B5EF4-FFF2-40B4-BE49-F238E27FC236}">
              <a16:creationId xmlns:a16="http://schemas.microsoft.com/office/drawing/2014/main" id="{1C421A52-B52E-488B-8121-B602EE30877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1" name="Flecha derecha 1">
          <a:extLst>
            <a:ext uri="{FF2B5EF4-FFF2-40B4-BE49-F238E27FC236}">
              <a16:creationId xmlns:a16="http://schemas.microsoft.com/office/drawing/2014/main" id="{CD143BAC-9AC3-4239-B434-271E4B2E66B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2" name="Flecha derecha 1">
          <a:extLst>
            <a:ext uri="{FF2B5EF4-FFF2-40B4-BE49-F238E27FC236}">
              <a16:creationId xmlns:a16="http://schemas.microsoft.com/office/drawing/2014/main" id="{FB6C5BE8-EE57-46D4-BE0D-B9B0D5CFE35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3" name="Flecha derecha 1">
          <a:extLst>
            <a:ext uri="{FF2B5EF4-FFF2-40B4-BE49-F238E27FC236}">
              <a16:creationId xmlns:a16="http://schemas.microsoft.com/office/drawing/2014/main" id="{5C818B77-4994-4F8E-A5BB-0F1CCDFE607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4" name="Flecha derecha 1">
          <a:extLst>
            <a:ext uri="{FF2B5EF4-FFF2-40B4-BE49-F238E27FC236}">
              <a16:creationId xmlns:a16="http://schemas.microsoft.com/office/drawing/2014/main" id="{62538425-96B7-43AD-85F6-50E7BB63EB1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5" name="Flecha derecha 1">
          <a:extLst>
            <a:ext uri="{FF2B5EF4-FFF2-40B4-BE49-F238E27FC236}">
              <a16:creationId xmlns:a16="http://schemas.microsoft.com/office/drawing/2014/main" id="{428CD58E-7C08-4A42-9875-BB86F338017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6" name="Flecha derecha 1">
          <a:extLst>
            <a:ext uri="{FF2B5EF4-FFF2-40B4-BE49-F238E27FC236}">
              <a16:creationId xmlns:a16="http://schemas.microsoft.com/office/drawing/2014/main" id="{C1D7D1EF-A728-4AD1-9BF2-7A7EF9DEFDA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7" name="Flecha derecha 1">
          <a:extLst>
            <a:ext uri="{FF2B5EF4-FFF2-40B4-BE49-F238E27FC236}">
              <a16:creationId xmlns:a16="http://schemas.microsoft.com/office/drawing/2014/main" id="{A33E755B-B3EC-46DC-BB11-9E7FE6C2D4B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8" name="Flecha derecha 1">
          <a:extLst>
            <a:ext uri="{FF2B5EF4-FFF2-40B4-BE49-F238E27FC236}">
              <a16:creationId xmlns:a16="http://schemas.microsoft.com/office/drawing/2014/main" id="{D6373C07-B2E5-4EC4-8203-C4E5FDCA074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9" name="Flecha derecha 1">
          <a:extLst>
            <a:ext uri="{FF2B5EF4-FFF2-40B4-BE49-F238E27FC236}">
              <a16:creationId xmlns:a16="http://schemas.microsoft.com/office/drawing/2014/main" id="{974A0341-7572-4D21-B0E1-B63DDCF9820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0" name="Flecha derecha 1">
          <a:extLst>
            <a:ext uri="{FF2B5EF4-FFF2-40B4-BE49-F238E27FC236}">
              <a16:creationId xmlns:a16="http://schemas.microsoft.com/office/drawing/2014/main" id="{CDD9009E-08D7-4550-A622-925411AF2B6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1" name="Flecha derecha 1">
          <a:extLst>
            <a:ext uri="{FF2B5EF4-FFF2-40B4-BE49-F238E27FC236}">
              <a16:creationId xmlns:a16="http://schemas.microsoft.com/office/drawing/2014/main" id="{5857E103-0171-4A04-A258-CEC5D70F891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2" name="Flecha derecha 1">
          <a:extLst>
            <a:ext uri="{FF2B5EF4-FFF2-40B4-BE49-F238E27FC236}">
              <a16:creationId xmlns:a16="http://schemas.microsoft.com/office/drawing/2014/main" id="{E437949E-5045-4D78-AE16-E25D38A2493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3" name="Flecha derecha 1">
          <a:extLst>
            <a:ext uri="{FF2B5EF4-FFF2-40B4-BE49-F238E27FC236}">
              <a16:creationId xmlns:a16="http://schemas.microsoft.com/office/drawing/2014/main" id="{07635636-E487-4047-8542-20DB10BB3FD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4" name="Flecha derecha 1">
          <a:extLst>
            <a:ext uri="{FF2B5EF4-FFF2-40B4-BE49-F238E27FC236}">
              <a16:creationId xmlns:a16="http://schemas.microsoft.com/office/drawing/2014/main" id="{053124BE-80E3-4DD1-A5F4-85CEE104076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5" name="Flecha derecha 1">
          <a:extLst>
            <a:ext uri="{FF2B5EF4-FFF2-40B4-BE49-F238E27FC236}">
              <a16:creationId xmlns:a16="http://schemas.microsoft.com/office/drawing/2014/main" id="{2A36C914-ECFF-4D66-A93F-E7B2A52E393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6" name="Flecha derecha 1">
          <a:extLst>
            <a:ext uri="{FF2B5EF4-FFF2-40B4-BE49-F238E27FC236}">
              <a16:creationId xmlns:a16="http://schemas.microsoft.com/office/drawing/2014/main" id="{433E681C-4A3F-4930-8C0C-3E63BA98AB7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7" name="Flecha derecha 1">
          <a:extLst>
            <a:ext uri="{FF2B5EF4-FFF2-40B4-BE49-F238E27FC236}">
              <a16:creationId xmlns:a16="http://schemas.microsoft.com/office/drawing/2014/main" id="{91CF261B-4D10-4C87-A0C8-B1529E80AD6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8" name="Flecha derecha 25">
          <a:extLst>
            <a:ext uri="{FF2B5EF4-FFF2-40B4-BE49-F238E27FC236}">
              <a16:creationId xmlns:a16="http://schemas.microsoft.com/office/drawing/2014/main" id="{53EA0A76-4F7C-4525-BB07-FF82511F21F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9" name="Flecha derecha 1">
          <a:extLst>
            <a:ext uri="{FF2B5EF4-FFF2-40B4-BE49-F238E27FC236}">
              <a16:creationId xmlns:a16="http://schemas.microsoft.com/office/drawing/2014/main" id="{7F10A59D-BEC2-4A54-B652-2768244A951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0" name="Flecha derecha 1">
          <a:extLst>
            <a:ext uri="{FF2B5EF4-FFF2-40B4-BE49-F238E27FC236}">
              <a16:creationId xmlns:a16="http://schemas.microsoft.com/office/drawing/2014/main" id="{5C3D7D11-3633-414D-BC23-4701C47926F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1" name="Flecha derecha 1">
          <a:extLst>
            <a:ext uri="{FF2B5EF4-FFF2-40B4-BE49-F238E27FC236}">
              <a16:creationId xmlns:a16="http://schemas.microsoft.com/office/drawing/2014/main" id="{97EEF840-E9FC-424E-88A3-D7798A674B5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2" name="Flecha derecha 1">
          <a:extLst>
            <a:ext uri="{FF2B5EF4-FFF2-40B4-BE49-F238E27FC236}">
              <a16:creationId xmlns:a16="http://schemas.microsoft.com/office/drawing/2014/main" id="{FE28252B-3399-4D19-8A6D-4B3F3F754BF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3" name="Flecha derecha 1">
          <a:extLst>
            <a:ext uri="{FF2B5EF4-FFF2-40B4-BE49-F238E27FC236}">
              <a16:creationId xmlns:a16="http://schemas.microsoft.com/office/drawing/2014/main" id="{9321E5B6-5B3D-44EF-9588-6866CC630F5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4" name="Flecha derecha 1">
          <a:extLst>
            <a:ext uri="{FF2B5EF4-FFF2-40B4-BE49-F238E27FC236}">
              <a16:creationId xmlns:a16="http://schemas.microsoft.com/office/drawing/2014/main" id="{FB2E1C2F-EED4-4D1D-96B2-BD1ECE53DC2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5" name="Flecha derecha 1">
          <a:extLst>
            <a:ext uri="{FF2B5EF4-FFF2-40B4-BE49-F238E27FC236}">
              <a16:creationId xmlns:a16="http://schemas.microsoft.com/office/drawing/2014/main" id="{AD6E8A88-6426-4D0E-9663-0EE90322143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6" name="Flecha derecha 1">
          <a:extLst>
            <a:ext uri="{FF2B5EF4-FFF2-40B4-BE49-F238E27FC236}">
              <a16:creationId xmlns:a16="http://schemas.microsoft.com/office/drawing/2014/main" id="{1D6DDA5D-A475-43A8-87D5-27540EBCE4F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7" name="Flecha derecha 1">
          <a:extLst>
            <a:ext uri="{FF2B5EF4-FFF2-40B4-BE49-F238E27FC236}">
              <a16:creationId xmlns:a16="http://schemas.microsoft.com/office/drawing/2014/main" id="{4838AD12-77F4-435B-A502-4CBFFA9CA6E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8" name="Flecha derecha 1">
          <a:extLst>
            <a:ext uri="{FF2B5EF4-FFF2-40B4-BE49-F238E27FC236}">
              <a16:creationId xmlns:a16="http://schemas.microsoft.com/office/drawing/2014/main" id="{F6E3E1D2-20C8-4A66-AB1A-E142D0AF57B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9" name="Flecha derecha 1">
          <a:extLst>
            <a:ext uri="{FF2B5EF4-FFF2-40B4-BE49-F238E27FC236}">
              <a16:creationId xmlns:a16="http://schemas.microsoft.com/office/drawing/2014/main" id="{58BAC51A-BF93-456C-8A00-7F2BB29D3DD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0" name="Flecha derecha 1">
          <a:extLst>
            <a:ext uri="{FF2B5EF4-FFF2-40B4-BE49-F238E27FC236}">
              <a16:creationId xmlns:a16="http://schemas.microsoft.com/office/drawing/2014/main" id="{34851DB1-AD22-40B5-A497-A9CAEB610FC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1" name="Flecha derecha 1">
          <a:extLst>
            <a:ext uri="{FF2B5EF4-FFF2-40B4-BE49-F238E27FC236}">
              <a16:creationId xmlns:a16="http://schemas.microsoft.com/office/drawing/2014/main" id="{FA05013E-6539-4E89-9810-0D2E4DEFD17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2" name="Flecha derecha 1">
          <a:extLst>
            <a:ext uri="{FF2B5EF4-FFF2-40B4-BE49-F238E27FC236}">
              <a16:creationId xmlns:a16="http://schemas.microsoft.com/office/drawing/2014/main" id="{6020FC0F-A03C-4D89-A859-A35B7934910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3" name="Flecha derecha 1">
          <a:extLst>
            <a:ext uri="{FF2B5EF4-FFF2-40B4-BE49-F238E27FC236}">
              <a16:creationId xmlns:a16="http://schemas.microsoft.com/office/drawing/2014/main" id="{761A7504-4161-437D-A927-6206BD198B9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4" name="Flecha derecha 1">
          <a:extLst>
            <a:ext uri="{FF2B5EF4-FFF2-40B4-BE49-F238E27FC236}">
              <a16:creationId xmlns:a16="http://schemas.microsoft.com/office/drawing/2014/main" id="{34A5D481-66AC-409C-B329-8B49EE990E4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5" name="Flecha derecha 1">
          <a:extLst>
            <a:ext uri="{FF2B5EF4-FFF2-40B4-BE49-F238E27FC236}">
              <a16:creationId xmlns:a16="http://schemas.microsoft.com/office/drawing/2014/main" id="{54196F74-5982-4AAE-B85A-F83A57FA7E3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6" name="Flecha derecha 1">
          <a:extLst>
            <a:ext uri="{FF2B5EF4-FFF2-40B4-BE49-F238E27FC236}">
              <a16:creationId xmlns:a16="http://schemas.microsoft.com/office/drawing/2014/main" id="{7150C0C3-A8AF-4471-9E79-4F6FC21F120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7" name="Flecha derecha 1">
          <a:extLst>
            <a:ext uri="{FF2B5EF4-FFF2-40B4-BE49-F238E27FC236}">
              <a16:creationId xmlns:a16="http://schemas.microsoft.com/office/drawing/2014/main" id="{815D4352-976F-44E1-9A49-8C75620EE76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8" name="Flecha derecha 1">
          <a:extLst>
            <a:ext uri="{FF2B5EF4-FFF2-40B4-BE49-F238E27FC236}">
              <a16:creationId xmlns:a16="http://schemas.microsoft.com/office/drawing/2014/main" id="{FA25D2E3-0151-4DBF-96EF-9AAE274B20D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9" name="Flecha derecha 1">
          <a:extLst>
            <a:ext uri="{FF2B5EF4-FFF2-40B4-BE49-F238E27FC236}">
              <a16:creationId xmlns:a16="http://schemas.microsoft.com/office/drawing/2014/main" id="{2C81EED5-61B6-4955-8F70-0BE02684AAE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0" name="Flecha derecha 1">
          <a:extLst>
            <a:ext uri="{FF2B5EF4-FFF2-40B4-BE49-F238E27FC236}">
              <a16:creationId xmlns:a16="http://schemas.microsoft.com/office/drawing/2014/main" id="{0280A0EF-17E6-439A-B112-F1D3B4B4F69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1" name="Flecha derecha 1">
          <a:extLst>
            <a:ext uri="{FF2B5EF4-FFF2-40B4-BE49-F238E27FC236}">
              <a16:creationId xmlns:a16="http://schemas.microsoft.com/office/drawing/2014/main" id="{422DD651-1CC0-4835-98F7-120B7513A71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2" name="Flecha derecha 1">
          <a:extLst>
            <a:ext uri="{FF2B5EF4-FFF2-40B4-BE49-F238E27FC236}">
              <a16:creationId xmlns:a16="http://schemas.microsoft.com/office/drawing/2014/main" id="{1CD97007-4B9B-40D9-BF04-D5D1A6921D7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3" name="Flecha derecha 1">
          <a:extLst>
            <a:ext uri="{FF2B5EF4-FFF2-40B4-BE49-F238E27FC236}">
              <a16:creationId xmlns:a16="http://schemas.microsoft.com/office/drawing/2014/main" id="{0DBEEFC2-AE09-44DA-B14B-D08B533FE3B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4" name="Flecha derecha 1">
          <a:extLst>
            <a:ext uri="{FF2B5EF4-FFF2-40B4-BE49-F238E27FC236}">
              <a16:creationId xmlns:a16="http://schemas.microsoft.com/office/drawing/2014/main" id="{3FF2E4AE-9140-4C1B-9F69-0534381E230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5" name="Flecha derecha 1">
          <a:extLst>
            <a:ext uri="{FF2B5EF4-FFF2-40B4-BE49-F238E27FC236}">
              <a16:creationId xmlns:a16="http://schemas.microsoft.com/office/drawing/2014/main" id="{073AD10C-AF89-4F41-83BF-586EF676ACE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6" name="Flecha derecha 1">
          <a:extLst>
            <a:ext uri="{FF2B5EF4-FFF2-40B4-BE49-F238E27FC236}">
              <a16:creationId xmlns:a16="http://schemas.microsoft.com/office/drawing/2014/main" id="{49E196F4-D700-4ABD-B18A-76F43FD8BB5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7" name="Flecha derecha 1">
          <a:extLst>
            <a:ext uri="{FF2B5EF4-FFF2-40B4-BE49-F238E27FC236}">
              <a16:creationId xmlns:a16="http://schemas.microsoft.com/office/drawing/2014/main" id="{2FA15259-8118-4687-B025-835733C26DD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8" name="Flecha derecha 1">
          <a:extLst>
            <a:ext uri="{FF2B5EF4-FFF2-40B4-BE49-F238E27FC236}">
              <a16:creationId xmlns:a16="http://schemas.microsoft.com/office/drawing/2014/main" id="{A4DCDBBA-647C-4CCA-B164-4B1B716F941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9" name="Flecha derecha 1">
          <a:extLst>
            <a:ext uri="{FF2B5EF4-FFF2-40B4-BE49-F238E27FC236}">
              <a16:creationId xmlns:a16="http://schemas.microsoft.com/office/drawing/2014/main" id="{FEAB01CC-0B59-4FD8-9508-12147274D49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0" name="Flecha derecha 1">
          <a:extLst>
            <a:ext uri="{FF2B5EF4-FFF2-40B4-BE49-F238E27FC236}">
              <a16:creationId xmlns:a16="http://schemas.microsoft.com/office/drawing/2014/main" id="{0C296EFD-CF03-4493-8EC5-B1B47CEFF28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1" name="Flecha derecha 1">
          <a:extLst>
            <a:ext uri="{FF2B5EF4-FFF2-40B4-BE49-F238E27FC236}">
              <a16:creationId xmlns:a16="http://schemas.microsoft.com/office/drawing/2014/main" id="{BF42C784-CD8B-436B-AA31-CA4B2EBCEBE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2" name="Flecha derecha 1">
          <a:extLst>
            <a:ext uri="{FF2B5EF4-FFF2-40B4-BE49-F238E27FC236}">
              <a16:creationId xmlns:a16="http://schemas.microsoft.com/office/drawing/2014/main" id="{38B8C72D-0938-4CF1-9A32-3B8556AE849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3" name="Flecha derecha 1">
          <a:extLst>
            <a:ext uri="{FF2B5EF4-FFF2-40B4-BE49-F238E27FC236}">
              <a16:creationId xmlns:a16="http://schemas.microsoft.com/office/drawing/2014/main" id="{C1F6EF03-B8DE-4D2E-BC46-A025E024C82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4" name="Flecha derecha 1">
          <a:extLst>
            <a:ext uri="{FF2B5EF4-FFF2-40B4-BE49-F238E27FC236}">
              <a16:creationId xmlns:a16="http://schemas.microsoft.com/office/drawing/2014/main" id="{7AFB39F3-6E44-4179-B944-A8B58413751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5" name="Flecha derecha 1">
          <a:extLst>
            <a:ext uri="{FF2B5EF4-FFF2-40B4-BE49-F238E27FC236}">
              <a16:creationId xmlns:a16="http://schemas.microsoft.com/office/drawing/2014/main" id="{569B187B-E54D-4E5C-8350-AF44C3558B6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6" name="Flecha derecha 1">
          <a:extLst>
            <a:ext uri="{FF2B5EF4-FFF2-40B4-BE49-F238E27FC236}">
              <a16:creationId xmlns:a16="http://schemas.microsoft.com/office/drawing/2014/main" id="{318A40F9-6704-48EA-B60D-68747803EB0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7" name="Flecha derecha 1">
          <a:extLst>
            <a:ext uri="{FF2B5EF4-FFF2-40B4-BE49-F238E27FC236}">
              <a16:creationId xmlns:a16="http://schemas.microsoft.com/office/drawing/2014/main" id="{43F6213C-71A2-41DD-9829-BF1D55B5E8A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8" name="Flecha derecha 1">
          <a:extLst>
            <a:ext uri="{FF2B5EF4-FFF2-40B4-BE49-F238E27FC236}">
              <a16:creationId xmlns:a16="http://schemas.microsoft.com/office/drawing/2014/main" id="{DF4A96C6-6E25-41E5-8013-A1C0DF6CE05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9" name="Flecha derecha 1">
          <a:extLst>
            <a:ext uri="{FF2B5EF4-FFF2-40B4-BE49-F238E27FC236}">
              <a16:creationId xmlns:a16="http://schemas.microsoft.com/office/drawing/2014/main" id="{1C304832-2C0A-49D0-B31B-5B3528C4E2D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0" name="Flecha derecha 1">
          <a:extLst>
            <a:ext uri="{FF2B5EF4-FFF2-40B4-BE49-F238E27FC236}">
              <a16:creationId xmlns:a16="http://schemas.microsoft.com/office/drawing/2014/main" id="{5E362C73-4025-4037-B990-5CC54901E47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1" name="Flecha derecha 1">
          <a:extLst>
            <a:ext uri="{FF2B5EF4-FFF2-40B4-BE49-F238E27FC236}">
              <a16:creationId xmlns:a16="http://schemas.microsoft.com/office/drawing/2014/main" id="{78586ABC-CCDA-4B9B-A1DE-6B495105758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2" name="Flecha derecha 1">
          <a:extLst>
            <a:ext uri="{FF2B5EF4-FFF2-40B4-BE49-F238E27FC236}">
              <a16:creationId xmlns:a16="http://schemas.microsoft.com/office/drawing/2014/main" id="{B9A7CEB3-3503-4030-97B9-0ED1D9FC05F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3" name="Flecha derecha 1">
          <a:extLst>
            <a:ext uri="{FF2B5EF4-FFF2-40B4-BE49-F238E27FC236}">
              <a16:creationId xmlns:a16="http://schemas.microsoft.com/office/drawing/2014/main" id="{94BC2A73-0673-4992-A3D0-C9D9B39AC3B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4" name="Flecha derecha 1">
          <a:extLst>
            <a:ext uri="{FF2B5EF4-FFF2-40B4-BE49-F238E27FC236}">
              <a16:creationId xmlns:a16="http://schemas.microsoft.com/office/drawing/2014/main" id="{ACE2FBE0-5D77-46E5-AC11-B7DC443D683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5" name="Flecha derecha 1">
          <a:extLst>
            <a:ext uri="{FF2B5EF4-FFF2-40B4-BE49-F238E27FC236}">
              <a16:creationId xmlns:a16="http://schemas.microsoft.com/office/drawing/2014/main" id="{2E46ABCD-1DBA-43F8-8AA6-33C5ADDD068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6" name="Flecha derecha 1">
          <a:extLst>
            <a:ext uri="{FF2B5EF4-FFF2-40B4-BE49-F238E27FC236}">
              <a16:creationId xmlns:a16="http://schemas.microsoft.com/office/drawing/2014/main" id="{1DE24853-427B-43D7-B68D-5F1E93027E6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7" name="Flecha derecha 1">
          <a:extLst>
            <a:ext uri="{FF2B5EF4-FFF2-40B4-BE49-F238E27FC236}">
              <a16:creationId xmlns:a16="http://schemas.microsoft.com/office/drawing/2014/main" id="{CF3BEC82-A846-48F0-8556-99DD96DFB43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8" name="Flecha derecha 1">
          <a:extLst>
            <a:ext uri="{FF2B5EF4-FFF2-40B4-BE49-F238E27FC236}">
              <a16:creationId xmlns:a16="http://schemas.microsoft.com/office/drawing/2014/main" id="{753BDDA2-22A5-4622-9B4F-BB6FD19000A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9" name="Flecha derecha 1">
          <a:extLst>
            <a:ext uri="{FF2B5EF4-FFF2-40B4-BE49-F238E27FC236}">
              <a16:creationId xmlns:a16="http://schemas.microsoft.com/office/drawing/2014/main" id="{0655F5E5-7785-453D-B2F5-7CDD65891A2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60" name="Flecha derecha 25">
          <a:extLst>
            <a:ext uri="{FF2B5EF4-FFF2-40B4-BE49-F238E27FC236}">
              <a16:creationId xmlns:a16="http://schemas.microsoft.com/office/drawing/2014/main" id="{88F9B852-104A-459B-B094-C552CC5A44D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1" name="Flecha derecha 1">
          <a:extLst>
            <a:ext uri="{FF2B5EF4-FFF2-40B4-BE49-F238E27FC236}">
              <a16:creationId xmlns:a16="http://schemas.microsoft.com/office/drawing/2014/main" id="{064F4EF8-1E40-49F1-9842-7859BA06FB4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2" name="Flecha derecha 1">
          <a:extLst>
            <a:ext uri="{FF2B5EF4-FFF2-40B4-BE49-F238E27FC236}">
              <a16:creationId xmlns:a16="http://schemas.microsoft.com/office/drawing/2014/main" id="{CB515FCF-34D7-4444-B3F0-5ED2F26CCB5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3" name="Flecha derecha 1">
          <a:extLst>
            <a:ext uri="{FF2B5EF4-FFF2-40B4-BE49-F238E27FC236}">
              <a16:creationId xmlns:a16="http://schemas.microsoft.com/office/drawing/2014/main" id="{9A540B38-0292-47C0-B269-27013FB1E16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4" name="Flecha derecha 1">
          <a:extLst>
            <a:ext uri="{FF2B5EF4-FFF2-40B4-BE49-F238E27FC236}">
              <a16:creationId xmlns:a16="http://schemas.microsoft.com/office/drawing/2014/main" id="{DAFB88EA-7FA2-44E8-89B4-6D8D864560E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5" name="Flecha derecha 1">
          <a:extLst>
            <a:ext uri="{FF2B5EF4-FFF2-40B4-BE49-F238E27FC236}">
              <a16:creationId xmlns:a16="http://schemas.microsoft.com/office/drawing/2014/main" id="{54BB4BFB-FB7F-46B9-83AF-89F9AC77CE2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6" name="Flecha derecha 1">
          <a:extLst>
            <a:ext uri="{FF2B5EF4-FFF2-40B4-BE49-F238E27FC236}">
              <a16:creationId xmlns:a16="http://schemas.microsoft.com/office/drawing/2014/main" id="{F1D35556-68B2-4697-A118-AF21120832E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7" name="Flecha derecha 1">
          <a:extLst>
            <a:ext uri="{FF2B5EF4-FFF2-40B4-BE49-F238E27FC236}">
              <a16:creationId xmlns:a16="http://schemas.microsoft.com/office/drawing/2014/main" id="{C677E510-9209-48AC-91CA-8ADC02213CB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8" name="Flecha derecha 1">
          <a:extLst>
            <a:ext uri="{FF2B5EF4-FFF2-40B4-BE49-F238E27FC236}">
              <a16:creationId xmlns:a16="http://schemas.microsoft.com/office/drawing/2014/main" id="{E9C05F89-AF01-4368-B1BA-09E7B484229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9" name="Flecha derecha 1">
          <a:extLst>
            <a:ext uri="{FF2B5EF4-FFF2-40B4-BE49-F238E27FC236}">
              <a16:creationId xmlns:a16="http://schemas.microsoft.com/office/drawing/2014/main" id="{8CC24015-8BA7-4B08-AC8A-A42DC9D41F0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0" name="Flecha derecha 1">
          <a:extLst>
            <a:ext uri="{FF2B5EF4-FFF2-40B4-BE49-F238E27FC236}">
              <a16:creationId xmlns:a16="http://schemas.microsoft.com/office/drawing/2014/main" id="{21E18231-805C-49EA-9871-1E24A31B443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1" name="Flecha derecha 1">
          <a:extLst>
            <a:ext uri="{FF2B5EF4-FFF2-40B4-BE49-F238E27FC236}">
              <a16:creationId xmlns:a16="http://schemas.microsoft.com/office/drawing/2014/main" id="{1CF6C732-0EC5-455F-967F-FC1892C8C0A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2" name="Flecha derecha 1">
          <a:extLst>
            <a:ext uri="{FF2B5EF4-FFF2-40B4-BE49-F238E27FC236}">
              <a16:creationId xmlns:a16="http://schemas.microsoft.com/office/drawing/2014/main" id="{BC5DDAAF-7FF7-4A86-BD91-39A0170C60F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3" name="Flecha derecha 1">
          <a:extLst>
            <a:ext uri="{FF2B5EF4-FFF2-40B4-BE49-F238E27FC236}">
              <a16:creationId xmlns:a16="http://schemas.microsoft.com/office/drawing/2014/main" id="{E5A0CCD5-F8DC-4E83-877E-5B89F103DB0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4" name="Flecha derecha 1">
          <a:extLst>
            <a:ext uri="{FF2B5EF4-FFF2-40B4-BE49-F238E27FC236}">
              <a16:creationId xmlns:a16="http://schemas.microsoft.com/office/drawing/2014/main" id="{AF3980A3-0A92-471C-ADD7-010C28C38A2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5" name="Flecha derecha 1">
          <a:extLst>
            <a:ext uri="{FF2B5EF4-FFF2-40B4-BE49-F238E27FC236}">
              <a16:creationId xmlns:a16="http://schemas.microsoft.com/office/drawing/2014/main" id="{A565F485-9ED6-4E6F-9F09-CD15A6A3F77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301624</xdr:colOff>
      <xdr:row>0</xdr:row>
      <xdr:rowOff>90364</xdr:rowOff>
    </xdr:from>
    <xdr:to>
      <xdr:col>1</xdr:col>
      <xdr:colOff>857249</xdr:colOff>
      <xdr:row>1</xdr:row>
      <xdr:rowOff>131884</xdr:rowOff>
    </xdr:to>
    <xdr:pic>
      <xdr:nvPicPr>
        <xdr:cNvPr id="376" name="Imagen 375">
          <a:extLst>
            <a:ext uri="{FF2B5EF4-FFF2-40B4-BE49-F238E27FC236}">
              <a16:creationId xmlns:a16="http://schemas.microsoft.com/office/drawing/2014/main" id="{DFE4049B-B52C-4770-A465-630AF4334F97}"/>
            </a:ext>
            <a:ext uri="{147F2762-F138-4A5C-976F-8EAC2B608ADB}">
              <a16:predDERef xmlns:a16="http://schemas.microsoft.com/office/drawing/2014/main" pred="{272E4C52-6255-4504-8D65-88DF2AB6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989" y="90364"/>
          <a:ext cx="555625" cy="429847"/>
        </a:xfrm>
        <a:prstGeom prst="rect">
          <a:avLst/>
        </a:prstGeom>
      </xdr:spPr>
    </xdr:pic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77" name="Flecha derecha 1">
          <a:extLst>
            <a:ext uri="{FF2B5EF4-FFF2-40B4-BE49-F238E27FC236}">
              <a16:creationId xmlns:a16="http://schemas.microsoft.com/office/drawing/2014/main" id="{FF12B71E-D700-4529-8DE2-D98A2E1096FD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8" name="Flecha derecha 1">
          <a:extLst>
            <a:ext uri="{FF2B5EF4-FFF2-40B4-BE49-F238E27FC236}">
              <a16:creationId xmlns:a16="http://schemas.microsoft.com/office/drawing/2014/main" id="{F1BF27B5-5595-4B4F-8840-5315FD543D8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9" name="Flecha derecha 1">
          <a:extLst>
            <a:ext uri="{FF2B5EF4-FFF2-40B4-BE49-F238E27FC236}">
              <a16:creationId xmlns:a16="http://schemas.microsoft.com/office/drawing/2014/main" id="{781FD329-3EBF-475C-BFDC-C500B8A9089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0" name="Flecha derecha 1">
          <a:extLst>
            <a:ext uri="{FF2B5EF4-FFF2-40B4-BE49-F238E27FC236}">
              <a16:creationId xmlns:a16="http://schemas.microsoft.com/office/drawing/2014/main" id="{B0D215A1-68B8-4E6F-86B5-20C6FFF421F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1" name="Flecha derecha 1">
          <a:extLst>
            <a:ext uri="{FF2B5EF4-FFF2-40B4-BE49-F238E27FC236}">
              <a16:creationId xmlns:a16="http://schemas.microsoft.com/office/drawing/2014/main" id="{6D48FF8A-D76F-42F0-A32C-B61D40AD466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2" name="Flecha derecha 1">
          <a:extLst>
            <a:ext uri="{FF2B5EF4-FFF2-40B4-BE49-F238E27FC236}">
              <a16:creationId xmlns:a16="http://schemas.microsoft.com/office/drawing/2014/main" id="{51B8DF6A-2116-45EB-A017-A966B385939E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3" name="Flecha derecha 1">
          <a:extLst>
            <a:ext uri="{FF2B5EF4-FFF2-40B4-BE49-F238E27FC236}">
              <a16:creationId xmlns:a16="http://schemas.microsoft.com/office/drawing/2014/main" id="{B1A60761-BA8C-4E64-9BD9-1417DEFCA2A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4" name="Flecha derecha 1">
          <a:extLst>
            <a:ext uri="{FF2B5EF4-FFF2-40B4-BE49-F238E27FC236}">
              <a16:creationId xmlns:a16="http://schemas.microsoft.com/office/drawing/2014/main" id="{CFC0098E-AC37-4311-8991-E8A5C0C4213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5" name="Flecha derecha 1">
          <a:extLst>
            <a:ext uri="{FF2B5EF4-FFF2-40B4-BE49-F238E27FC236}">
              <a16:creationId xmlns:a16="http://schemas.microsoft.com/office/drawing/2014/main" id="{7AA4793D-F492-4989-B1AB-F10302D7A02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6" name="Flecha derecha 1">
          <a:extLst>
            <a:ext uri="{FF2B5EF4-FFF2-40B4-BE49-F238E27FC236}">
              <a16:creationId xmlns:a16="http://schemas.microsoft.com/office/drawing/2014/main" id="{5EA30C6E-583B-4B6E-BF6F-288125C0A36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7" name="Flecha derecha 1">
          <a:extLst>
            <a:ext uri="{FF2B5EF4-FFF2-40B4-BE49-F238E27FC236}">
              <a16:creationId xmlns:a16="http://schemas.microsoft.com/office/drawing/2014/main" id="{843A2FFB-EBC1-4C6F-9494-755D23D7F32B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8" name="Flecha derecha 1">
          <a:extLst>
            <a:ext uri="{FF2B5EF4-FFF2-40B4-BE49-F238E27FC236}">
              <a16:creationId xmlns:a16="http://schemas.microsoft.com/office/drawing/2014/main" id="{9F30FE5B-ADAA-425F-9703-EDB552DE4B9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9" name="Flecha derecha 1">
          <a:extLst>
            <a:ext uri="{FF2B5EF4-FFF2-40B4-BE49-F238E27FC236}">
              <a16:creationId xmlns:a16="http://schemas.microsoft.com/office/drawing/2014/main" id="{D445672C-90B4-4055-AE73-33AAFBE5687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0" name="Flecha derecha 1">
          <a:extLst>
            <a:ext uri="{FF2B5EF4-FFF2-40B4-BE49-F238E27FC236}">
              <a16:creationId xmlns:a16="http://schemas.microsoft.com/office/drawing/2014/main" id="{58556D73-534F-45BF-9397-804B027392C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1" name="Flecha derecha 1">
          <a:extLst>
            <a:ext uri="{FF2B5EF4-FFF2-40B4-BE49-F238E27FC236}">
              <a16:creationId xmlns:a16="http://schemas.microsoft.com/office/drawing/2014/main" id="{E4904E70-1907-4ABD-AEBF-A352C543A8F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2" name="Flecha derecha 1">
          <a:extLst>
            <a:ext uri="{FF2B5EF4-FFF2-40B4-BE49-F238E27FC236}">
              <a16:creationId xmlns:a16="http://schemas.microsoft.com/office/drawing/2014/main" id="{092457B0-7478-4D0B-BD47-18733BF0EE1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3" name="Flecha derecha 1">
          <a:extLst>
            <a:ext uri="{FF2B5EF4-FFF2-40B4-BE49-F238E27FC236}">
              <a16:creationId xmlns:a16="http://schemas.microsoft.com/office/drawing/2014/main" id="{B22F9C91-27BB-4050-BF30-8A26F1DFF78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4" name="Flecha derecha 1">
          <a:extLst>
            <a:ext uri="{FF2B5EF4-FFF2-40B4-BE49-F238E27FC236}">
              <a16:creationId xmlns:a16="http://schemas.microsoft.com/office/drawing/2014/main" id="{5C4F95CE-F9CA-4358-84DD-CE786C69781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5" name="Flecha derecha 1">
          <a:extLst>
            <a:ext uri="{FF2B5EF4-FFF2-40B4-BE49-F238E27FC236}">
              <a16:creationId xmlns:a16="http://schemas.microsoft.com/office/drawing/2014/main" id="{E522413B-FBF2-4C4B-A3B0-40F40C4F2AD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6" name="Flecha derecha 1">
          <a:extLst>
            <a:ext uri="{FF2B5EF4-FFF2-40B4-BE49-F238E27FC236}">
              <a16:creationId xmlns:a16="http://schemas.microsoft.com/office/drawing/2014/main" id="{CEE1C3A4-90A2-46A6-BAAB-1ABEC7F84BE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7" name="Flecha derecha 1">
          <a:extLst>
            <a:ext uri="{FF2B5EF4-FFF2-40B4-BE49-F238E27FC236}">
              <a16:creationId xmlns:a16="http://schemas.microsoft.com/office/drawing/2014/main" id="{552A18FF-9AAE-4FBF-99AC-7F45114AF09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98" name="Flecha derecha 25">
          <a:extLst>
            <a:ext uri="{FF2B5EF4-FFF2-40B4-BE49-F238E27FC236}">
              <a16:creationId xmlns:a16="http://schemas.microsoft.com/office/drawing/2014/main" id="{80EB6245-6F55-4F66-813D-9A00A283EBFF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9" name="Flecha derecha 1">
          <a:extLst>
            <a:ext uri="{FF2B5EF4-FFF2-40B4-BE49-F238E27FC236}">
              <a16:creationId xmlns:a16="http://schemas.microsoft.com/office/drawing/2014/main" id="{FA359B40-7F55-4D87-B1A1-AC4C5FBF256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0" name="Flecha derecha 1">
          <a:extLst>
            <a:ext uri="{FF2B5EF4-FFF2-40B4-BE49-F238E27FC236}">
              <a16:creationId xmlns:a16="http://schemas.microsoft.com/office/drawing/2014/main" id="{4F87FFDB-6A2F-4CCA-B909-8EC3B9FE61A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1" name="Flecha derecha 1">
          <a:extLst>
            <a:ext uri="{FF2B5EF4-FFF2-40B4-BE49-F238E27FC236}">
              <a16:creationId xmlns:a16="http://schemas.microsoft.com/office/drawing/2014/main" id="{9549A01C-25A2-4453-8B48-FD2FB5AE578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2" name="Flecha derecha 1">
          <a:extLst>
            <a:ext uri="{FF2B5EF4-FFF2-40B4-BE49-F238E27FC236}">
              <a16:creationId xmlns:a16="http://schemas.microsoft.com/office/drawing/2014/main" id="{DC3F2B43-385B-4D99-8341-CE77DEC5028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3" name="Flecha derecha 1">
          <a:extLst>
            <a:ext uri="{FF2B5EF4-FFF2-40B4-BE49-F238E27FC236}">
              <a16:creationId xmlns:a16="http://schemas.microsoft.com/office/drawing/2014/main" id="{C7E548A0-735F-446E-9F86-443C75CA0DD7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4" name="Flecha derecha 1">
          <a:extLst>
            <a:ext uri="{FF2B5EF4-FFF2-40B4-BE49-F238E27FC236}">
              <a16:creationId xmlns:a16="http://schemas.microsoft.com/office/drawing/2014/main" id="{5E7E8DCB-C8E1-4730-986C-586EC2597D3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5" name="Flecha derecha 1">
          <a:extLst>
            <a:ext uri="{FF2B5EF4-FFF2-40B4-BE49-F238E27FC236}">
              <a16:creationId xmlns:a16="http://schemas.microsoft.com/office/drawing/2014/main" id="{E734ACEA-0FA5-4C73-8C74-36FF29EE859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6" name="Flecha derecha 1">
          <a:extLst>
            <a:ext uri="{FF2B5EF4-FFF2-40B4-BE49-F238E27FC236}">
              <a16:creationId xmlns:a16="http://schemas.microsoft.com/office/drawing/2014/main" id="{5C26AE9B-34DA-421C-AD80-A7D8F42641D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7" name="Flecha derecha 1">
          <a:extLst>
            <a:ext uri="{FF2B5EF4-FFF2-40B4-BE49-F238E27FC236}">
              <a16:creationId xmlns:a16="http://schemas.microsoft.com/office/drawing/2014/main" id="{9D7F08B1-5476-4CD2-848E-9590E6A16CD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8" name="Flecha derecha 1">
          <a:extLst>
            <a:ext uri="{FF2B5EF4-FFF2-40B4-BE49-F238E27FC236}">
              <a16:creationId xmlns:a16="http://schemas.microsoft.com/office/drawing/2014/main" id="{DE758340-BF46-4847-9E30-B7161220897E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9" name="Flecha derecha 1">
          <a:extLst>
            <a:ext uri="{FF2B5EF4-FFF2-40B4-BE49-F238E27FC236}">
              <a16:creationId xmlns:a16="http://schemas.microsoft.com/office/drawing/2014/main" id="{ACFB3BEF-C510-45E3-8745-F57751BD014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0" name="Flecha derecha 1">
          <a:extLst>
            <a:ext uri="{FF2B5EF4-FFF2-40B4-BE49-F238E27FC236}">
              <a16:creationId xmlns:a16="http://schemas.microsoft.com/office/drawing/2014/main" id="{7DB351D7-8AFD-4F8B-8FA0-392F609EE91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1" name="Flecha derecha 1">
          <a:extLst>
            <a:ext uri="{FF2B5EF4-FFF2-40B4-BE49-F238E27FC236}">
              <a16:creationId xmlns:a16="http://schemas.microsoft.com/office/drawing/2014/main" id="{4886952C-D208-40D9-9CF4-1FB45D0C7C4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2" name="Flecha derecha 1">
          <a:extLst>
            <a:ext uri="{FF2B5EF4-FFF2-40B4-BE49-F238E27FC236}">
              <a16:creationId xmlns:a16="http://schemas.microsoft.com/office/drawing/2014/main" id="{3ED9737A-B440-42EA-AAC6-6D5F335D218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3" name="Flecha derecha 1">
          <a:extLst>
            <a:ext uri="{FF2B5EF4-FFF2-40B4-BE49-F238E27FC236}">
              <a16:creationId xmlns:a16="http://schemas.microsoft.com/office/drawing/2014/main" id="{58BFFBBF-B8A4-474B-8548-C28AA732F70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4" name="Flecha derecha 1">
          <a:extLst>
            <a:ext uri="{FF2B5EF4-FFF2-40B4-BE49-F238E27FC236}">
              <a16:creationId xmlns:a16="http://schemas.microsoft.com/office/drawing/2014/main" id="{29C98BC5-D62B-4DD9-AD84-1D46DD639B6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5" name="Flecha derecha 1">
          <a:extLst>
            <a:ext uri="{FF2B5EF4-FFF2-40B4-BE49-F238E27FC236}">
              <a16:creationId xmlns:a16="http://schemas.microsoft.com/office/drawing/2014/main" id="{212BE640-946B-4EC6-A13B-F731FA6FBE6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6" name="Flecha derecha 1">
          <a:extLst>
            <a:ext uri="{FF2B5EF4-FFF2-40B4-BE49-F238E27FC236}">
              <a16:creationId xmlns:a16="http://schemas.microsoft.com/office/drawing/2014/main" id="{5271B105-61CA-41F5-AD7F-513ADC95D78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7" name="Flecha derecha 1">
          <a:extLst>
            <a:ext uri="{FF2B5EF4-FFF2-40B4-BE49-F238E27FC236}">
              <a16:creationId xmlns:a16="http://schemas.microsoft.com/office/drawing/2014/main" id="{F7F1CCDC-E03E-464F-B41E-6175F7AF1EA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8" name="Flecha derecha 1">
          <a:extLst>
            <a:ext uri="{FF2B5EF4-FFF2-40B4-BE49-F238E27FC236}">
              <a16:creationId xmlns:a16="http://schemas.microsoft.com/office/drawing/2014/main" id="{3990D40F-9BE3-4F13-B775-DA6B8D72A99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19" name="Flecha derecha 1">
          <a:extLst>
            <a:ext uri="{FF2B5EF4-FFF2-40B4-BE49-F238E27FC236}">
              <a16:creationId xmlns:a16="http://schemas.microsoft.com/office/drawing/2014/main" id="{72CC7F87-F988-4ACD-8D1E-AE6303D37994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0" name="Flecha derecha 1">
          <a:extLst>
            <a:ext uri="{FF2B5EF4-FFF2-40B4-BE49-F238E27FC236}">
              <a16:creationId xmlns:a16="http://schemas.microsoft.com/office/drawing/2014/main" id="{69BB36BF-A52B-4512-B451-B89AF3F4228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1" name="Flecha derecha 1">
          <a:extLst>
            <a:ext uri="{FF2B5EF4-FFF2-40B4-BE49-F238E27FC236}">
              <a16:creationId xmlns:a16="http://schemas.microsoft.com/office/drawing/2014/main" id="{C6F46BD1-D857-460B-9DAB-3912356E766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2" name="Flecha derecha 1">
          <a:extLst>
            <a:ext uri="{FF2B5EF4-FFF2-40B4-BE49-F238E27FC236}">
              <a16:creationId xmlns:a16="http://schemas.microsoft.com/office/drawing/2014/main" id="{FA9216DC-7303-40E2-A85A-16A3D7D71DB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3" name="Flecha derecha 1">
          <a:extLst>
            <a:ext uri="{FF2B5EF4-FFF2-40B4-BE49-F238E27FC236}">
              <a16:creationId xmlns:a16="http://schemas.microsoft.com/office/drawing/2014/main" id="{B339884A-315E-490E-8E8F-75BD50B7E60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24" name="Flecha derecha 1">
          <a:extLst>
            <a:ext uri="{FF2B5EF4-FFF2-40B4-BE49-F238E27FC236}">
              <a16:creationId xmlns:a16="http://schemas.microsoft.com/office/drawing/2014/main" id="{FC35902D-AF95-4608-852A-3BF4AA1187AE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5" name="Flecha derecha 1">
          <a:extLst>
            <a:ext uri="{FF2B5EF4-FFF2-40B4-BE49-F238E27FC236}">
              <a16:creationId xmlns:a16="http://schemas.microsoft.com/office/drawing/2014/main" id="{9343AD99-C100-46B4-B9A4-03E22C1A68C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6" name="Flecha derecha 1">
          <a:extLst>
            <a:ext uri="{FF2B5EF4-FFF2-40B4-BE49-F238E27FC236}">
              <a16:creationId xmlns:a16="http://schemas.microsoft.com/office/drawing/2014/main" id="{51F01663-BCED-4A55-9E80-6BCE3003BB7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7" name="Flecha derecha 1">
          <a:extLst>
            <a:ext uri="{FF2B5EF4-FFF2-40B4-BE49-F238E27FC236}">
              <a16:creationId xmlns:a16="http://schemas.microsoft.com/office/drawing/2014/main" id="{67295ECF-3E00-42D7-955E-21391047A3E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8" name="Flecha derecha 1">
          <a:extLst>
            <a:ext uri="{FF2B5EF4-FFF2-40B4-BE49-F238E27FC236}">
              <a16:creationId xmlns:a16="http://schemas.microsoft.com/office/drawing/2014/main" id="{006C18AB-6438-42A0-8A00-C8CF4604503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29" name="Flecha derecha 1">
          <a:extLst>
            <a:ext uri="{FF2B5EF4-FFF2-40B4-BE49-F238E27FC236}">
              <a16:creationId xmlns:a16="http://schemas.microsoft.com/office/drawing/2014/main" id="{3EE53CE5-D1AB-4625-A7DE-7D321D8D0E55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0" name="Flecha derecha 1">
          <a:extLst>
            <a:ext uri="{FF2B5EF4-FFF2-40B4-BE49-F238E27FC236}">
              <a16:creationId xmlns:a16="http://schemas.microsoft.com/office/drawing/2014/main" id="{D87A0621-8D5A-44DF-8504-3F48D46E651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1" name="Flecha derecha 1">
          <a:extLst>
            <a:ext uri="{FF2B5EF4-FFF2-40B4-BE49-F238E27FC236}">
              <a16:creationId xmlns:a16="http://schemas.microsoft.com/office/drawing/2014/main" id="{D94D7BEA-4196-425D-839E-B7FFB989CEF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2" name="Flecha derecha 1">
          <a:extLst>
            <a:ext uri="{FF2B5EF4-FFF2-40B4-BE49-F238E27FC236}">
              <a16:creationId xmlns:a16="http://schemas.microsoft.com/office/drawing/2014/main" id="{BEACAABE-C65A-4CE5-8985-BD4A9C1F315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3" name="Flecha derecha 1">
          <a:extLst>
            <a:ext uri="{FF2B5EF4-FFF2-40B4-BE49-F238E27FC236}">
              <a16:creationId xmlns:a16="http://schemas.microsoft.com/office/drawing/2014/main" id="{45420708-44B9-4528-9D17-A8348C09424F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4" name="Flecha derecha 1">
          <a:extLst>
            <a:ext uri="{FF2B5EF4-FFF2-40B4-BE49-F238E27FC236}">
              <a16:creationId xmlns:a16="http://schemas.microsoft.com/office/drawing/2014/main" id="{22D420E5-5DC4-499D-ADA7-0C16B5051DB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5" name="Flecha derecha 1">
          <a:extLst>
            <a:ext uri="{FF2B5EF4-FFF2-40B4-BE49-F238E27FC236}">
              <a16:creationId xmlns:a16="http://schemas.microsoft.com/office/drawing/2014/main" id="{328E38EA-B87A-43B1-B711-90EC21CC04B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6" name="Flecha derecha 1">
          <a:extLst>
            <a:ext uri="{FF2B5EF4-FFF2-40B4-BE49-F238E27FC236}">
              <a16:creationId xmlns:a16="http://schemas.microsoft.com/office/drawing/2014/main" id="{7812CF52-3A86-44DF-AF6A-3975F314E07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7" name="Flecha derecha 1">
          <a:extLst>
            <a:ext uri="{FF2B5EF4-FFF2-40B4-BE49-F238E27FC236}">
              <a16:creationId xmlns:a16="http://schemas.microsoft.com/office/drawing/2014/main" id="{D4AB1F6F-6223-41ED-915F-DA3D749E75E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8" name="Flecha derecha 1">
          <a:extLst>
            <a:ext uri="{FF2B5EF4-FFF2-40B4-BE49-F238E27FC236}">
              <a16:creationId xmlns:a16="http://schemas.microsoft.com/office/drawing/2014/main" id="{B6573A06-4534-4DE3-8808-51813BB7970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9" name="Flecha derecha 1">
          <a:extLst>
            <a:ext uri="{FF2B5EF4-FFF2-40B4-BE49-F238E27FC236}">
              <a16:creationId xmlns:a16="http://schemas.microsoft.com/office/drawing/2014/main" id="{71839855-C7E0-47E4-A586-8B4ED5961CB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40" name="Flecha derecha 1">
          <a:extLst>
            <a:ext uri="{FF2B5EF4-FFF2-40B4-BE49-F238E27FC236}">
              <a16:creationId xmlns:a16="http://schemas.microsoft.com/office/drawing/2014/main" id="{0BF6E52F-CD0F-4872-B6B7-9D5949EF9148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1" name="Flecha derecha 1">
          <a:extLst>
            <a:ext uri="{FF2B5EF4-FFF2-40B4-BE49-F238E27FC236}">
              <a16:creationId xmlns:a16="http://schemas.microsoft.com/office/drawing/2014/main" id="{0B4EBC44-EEC6-42BF-9EE3-2CD9BB7DBE9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2" name="Flecha derecha 1">
          <a:extLst>
            <a:ext uri="{FF2B5EF4-FFF2-40B4-BE49-F238E27FC236}">
              <a16:creationId xmlns:a16="http://schemas.microsoft.com/office/drawing/2014/main" id="{F92F09DC-F718-46FD-BFD0-9A119DD4BC1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3" name="Flecha derecha 1">
          <a:extLst>
            <a:ext uri="{FF2B5EF4-FFF2-40B4-BE49-F238E27FC236}">
              <a16:creationId xmlns:a16="http://schemas.microsoft.com/office/drawing/2014/main" id="{D2B2B4AB-8D98-4097-B5E9-E1EBF27850F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4" name="Flecha derecha 1">
          <a:extLst>
            <a:ext uri="{FF2B5EF4-FFF2-40B4-BE49-F238E27FC236}">
              <a16:creationId xmlns:a16="http://schemas.microsoft.com/office/drawing/2014/main" id="{4C2B8D55-B11A-4EBF-9AEE-13C96AF95AB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45" name="Flecha derecha 1">
          <a:extLst>
            <a:ext uri="{FF2B5EF4-FFF2-40B4-BE49-F238E27FC236}">
              <a16:creationId xmlns:a16="http://schemas.microsoft.com/office/drawing/2014/main" id="{F7F3F5B4-A433-45EF-B9CF-AB50673FBDB5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6" name="Flecha derecha 1">
          <a:extLst>
            <a:ext uri="{FF2B5EF4-FFF2-40B4-BE49-F238E27FC236}">
              <a16:creationId xmlns:a16="http://schemas.microsoft.com/office/drawing/2014/main" id="{A84DF1D6-5D95-4A80-AECB-55F76EB2F59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7" name="Flecha derecha 1">
          <a:extLst>
            <a:ext uri="{FF2B5EF4-FFF2-40B4-BE49-F238E27FC236}">
              <a16:creationId xmlns:a16="http://schemas.microsoft.com/office/drawing/2014/main" id="{485DFD99-24F2-434C-B494-5EE74AFD0011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8" name="Flecha derecha 1">
          <a:extLst>
            <a:ext uri="{FF2B5EF4-FFF2-40B4-BE49-F238E27FC236}">
              <a16:creationId xmlns:a16="http://schemas.microsoft.com/office/drawing/2014/main" id="{AFA74996-BED1-4AE7-A6F3-74E0B0445EC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9" name="Flecha derecha 1">
          <a:extLst>
            <a:ext uri="{FF2B5EF4-FFF2-40B4-BE49-F238E27FC236}">
              <a16:creationId xmlns:a16="http://schemas.microsoft.com/office/drawing/2014/main" id="{68FE0E4E-77E2-402C-97B1-8ECDDF81CA8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50" name="Flecha derecha 1">
          <a:extLst>
            <a:ext uri="{FF2B5EF4-FFF2-40B4-BE49-F238E27FC236}">
              <a16:creationId xmlns:a16="http://schemas.microsoft.com/office/drawing/2014/main" id="{A54B0DB3-9F6C-4031-A2D7-75C8DEBD1132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1" name="Flecha derecha 1">
          <a:extLst>
            <a:ext uri="{FF2B5EF4-FFF2-40B4-BE49-F238E27FC236}">
              <a16:creationId xmlns:a16="http://schemas.microsoft.com/office/drawing/2014/main" id="{1817E23F-EE7E-4871-AC87-17BCB7327A1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2" name="Flecha derecha 1">
          <a:extLst>
            <a:ext uri="{FF2B5EF4-FFF2-40B4-BE49-F238E27FC236}">
              <a16:creationId xmlns:a16="http://schemas.microsoft.com/office/drawing/2014/main" id="{D4423117-806C-4EA8-9614-115FB1989EB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3" name="Flecha derecha 1">
          <a:extLst>
            <a:ext uri="{FF2B5EF4-FFF2-40B4-BE49-F238E27FC236}">
              <a16:creationId xmlns:a16="http://schemas.microsoft.com/office/drawing/2014/main" id="{11424939-BFB8-46D1-941E-8F5A690FF1D2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4" name="Flecha derecha 1">
          <a:extLst>
            <a:ext uri="{FF2B5EF4-FFF2-40B4-BE49-F238E27FC236}">
              <a16:creationId xmlns:a16="http://schemas.microsoft.com/office/drawing/2014/main" id="{C7F5422D-BD8A-4D88-89CE-D51EC37EB42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5" name="Flecha derecha 1">
          <a:extLst>
            <a:ext uri="{FF2B5EF4-FFF2-40B4-BE49-F238E27FC236}">
              <a16:creationId xmlns:a16="http://schemas.microsoft.com/office/drawing/2014/main" id="{C1A6909D-3121-4340-BB9C-E65CBAC1730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6" name="Flecha derecha 1">
          <a:extLst>
            <a:ext uri="{FF2B5EF4-FFF2-40B4-BE49-F238E27FC236}">
              <a16:creationId xmlns:a16="http://schemas.microsoft.com/office/drawing/2014/main" id="{421FE355-3A44-4421-9F57-C849E8BC5FA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7" name="Flecha derecha 1">
          <a:extLst>
            <a:ext uri="{FF2B5EF4-FFF2-40B4-BE49-F238E27FC236}">
              <a16:creationId xmlns:a16="http://schemas.microsoft.com/office/drawing/2014/main" id="{0AB65E90-95DB-45E3-948C-33B6FB3834C5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8" name="Flecha derecha 1">
          <a:extLst>
            <a:ext uri="{FF2B5EF4-FFF2-40B4-BE49-F238E27FC236}">
              <a16:creationId xmlns:a16="http://schemas.microsoft.com/office/drawing/2014/main" id="{F5BDB644-DD39-4236-9A75-4F121D6BE43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9" name="Flecha derecha 1">
          <a:extLst>
            <a:ext uri="{FF2B5EF4-FFF2-40B4-BE49-F238E27FC236}">
              <a16:creationId xmlns:a16="http://schemas.microsoft.com/office/drawing/2014/main" id="{94C78B80-AC0A-4C87-92DB-C6065A9F9C23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0" name="Flecha derecha 1">
          <a:extLst>
            <a:ext uri="{FF2B5EF4-FFF2-40B4-BE49-F238E27FC236}">
              <a16:creationId xmlns:a16="http://schemas.microsoft.com/office/drawing/2014/main" id="{0285B601-C32B-4B92-BE13-BBAB413BCAA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61" name="Flecha derecha 25">
          <a:extLst>
            <a:ext uri="{FF2B5EF4-FFF2-40B4-BE49-F238E27FC236}">
              <a16:creationId xmlns:a16="http://schemas.microsoft.com/office/drawing/2014/main" id="{0EB5CC7E-DF89-4B5F-92F2-F78C025158A9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2" name="Flecha derecha 1">
          <a:extLst>
            <a:ext uri="{FF2B5EF4-FFF2-40B4-BE49-F238E27FC236}">
              <a16:creationId xmlns:a16="http://schemas.microsoft.com/office/drawing/2014/main" id="{ACDF8A10-3D7B-4D6E-807E-8D6CDD7F8BD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3" name="Flecha derecha 1">
          <a:extLst>
            <a:ext uri="{FF2B5EF4-FFF2-40B4-BE49-F238E27FC236}">
              <a16:creationId xmlns:a16="http://schemas.microsoft.com/office/drawing/2014/main" id="{7526525C-B814-4E7F-9202-F67924DD8FFE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4" name="Flecha derecha 1">
          <a:extLst>
            <a:ext uri="{FF2B5EF4-FFF2-40B4-BE49-F238E27FC236}">
              <a16:creationId xmlns:a16="http://schemas.microsoft.com/office/drawing/2014/main" id="{FB6CBBA5-2DC7-4B3C-9CEE-E8AA09E4E55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5" name="Flecha derecha 1">
          <a:extLst>
            <a:ext uri="{FF2B5EF4-FFF2-40B4-BE49-F238E27FC236}">
              <a16:creationId xmlns:a16="http://schemas.microsoft.com/office/drawing/2014/main" id="{71D47B16-0C10-4875-8EBF-E28F22F0D4E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66" name="Flecha derecha 1">
          <a:extLst>
            <a:ext uri="{FF2B5EF4-FFF2-40B4-BE49-F238E27FC236}">
              <a16:creationId xmlns:a16="http://schemas.microsoft.com/office/drawing/2014/main" id="{B4E90249-E5C9-4C34-B140-C7D9575BA105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7" name="Flecha derecha 1">
          <a:extLst>
            <a:ext uri="{FF2B5EF4-FFF2-40B4-BE49-F238E27FC236}">
              <a16:creationId xmlns:a16="http://schemas.microsoft.com/office/drawing/2014/main" id="{4A2F2F1B-3F28-45D8-AE1C-9CCC1E113EA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8" name="Flecha derecha 1">
          <a:extLst>
            <a:ext uri="{FF2B5EF4-FFF2-40B4-BE49-F238E27FC236}">
              <a16:creationId xmlns:a16="http://schemas.microsoft.com/office/drawing/2014/main" id="{2580C64E-FBBC-48D8-BD9F-9F3AB53EE147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9" name="Flecha derecha 1">
          <a:extLst>
            <a:ext uri="{FF2B5EF4-FFF2-40B4-BE49-F238E27FC236}">
              <a16:creationId xmlns:a16="http://schemas.microsoft.com/office/drawing/2014/main" id="{603AC985-0677-47AC-AA56-9C5933AB266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0" name="Flecha derecha 1">
          <a:extLst>
            <a:ext uri="{FF2B5EF4-FFF2-40B4-BE49-F238E27FC236}">
              <a16:creationId xmlns:a16="http://schemas.microsoft.com/office/drawing/2014/main" id="{2FF49070-2E1E-4541-89EF-44AC49AE794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71" name="Flecha derecha 1">
          <a:extLst>
            <a:ext uri="{FF2B5EF4-FFF2-40B4-BE49-F238E27FC236}">
              <a16:creationId xmlns:a16="http://schemas.microsoft.com/office/drawing/2014/main" id="{7E76F254-EC78-4357-BA9C-CA5A70A1E1E0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2" name="Flecha derecha 1">
          <a:extLst>
            <a:ext uri="{FF2B5EF4-FFF2-40B4-BE49-F238E27FC236}">
              <a16:creationId xmlns:a16="http://schemas.microsoft.com/office/drawing/2014/main" id="{CFA92BCE-D8C5-4D40-964E-F7C7F454DB8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3" name="Flecha derecha 1">
          <a:extLst>
            <a:ext uri="{FF2B5EF4-FFF2-40B4-BE49-F238E27FC236}">
              <a16:creationId xmlns:a16="http://schemas.microsoft.com/office/drawing/2014/main" id="{B7201E87-A72F-401C-9E2F-493918B7D18B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4" name="Flecha derecha 1">
          <a:extLst>
            <a:ext uri="{FF2B5EF4-FFF2-40B4-BE49-F238E27FC236}">
              <a16:creationId xmlns:a16="http://schemas.microsoft.com/office/drawing/2014/main" id="{DD5C5059-99FD-4910-963E-4D71C8555204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5" name="Flecha derecha 1">
          <a:extLst>
            <a:ext uri="{FF2B5EF4-FFF2-40B4-BE49-F238E27FC236}">
              <a16:creationId xmlns:a16="http://schemas.microsoft.com/office/drawing/2014/main" id="{A841D8E0-453D-44C9-8ACE-F711AFCA611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6" name="Flecha derecha 1">
          <a:extLst>
            <a:ext uri="{FF2B5EF4-FFF2-40B4-BE49-F238E27FC236}">
              <a16:creationId xmlns:a16="http://schemas.microsoft.com/office/drawing/2014/main" id="{D53C3B69-1ACD-4029-9C19-22B1D7EFBD4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7" name="Flecha derecha 1">
          <a:extLst>
            <a:ext uri="{FF2B5EF4-FFF2-40B4-BE49-F238E27FC236}">
              <a16:creationId xmlns:a16="http://schemas.microsoft.com/office/drawing/2014/main" id="{BD319029-1C30-40DC-94EA-742750EDAE3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8" name="Flecha derecha 1">
          <a:extLst>
            <a:ext uri="{FF2B5EF4-FFF2-40B4-BE49-F238E27FC236}">
              <a16:creationId xmlns:a16="http://schemas.microsoft.com/office/drawing/2014/main" id="{0F4793C1-0FA2-471A-9C99-60FBC375A140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9" name="Flecha derecha 1">
          <a:extLst>
            <a:ext uri="{FF2B5EF4-FFF2-40B4-BE49-F238E27FC236}">
              <a16:creationId xmlns:a16="http://schemas.microsoft.com/office/drawing/2014/main" id="{189C4E19-61BA-415E-8B4B-804A557A45AC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0" name="Flecha derecha 1">
          <a:extLst>
            <a:ext uri="{FF2B5EF4-FFF2-40B4-BE49-F238E27FC236}">
              <a16:creationId xmlns:a16="http://schemas.microsoft.com/office/drawing/2014/main" id="{FBDEA7B6-E7BE-4963-A274-1DA79C8E5E19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1" name="Flecha derecha 1">
          <a:extLst>
            <a:ext uri="{FF2B5EF4-FFF2-40B4-BE49-F238E27FC236}">
              <a16:creationId xmlns:a16="http://schemas.microsoft.com/office/drawing/2014/main" id="{B65946B1-1389-4C7C-B7A6-81038E0E3FD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82" name="Flecha derecha 1">
          <a:extLst>
            <a:ext uri="{FF2B5EF4-FFF2-40B4-BE49-F238E27FC236}">
              <a16:creationId xmlns:a16="http://schemas.microsoft.com/office/drawing/2014/main" id="{B44A76FC-0CD1-446E-8DF7-B31EA30E5FFB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3" name="Flecha derecha 1">
          <a:extLst>
            <a:ext uri="{FF2B5EF4-FFF2-40B4-BE49-F238E27FC236}">
              <a16:creationId xmlns:a16="http://schemas.microsoft.com/office/drawing/2014/main" id="{FDD8CC3E-A35B-4F9F-BC55-A6104CBC3EA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4" name="Flecha derecha 1">
          <a:extLst>
            <a:ext uri="{FF2B5EF4-FFF2-40B4-BE49-F238E27FC236}">
              <a16:creationId xmlns:a16="http://schemas.microsoft.com/office/drawing/2014/main" id="{A7480A50-D05F-48A5-AF0D-D19104F56ABD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5" name="Flecha derecha 1">
          <a:extLst>
            <a:ext uri="{FF2B5EF4-FFF2-40B4-BE49-F238E27FC236}">
              <a16:creationId xmlns:a16="http://schemas.microsoft.com/office/drawing/2014/main" id="{A12A2860-EE89-4775-98DE-97EAA1241C9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6" name="Flecha derecha 1">
          <a:extLst>
            <a:ext uri="{FF2B5EF4-FFF2-40B4-BE49-F238E27FC236}">
              <a16:creationId xmlns:a16="http://schemas.microsoft.com/office/drawing/2014/main" id="{ECC40420-2188-46CC-BBCF-61E8B905DD4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87" name="Flecha derecha 1">
          <a:extLst>
            <a:ext uri="{FF2B5EF4-FFF2-40B4-BE49-F238E27FC236}">
              <a16:creationId xmlns:a16="http://schemas.microsoft.com/office/drawing/2014/main" id="{64190DC5-8E84-4EB6-A1D3-40D8D537BB0D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8" name="Flecha derecha 1">
          <a:extLst>
            <a:ext uri="{FF2B5EF4-FFF2-40B4-BE49-F238E27FC236}">
              <a16:creationId xmlns:a16="http://schemas.microsoft.com/office/drawing/2014/main" id="{6FB57851-4305-4E3B-858A-F3F60DD115B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9" name="Flecha derecha 1">
          <a:extLst>
            <a:ext uri="{FF2B5EF4-FFF2-40B4-BE49-F238E27FC236}">
              <a16:creationId xmlns:a16="http://schemas.microsoft.com/office/drawing/2014/main" id="{1AC43166-4B0B-4295-984D-596EC35305BA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0" name="Flecha derecha 1">
          <a:extLst>
            <a:ext uri="{FF2B5EF4-FFF2-40B4-BE49-F238E27FC236}">
              <a16:creationId xmlns:a16="http://schemas.microsoft.com/office/drawing/2014/main" id="{7499583D-6E74-4B80-A48F-87580B09B49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1" name="Flecha derecha 1">
          <a:extLst>
            <a:ext uri="{FF2B5EF4-FFF2-40B4-BE49-F238E27FC236}">
              <a16:creationId xmlns:a16="http://schemas.microsoft.com/office/drawing/2014/main" id="{120C1DEF-61DE-4FC1-BE87-7C324710081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92" name="Flecha derecha 1">
          <a:extLst>
            <a:ext uri="{FF2B5EF4-FFF2-40B4-BE49-F238E27FC236}">
              <a16:creationId xmlns:a16="http://schemas.microsoft.com/office/drawing/2014/main" id="{728FB8FC-C8A3-4BAB-BBF0-4282F574D49F}"/>
            </a:ext>
          </a:extLst>
        </xdr:cNvPr>
        <xdr:cNvSpPr/>
      </xdr:nvSpPr>
      <xdr:spPr>
        <a:xfrm>
          <a:off x="3936999" y="24117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3" name="Flecha derecha 1">
          <a:extLst>
            <a:ext uri="{FF2B5EF4-FFF2-40B4-BE49-F238E27FC236}">
              <a16:creationId xmlns:a16="http://schemas.microsoft.com/office/drawing/2014/main" id="{685B3FC0-BA83-4B2D-886A-85860D7E503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4" name="Flecha derecha 1">
          <a:extLst>
            <a:ext uri="{FF2B5EF4-FFF2-40B4-BE49-F238E27FC236}">
              <a16:creationId xmlns:a16="http://schemas.microsoft.com/office/drawing/2014/main" id="{8BEC685F-F09A-49B2-986C-DF5DAF356C56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5" name="Flecha derecha 1">
          <a:extLst>
            <a:ext uri="{FF2B5EF4-FFF2-40B4-BE49-F238E27FC236}">
              <a16:creationId xmlns:a16="http://schemas.microsoft.com/office/drawing/2014/main" id="{4A41531A-55BA-4FD6-8F2F-F9E4A7F2E1B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6" name="Flecha derecha 1">
          <a:extLst>
            <a:ext uri="{FF2B5EF4-FFF2-40B4-BE49-F238E27FC236}">
              <a16:creationId xmlns:a16="http://schemas.microsoft.com/office/drawing/2014/main" id="{DADE4EA3-053F-4B72-BEBD-F22EF9ACF2F8}"/>
            </a:ext>
          </a:extLst>
        </xdr:cNvPr>
        <xdr:cNvSpPr/>
      </xdr:nvSpPr>
      <xdr:spPr>
        <a:xfrm>
          <a:off x="3936999" y="237363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7" name="Flecha derecha 1">
          <a:extLst>
            <a:ext uri="{FF2B5EF4-FFF2-40B4-BE49-F238E27FC236}">
              <a16:creationId xmlns:a16="http://schemas.microsoft.com/office/drawing/2014/main" id="{1D23E2DC-CB2A-4C19-974A-EE5AFBA8470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8" name="Flecha derecha 1">
          <a:extLst>
            <a:ext uri="{FF2B5EF4-FFF2-40B4-BE49-F238E27FC236}">
              <a16:creationId xmlns:a16="http://schemas.microsoft.com/office/drawing/2014/main" id="{93272533-080A-4EF9-B29F-25BE1A0712E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9" name="Flecha derecha 1">
          <a:extLst>
            <a:ext uri="{FF2B5EF4-FFF2-40B4-BE49-F238E27FC236}">
              <a16:creationId xmlns:a16="http://schemas.microsoft.com/office/drawing/2014/main" id="{1BC505E5-4BF5-4303-BDFD-4480B456714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0" name="Flecha derecha 1">
          <a:extLst>
            <a:ext uri="{FF2B5EF4-FFF2-40B4-BE49-F238E27FC236}">
              <a16:creationId xmlns:a16="http://schemas.microsoft.com/office/drawing/2014/main" id="{D0663289-D7A8-4345-AD57-C1C900CE0C8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1" name="Flecha derecha 1">
          <a:extLst>
            <a:ext uri="{FF2B5EF4-FFF2-40B4-BE49-F238E27FC236}">
              <a16:creationId xmlns:a16="http://schemas.microsoft.com/office/drawing/2014/main" id="{B7AF4C41-75D5-4D2F-98D2-97F36F0FB27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2" name="Flecha derecha 1">
          <a:extLst>
            <a:ext uri="{FF2B5EF4-FFF2-40B4-BE49-F238E27FC236}">
              <a16:creationId xmlns:a16="http://schemas.microsoft.com/office/drawing/2014/main" id="{1FDEC4A1-B78A-4B0B-8D88-1240149B231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3" name="Flecha derecha 1">
          <a:extLst>
            <a:ext uri="{FF2B5EF4-FFF2-40B4-BE49-F238E27FC236}">
              <a16:creationId xmlns:a16="http://schemas.microsoft.com/office/drawing/2014/main" id="{A8FABC91-1525-485D-B30E-DCB68603F79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4" name="Flecha derecha 1">
          <a:extLst>
            <a:ext uri="{FF2B5EF4-FFF2-40B4-BE49-F238E27FC236}">
              <a16:creationId xmlns:a16="http://schemas.microsoft.com/office/drawing/2014/main" id="{25D4CE3A-85B7-49B1-B92B-E0AEE4B018E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5" name="Flecha derecha 1">
          <a:extLst>
            <a:ext uri="{FF2B5EF4-FFF2-40B4-BE49-F238E27FC236}">
              <a16:creationId xmlns:a16="http://schemas.microsoft.com/office/drawing/2014/main" id="{8645DBB8-E62E-4547-9E14-AB0AC6AFCBF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6" name="Flecha derecha 1">
          <a:extLst>
            <a:ext uri="{FF2B5EF4-FFF2-40B4-BE49-F238E27FC236}">
              <a16:creationId xmlns:a16="http://schemas.microsoft.com/office/drawing/2014/main" id="{C27B276B-7EB2-4374-A0F8-38D1869D356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7" name="Flecha derecha 1">
          <a:extLst>
            <a:ext uri="{FF2B5EF4-FFF2-40B4-BE49-F238E27FC236}">
              <a16:creationId xmlns:a16="http://schemas.microsoft.com/office/drawing/2014/main" id="{79AD9659-FF27-41F6-AC6F-3FA49901660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8" name="Flecha derecha 1">
          <a:extLst>
            <a:ext uri="{FF2B5EF4-FFF2-40B4-BE49-F238E27FC236}">
              <a16:creationId xmlns:a16="http://schemas.microsoft.com/office/drawing/2014/main" id="{267579B4-DE1F-4545-BFE8-7F2F13D89B4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9" name="Flecha derecha 1">
          <a:extLst>
            <a:ext uri="{FF2B5EF4-FFF2-40B4-BE49-F238E27FC236}">
              <a16:creationId xmlns:a16="http://schemas.microsoft.com/office/drawing/2014/main" id="{13899469-3920-4D49-BC80-01E4C338552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0" name="Flecha derecha 1">
          <a:extLst>
            <a:ext uri="{FF2B5EF4-FFF2-40B4-BE49-F238E27FC236}">
              <a16:creationId xmlns:a16="http://schemas.microsoft.com/office/drawing/2014/main" id="{549C27B6-4032-4443-8FEA-62C906D9355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1" name="Flecha derecha 1">
          <a:extLst>
            <a:ext uri="{FF2B5EF4-FFF2-40B4-BE49-F238E27FC236}">
              <a16:creationId xmlns:a16="http://schemas.microsoft.com/office/drawing/2014/main" id="{A4C972EC-8B76-4F63-826B-5262114601A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2" name="Flecha derecha 1">
          <a:extLst>
            <a:ext uri="{FF2B5EF4-FFF2-40B4-BE49-F238E27FC236}">
              <a16:creationId xmlns:a16="http://schemas.microsoft.com/office/drawing/2014/main" id="{38304E25-6C25-4A25-9A07-98E3A9B0872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3" name="Flecha derecha 1">
          <a:extLst>
            <a:ext uri="{FF2B5EF4-FFF2-40B4-BE49-F238E27FC236}">
              <a16:creationId xmlns:a16="http://schemas.microsoft.com/office/drawing/2014/main" id="{D8157F1B-807E-48EF-9EB4-D7706F51BF1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4" name="Flecha derecha 1">
          <a:extLst>
            <a:ext uri="{FF2B5EF4-FFF2-40B4-BE49-F238E27FC236}">
              <a16:creationId xmlns:a16="http://schemas.microsoft.com/office/drawing/2014/main" id="{F13E009D-448C-4D37-B10A-17043A1E4A7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5" name="Flecha derecha 1">
          <a:extLst>
            <a:ext uri="{FF2B5EF4-FFF2-40B4-BE49-F238E27FC236}">
              <a16:creationId xmlns:a16="http://schemas.microsoft.com/office/drawing/2014/main" id="{83446E59-0D9D-4D93-8557-046B9DB2533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6" name="Flecha derecha 1">
          <a:extLst>
            <a:ext uri="{FF2B5EF4-FFF2-40B4-BE49-F238E27FC236}">
              <a16:creationId xmlns:a16="http://schemas.microsoft.com/office/drawing/2014/main" id="{9EF4C2F8-49BA-44E0-8EE1-F59A7645DE6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7" name="Flecha derecha 1">
          <a:extLst>
            <a:ext uri="{FF2B5EF4-FFF2-40B4-BE49-F238E27FC236}">
              <a16:creationId xmlns:a16="http://schemas.microsoft.com/office/drawing/2014/main" id="{E140F541-DF7D-4F94-B8CC-022352E12D5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8" name="Flecha derecha 1">
          <a:extLst>
            <a:ext uri="{FF2B5EF4-FFF2-40B4-BE49-F238E27FC236}">
              <a16:creationId xmlns:a16="http://schemas.microsoft.com/office/drawing/2014/main" id="{34E9DBD2-3AF8-4704-9F95-D49306E8891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9" name="Flecha derecha 1">
          <a:extLst>
            <a:ext uri="{FF2B5EF4-FFF2-40B4-BE49-F238E27FC236}">
              <a16:creationId xmlns:a16="http://schemas.microsoft.com/office/drawing/2014/main" id="{744939E2-CAD1-4000-B61E-639AEC4A4E9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0" name="Flecha derecha 1">
          <a:extLst>
            <a:ext uri="{FF2B5EF4-FFF2-40B4-BE49-F238E27FC236}">
              <a16:creationId xmlns:a16="http://schemas.microsoft.com/office/drawing/2014/main" id="{4B3E7A98-3AC7-403C-92A3-D56A9E2B2BE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1" name="Flecha derecha 1">
          <a:extLst>
            <a:ext uri="{FF2B5EF4-FFF2-40B4-BE49-F238E27FC236}">
              <a16:creationId xmlns:a16="http://schemas.microsoft.com/office/drawing/2014/main" id="{57FB6C84-087B-4F49-90D8-D153DC1F855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2" name="Flecha derecha 1">
          <a:extLst>
            <a:ext uri="{FF2B5EF4-FFF2-40B4-BE49-F238E27FC236}">
              <a16:creationId xmlns:a16="http://schemas.microsoft.com/office/drawing/2014/main" id="{1A82EAD9-B26C-4A4A-98CB-B48538AB98D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3" name="Flecha derecha 1">
          <a:extLst>
            <a:ext uri="{FF2B5EF4-FFF2-40B4-BE49-F238E27FC236}">
              <a16:creationId xmlns:a16="http://schemas.microsoft.com/office/drawing/2014/main" id="{52F2C50D-7AD1-4E20-AE67-F8CB3FD1F9A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4" name="Flecha derecha 1">
          <a:extLst>
            <a:ext uri="{FF2B5EF4-FFF2-40B4-BE49-F238E27FC236}">
              <a16:creationId xmlns:a16="http://schemas.microsoft.com/office/drawing/2014/main" id="{4B69EBE1-8CE2-4ABF-AD88-04F02106120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5" name="Flecha derecha 1">
          <a:extLst>
            <a:ext uri="{FF2B5EF4-FFF2-40B4-BE49-F238E27FC236}">
              <a16:creationId xmlns:a16="http://schemas.microsoft.com/office/drawing/2014/main" id="{6902EC6F-A726-43EA-B9D1-685192A6F2F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6" name="Flecha derecha 1">
          <a:extLst>
            <a:ext uri="{FF2B5EF4-FFF2-40B4-BE49-F238E27FC236}">
              <a16:creationId xmlns:a16="http://schemas.microsoft.com/office/drawing/2014/main" id="{7E4EAF9B-E3C8-4B96-8B89-DD0D817354D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7" name="Flecha derecha 1">
          <a:extLst>
            <a:ext uri="{FF2B5EF4-FFF2-40B4-BE49-F238E27FC236}">
              <a16:creationId xmlns:a16="http://schemas.microsoft.com/office/drawing/2014/main" id="{33160CD9-758A-43BA-B888-7A299E07832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8" name="Flecha derecha 1">
          <a:extLst>
            <a:ext uri="{FF2B5EF4-FFF2-40B4-BE49-F238E27FC236}">
              <a16:creationId xmlns:a16="http://schemas.microsoft.com/office/drawing/2014/main" id="{ABA18514-EF16-45A9-A8FB-D825D619600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9" name="Flecha derecha 1">
          <a:extLst>
            <a:ext uri="{FF2B5EF4-FFF2-40B4-BE49-F238E27FC236}">
              <a16:creationId xmlns:a16="http://schemas.microsoft.com/office/drawing/2014/main" id="{9797F40D-6C0E-429A-AC77-4771F5C2F25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0" name="Flecha derecha 1">
          <a:extLst>
            <a:ext uri="{FF2B5EF4-FFF2-40B4-BE49-F238E27FC236}">
              <a16:creationId xmlns:a16="http://schemas.microsoft.com/office/drawing/2014/main" id="{78DDBEA9-0001-4AB0-84ED-256E57A0011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1" name="Flecha derecha 1">
          <a:extLst>
            <a:ext uri="{FF2B5EF4-FFF2-40B4-BE49-F238E27FC236}">
              <a16:creationId xmlns:a16="http://schemas.microsoft.com/office/drawing/2014/main" id="{E9D28D69-2BF5-413A-8C10-CA4983B0A0E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2" name="Flecha derecha 1">
          <a:extLst>
            <a:ext uri="{FF2B5EF4-FFF2-40B4-BE49-F238E27FC236}">
              <a16:creationId xmlns:a16="http://schemas.microsoft.com/office/drawing/2014/main" id="{CE40C7A3-18B9-41B1-A3DE-EEF331782E0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3" name="Flecha derecha 1">
          <a:extLst>
            <a:ext uri="{FF2B5EF4-FFF2-40B4-BE49-F238E27FC236}">
              <a16:creationId xmlns:a16="http://schemas.microsoft.com/office/drawing/2014/main" id="{C482EEF2-CCB8-49CE-A0E6-A7E84BDF563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4" name="Flecha derecha 1">
          <a:extLst>
            <a:ext uri="{FF2B5EF4-FFF2-40B4-BE49-F238E27FC236}">
              <a16:creationId xmlns:a16="http://schemas.microsoft.com/office/drawing/2014/main" id="{C7668304-B807-49A1-93B3-7FA6C5C89A3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5" name="Flecha derecha 1">
          <a:extLst>
            <a:ext uri="{FF2B5EF4-FFF2-40B4-BE49-F238E27FC236}">
              <a16:creationId xmlns:a16="http://schemas.microsoft.com/office/drawing/2014/main" id="{823D2121-1FCB-470E-8816-587BA2B43A6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6" name="Flecha derecha 1">
          <a:extLst>
            <a:ext uri="{FF2B5EF4-FFF2-40B4-BE49-F238E27FC236}">
              <a16:creationId xmlns:a16="http://schemas.microsoft.com/office/drawing/2014/main" id="{B26C4C07-F8C5-4CC6-97AC-CFC863BD123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7" name="Flecha derecha 1">
          <a:extLst>
            <a:ext uri="{FF2B5EF4-FFF2-40B4-BE49-F238E27FC236}">
              <a16:creationId xmlns:a16="http://schemas.microsoft.com/office/drawing/2014/main" id="{7EE61E8B-6F69-4843-8EAF-36B910CD478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8" name="Flecha derecha 1">
          <a:extLst>
            <a:ext uri="{FF2B5EF4-FFF2-40B4-BE49-F238E27FC236}">
              <a16:creationId xmlns:a16="http://schemas.microsoft.com/office/drawing/2014/main" id="{E9263752-B2FB-4FBE-A74A-7987F7718AB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9" name="Flecha derecha 1">
          <a:extLst>
            <a:ext uri="{FF2B5EF4-FFF2-40B4-BE49-F238E27FC236}">
              <a16:creationId xmlns:a16="http://schemas.microsoft.com/office/drawing/2014/main" id="{566CD5E2-1E20-46B6-8CC8-7C1C3F2D9C0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0" name="Flecha derecha 1">
          <a:extLst>
            <a:ext uri="{FF2B5EF4-FFF2-40B4-BE49-F238E27FC236}">
              <a16:creationId xmlns:a16="http://schemas.microsoft.com/office/drawing/2014/main" id="{59E8D5BB-B2C2-4732-A9B9-FE16661D506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1" name="Flecha derecha 1">
          <a:extLst>
            <a:ext uri="{FF2B5EF4-FFF2-40B4-BE49-F238E27FC236}">
              <a16:creationId xmlns:a16="http://schemas.microsoft.com/office/drawing/2014/main" id="{84B21257-C8DA-4C32-A65E-87555F57D44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2" name="Flecha derecha 1">
          <a:extLst>
            <a:ext uri="{FF2B5EF4-FFF2-40B4-BE49-F238E27FC236}">
              <a16:creationId xmlns:a16="http://schemas.microsoft.com/office/drawing/2014/main" id="{D2B9B293-A357-4FC1-9BF1-3A50B05A4B2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3" name="Flecha derecha 1">
          <a:extLst>
            <a:ext uri="{FF2B5EF4-FFF2-40B4-BE49-F238E27FC236}">
              <a16:creationId xmlns:a16="http://schemas.microsoft.com/office/drawing/2014/main" id="{98F884FA-BC19-4646-8B44-B35AB04A0E3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4" name="Flecha derecha 1">
          <a:extLst>
            <a:ext uri="{FF2B5EF4-FFF2-40B4-BE49-F238E27FC236}">
              <a16:creationId xmlns:a16="http://schemas.microsoft.com/office/drawing/2014/main" id="{947F40C9-BC19-46DA-AAB8-A95C3188DD0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5" name="Flecha derecha 1">
          <a:extLst>
            <a:ext uri="{FF2B5EF4-FFF2-40B4-BE49-F238E27FC236}">
              <a16:creationId xmlns:a16="http://schemas.microsoft.com/office/drawing/2014/main" id="{FFDE3CB8-BACA-4856-90E8-A99E7950266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6" name="Flecha derecha 1">
          <a:extLst>
            <a:ext uri="{FF2B5EF4-FFF2-40B4-BE49-F238E27FC236}">
              <a16:creationId xmlns:a16="http://schemas.microsoft.com/office/drawing/2014/main" id="{9694EBA5-1609-45F4-A7A0-AA29245EB44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7" name="Flecha derecha 1">
          <a:extLst>
            <a:ext uri="{FF2B5EF4-FFF2-40B4-BE49-F238E27FC236}">
              <a16:creationId xmlns:a16="http://schemas.microsoft.com/office/drawing/2014/main" id="{A2D882E2-5752-4C4B-A1BE-69CE6FB0B5A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8" name="Flecha derecha 1">
          <a:extLst>
            <a:ext uri="{FF2B5EF4-FFF2-40B4-BE49-F238E27FC236}">
              <a16:creationId xmlns:a16="http://schemas.microsoft.com/office/drawing/2014/main" id="{E51E369E-E33B-48CC-9A39-7E74E5DE45C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9" name="Flecha derecha 1">
          <a:extLst>
            <a:ext uri="{FF2B5EF4-FFF2-40B4-BE49-F238E27FC236}">
              <a16:creationId xmlns:a16="http://schemas.microsoft.com/office/drawing/2014/main" id="{0E00001B-4D30-4A9C-8B51-EAD4BA32CE9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0" name="Flecha derecha 1">
          <a:extLst>
            <a:ext uri="{FF2B5EF4-FFF2-40B4-BE49-F238E27FC236}">
              <a16:creationId xmlns:a16="http://schemas.microsoft.com/office/drawing/2014/main" id="{D5EEF0EB-1F3D-4934-B11A-A59611B86A1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1" name="Flecha derecha 1">
          <a:extLst>
            <a:ext uri="{FF2B5EF4-FFF2-40B4-BE49-F238E27FC236}">
              <a16:creationId xmlns:a16="http://schemas.microsoft.com/office/drawing/2014/main" id="{A5E71DA5-12A9-4CDC-91EF-1F04D22F8EE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2" name="Flecha derecha 1">
          <a:extLst>
            <a:ext uri="{FF2B5EF4-FFF2-40B4-BE49-F238E27FC236}">
              <a16:creationId xmlns:a16="http://schemas.microsoft.com/office/drawing/2014/main" id="{6535E01D-4BD3-4F5E-B592-59914156C5A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3" name="Flecha derecha 1">
          <a:extLst>
            <a:ext uri="{FF2B5EF4-FFF2-40B4-BE49-F238E27FC236}">
              <a16:creationId xmlns:a16="http://schemas.microsoft.com/office/drawing/2014/main" id="{9D388053-024B-4101-8724-3668E2D97AF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4" name="Flecha derecha 1">
          <a:extLst>
            <a:ext uri="{FF2B5EF4-FFF2-40B4-BE49-F238E27FC236}">
              <a16:creationId xmlns:a16="http://schemas.microsoft.com/office/drawing/2014/main" id="{9285019B-0922-437F-A282-D2CE39C4FF1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5" name="Flecha derecha 1">
          <a:extLst>
            <a:ext uri="{FF2B5EF4-FFF2-40B4-BE49-F238E27FC236}">
              <a16:creationId xmlns:a16="http://schemas.microsoft.com/office/drawing/2014/main" id="{D013A326-4043-4EC4-8FC5-3AEE32FBAAB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6" name="Flecha derecha 1">
          <a:extLst>
            <a:ext uri="{FF2B5EF4-FFF2-40B4-BE49-F238E27FC236}">
              <a16:creationId xmlns:a16="http://schemas.microsoft.com/office/drawing/2014/main" id="{F072EAEE-8221-45F0-B79A-33342C25463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7" name="Flecha derecha 1">
          <a:extLst>
            <a:ext uri="{FF2B5EF4-FFF2-40B4-BE49-F238E27FC236}">
              <a16:creationId xmlns:a16="http://schemas.microsoft.com/office/drawing/2014/main" id="{A7155192-5DBF-4ADD-814A-C41E9EEEE3D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8" name="Flecha derecha 1">
          <a:extLst>
            <a:ext uri="{FF2B5EF4-FFF2-40B4-BE49-F238E27FC236}">
              <a16:creationId xmlns:a16="http://schemas.microsoft.com/office/drawing/2014/main" id="{21095D78-9BD9-4E2C-913C-B5FB2A05F44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9" name="Flecha derecha 1">
          <a:extLst>
            <a:ext uri="{FF2B5EF4-FFF2-40B4-BE49-F238E27FC236}">
              <a16:creationId xmlns:a16="http://schemas.microsoft.com/office/drawing/2014/main" id="{DA0A0546-5C91-4867-8B59-E39534F5BEA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0" name="Flecha derecha 1">
          <a:extLst>
            <a:ext uri="{FF2B5EF4-FFF2-40B4-BE49-F238E27FC236}">
              <a16:creationId xmlns:a16="http://schemas.microsoft.com/office/drawing/2014/main" id="{90DD5779-71E4-4657-AE35-680985B0B61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1" name="Flecha derecha 1">
          <a:extLst>
            <a:ext uri="{FF2B5EF4-FFF2-40B4-BE49-F238E27FC236}">
              <a16:creationId xmlns:a16="http://schemas.microsoft.com/office/drawing/2014/main" id="{7624A1C6-6FD1-4831-B7B0-BB01B046DAF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2" name="Flecha derecha 1">
          <a:extLst>
            <a:ext uri="{FF2B5EF4-FFF2-40B4-BE49-F238E27FC236}">
              <a16:creationId xmlns:a16="http://schemas.microsoft.com/office/drawing/2014/main" id="{36ACDF6C-8210-438C-A760-F1B648894C8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3" name="Flecha derecha 1">
          <a:extLst>
            <a:ext uri="{FF2B5EF4-FFF2-40B4-BE49-F238E27FC236}">
              <a16:creationId xmlns:a16="http://schemas.microsoft.com/office/drawing/2014/main" id="{79EF2239-7768-466F-8436-72E2C0128C4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4" name="Flecha derecha 1">
          <a:extLst>
            <a:ext uri="{FF2B5EF4-FFF2-40B4-BE49-F238E27FC236}">
              <a16:creationId xmlns:a16="http://schemas.microsoft.com/office/drawing/2014/main" id="{57A744D9-7594-4326-9DF2-0333BE6C8FD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5" name="Flecha derecha 1">
          <a:extLst>
            <a:ext uri="{FF2B5EF4-FFF2-40B4-BE49-F238E27FC236}">
              <a16:creationId xmlns:a16="http://schemas.microsoft.com/office/drawing/2014/main" id="{BADB3A5B-B517-45CD-9871-E203AF838A7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6" name="Flecha derecha 1">
          <a:extLst>
            <a:ext uri="{FF2B5EF4-FFF2-40B4-BE49-F238E27FC236}">
              <a16:creationId xmlns:a16="http://schemas.microsoft.com/office/drawing/2014/main" id="{F2E4420A-8132-493D-9A26-C395F0A84C6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7" name="Flecha derecha 1">
          <a:extLst>
            <a:ext uri="{FF2B5EF4-FFF2-40B4-BE49-F238E27FC236}">
              <a16:creationId xmlns:a16="http://schemas.microsoft.com/office/drawing/2014/main" id="{CC96C791-2BF0-4068-9193-8BEFC882654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8" name="Flecha derecha 1">
          <a:extLst>
            <a:ext uri="{FF2B5EF4-FFF2-40B4-BE49-F238E27FC236}">
              <a16:creationId xmlns:a16="http://schemas.microsoft.com/office/drawing/2014/main" id="{B34AE9AE-C1E6-4F21-8702-70752721E88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9" name="Flecha derecha 1">
          <a:extLst>
            <a:ext uri="{FF2B5EF4-FFF2-40B4-BE49-F238E27FC236}">
              <a16:creationId xmlns:a16="http://schemas.microsoft.com/office/drawing/2014/main" id="{5B205049-1DF9-4A8C-BB52-2A352A20F0F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0" name="Flecha derecha 1">
          <a:extLst>
            <a:ext uri="{FF2B5EF4-FFF2-40B4-BE49-F238E27FC236}">
              <a16:creationId xmlns:a16="http://schemas.microsoft.com/office/drawing/2014/main" id="{2EAA1355-E2F9-4CE7-9ECE-7372DD4FA61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1" name="Flecha derecha 1">
          <a:extLst>
            <a:ext uri="{FF2B5EF4-FFF2-40B4-BE49-F238E27FC236}">
              <a16:creationId xmlns:a16="http://schemas.microsoft.com/office/drawing/2014/main" id="{C6E7999B-1474-4DB6-AE54-A5D6BAE40F7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2" name="Flecha derecha 1">
          <a:extLst>
            <a:ext uri="{FF2B5EF4-FFF2-40B4-BE49-F238E27FC236}">
              <a16:creationId xmlns:a16="http://schemas.microsoft.com/office/drawing/2014/main" id="{26B328CC-72E8-446C-ABA6-24DB3D855A4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3" name="Flecha derecha 1">
          <a:extLst>
            <a:ext uri="{FF2B5EF4-FFF2-40B4-BE49-F238E27FC236}">
              <a16:creationId xmlns:a16="http://schemas.microsoft.com/office/drawing/2014/main" id="{1B5BFA98-D85A-4FDE-A583-454A10DDF80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4" name="Flecha derecha 1">
          <a:extLst>
            <a:ext uri="{FF2B5EF4-FFF2-40B4-BE49-F238E27FC236}">
              <a16:creationId xmlns:a16="http://schemas.microsoft.com/office/drawing/2014/main" id="{36BBB703-0B39-4A16-9A6A-F4C5946513C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5" name="Flecha derecha 1">
          <a:extLst>
            <a:ext uri="{FF2B5EF4-FFF2-40B4-BE49-F238E27FC236}">
              <a16:creationId xmlns:a16="http://schemas.microsoft.com/office/drawing/2014/main" id="{F5DB7714-9C6E-4EA9-9498-3278733F669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6" name="Flecha derecha 1">
          <a:extLst>
            <a:ext uri="{FF2B5EF4-FFF2-40B4-BE49-F238E27FC236}">
              <a16:creationId xmlns:a16="http://schemas.microsoft.com/office/drawing/2014/main" id="{DD62EDF4-5C6A-4958-97D5-DA18D10AAE0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7" name="Flecha derecha 1">
          <a:extLst>
            <a:ext uri="{FF2B5EF4-FFF2-40B4-BE49-F238E27FC236}">
              <a16:creationId xmlns:a16="http://schemas.microsoft.com/office/drawing/2014/main" id="{46D1630B-A916-4170-B693-9C98C0262D3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8" name="Flecha derecha 1">
          <a:extLst>
            <a:ext uri="{FF2B5EF4-FFF2-40B4-BE49-F238E27FC236}">
              <a16:creationId xmlns:a16="http://schemas.microsoft.com/office/drawing/2014/main" id="{E8645866-612E-4C97-B5D4-933EA4162C0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9" name="Flecha derecha 1">
          <a:extLst>
            <a:ext uri="{FF2B5EF4-FFF2-40B4-BE49-F238E27FC236}">
              <a16:creationId xmlns:a16="http://schemas.microsoft.com/office/drawing/2014/main" id="{95E8E3E6-9DFF-497E-8BF4-70B42FBE8BE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0" name="Flecha derecha 1">
          <a:extLst>
            <a:ext uri="{FF2B5EF4-FFF2-40B4-BE49-F238E27FC236}">
              <a16:creationId xmlns:a16="http://schemas.microsoft.com/office/drawing/2014/main" id="{3EF747D5-DF85-4869-9894-C3F02E91070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1" name="Flecha derecha 1">
          <a:extLst>
            <a:ext uri="{FF2B5EF4-FFF2-40B4-BE49-F238E27FC236}">
              <a16:creationId xmlns:a16="http://schemas.microsoft.com/office/drawing/2014/main" id="{50372F15-5330-4CE0-886D-F565DAB56A5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2" name="Flecha derecha 1">
          <a:extLst>
            <a:ext uri="{FF2B5EF4-FFF2-40B4-BE49-F238E27FC236}">
              <a16:creationId xmlns:a16="http://schemas.microsoft.com/office/drawing/2014/main" id="{0FDBAA10-D58F-4481-BD7D-7B435518D3E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3" name="Flecha derecha 1">
          <a:extLst>
            <a:ext uri="{FF2B5EF4-FFF2-40B4-BE49-F238E27FC236}">
              <a16:creationId xmlns:a16="http://schemas.microsoft.com/office/drawing/2014/main" id="{5E4E9A81-E645-4DAF-A454-77E2D09C201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4" name="Flecha derecha 1">
          <a:extLst>
            <a:ext uri="{FF2B5EF4-FFF2-40B4-BE49-F238E27FC236}">
              <a16:creationId xmlns:a16="http://schemas.microsoft.com/office/drawing/2014/main" id="{2214F5B0-FFE9-420C-99EF-028D82D46BA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5" name="Flecha derecha 1">
          <a:extLst>
            <a:ext uri="{FF2B5EF4-FFF2-40B4-BE49-F238E27FC236}">
              <a16:creationId xmlns:a16="http://schemas.microsoft.com/office/drawing/2014/main" id="{B7E82E60-A48A-4DFF-8AD7-531C45D67A8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6" name="Flecha derecha 1">
          <a:extLst>
            <a:ext uri="{FF2B5EF4-FFF2-40B4-BE49-F238E27FC236}">
              <a16:creationId xmlns:a16="http://schemas.microsoft.com/office/drawing/2014/main" id="{1EF17702-A2F9-4DAB-A49F-93A5A4C501F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7" name="Flecha derecha 1">
          <a:extLst>
            <a:ext uri="{FF2B5EF4-FFF2-40B4-BE49-F238E27FC236}">
              <a16:creationId xmlns:a16="http://schemas.microsoft.com/office/drawing/2014/main" id="{75BC6233-04FB-4D2F-88F6-C46A9052555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8" name="Flecha derecha 1">
          <a:extLst>
            <a:ext uri="{FF2B5EF4-FFF2-40B4-BE49-F238E27FC236}">
              <a16:creationId xmlns:a16="http://schemas.microsoft.com/office/drawing/2014/main" id="{6C5035D5-B0EB-44BE-9108-0D88C2893E9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9" name="Flecha derecha 1">
          <a:extLst>
            <a:ext uri="{FF2B5EF4-FFF2-40B4-BE49-F238E27FC236}">
              <a16:creationId xmlns:a16="http://schemas.microsoft.com/office/drawing/2014/main" id="{9815CA71-9AB9-444D-BE6D-7F82D92CCD3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0" name="Flecha derecha 1">
          <a:extLst>
            <a:ext uri="{FF2B5EF4-FFF2-40B4-BE49-F238E27FC236}">
              <a16:creationId xmlns:a16="http://schemas.microsoft.com/office/drawing/2014/main" id="{DA519085-5E79-464D-9AC5-83F0E611476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1" name="Flecha derecha 1">
          <a:extLst>
            <a:ext uri="{FF2B5EF4-FFF2-40B4-BE49-F238E27FC236}">
              <a16:creationId xmlns:a16="http://schemas.microsoft.com/office/drawing/2014/main" id="{FED47D67-7964-4983-8451-1F335479B23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2" name="Flecha derecha 1">
          <a:extLst>
            <a:ext uri="{FF2B5EF4-FFF2-40B4-BE49-F238E27FC236}">
              <a16:creationId xmlns:a16="http://schemas.microsoft.com/office/drawing/2014/main" id="{BE738BC8-C60C-481D-8282-85C8F1686B8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3" name="Flecha derecha 1">
          <a:extLst>
            <a:ext uri="{FF2B5EF4-FFF2-40B4-BE49-F238E27FC236}">
              <a16:creationId xmlns:a16="http://schemas.microsoft.com/office/drawing/2014/main" id="{B7563734-DC8D-4170-BABD-BA6957E9D5B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4" name="Flecha derecha 1">
          <a:extLst>
            <a:ext uri="{FF2B5EF4-FFF2-40B4-BE49-F238E27FC236}">
              <a16:creationId xmlns:a16="http://schemas.microsoft.com/office/drawing/2014/main" id="{B3B66D97-6CF7-424E-BA15-A870A7DA316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5" name="Flecha derecha 1">
          <a:extLst>
            <a:ext uri="{FF2B5EF4-FFF2-40B4-BE49-F238E27FC236}">
              <a16:creationId xmlns:a16="http://schemas.microsoft.com/office/drawing/2014/main" id="{71649483-9C6D-49E6-AF0F-F8004BC6CE55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6" name="Flecha derecha 1">
          <a:extLst>
            <a:ext uri="{FF2B5EF4-FFF2-40B4-BE49-F238E27FC236}">
              <a16:creationId xmlns:a16="http://schemas.microsoft.com/office/drawing/2014/main" id="{E727E660-317B-4444-8550-6BBEDD64020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7" name="Flecha derecha 1">
          <a:extLst>
            <a:ext uri="{FF2B5EF4-FFF2-40B4-BE49-F238E27FC236}">
              <a16:creationId xmlns:a16="http://schemas.microsoft.com/office/drawing/2014/main" id="{BBD82646-3E29-48B2-8A5B-E129259DBF2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8" name="Flecha derecha 1">
          <a:extLst>
            <a:ext uri="{FF2B5EF4-FFF2-40B4-BE49-F238E27FC236}">
              <a16:creationId xmlns:a16="http://schemas.microsoft.com/office/drawing/2014/main" id="{6EEA77B2-5A62-4DB3-B241-BD67088CA1D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9" name="Flecha derecha 1">
          <a:extLst>
            <a:ext uri="{FF2B5EF4-FFF2-40B4-BE49-F238E27FC236}">
              <a16:creationId xmlns:a16="http://schemas.microsoft.com/office/drawing/2014/main" id="{271C9731-EEF4-4FEE-A9CC-4B8D8120A87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0" name="Flecha derecha 1">
          <a:extLst>
            <a:ext uri="{FF2B5EF4-FFF2-40B4-BE49-F238E27FC236}">
              <a16:creationId xmlns:a16="http://schemas.microsoft.com/office/drawing/2014/main" id="{15095309-D066-4C1D-B9E4-8696A0785A7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1" name="Flecha derecha 1">
          <a:extLst>
            <a:ext uri="{FF2B5EF4-FFF2-40B4-BE49-F238E27FC236}">
              <a16:creationId xmlns:a16="http://schemas.microsoft.com/office/drawing/2014/main" id="{47A78516-EB1B-413B-9A32-FF9F888B732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2" name="Flecha derecha 1">
          <a:extLst>
            <a:ext uri="{FF2B5EF4-FFF2-40B4-BE49-F238E27FC236}">
              <a16:creationId xmlns:a16="http://schemas.microsoft.com/office/drawing/2014/main" id="{E5FC0B92-AFD6-4DE7-B4B1-9163AC6C3F8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3" name="Flecha derecha 1">
          <a:extLst>
            <a:ext uri="{FF2B5EF4-FFF2-40B4-BE49-F238E27FC236}">
              <a16:creationId xmlns:a16="http://schemas.microsoft.com/office/drawing/2014/main" id="{91543383-B707-49BB-9E82-EB708B0736D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4" name="Flecha derecha 1">
          <a:extLst>
            <a:ext uri="{FF2B5EF4-FFF2-40B4-BE49-F238E27FC236}">
              <a16:creationId xmlns:a16="http://schemas.microsoft.com/office/drawing/2014/main" id="{AC465548-AF72-4E5B-8281-C34A20B0E82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5" name="Flecha derecha 1">
          <a:extLst>
            <a:ext uri="{FF2B5EF4-FFF2-40B4-BE49-F238E27FC236}">
              <a16:creationId xmlns:a16="http://schemas.microsoft.com/office/drawing/2014/main" id="{497EA962-D2FA-4767-90E2-F513AB9EC81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6" name="Flecha derecha 1">
          <a:extLst>
            <a:ext uri="{FF2B5EF4-FFF2-40B4-BE49-F238E27FC236}">
              <a16:creationId xmlns:a16="http://schemas.microsoft.com/office/drawing/2014/main" id="{3B7FD627-0F11-4531-A219-AB886FA8D65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7" name="Flecha derecha 1">
          <a:extLst>
            <a:ext uri="{FF2B5EF4-FFF2-40B4-BE49-F238E27FC236}">
              <a16:creationId xmlns:a16="http://schemas.microsoft.com/office/drawing/2014/main" id="{40E9FC77-6882-4A0D-BCF3-C92942461BE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8" name="Flecha derecha 1">
          <a:extLst>
            <a:ext uri="{FF2B5EF4-FFF2-40B4-BE49-F238E27FC236}">
              <a16:creationId xmlns:a16="http://schemas.microsoft.com/office/drawing/2014/main" id="{4E202C25-E384-4971-9B29-ABEA6891940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9" name="Flecha derecha 1">
          <a:extLst>
            <a:ext uri="{FF2B5EF4-FFF2-40B4-BE49-F238E27FC236}">
              <a16:creationId xmlns:a16="http://schemas.microsoft.com/office/drawing/2014/main" id="{33ED8421-5B0B-40D9-814E-167B7CEE99F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0" name="Flecha derecha 1">
          <a:extLst>
            <a:ext uri="{FF2B5EF4-FFF2-40B4-BE49-F238E27FC236}">
              <a16:creationId xmlns:a16="http://schemas.microsoft.com/office/drawing/2014/main" id="{66DF0466-84F8-474E-806E-07D57F947C9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1" name="Flecha derecha 1">
          <a:extLst>
            <a:ext uri="{FF2B5EF4-FFF2-40B4-BE49-F238E27FC236}">
              <a16:creationId xmlns:a16="http://schemas.microsoft.com/office/drawing/2014/main" id="{DD4C48D3-827B-4BDC-9D72-5FB4770BF60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2" name="Flecha derecha 1">
          <a:extLst>
            <a:ext uri="{FF2B5EF4-FFF2-40B4-BE49-F238E27FC236}">
              <a16:creationId xmlns:a16="http://schemas.microsoft.com/office/drawing/2014/main" id="{A62A19FB-FC7F-4D21-BE43-BD8C3956D7F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3" name="Flecha derecha 1">
          <a:extLst>
            <a:ext uri="{FF2B5EF4-FFF2-40B4-BE49-F238E27FC236}">
              <a16:creationId xmlns:a16="http://schemas.microsoft.com/office/drawing/2014/main" id="{1DB35E46-1183-44DE-B9A9-892E32CB2C6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4" name="Flecha derecha 1">
          <a:extLst>
            <a:ext uri="{FF2B5EF4-FFF2-40B4-BE49-F238E27FC236}">
              <a16:creationId xmlns:a16="http://schemas.microsoft.com/office/drawing/2014/main" id="{28960E2A-B9EC-439F-96E8-2E719ADB945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5" name="Flecha derecha 1">
          <a:extLst>
            <a:ext uri="{FF2B5EF4-FFF2-40B4-BE49-F238E27FC236}">
              <a16:creationId xmlns:a16="http://schemas.microsoft.com/office/drawing/2014/main" id="{006FB972-A2D9-452E-8605-A8AEC76FCF0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6" name="Flecha derecha 1">
          <a:extLst>
            <a:ext uri="{FF2B5EF4-FFF2-40B4-BE49-F238E27FC236}">
              <a16:creationId xmlns:a16="http://schemas.microsoft.com/office/drawing/2014/main" id="{F8945728-5A91-42D9-9335-A00CE39BA4A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7" name="Flecha derecha 1">
          <a:extLst>
            <a:ext uri="{FF2B5EF4-FFF2-40B4-BE49-F238E27FC236}">
              <a16:creationId xmlns:a16="http://schemas.microsoft.com/office/drawing/2014/main" id="{594269EC-2CE3-4CBE-8094-78F347EC18B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8" name="Flecha derecha 1">
          <a:extLst>
            <a:ext uri="{FF2B5EF4-FFF2-40B4-BE49-F238E27FC236}">
              <a16:creationId xmlns:a16="http://schemas.microsoft.com/office/drawing/2014/main" id="{E568CA8A-6ECA-47F3-9698-E961B294B0A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9" name="Flecha derecha 1">
          <a:extLst>
            <a:ext uri="{FF2B5EF4-FFF2-40B4-BE49-F238E27FC236}">
              <a16:creationId xmlns:a16="http://schemas.microsoft.com/office/drawing/2014/main" id="{0502918C-8B68-48A6-883C-A5067FE1B86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0" name="Flecha derecha 1">
          <a:extLst>
            <a:ext uri="{FF2B5EF4-FFF2-40B4-BE49-F238E27FC236}">
              <a16:creationId xmlns:a16="http://schemas.microsoft.com/office/drawing/2014/main" id="{D3299B60-F376-4A30-ACC2-6F020982FDF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1" name="Flecha derecha 1">
          <a:extLst>
            <a:ext uri="{FF2B5EF4-FFF2-40B4-BE49-F238E27FC236}">
              <a16:creationId xmlns:a16="http://schemas.microsoft.com/office/drawing/2014/main" id="{AF26978F-C13B-4817-B239-DF63545F9ED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2" name="Flecha derecha 1">
          <a:extLst>
            <a:ext uri="{FF2B5EF4-FFF2-40B4-BE49-F238E27FC236}">
              <a16:creationId xmlns:a16="http://schemas.microsoft.com/office/drawing/2014/main" id="{75CD8A02-6DE3-4FA8-81B3-369997BE6DF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3" name="Flecha derecha 1">
          <a:extLst>
            <a:ext uri="{FF2B5EF4-FFF2-40B4-BE49-F238E27FC236}">
              <a16:creationId xmlns:a16="http://schemas.microsoft.com/office/drawing/2014/main" id="{05A59050-9045-4A0E-9175-0000A6B7C8D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4" name="Flecha derecha 1">
          <a:extLst>
            <a:ext uri="{FF2B5EF4-FFF2-40B4-BE49-F238E27FC236}">
              <a16:creationId xmlns:a16="http://schemas.microsoft.com/office/drawing/2014/main" id="{52FBEEBF-B59D-4B3E-A6EF-CA0EFE7E11E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5" name="Flecha derecha 1">
          <a:extLst>
            <a:ext uri="{FF2B5EF4-FFF2-40B4-BE49-F238E27FC236}">
              <a16:creationId xmlns:a16="http://schemas.microsoft.com/office/drawing/2014/main" id="{83AFA08C-EA48-469B-86B7-03795CDDBCD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6" name="Flecha derecha 1">
          <a:extLst>
            <a:ext uri="{FF2B5EF4-FFF2-40B4-BE49-F238E27FC236}">
              <a16:creationId xmlns:a16="http://schemas.microsoft.com/office/drawing/2014/main" id="{138CD95B-A86B-4983-8351-620E75B059E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7" name="Flecha derecha 1">
          <a:extLst>
            <a:ext uri="{FF2B5EF4-FFF2-40B4-BE49-F238E27FC236}">
              <a16:creationId xmlns:a16="http://schemas.microsoft.com/office/drawing/2014/main" id="{F80C384F-B048-4E3F-9839-4D225DCAC8F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8" name="Flecha derecha 1">
          <a:extLst>
            <a:ext uri="{FF2B5EF4-FFF2-40B4-BE49-F238E27FC236}">
              <a16:creationId xmlns:a16="http://schemas.microsoft.com/office/drawing/2014/main" id="{B4346EA8-43A2-4554-B742-0FC7987FC11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9" name="Flecha derecha 1">
          <a:extLst>
            <a:ext uri="{FF2B5EF4-FFF2-40B4-BE49-F238E27FC236}">
              <a16:creationId xmlns:a16="http://schemas.microsoft.com/office/drawing/2014/main" id="{E089B7BA-45B1-4844-B4F6-C1FDCDB740EE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0" name="Flecha derecha 1">
          <a:extLst>
            <a:ext uri="{FF2B5EF4-FFF2-40B4-BE49-F238E27FC236}">
              <a16:creationId xmlns:a16="http://schemas.microsoft.com/office/drawing/2014/main" id="{237D16B9-F4C7-452E-8F04-CB2B54E80316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1" name="Flecha derecha 1">
          <a:extLst>
            <a:ext uri="{FF2B5EF4-FFF2-40B4-BE49-F238E27FC236}">
              <a16:creationId xmlns:a16="http://schemas.microsoft.com/office/drawing/2014/main" id="{75768951-42A6-46DE-90ED-CE45F4FA769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2" name="Flecha derecha 1">
          <a:extLst>
            <a:ext uri="{FF2B5EF4-FFF2-40B4-BE49-F238E27FC236}">
              <a16:creationId xmlns:a16="http://schemas.microsoft.com/office/drawing/2014/main" id="{8AD9C8FB-2DCA-417A-8027-E99CB1DE7E9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3" name="Flecha derecha 1">
          <a:extLst>
            <a:ext uri="{FF2B5EF4-FFF2-40B4-BE49-F238E27FC236}">
              <a16:creationId xmlns:a16="http://schemas.microsoft.com/office/drawing/2014/main" id="{ED5B51A0-36C7-47E2-9B40-72A49EE18F6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4" name="Flecha derecha 1">
          <a:extLst>
            <a:ext uri="{FF2B5EF4-FFF2-40B4-BE49-F238E27FC236}">
              <a16:creationId xmlns:a16="http://schemas.microsoft.com/office/drawing/2014/main" id="{4D28CE4D-66C5-4D3D-9403-376B1C57765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5" name="Flecha derecha 1">
          <a:extLst>
            <a:ext uri="{FF2B5EF4-FFF2-40B4-BE49-F238E27FC236}">
              <a16:creationId xmlns:a16="http://schemas.microsoft.com/office/drawing/2014/main" id="{3740DCB9-D72A-452A-A796-C7D89AE86E29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6" name="Flecha derecha 1">
          <a:extLst>
            <a:ext uri="{FF2B5EF4-FFF2-40B4-BE49-F238E27FC236}">
              <a16:creationId xmlns:a16="http://schemas.microsoft.com/office/drawing/2014/main" id="{6E13472D-9BE6-4696-B5A3-983743D2926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7" name="Flecha derecha 1">
          <a:extLst>
            <a:ext uri="{FF2B5EF4-FFF2-40B4-BE49-F238E27FC236}">
              <a16:creationId xmlns:a16="http://schemas.microsoft.com/office/drawing/2014/main" id="{AB6B66A5-9F57-4F93-A934-C9C246C7FFD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8" name="Flecha derecha 1">
          <a:extLst>
            <a:ext uri="{FF2B5EF4-FFF2-40B4-BE49-F238E27FC236}">
              <a16:creationId xmlns:a16="http://schemas.microsoft.com/office/drawing/2014/main" id="{90382DD2-9778-4DC0-8CAF-643768481011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9" name="Flecha derecha 1">
          <a:extLst>
            <a:ext uri="{FF2B5EF4-FFF2-40B4-BE49-F238E27FC236}">
              <a16:creationId xmlns:a16="http://schemas.microsoft.com/office/drawing/2014/main" id="{A6E5A74A-67A1-4DAD-AD83-44AEE95614B3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0" name="Flecha derecha 1">
          <a:extLst>
            <a:ext uri="{FF2B5EF4-FFF2-40B4-BE49-F238E27FC236}">
              <a16:creationId xmlns:a16="http://schemas.microsoft.com/office/drawing/2014/main" id="{6675E2B1-4090-4829-8FCF-633B3192975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1" name="Flecha derecha 1">
          <a:extLst>
            <a:ext uri="{FF2B5EF4-FFF2-40B4-BE49-F238E27FC236}">
              <a16:creationId xmlns:a16="http://schemas.microsoft.com/office/drawing/2014/main" id="{18210172-B037-42B9-A1E0-D5F1A4C7614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2" name="Flecha derecha 1">
          <a:extLst>
            <a:ext uri="{FF2B5EF4-FFF2-40B4-BE49-F238E27FC236}">
              <a16:creationId xmlns:a16="http://schemas.microsoft.com/office/drawing/2014/main" id="{3099E862-5626-421F-9853-52FF42315D1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3" name="Flecha derecha 1">
          <a:extLst>
            <a:ext uri="{FF2B5EF4-FFF2-40B4-BE49-F238E27FC236}">
              <a16:creationId xmlns:a16="http://schemas.microsoft.com/office/drawing/2014/main" id="{A00F492C-A351-48DD-8486-203505D2FF0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4" name="Flecha derecha 1">
          <a:extLst>
            <a:ext uri="{FF2B5EF4-FFF2-40B4-BE49-F238E27FC236}">
              <a16:creationId xmlns:a16="http://schemas.microsoft.com/office/drawing/2014/main" id="{FC2FD46D-C96A-4014-BE51-C4E7A33719D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5" name="Flecha derecha 1">
          <a:extLst>
            <a:ext uri="{FF2B5EF4-FFF2-40B4-BE49-F238E27FC236}">
              <a16:creationId xmlns:a16="http://schemas.microsoft.com/office/drawing/2014/main" id="{E9C344DB-0A50-4D3A-97E2-CDEC450E084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6" name="Flecha derecha 1">
          <a:extLst>
            <a:ext uri="{FF2B5EF4-FFF2-40B4-BE49-F238E27FC236}">
              <a16:creationId xmlns:a16="http://schemas.microsoft.com/office/drawing/2014/main" id="{FE6C164F-E8D1-4694-933E-320E5442211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7" name="Flecha derecha 1">
          <a:extLst>
            <a:ext uri="{FF2B5EF4-FFF2-40B4-BE49-F238E27FC236}">
              <a16:creationId xmlns:a16="http://schemas.microsoft.com/office/drawing/2014/main" id="{3F7FAAA6-4D2D-4D79-8B4D-E4B8E4642D6C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8" name="Flecha derecha 1">
          <a:extLst>
            <a:ext uri="{FF2B5EF4-FFF2-40B4-BE49-F238E27FC236}">
              <a16:creationId xmlns:a16="http://schemas.microsoft.com/office/drawing/2014/main" id="{2F7BFC0F-9FC0-4FE8-B057-F085D337A2E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9" name="Flecha derecha 1">
          <a:extLst>
            <a:ext uri="{FF2B5EF4-FFF2-40B4-BE49-F238E27FC236}">
              <a16:creationId xmlns:a16="http://schemas.microsoft.com/office/drawing/2014/main" id="{3A38A4B4-86E8-4873-AB94-71D21AB4690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0" name="Flecha derecha 1">
          <a:extLst>
            <a:ext uri="{FF2B5EF4-FFF2-40B4-BE49-F238E27FC236}">
              <a16:creationId xmlns:a16="http://schemas.microsoft.com/office/drawing/2014/main" id="{09EB7B65-2AD5-41BD-A1C4-BD10B4CA6DB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1" name="Flecha derecha 1">
          <a:extLst>
            <a:ext uri="{FF2B5EF4-FFF2-40B4-BE49-F238E27FC236}">
              <a16:creationId xmlns:a16="http://schemas.microsoft.com/office/drawing/2014/main" id="{A4CCAD42-23C5-44BC-ABBA-D5C17BAF93A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2" name="Flecha derecha 1">
          <a:extLst>
            <a:ext uri="{FF2B5EF4-FFF2-40B4-BE49-F238E27FC236}">
              <a16:creationId xmlns:a16="http://schemas.microsoft.com/office/drawing/2014/main" id="{5C66B43F-AE25-41E0-9277-4BD5886740B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3" name="Flecha derecha 1">
          <a:extLst>
            <a:ext uri="{FF2B5EF4-FFF2-40B4-BE49-F238E27FC236}">
              <a16:creationId xmlns:a16="http://schemas.microsoft.com/office/drawing/2014/main" id="{0A3149A7-BEA9-4058-B2F1-8F4AF4E7C50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4" name="Flecha derecha 1">
          <a:extLst>
            <a:ext uri="{FF2B5EF4-FFF2-40B4-BE49-F238E27FC236}">
              <a16:creationId xmlns:a16="http://schemas.microsoft.com/office/drawing/2014/main" id="{6C3D6B9A-04A2-432D-92E5-3120FB429657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5" name="Flecha derecha 1">
          <a:extLst>
            <a:ext uri="{FF2B5EF4-FFF2-40B4-BE49-F238E27FC236}">
              <a16:creationId xmlns:a16="http://schemas.microsoft.com/office/drawing/2014/main" id="{34E327F6-CA02-4F06-9A5F-E2D5B3CB9C1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6" name="Flecha derecha 1">
          <a:extLst>
            <a:ext uri="{FF2B5EF4-FFF2-40B4-BE49-F238E27FC236}">
              <a16:creationId xmlns:a16="http://schemas.microsoft.com/office/drawing/2014/main" id="{C1A13EE7-9CE1-472C-8BDE-444DBC2916E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7" name="Flecha derecha 1">
          <a:extLst>
            <a:ext uri="{FF2B5EF4-FFF2-40B4-BE49-F238E27FC236}">
              <a16:creationId xmlns:a16="http://schemas.microsoft.com/office/drawing/2014/main" id="{F3CBC220-2073-4409-9A97-D5AD148F687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8" name="Flecha derecha 1">
          <a:extLst>
            <a:ext uri="{FF2B5EF4-FFF2-40B4-BE49-F238E27FC236}">
              <a16:creationId xmlns:a16="http://schemas.microsoft.com/office/drawing/2014/main" id="{8617A41A-2DF4-47D0-B5E8-A80891DC9760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9" name="Flecha derecha 1">
          <a:extLst>
            <a:ext uri="{FF2B5EF4-FFF2-40B4-BE49-F238E27FC236}">
              <a16:creationId xmlns:a16="http://schemas.microsoft.com/office/drawing/2014/main" id="{CBE2DF25-5723-4403-8F43-61EF7A59853F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0" name="Flecha derecha 1">
          <a:extLst>
            <a:ext uri="{FF2B5EF4-FFF2-40B4-BE49-F238E27FC236}">
              <a16:creationId xmlns:a16="http://schemas.microsoft.com/office/drawing/2014/main" id="{315A350D-DB79-4518-8D58-D50FCB76E13A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1" name="Flecha derecha 1">
          <a:extLst>
            <a:ext uri="{FF2B5EF4-FFF2-40B4-BE49-F238E27FC236}">
              <a16:creationId xmlns:a16="http://schemas.microsoft.com/office/drawing/2014/main" id="{9692BF3E-690C-4B73-A553-5469A5C2CB4B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2" name="Flecha derecha 1">
          <a:extLst>
            <a:ext uri="{FF2B5EF4-FFF2-40B4-BE49-F238E27FC236}">
              <a16:creationId xmlns:a16="http://schemas.microsoft.com/office/drawing/2014/main" id="{4630B31C-D206-462A-ADBE-32369C9131C2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3" name="Flecha derecha 1">
          <a:extLst>
            <a:ext uri="{FF2B5EF4-FFF2-40B4-BE49-F238E27FC236}">
              <a16:creationId xmlns:a16="http://schemas.microsoft.com/office/drawing/2014/main" id="{338224E9-829A-44F3-AC41-B93C2CCDEAC4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4" name="Flecha derecha 1">
          <a:extLst>
            <a:ext uri="{FF2B5EF4-FFF2-40B4-BE49-F238E27FC236}">
              <a16:creationId xmlns:a16="http://schemas.microsoft.com/office/drawing/2014/main" id="{9BDFF67A-9DBD-4070-8189-9792A835A938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5" name="Flecha derecha 1">
          <a:extLst>
            <a:ext uri="{FF2B5EF4-FFF2-40B4-BE49-F238E27FC236}">
              <a16:creationId xmlns:a16="http://schemas.microsoft.com/office/drawing/2014/main" id="{F3B62F6B-07A7-413E-8AAD-A1422C46359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6" name="Flecha derecha 1">
          <a:extLst>
            <a:ext uri="{FF2B5EF4-FFF2-40B4-BE49-F238E27FC236}">
              <a16:creationId xmlns:a16="http://schemas.microsoft.com/office/drawing/2014/main" id="{8555E785-1D36-4793-9A15-A572910B19AD}"/>
            </a:ext>
          </a:extLst>
        </xdr:cNvPr>
        <xdr:cNvSpPr/>
      </xdr:nvSpPr>
      <xdr:spPr>
        <a:xfrm>
          <a:off x="3936999" y="23926802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4EA5F6B5-FC6E-4C4F-A63F-39D9E3DC670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" name="Flecha derecha 1">
          <a:extLst>
            <a:ext uri="{FF2B5EF4-FFF2-40B4-BE49-F238E27FC236}">
              <a16:creationId xmlns:a16="http://schemas.microsoft.com/office/drawing/2014/main" id="{8DA2924B-094E-4B23-B6C5-30660B58511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" name="Flecha derecha 1">
          <a:extLst>
            <a:ext uri="{FF2B5EF4-FFF2-40B4-BE49-F238E27FC236}">
              <a16:creationId xmlns:a16="http://schemas.microsoft.com/office/drawing/2014/main" id="{85C36176-6ED1-4B2D-91C8-912FC910E33D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" name="Flecha derecha 1">
          <a:extLst>
            <a:ext uri="{FF2B5EF4-FFF2-40B4-BE49-F238E27FC236}">
              <a16:creationId xmlns:a16="http://schemas.microsoft.com/office/drawing/2014/main" id="{FAE7D42E-2773-46F2-B949-50B2F8FA5C6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" name="Flecha derecha 1">
          <a:extLst>
            <a:ext uri="{FF2B5EF4-FFF2-40B4-BE49-F238E27FC236}">
              <a16:creationId xmlns:a16="http://schemas.microsoft.com/office/drawing/2014/main" id="{A7E6D319-7E34-4786-BB3B-AB5510EA883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" name="Flecha derecha 1">
          <a:extLst>
            <a:ext uri="{FF2B5EF4-FFF2-40B4-BE49-F238E27FC236}">
              <a16:creationId xmlns:a16="http://schemas.microsoft.com/office/drawing/2014/main" id="{D91F18F7-1273-41DB-BAA7-A271A939EF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" name="Flecha derecha 1">
          <a:extLst>
            <a:ext uri="{FF2B5EF4-FFF2-40B4-BE49-F238E27FC236}">
              <a16:creationId xmlns:a16="http://schemas.microsoft.com/office/drawing/2014/main" id="{774C0F40-AF1C-4A9A-BBF7-02D4F2EE9F4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9" name="Flecha derecha 1">
          <a:extLst>
            <a:ext uri="{FF2B5EF4-FFF2-40B4-BE49-F238E27FC236}">
              <a16:creationId xmlns:a16="http://schemas.microsoft.com/office/drawing/2014/main" id="{506BB76B-62F9-4E2C-8D81-EBCD37F0225F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" name="Flecha derecha 1">
          <a:extLst>
            <a:ext uri="{FF2B5EF4-FFF2-40B4-BE49-F238E27FC236}">
              <a16:creationId xmlns:a16="http://schemas.microsoft.com/office/drawing/2014/main" id="{648ECD20-8B06-4C3A-8F34-6FB1A3AADA4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" name="Flecha derecha 1">
          <a:extLst>
            <a:ext uri="{FF2B5EF4-FFF2-40B4-BE49-F238E27FC236}">
              <a16:creationId xmlns:a16="http://schemas.microsoft.com/office/drawing/2014/main" id="{8178D876-E3B0-402A-91F2-F2DB2340ACE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" name="Flecha derecha 1">
          <a:extLst>
            <a:ext uri="{FF2B5EF4-FFF2-40B4-BE49-F238E27FC236}">
              <a16:creationId xmlns:a16="http://schemas.microsoft.com/office/drawing/2014/main" id="{2C78970D-09D5-492F-9E14-761F1053D4C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" name="Flecha derecha 1">
          <a:extLst>
            <a:ext uri="{FF2B5EF4-FFF2-40B4-BE49-F238E27FC236}">
              <a16:creationId xmlns:a16="http://schemas.microsoft.com/office/drawing/2014/main" id="{17819541-1896-4F10-A4FA-AD5021DA967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4" name="Flecha derecha 1">
          <a:extLst>
            <a:ext uri="{FF2B5EF4-FFF2-40B4-BE49-F238E27FC236}">
              <a16:creationId xmlns:a16="http://schemas.microsoft.com/office/drawing/2014/main" id="{6C67511A-7F9A-42A8-8B48-C8CCB3B7E2F4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5" name="Flecha derecha 1">
          <a:extLst>
            <a:ext uri="{FF2B5EF4-FFF2-40B4-BE49-F238E27FC236}">
              <a16:creationId xmlns:a16="http://schemas.microsoft.com/office/drawing/2014/main" id="{5192EB31-CD00-400E-8CDA-5748152249C9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6" name="Flecha derecha 1">
          <a:extLst>
            <a:ext uri="{FF2B5EF4-FFF2-40B4-BE49-F238E27FC236}">
              <a16:creationId xmlns:a16="http://schemas.microsoft.com/office/drawing/2014/main" id="{B141F787-5A5A-48FE-9052-72CC52F1D61E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" name="Flecha derecha 1">
          <a:extLst>
            <a:ext uri="{FF2B5EF4-FFF2-40B4-BE49-F238E27FC236}">
              <a16:creationId xmlns:a16="http://schemas.microsoft.com/office/drawing/2014/main" id="{E59DC23F-C133-44C1-9152-E1818C04939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" name="Flecha derecha 1">
          <a:extLst>
            <a:ext uri="{FF2B5EF4-FFF2-40B4-BE49-F238E27FC236}">
              <a16:creationId xmlns:a16="http://schemas.microsoft.com/office/drawing/2014/main" id="{2CB7343F-053A-417F-A2BB-E8C4B4C89D9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9" name="Flecha derecha 1">
          <a:extLst>
            <a:ext uri="{FF2B5EF4-FFF2-40B4-BE49-F238E27FC236}">
              <a16:creationId xmlns:a16="http://schemas.microsoft.com/office/drawing/2014/main" id="{09DB94EE-0367-4CB9-82D3-870E78574B67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0" name="Flecha derecha 1">
          <a:extLst>
            <a:ext uri="{FF2B5EF4-FFF2-40B4-BE49-F238E27FC236}">
              <a16:creationId xmlns:a16="http://schemas.microsoft.com/office/drawing/2014/main" id="{99C4CE31-823D-497D-A531-C99B52072A89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1" name="Flecha derecha 1">
          <a:extLst>
            <a:ext uri="{FF2B5EF4-FFF2-40B4-BE49-F238E27FC236}">
              <a16:creationId xmlns:a16="http://schemas.microsoft.com/office/drawing/2014/main" id="{6AD57B6A-C9A0-4830-A519-248AA6B5FDD1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" name="Flecha derecha 1">
          <a:extLst>
            <a:ext uri="{FF2B5EF4-FFF2-40B4-BE49-F238E27FC236}">
              <a16:creationId xmlns:a16="http://schemas.microsoft.com/office/drawing/2014/main" id="{6215118E-6BB5-45CE-A9FA-50DAEBFD182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" name="Flecha derecha 25">
          <a:extLst>
            <a:ext uri="{FF2B5EF4-FFF2-40B4-BE49-F238E27FC236}">
              <a16:creationId xmlns:a16="http://schemas.microsoft.com/office/drawing/2014/main" id="{21B73E58-5728-4747-8294-4E96662B53E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" name="Flecha derecha 1">
          <a:extLst>
            <a:ext uri="{FF2B5EF4-FFF2-40B4-BE49-F238E27FC236}">
              <a16:creationId xmlns:a16="http://schemas.microsoft.com/office/drawing/2014/main" id="{58E4448B-F611-4BF4-95AD-4FC800ACB07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5" name="Flecha derecha 1">
          <a:extLst>
            <a:ext uri="{FF2B5EF4-FFF2-40B4-BE49-F238E27FC236}">
              <a16:creationId xmlns:a16="http://schemas.microsoft.com/office/drawing/2014/main" id="{F6794D3D-827B-49F4-ABBE-A8CE1CA5A5F2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" name="Flecha derecha 1">
          <a:extLst>
            <a:ext uri="{FF2B5EF4-FFF2-40B4-BE49-F238E27FC236}">
              <a16:creationId xmlns:a16="http://schemas.microsoft.com/office/drawing/2014/main" id="{687948C9-B5D7-43D3-AD63-FAF9DEF3060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" name="Flecha derecha 1">
          <a:extLst>
            <a:ext uri="{FF2B5EF4-FFF2-40B4-BE49-F238E27FC236}">
              <a16:creationId xmlns:a16="http://schemas.microsoft.com/office/drawing/2014/main" id="{B5F64068-B64F-45BE-A454-5B480A2221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" name="Flecha derecha 1">
          <a:extLst>
            <a:ext uri="{FF2B5EF4-FFF2-40B4-BE49-F238E27FC236}">
              <a16:creationId xmlns:a16="http://schemas.microsoft.com/office/drawing/2014/main" id="{37353B14-6179-4E40-B969-BA28982C874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" name="Flecha derecha 1">
          <a:extLst>
            <a:ext uri="{FF2B5EF4-FFF2-40B4-BE49-F238E27FC236}">
              <a16:creationId xmlns:a16="http://schemas.microsoft.com/office/drawing/2014/main" id="{ECD5A64C-8EF2-4ED6-9F1A-52290A4D823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0" name="Flecha derecha 1">
          <a:extLst>
            <a:ext uri="{FF2B5EF4-FFF2-40B4-BE49-F238E27FC236}">
              <a16:creationId xmlns:a16="http://schemas.microsoft.com/office/drawing/2014/main" id="{44A999D8-2FE6-414E-8921-E34D23079154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" name="Flecha derecha 1">
          <a:extLst>
            <a:ext uri="{FF2B5EF4-FFF2-40B4-BE49-F238E27FC236}">
              <a16:creationId xmlns:a16="http://schemas.microsoft.com/office/drawing/2014/main" id="{01AA5B9C-0543-4383-8522-E0CC31A0A37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" name="Flecha derecha 1">
          <a:extLst>
            <a:ext uri="{FF2B5EF4-FFF2-40B4-BE49-F238E27FC236}">
              <a16:creationId xmlns:a16="http://schemas.microsoft.com/office/drawing/2014/main" id="{36AAC587-20E6-4ED0-A74C-2119646D81B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" name="Flecha derecha 1">
          <a:extLst>
            <a:ext uri="{FF2B5EF4-FFF2-40B4-BE49-F238E27FC236}">
              <a16:creationId xmlns:a16="http://schemas.microsoft.com/office/drawing/2014/main" id="{EEB39109-7F08-4A75-8DAC-6E5E9A136EA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" name="Flecha derecha 1">
          <a:extLst>
            <a:ext uri="{FF2B5EF4-FFF2-40B4-BE49-F238E27FC236}">
              <a16:creationId xmlns:a16="http://schemas.microsoft.com/office/drawing/2014/main" id="{CF7A5C23-9868-4D9F-B23E-8FCEB24233D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5" name="Flecha derecha 1">
          <a:extLst>
            <a:ext uri="{FF2B5EF4-FFF2-40B4-BE49-F238E27FC236}">
              <a16:creationId xmlns:a16="http://schemas.microsoft.com/office/drawing/2014/main" id="{2BDC0AC7-D951-43F1-992B-351D551628ED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6" name="Flecha derecha 1">
          <a:extLst>
            <a:ext uri="{FF2B5EF4-FFF2-40B4-BE49-F238E27FC236}">
              <a16:creationId xmlns:a16="http://schemas.microsoft.com/office/drawing/2014/main" id="{372D0A94-33C7-407E-B22D-5FC87040DCC4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7" name="Flecha derecha 1">
          <a:extLst>
            <a:ext uri="{FF2B5EF4-FFF2-40B4-BE49-F238E27FC236}">
              <a16:creationId xmlns:a16="http://schemas.microsoft.com/office/drawing/2014/main" id="{2875BFFB-F5A4-4DA9-9F25-25FEA457C787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" name="Flecha derecha 1">
          <a:extLst>
            <a:ext uri="{FF2B5EF4-FFF2-40B4-BE49-F238E27FC236}">
              <a16:creationId xmlns:a16="http://schemas.microsoft.com/office/drawing/2014/main" id="{FB7B22DE-7B97-47F6-8A59-F77B6C62357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" name="Flecha derecha 1">
          <a:extLst>
            <a:ext uri="{FF2B5EF4-FFF2-40B4-BE49-F238E27FC236}">
              <a16:creationId xmlns:a16="http://schemas.microsoft.com/office/drawing/2014/main" id="{A3267E6E-CB9E-4B36-96E1-863E0478BD5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0" name="Flecha derecha 1">
          <a:extLst>
            <a:ext uri="{FF2B5EF4-FFF2-40B4-BE49-F238E27FC236}">
              <a16:creationId xmlns:a16="http://schemas.microsoft.com/office/drawing/2014/main" id="{E126C54D-D203-419C-8B1B-1BA91D09AB99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1" name="Flecha derecha 1">
          <a:extLst>
            <a:ext uri="{FF2B5EF4-FFF2-40B4-BE49-F238E27FC236}">
              <a16:creationId xmlns:a16="http://schemas.microsoft.com/office/drawing/2014/main" id="{C50BD29E-0C7A-410C-B5AD-654635C9C3F9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2" name="Flecha derecha 1">
          <a:extLst>
            <a:ext uri="{FF2B5EF4-FFF2-40B4-BE49-F238E27FC236}">
              <a16:creationId xmlns:a16="http://schemas.microsoft.com/office/drawing/2014/main" id="{D60C865C-2205-4F2A-B928-EF44B4CB74F0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" name="Flecha derecha 1">
          <a:extLst>
            <a:ext uri="{FF2B5EF4-FFF2-40B4-BE49-F238E27FC236}">
              <a16:creationId xmlns:a16="http://schemas.microsoft.com/office/drawing/2014/main" id="{41802B3D-80E6-4BE7-9FE6-E9D507759AB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" name="Flecha derecha 1">
          <a:extLst>
            <a:ext uri="{FF2B5EF4-FFF2-40B4-BE49-F238E27FC236}">
              <a16:creationId xmlns:a16="http://schemas.microsoft.com/office/drawing/2014/main" id="{4C39B30F-E087-4538-96E7-E612D3E392B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" name="Flecha derecha 1">
          <a:extLst>
            <a:ext uri="{FF2B5EF4-FFF2-40B4-BE49-F238E27FC236}">
              <a16:creationId xmlns:a16="http://schemas.microsoft.com/office/drawing/2014/main" id="{D4D08608-B166-4924-8C5A-344184EAAE0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6" name="Flecha derecha 1">
          <a:extLst>
            <a:ext uri="{FF2B5EF4-FFF2-40B4-BE49-F238E27FC236}">
              <a16:creationId xmlns:a16="http://schemas.microsoft.com/office/drawing/2014/main" id="{61E423C4-5709-4C89-872D-4FA71748EAEB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" name="Flecha derecha 1">
          <a:extLst>
            <a:ext uri="{FF2B5EF4-FFF2-40B4-BE49-F238E27FC236}">
              <a16:creationId xmlns:a16="http://schemas.microsoft.com/office/drawing/2014/main" id="{733AA525-5C38-49FD-B44F-CB865AEC36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" name="Flecha derecha 1">
          <a:extLst>
            <a:ext uri="{FF2B5EF4-FFF2-40B4-BE49-F238E27FC236}">
              <a16:creationId xmlns:a16="http://schemas.microsoft.com/office/drawing/2014/main" id="{25586779-7890-4637-B038-8803B2EB8C6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" name="Flecha derecha 1">
          <a:extLst>
            <a:ext uri="{FF2B5EF4-FFF2-40B4-BE49-F238E27FC236}">
              <a16:creationId xmlns:a16="http://schemas.microsoft.com/office/drawing/2014/main" id="{9FF81E8D-2266-458A-9727-C097BB5AA6D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" name="Flecha derecha 1">
          <a:extLst>
            <a:ext uri="{FF2B5EF4-FFF2-40B4-BE49-F238E27FC236}">
              <a16:creationId xmlns:a16="http://schemas.microsoft.com/office/drawing/2014/main" id="{6EFD4C9C-4D19-4D78-87B9-11B19EA29A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" name="Flecha derecha 1">
          <a:extLst>
            <a:ext uri="{FF2B5EF4-FFF2-40B4-BE49-F238E27FC236}">
              <a16:creationId xmlns:a16="http://schemas.microsoft.com/office/drawing/2014/main" id="{B06984A6-F1F2-49F6-A2DC-130D7712D99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3" name="Flecha derecha 1">
          <a:extLst>
            <a:ext uri="{FF2B5EF4-FFF2-40B4-BE49-F238E27FC236}">
              <a16:creationId xmlns:a16="http://schemas.microsoft.com/office/drawing/2014/main" id="{0AC2F5A8-299D-4192-A77F-5BB8FED1CC1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" name="Flecha derecha 1">
          <a:extLst>
            <a:ext uri="{FF2B5EF4-FFF2-40B4-BE49-F238E27FC236}">
              <a16:creationId xmlns:a16="http://schemas.microsoft.com/office/drawing/2014/main" id="{CC30C120-AE6C-4A1B-92E0-1EB5851A04C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5" name="Flecha derecha 1">
          <a:extLst>
            <a:ext uri="{FF2B5EF4-FFF2-40B4-BE49-F238E27FC236}">
              <a16:creationId xmlns:a16="http://schemas.microsoft.com/office/drawing/2014/main" id="{A8936D52-E696-41F5-89B1-FDE7792DA02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6" name="Flecha derecha 1">
          <a:extLst>
            <a:ext uri="{FF2B5EF4-FFF2-40B4-BE49-F238E27FC236}">
              <a16:creationId xmlns:a16="http://schemas.microsoft.com/office/drawing/2014/main" id="{32A5E075-0505-4632-BF16-8DF74B10E1E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7" name="Flecha derecha 1">
          <a:extLst>
            <a:ext uri="{FF2B5EF4-FFF2-40B4-BE49-F238E27FC236}">
              <a16:creationId xmlns:a16="http://schemas.microsoft.com/office/drawing/2014/main" id="{C65E20EB-26C7-4AC9-9CA3-344FCE23F36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8" name="Flecha derecha 1">
          <a:extLst>
            <a:ext uri="{FF2B5EF4-FFF2-40B4-BE49-F238E27FC236}">
              <a16:creationId xmlns:a16="http://schemas.microsoft.com/office/drawing/2014/main" id="{4BC9489D-BBB6-4447-BC59-E0645311BE6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" name="Flecha derecha 1">
          <a:extLst>
            <a:ext uri="{FF2B5EF4-FFF2-40B4-BE49-F238E27FC236}">
              <a16:creationId xmlns:a16="http://schemas.microsoft.com/office/drawing/2014/main" id="{952E9437-68AE-406A-A7C1-040A6B24936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0" name="Flecha derecha 1">
          <a:extLst>
            <a:ext uri="{FF2B5EF4-FFF2-40B4-BE49-F238E27FC236}">
              <a16:creationId xmlns:a16="http://schemas.microsoft.com/office/drawing/2014/main" id="{A1FAFC39-414B-4712-A45F-8616B93C8D1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1" name="Flecha derecha 1">
          <a:extLst>
            <a:ext uri="{FF2B5EF4-FFF2-40B4-BE49-F238E27FC236}">
              <a16:creationId xmlns:a16="http://schemas.microsoft.com/office/drawing/2014/main" id="{6EFE0DE8-28C2-4DCC-8EDB-97E031EF1C3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2" name="Flecha derecha 1">
          <a:extLst>
            <a:ext uri="{FF2B5EF4-FFF2-40B4-BE49-F238E27FC236}">
              <a16:creationId xmlns:a16="http://schemas.microsoft.com/office/drawing/2014/main" id="{1F741A17-F9A5-4566-BBCE-936998A52B1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" name="Flecha derecha 1">
          <a:extLst>
            <a:ext uri="{FF2B5EF4-FFF2-40B4-BE49-F238E27FC236}">
              <a16:creationId xmlns:a16="http://schemas.microsoft.com/office/drawing/2014/main" id="{DD303872-8C35-46E4-B5BC-1135B5F8918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4" name="Flecha derecha 1">
          <a:extLst>
            <a:ext uri="{FF2B5EF4-FFF2-40B4-BE49-F238E27FC236}">
              <a16:creationId xmlns:a16="http://schemas.microsoft.com/office/drawing/2014/main" id="{7EC4AF36-2D23-47D7-875C-770C2EEAA8C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5" name="Flecha derecha 1">
          <a:extLst>
            <a:ext uri="{FF2B5EF4-FFF2-40B4-BE49-F238E27FC236}">
              <a16:creationId xmlns:a16="http://schemas.microsoft.com/office/drawing/2014/main" id="{1950B20B-393D-4AF4-AA7C-788DD4FDBA7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6" name="Flecha derecha 1">
          <a:extLst>
            <a:ext uri="{FF2B5EF4-FFF2-40B4-BE49-F238E27FC236}">
              <a16:creationId xmlns:a16="http://schemas.microsoft.com/office/drawing/2014/main" id="{68FB90AA-94BA-4115-8913-3C0A3BD55ED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7" name="Flecha derecha 1">
          <a:extLst>
            <a:ext uri="{FF2B5EF4-FFF2-40B4-BE49-F238E27FC236}">
              <a16:creationId xmlns:a16="http://schemas.microsoft.com/office/drawing/2014/main" id="{CAF18E75-CE51-4BFF-8FE3-98F10D83768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8" name="Flecha derecha 1">
          <a:extLst>
            <a:ext uri="{FF2B5EF4-FFF2-40B4-BE49-F238E27FC236}">
              <a16:creationId xmlns:a16="http://schemas.microsoft.com/office/drawing/2014/main" id="{60012888-44C1-4BE7-8951-1DBA02DAF21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9" name="Flecha derecha 1">
          <a:extLst>
            <a:ext uri="{FF2B5EF4-FFF2-40B4-BE49-F238E27FC236}">
              <a16:creationId xmlns:a16="http://schemas.microsoft.com/office/drawing/2014/main" id="{4A6AE572-3C3D-4026-A66D-963A984A6A5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0" name="Flecha derecha 1">
          <a:extLst>
            <a:ext uri="{FF2B5EF4-FFF2-40B4-BE49-F238E27FC236}">
              <a16:creationId xmlns:a16="http://schemas.microsoft.com/office/drawing/2014/main" id="{B6E2D418-02E7-4079-B19E-366208286D4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1" name="Flecha derecha 1">
          <a:extLst>
            <a:ext uri="{FF2B5EF4-FFF2-40B4-BE49-F238E27FC236}">
              <a16:creationId xmlns:a16="http://schemas.microsoft.com/office/drawing/2014/main" id="{594B29FE-6DCF-4C07-9AB4-A265ED446EA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2" name="Flecha derecha 25">
          <a:extLst>
            <a:ext uri="{FF2B5EF4-FFF2-40B4-BE49-F238E27FC236}">
              <a16:creationId xmlns:a16="http://schemas.microsoft.com/office/drawing/2014/main" id="{68FF3D1C-2A8F-498F-BED8-86EFE2EC77E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3" name="Flecha derecha 1">
          <a:extLst>
            <a:ext uri="{FF2B5EF4-FFF2-40B4-BE49-F238E27FC236}">
              <a16:creationId xmlns:a16="http://schemas.microsoft.com/office/drawing/2014/main" id="{0BEF41CD-5E11-483A-91CB-BE38F4C6E92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4" name="Flecha derecha 1">
          <a:extLst>
            <a:ext uri="{FF2B5EF4-FFF2-40B4-BE49-F238E27FC236}">
              <a16:creationId xmlns:a16="http://schemas.microsoft.com/office/drawing/2014/main" id="{AF1FC98F-AA81-429E-BB03-C8AC299389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5" name="Flecha derecha 1">
          <a:extLst>
            <a:ext uri="{FF2B5EF4-FFF2-40B4-BE49-F238E27FC236}">
              <a16:creationId xmlns:a16="http://schemas.microsoft.com/office/drawing/2014/main" id="{FF743018-344A-4026-95E5-37C501E7ACA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6" name="Flecha derecha 1">
          <a:extLst>
            <a:ext uri="{FF2B5EF4-FFF2-40B4-BE49-F238E27FC236}">
              <a16:creationId xmlns:a16="http://schemas.microsoft.com/office/drawing/2014/main" id="{4B44EB03-5C78-4647-BFFB-839EEB87351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7" name="Flecha derecha 1">
          <a:extLst>
            <a:ext uri="{FF2B5EF4-FFF2-40B4-BE49-F238E27FC236}">
              <a16:creationId xmlns:a16="http://schemas.microsoft.com/office/drawing/2014/main" id="{DAE0AA16-AED0-43C8-83B3-D328B6C4B95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8" name="Flecha derecha 1">
          <a:extLst>
            <a:ext uri="{FF2B5EF4-FFF2-40B4-BE49-F238E27FC236}">
              <a16:creationId xmlns:a16="http://schemas.microsoft.com/office/drawing/2014/main" id="{467AFE51-3547-4830-BCFE-D06ED3959A7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9" name="Flecha derecha 1">
          <a:extLst>
            <a:ext uri="{FF2B5EF4-FFF2-40B4-BE49-F238E27FC236}">
              <a16:creationId xmlns:a16="http://schemas.microsoft.com/office/drawing/2014/main" id="{33242902-845F-40D6-90B5-678AAC717CB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0" name="Flecha derecha 1">
          <a:extLst>
            <a:ext uri="{FF2B5EF4-FFF2-40B4-BE49-F238E27FC236}">
              <a16:creationId xmlns:a16="http://schemas.microsoft.com/office/drawing/2014/main" id="{7DDDB670-F43E-459E-8CF6-1CD90A8E4B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1" name="Flecha derecha 1">
          <a:extLst>
            <a:ext uri="{FF2B5EF4-FFF2-40B4-BE49-F238E27FC236}">
              <a16:creationId xmlns:a16="http://schemas.microsoft.com/office/drawing/2014/main" id="{1D68E698-B640-4163-B2F2-798441EF4FA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2" name="Flecha derecha 1">
          <a:extLst>
            <a:ext uri="{FF2B5EF4-FFF2-40B4-BE49-F238E27FC236}">
              <a16:creationId xmlns:a16="http://schemas.microsoft.com/office/drawing/2014/main" id="{4797B733-34E1-4A4F-8C9B-BE2F089EE52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3" name="Flecha derecha 1">
          <a:extLst>
            <a:ext uri="{FF2B5EF4-FFF2-40B4-BE49-F238E27FC236}">
              <a16:creationId xmlns:a16="http://schemas.microsoft.com/office/drawing/2014/main" id="{A1F628B8-43FB-4BC5-B2F4-118E0383104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4" name="Flecha derecha 1">
          <a:extLst>
            <a:ext uri="{FF2B5EF4-FFF2-40B4-BE49-F238E27FC236}">
              <a16:creationId xmlns:a16="http://schemas.microsoft.com/office/drawing/2014/main" id="{4822463F-DCE5-4A24-892D-D9CFECC3673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5" name="Flecha derecha 1">
          <a:extLst>
            <a:ext uri="{FF2B5EF4-FFF2-40B4-BE49-F238E27FC236}">
              <a16:creationId xmlns:a16="http://schemas.microsoft.com/office/drawing/2014/main" id="{385948CC-AE1E-4945-8DAB-982AD5FB289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6" name="Flecha derecha 1">
          <a:extLst>
            <a:ext uri="{FF2B5EF4-FFF2-40B4-BE49-F238E27FC236}">
              <a16:creationId xmlns:a16="http://schemas.microsoft.com/office/drawing/2014/main" id="{FDAA09F3-FB8F-4EBD-BC8B-8EA135FE6ED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7" name="Flecha derecha 1">
          <a:extLst>
            <a:ext uri="{FF2B5EF4-FFF2-40B4-BE49-F238E27FC236}">
              <a16:creationId xmlns:a16="http://schemas.microsoft.com/office/drawing/2014/main" id="{97357EF0-9E1D-4460-AA93-258A39794B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8" name="Flecha derecha 1">
          <a:extLst>
            <a:ext uri="{FF2B5EF4-FFF2-40B4-BE49-F238E27FC236}">
              <a16:creationId xmlns:a16="http://schemas.microsoft.com/office/drawing/2014/main" id="{C37393D6-2D18-4682-B066-B534325FB25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9" name="Flecha derecha 1">
          <a:extLst>
            <a:ext uri="{FF2B5EF4-FFF2-40B4-BE49-F238E27FC236}">
              <a16:creationId xmlns:a16="http://schemas.microsoft.com/office/drawing/2014/main" id="{8C74B5A7-8CB6-4908-8660-1E668B88BC4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0" name="Flecha derecha 1">
          <a:extLst>
            <a:ext uri="{FF2B5EF4-FFF2-40B4-BE49-F238E27FC236}">
              <a16:creationId xmlns:a16="http://schemas.microsoft.com/office/drawing/2014/main" id="{A5EB0E34-8A50-48DE-AD49-4F595B9025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1" name="Flecha derecha 1">
          <a:extLst>
            <a:ext uri="{FF2B5EF4-FFF2-40B4-BE49-F238E27FC236}">
              <a16:creationId xmlns:a16="http://schemas.microsoft.com/office/drawing/2014/main" id="{A79B09CD-283C-4240-AAC5-1EC122F19CE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2" name="Flecha derecha 1">
          <a:extLst>
            <a:ext uri="{FF2B5EF4-FFF2-40B4-BE49-F238E27FC236}">
              <a16:creationId xmlns:a16="http://schemas.microsoft.com/office/drawing/2014/main" id="{F1A092F0-0950-4584-8D64-22BD49A8715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3" name="Flecha derecha 1">
          <a:extLst>
            <a:ext uri="{FF2B5EF4-FFF2-40B4-BE49-F238E27FC236}">
              <a16:creationId xmlns:a16="http://schemas.microsoft.com/office/drawing/2014/main" id="{F596626F-9E94-4011-8821-6508BFD3A47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4" name="Flecha derecha 1">
          <a:extLst>
            <a:ext uri="{FF2B5EF4-FFF2-40B4-BE49-F238E27FC236}">
              <a16:creationId xmlns:a16="http://schemas.microsoft.com/office/drawing/2014/main" id="{5624D29E-A081-45E1-838B-CDB1A7EEACB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5" name="Flecha derecha 1">
          <a:extLst>
            <a:ext uri="{FF2B5EF4-FFF2-40B4-BE49-F238E27FC236}">
              <a16:creationId xmlns:a16="http://schemas.microsoft.com/office/drawing/2014/main" id="{C0BF4FFF-6496-4853-9C72-DA7D8454B11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6" name="Flecha derecha 1">
          <a:extLst>
            <a:ext uri="{FF2B5EF4-FFF2-40B4-BE49-F238E27FC236}">
              <a16:creationId xmlns:a16="http://schemas.microsoft.com/office/drawing/2014/main" id="{3D0249A6-5490-4D9D-8A43-2B1DA6C373B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7" name="Flecha derecha 1">
          <a:extLst>
            <a:ext uri="{FF2B5EF4-FFF2-40B4-BE49-F238E27FC236}">
              <a16:creationId xmlns:a16="http://schemas.microsoft.com/office/drawing/2014/main" id="{0BDAC366-F12F-4071-A17E-15EFD0207B1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8" name="Flecha derecha 1">
          <a:extLst>
            <a:ext uri="{FF2B5EF4-FFF2-40B4-BE49-F238E27FC236}">
              <a16:creationId xmlns:a16="http://schemas.microsoft.com/office/drawing/2014/main" id="{296791CE-A4F5-46EB-BA27-DEC8EA7F339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9" name="Flecha derecha 1">
          <a:extLst>
            <a:ext uri="{FF2B5EF4-FFF2-40B4-BE49-F238E27FC236}">
              <a16:creationId xmlns:a16="http://schemas.microsoft.com/office/drawing/2014/main" id="{B057004C-8B2B-4E09-8DD7-9E7741E33E4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0" name="Flecha derecha 1">
          <a:extLst>
            <a:ext uri="{FF2B5EF4-FFF2-40B4-BE49-F238E27FC236}">
              <a16:creationId xmlns:a16="http://schemas.microsoft.com/office/drawing/2014/main" id="{F1A4D781-ADBB-4A27-A007-59AE77F8E18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1" name="Flecha derecha 1">
          <a:extLst>
            <a:ext uri="{FF2B5EF4-FFF2-40B4-BE49-F238E27FC236}">
              <a16:creationId xmlns:a16="http://schemas.microsoft.com/office/drawing/2014/main" id="{81403174-C3C7-45E5-880B-1FE477A0E0D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2" name="Flecha derecha 1">
          <a:extLst>
            <a:ext uri="{FF2B5EF4-FFF2-40B4-BE49-F238E27FC236}">
              <a16:creationId xmlns:a16="http://schemas.microsoft.com/office/drawing/2014/main" id="{F2E0064C-BAE9-456A-8951-3490B879553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3" name="Flecha derecha 1">
          <a:extLst>
            <a:ext uri="{FF2B5EF4-FFF2-40B4-BE49-F238E27FC236}">
              <a16:creationId xmlns:a16="http://schemas.microsoft.com/office/drawing/2014/main" id="{6E75A80C-1CA4-49A6-A16F-47838EFEC55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4" name="Flecha derecha 1">
          <a:extLst>
            <a:ext uri="{FF2B5EF4-FFF2-40B4-BE49-F238E27FC236}">
              <a16:creationId xmlns:a16="http://schemas.microsoft.com/office/drawing/2014/main" id="{1009FDF7-18F6-44A9-A1EC-1C63CB1D6C1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5" name="Flecha derecha 1">
          <a:extLst>
            <a:ext uri="{FF2B5EF4-FFF2-40B4-BE49-F238E27FC236}">
              <a16:creationId xmlns:a16="http://schemas.microsoft.com/office/drawing/2014/main" id="{9F42BC29-5FF5-40CB-AB2B-EFBFD88BF01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6" name="Flecha derecha 1">
          <a:extLst>
            <a:ext uri="{FF2B5EF4-FFF2-40B4-BE49-F238E27FC236}">
              <a16:creationId xmlns:a16="http://schemas.microsoft.com/office/drawing/2014/main" id="{6E62206E-86F4-4CE0-8FFC-0767FAF3F39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7" name="Flecha derecha 1">
          <a:extLst>
            <a:ext uri="{FF2B5EF4-FFF2-40B4-BE49-F238E27FC236}">
              <a16:creationId xmlns:a16="http://schemas.microsoft.com/office/drawing/2014/main" id="{18580369-01F4-4F96-9584-35B6DCF0AFA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8" name="Flecha derecha 1">
          <a:extLst>
            <a:ext uri="{FF2B5EF4-FFF2-40B4-BE49-F238E27FC236}">
              <a16:creationId xmlns:a16="http://schemas.microsoft.com/office/drawing/2014/main" id="{4DDBC888-6716-4D31-868F-86DC3B81381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9" name="Flecha derecha 1">
          <a:extLst>
            <a:ext uri="{FF2B5EF4-FFF2-40B4-BE49-F238E27FC236}">
              <a16:creationId xmlns:a16="http://schemas.microsoft.com/office/drawing/2014/main" id="{D468EE83-3D69-4950-826C-7E5B4474B88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0" name="Flecha derecha 1">
          <a:extLst>
            <a:ext uri="{FF2B5EF4-FFF2-40B4-BE49-F238E27FC236}">
              <a16:creationId xmlns:a16="http://schemas.microsoft.com/office/drawing/2014/main" id="{B81DEE07-276B-46C5-A8BE-39003EEB82D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1" name="Flecha derecha 25">
          <a:extLst>
            <a:ext uri="{FF2B5EF4-FFF2-40B4-BE49-F238E27FC236}">
              <a16:creationId xmlns:a16="http://schemas.microsoft.com/office/drawing/2014/main" id="{838644BD-B202-43E6-82C6-DAEDED4BED8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2" name="Flecha derecha 1">
          <a:extLst>
            <a:ext uri="{FF2B5EF4-FFF2-40B4-BE49-F238E27FC236}">
              <a16:creationId xmlns:a16="http://schemas.microsoft.com/office/drawing/2014/main" id="{2E8889BD-D509-47F9-999F-77BE3B87664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3" name="Flecha derecha 1">
          <a:extLst>
            <a:ext uri="{FF2B5EF4-FFF2-40B4-BE49-F238E27FC236}">
              <a16:creationId xmlns:a16="http://schemas.microsoft.com/office/drawing/2014/main" id="{043D5351-5313-41A4-B2DB-129F71B5A9D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4" name="Flecha derecha 1">
          <a:extLst>
            <a:ext uri="{FF2B5EF4-FFF2-40B4-BE49-F238E27FC236}">
              <a16:creationId xmlns:a16="http://schemas.microsoft.com/office/drawing/2014/main" id="{A1B0A86D-51B5-41E8-AF13-BFABA2205B5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5" name="Flecha derecha 1">
          <a:extLst>
            <a:ext uri="{FF2B5EF4-FFF2-40B4-BE49-F238E27FC236}">
              <a16:creationId xmlns:a16="http://schemas.microsoft.com/office/drawing/2014/main" id="{D8346A2B-116B-40AE-99D6-33B94AE1812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6" name="Flecha derecha 1">
          <a:extLst>
            <a:ext uri="{FF2B5EF4-FFF2-40B4-BE49-F238E27FC236}">
              <a16:creationId xmlns:a16="http://schemas.microsoft.com/office/drawing/2014/main" id="{6D69AEAE-9DC6-4957-A481-65252CF4F55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7" name="Flecha derecha 1">
          <a:extLst>
            <a:ext uri="{FF2B5EF4-FFF2-40B4-BE49-F238E27FC236}">
              <a16:creationId xmlns:a16="http://schemas.microsoft.com/office/drawing/2014/main" id="{624F699B-5422-4259-AAFC-B5204D538C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8" name="Flecha derecha 1">
          <a:extLst>
            <a:ext uri="{FF2B5EF4-FFF2-40B4-BE49-F238E27FC236}">
              <a16:creationId xmlns:a16="http://schemas.microsoft.com/office/drawing/2014/main" id="{A4819AFD-DEB0-40D2-9B26-A6D8F98A2ED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9" name="Flecha derecha 1">
          <a:extLst>
            <a:ext uri="{FF2B5EF4-FFF2-40B4-BE49-F238E27FC236}">
              <a16:creationId xmlns:a16="http://schemas.microsoft.com/office/drawing/2014/main" id="{FBA8ED35-8538-417E-99AA-FC129F647DE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0" name="Flecha derecha 1">
          <a:extLst>
            <a:ext uri="{FF2B5EF4-FFF2-40B4-BE49-F238E27FC236}">
              <a16:creationId xmlns:a16="http://schemas.microsoft.com/office/drawing/2014/main" id="{B7969F43-BA2E-42E8-B77F-B80412E3439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1" name="Flecha derecha 1">
          <a:extLst>
            <a:ext uri="{FF2B5EF4-FFF2-40B4-BE49-F238E27FC236}">
              <a16:creationId xmlns:a16="http://schemas.microsoft.com/office/drawing/2014/main" id="{FE4698A1-344E-499A-9312-677AF818EA8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2" name="Flecha derecha 1">
          <a:extLst>
            <a:ext uri="{FF2B5EF4-FFF2-40B4-BE49-F238E27FC236}">
              <a16:creationId xmlns:a16="http://schemas.microsoft.com/office/drawing/2014/main" id="{FC5F3D79-989B-48DA-B6B6-AB9CA61821C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3" name="Flecha derecha 1">
          <a:extLst>
            <a:ext uri="{FF2B5EF4-FFF2-40B4-BE49-F238E27FC236}">
              <a16:creationId xmlns:a16="http://schemas.microsoft.com/office/drawing/2014/main" id="{114C5BF8-9964-47A7-8012-1D6BEE55664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4" name="Flecha derecha 1">
          <a:extLst>
            <a:ext uri="{FF2B5EF4-FFF2-40B4-BE49-F238E27FC236}">
              <a16:creationId xmlns:a16="http://schemas.microsoft.com/office/drawing/2014/main" id="{CE0B2D62-CC46-4011-88D6-8CEDC7F814F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5" name="Flecha derecha 1">
          <a:extLst>
            <a:ext uri="{FF2B5EF4-FFF2-40B4-BE49-F238E27FC236}">
              <a16:creationId xmlns:a16="http://schemas.microsoft.com/office/drawing/2014/main" id="{4F0A0D86-4823-4D1A-B556-675DDB712C3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6" name="Flecha derecha 1">
          <a:extLst>
            <a:ext uri="{FF2B5EF4-FFF2-40B4-BE49-F238E27FC236}">
              <a16:creationId xmlns:a16="http://schemas.microsoft.com/office/drawing/2014/main" id="{2104A7E1-ED03-455B-B794-4411541B27E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7" name="Flecha derecha 1">
          <a:extLst>
            <a:ext uri="{FF2B5EF4-FFF2-40B4-BE49-F238E27FC236}">
              <a16:creationId xmlns:a16="http://schemas.microsoft.com/office/drawing/2014/main" id="{BAE89189-0894-4522-9D2E-E92BAD97979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8" name="Flecha derecha 1">
          <a:extLst>
            <a:ext uri="{FF2B5EF4-FFF2-40B4-BE49-F238E27FC236}">
              <a16:creationId xmlns:a16="http://schemas.microsoft.com/office/drawing/2014/main" id="{FE9AF316-03D8-4C61-AD16-CE57063443F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9" name="Flecha derecha 1">
          <a:extLst>
            <a:ext uri="{FF2B5EF4-FFF2-40B4-BE49-F238E27FC236}">
              <a16:creationId xmlns:a16="http://schemas.microsoft.com/office/drawing/2014/main" id="{57F139B2-6024-4037-BE42-A28E1383319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0" name="Flecha derecha 1">
          <a:extLst>
            <a:ext uri="{FF2B5EF4-FFF2-40B4-BE49-F238E27FC236}">
              <a16:creationId xmlns:a16="http://schemas.microsoft.com/office/drawing/2014/main" id="{93E704B2-8B37-422D-AD3F-8577841BD7C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1" name="Flecha derecha 1">
          <a:extLst>
            <a:ext uri="{FF2B5EF4-FFF2-40B4-BE49-F238E27FC236}">
              <a16:creationId xmlns:a16="http://schemas.microsoft.com/office/drawing/2014/main" id="{B948C0A4-594A-4C7F-8F20-D402072A0A8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2" name="Flecha derecha 1">
          <a:extLst>
            <a:ext uri="{FF2B5EF4-FFF2-40B4-BE49-F238E27FC236}">
              <a16:creationId xmlns:a16="http://schemas.microsoft.com/office/drawing/2014/main" id="{A45B375B-DACA-467B-B07B-C2004743187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3" name="Flecha derecha 1">
          <a:extLst>
            <a:ext uri="{FF2B5EF4-FFF2-40B4-BE49-F238E27FC236}">
              <a16:creationId xmlns:a16="http://schemas.microsoft.com/office/drawing/2014/main" id="{E1A6CAD0-0AB2-4FBE-8057-5914CC73AE9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4" name="Flecha derecha 1">
          <a:extLst>
            <a:ext uri="{FF2B5EF4-FFF2-40B4-BE49-F238E27FC236}">
              <a16:creationId xmlns:a16="http://schemas.microsoft.com/office/drawing/2014/main" id="{59C0A173-796F-47B2-A054-44CD41EFAA3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5" name="Flecha derecha 1">
          <a:extLst>
            <a:ext uri="{FF2B5EF4-FFF2-40B4-BE49-F238E27FC236}">
              <a16:creationId xmlns:a16="http://schemas.microsoft.com/office/drawing/2014/main" id="{DD615AD3-2CED-45E2-89FE-7B23133027A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6" name="Flecha derecha 1">
          <a:extLst>
            <a:ext uri="{FF2B5EF4-FFF2-40B4-BE49-F238E27FC236}">
              <a16:creationId xmlns:a16="http://schemas.microsoft.com/office/drawing/2014/main" id="{1DE3F269-6CD4-4E10-B629-765D80487DC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7" name="Flecha derecha 1">
          <a:extLst>
            <a:ext uri="{FF2B5EF4-FFF2-40B4-BE49-F238E27FC236}">
              <a16:creationId xmlns:a16="http://schemas.microsoft.com/office/drawing/2014/main" id="{944A7487-3E83-4939-8D29-5AB4E6FEBF3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8" name="Flecha derecha 1">
          <a:extLst>
            <a:ext uri="{FF2B5EF4-FFF2-40B4-BE49-F238E27FC236}">
              <a16:creationId xmlns:a16="http://schemas.microsoft.com/office/drawing/2014/main" id="{0F089C3F-211E-44FB-930A-0DA0C17DBD9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9" name="Flecha derecha 1">
          <a:extLst>
            <a:ext uri="{FF2B5EF4-FFF2-40B4-BE49-F238E27FC236}">
              <a16:creationId xmlns:a16="http://schemas.microsoft.com/office/drawing/2014/main" id="{F25BB928-C341-430F-B4A4-14FE91003AE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0" name="Flecha derecha 1">
          <a:extLst>
            <a:ext uri="{FF2B5EF4-FFF2-40B4-BE49-F238E27FC236}">
              <a16:creationId xmlns:a16="http://schemas.microsoft.com/office/drawing/2014/main" id="{833A9F30-AD4B-47F3-A1CC-27659DE5523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1" name="Flecha derecha 1">
          <a:extLst>
            <a:ext uri="{FF2B5EF4-FFF2-40B4-BE49-F238E27FC236}">
              <a16:creationId xmlns:a16="http://schemas.microsoft.com/office/drawing/2014/main" id="{B865AE9E-F119-44D0-A856-D073FD97A52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2" name="Flecha derecha 1">
          <a:extLst>
            <a:ext uri="{FF2B5EF4-FFF2-40B4-BE49-F238E27FC236}">
              <a16:creationId xmlns:a16="http://schemas.microsoft.com/office/drawing/2014/main" id="{CA6E6E24-7A59-4131-8377-3279679EF15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3" name="Flecha derecha 1">
          <a:extLst>
            <a:ext uri="{FF2B5EF4-FFF2-40B4-BE49-F238E27FC236}">
              <a16:creationId xmlns:a16="http://schemas.microsoft.com/office/drawing/2014/main" id="{B33F146D-0C17-4F55-9B92-5CDA9A30B2F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4" name="Flecha derecha 1">
          <a:extLst>
            <a:ext uri="{FF2B5EF4-FFF2-40B4-BE49-F238E27FC236}">
              <a16:creationId xmlns:a16="http://schemas.microsoft.com/office/drawing/2014/main" id="{394DED4F-5523-499F-8116-9E98CCD0581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5" name="Flecha derecha 1">
          <a:extLst>
            <a:ext uri="{FF2B5EF4-FFF2-40B4-BE49-F238E27FC236}">
              <a16:creationId xmlns:a16="http://schemas.microsoft.com/office/drawing/2014/main" id="{8B86D89D-9725-4E88-BD36-09D6066A436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6" name="Flecha derecha 1">
          <a:extLst>
            <a:ext uri="{FF2B5EF4-FFF2-40B4-BE49-F238E27FC236}">
              <a16:creationId xmlns:a16="http://schemas.microsoft.com/office/drawing/2014/main" id="{5DF8D4F2-A2A6-4630-A997-F66FA69A9C7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7" name="Flecha derecha 1">
          <a:extLst>
            <a:ext uri="{FF2B5EF4-FFF2-40B4-BE49-F238E27FC236}">
              <a16:creationId xmlns:a16="http://schemas.microsoft.com/office/drawing/2014/main" id="{AC985774-3966-4B5A-A9FD-B0FFDB002D4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8" name="Flecha derecha 1">
          <a:extLst>
            <a:ext uri="{FF2B5EF4-FFF2-40B4-BE49-F238E27FC236}">
              <a16:creationId xmlns:a16="http://schemas.microsoft.com/office/drawing/2014/main" id="{322AD7C3-FA43-4941-AF59-1BE9A3840AB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9" name="Flecha derecha 1">
          <a:extLst>
            <a:ext uri="{FF2B5EF4-FFF2-40B4-BE49-F238E27FC236}">
              <a16:creationId xmlns:a16="http://schemas.microsoft.com/office/drawing/2014/main" id="{CA2AD701-1123-44A2-8E68-3DE3CE21F7F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0" name="Flecha derecha 1">
          <a:extLst>
            <a:ext uri="{FF2B5EF4-FFF2-40B4-BE49-F238E27FC236}">
              <a16:creationId xmlns:a16="http://schemas.microsoft.com/office/drawing/2014/main" id="{96D0CB3B-2B50-42A0-8F1E-CD2968787D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1" name="Flecha derecha 1">
          <a:extLst>
            <a:ext uri="{FF2B5EF4-FFF2-40B4-BE49-F238E27FC236}">
              <a16:creationId xmlns:a16="http://schemas.microsoft.com/office/drawing/2014/main" id="{555C712D-3863-4AD3-8E79-91B427F73D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2" name="Flecha derecha 1">
          <a:extLst>
            <a:ext uri="{FF2B5EF4-FFF2-40B4-BE49-F238E27FC236}">
              <a16:creationId xmlns:a16="http://schemas.microsoft.com/office/drawing/2014/main" id="{A5737789-777E-41BC-AA4D-475AB5D0229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3" name="Flecha derecha 1">
          <a:extLst>
            <a:ext uri="{FF2B5EF4-FFF2-40B4-BE49-F238E27FC236}">
              <a16:creationId xmlns:a16="http://schemas.microsoft.com/office/drawing/2014/main" id="{2B62F5FE-93C4-4BCA-B91A-90114D361DF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4" name="Flecha derecha 1">
          <a:extLst>
            <a:ext uri="{FF2B5EF4-FFF2-40B4-BE49-F238E27FC236}">
              <a16:creationId xmlns:a16="http://schemas.microsoft.com/office/drawing/2014/main" id="{DF05D20F-9137-4C55-99BB-6A3A45E7106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5" name="Flecha derecha 1">
          <a:extLst>
            <a:ext uri="{FF2B5EF4-FFF2-40B4-BE49-F238E27FC236}">
              <a16:creationId xmlns:a16="http://schemas.microsoft.com/office/drawing/2014/main" id="{FACCBB72-6372-4AAA-88DD-62A67FF00F2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6" name="Flecha derecha 1">
          <a:extLst>
            <a:ext uri="{FF2B5EF4-FFF2-40B4-BE49-F238E27FC236}">
              <a16:creationId xmlns:a16="http://schemas.microsoft.com/office/drawing/2014/main" id="{DB43EE8D-6AEA-46AB-81F4-6C7B5FEB93F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7" name="Flecha derecha 1">
          <a:extLst>
            <a:ext uri="{FF2B5EF4-FFF2-40B4-BE49-F238E27FC236}">
              <a16:creationId xmlns:a16="http://schemas.microsoft.com/office/drawing/2014/main" id="{02665F74-1CD5-4FFD-9E03-9FB004696A7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8" name="Flecha derecha 1">
          <a:extLst>
            <a:ext uri="{FF2B5EF4-FFF2-40B4-BE49-F238E27FC236}">
              <a16:creationId xmlns:a16="http://schemas.microsoft.com/office/drawing/2014/main" id="{CB490F1A-0FDA-4A04-AC66-E54A75C3527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9" name="Flecha derecha 1">
          <a:extLst>
            <a:ext uri="{FF2B5EF4-FFF2-40B4-BE49-F238E27FC236}">
              <a16:creationId xmlns:a16="http://schemas.microsoft.com/office/drawing/2014/main" id="{F80D7B8C-D0F1-4999-B1B1-5C698E7C614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0" name="Flecha derecha 1">
          <a:extLst>
            <a:ext uri="{FF2B5EF4-FFF2-40B4-BE49-F238E27FC236}">
              <a16:creationId xmlns:a16="http://schemas.microsoft.com/office/drawing/2014/main" id="{830886F4-851B-43A6-9789-B0658EB63E8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1" name="Flecha derecha 1">
          <a:extLst>
            <a:ext uri="{FF2B5EF4-FFF2-40B4-BE49-F238E27FC236}">
              <a16:creationId xmlns:a16="http://schemas.microsoft.com/office/drawing/2014/main" id="{6B7C0157-A37A-4F6A-B75E-549B82C5480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2" name="Flecha derecha 1">
          <a:extLst>
            <a:ext uri="{FF2B5EF4-FFF2-40B4-BE49-F238E27FC236}">
              <a16:creationId xmlns:a16="http://schemas.microsoft.com/office/drawing/2014/main" id="{115F50D4-83CB-4E41-B411-B417BF0E3B1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3" name="Flecha derecha 25">
          <a:extLst>
            <a:ext uri="{FF2B5EF4-FFF2-40B4-BE49-F238E27FC236}">
              <a16:creationId xmlns:a16="http://schemas.microsoft.com/office/drawing/2014/main" id="{F36F63CD-4022-41D2-BE7C-9712810E863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4" name="Flecha derecha 1">
          <a:extLst>
            <a:ext uri="{FF2B5EF4-FFF2-40B4-BE49-F238E27FC236}">
              <a16:creationId xmlns:a16="http://schemas.microsoft.com/office/drawing/2014/main" id="{6BF61B63-5818-4C7D-8B31-3BA741B290A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5" name="Flecha derecha 1">
          <a:extLst>
            <a:ext uri="{FF2B5EF4-FFF2-40B4-BE49-F238E27FC236}">
              <a16:creationId xmlns:a16="http://schemas.microsoft.com/office/drawing/2014/main" id="{8BD049BB-0056-4F9E-93B5-64A01DF0DFE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6" name="Flecha derecha 1">
          <a:extLst>
            <a:ext uri="{FF2B5EF4-FFF2-40B4-BE49-F238E27FC236}">
              <a16:creationId xmlns:a16="http://schemas.microsoft.com/office/drawing/2014/main" id="{0470DED8-45D0-4BD6-9A42-3B4678E7DA2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7" name="Flecha derecha 1">
          <a:extLst>
            <a:ext uri="{FF2B5EF4-FFF2-40B4-BE49-F238E27FC236}">
              <a16:creationId xmlns:a16="http://schemas.microsoft.com/office/drawing/2014/main" id="{62C1CEAE-98F8-4784-BB62-86247D26197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8" name="Flecha derecha 1">
          <a:extLst>
            <a:ext uri="{FF2B5EF4-FFF2-40B4-BE49-F238E27FC236}">
              <a16:creationId xmlns:a16="http://schemas.microsoft.com/office/drawing/2014/main" id="{CB908951-204C-4FAB-9541-7AE39351295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9" name="Flecha derecha 1">
          <a:extLst>
            <a:ext uri="{FF2B5EF4-FFF2-40B4-BE49-F238E27FC236}">
              <a16:creationId xmlns:a16="http://schemas.microsoft.com/office/drawing/2014/main" id="{7F053EB3-EA91-4A6C-9967-3B99CBC142F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0" name="Flecha derecha 1">
          <a:extLst>
            <a:ext uri="{FF2B5EF4-FFF2-40B4-BE49-F238E27FC236}">
              <a16:creationId xmlns:a16="http://schemas.microsoft.com/office/drawing/2014/main" id="{CE3D6C30-1C45-47AF-AD13-EB45E44A7C8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1" name="Flecha derecha 1">
          <a:extLst>
            <a:ext uri="{FF2B5EF4-FFF2-40B4-BE49-F238E27FC236}">
              <a16:creationId xmlns:a16="http://schemas.microsoft.com/office/drawing/2014/main" id="{841F3777-1D99-4FC8-8D32-772E065B3C4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2" name="Flecha derecha 1">
          <a:extLst>
            <a:ext uri="{FF2B5EF4-FFF2-40B4-BE49-F238E27FC236}">
              <a16:creationId xmlns:a16="http://schemas.microsoft.com/office/drawing/2014/main" id="{8F3A3614-E5F4-427D-9B0B-D48D7F893BB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3" name="Flecha derecha 1">
          <a:extLst>
            <a:ext uri="{FF2B5EF4-FFF2-40B4-BE49-F238E27FC236}">
              <a16:creationId xmlns:a16="http://schemas.microsoft.com/office/drawing/2014/main" id="{9216EBBE-F222-48B8-84D2-B22DD43B553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4" name="Flecha derecha 1">
          <a:extLst>
            <a:ext uri="{FF2B5EF4-FFF2-40B4-BE49-F238E27FC236}">
              <a16:creationId xmlns:a16="http://schemas.microsoft.com/office/drawing/2014/main" id="{B8642913-DF41-4BFE-8C39-E8698F1F717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5" name="Flecha derecha 1">
          <a:extLst>
            <a:ext uri="{FF2B5EF4-FFF2-40B4-BE49-F238E27FC236}">
              <a16:creationId xmlns:a16="http://schemas.microsoft.com/office/drawing/2014/main" id="{87F594D9-0C59-4C08-8189-DAA192D8E56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6" name="Flecha derecha 1">
          <a:extLst>
            <a:ext uri="{FF2B5EF4-FFF2-40B4-BE49-F238E27FC236}">
              <a16:creationId xmlns:a16="http://schemas.microsoft.com/office/drawing/2014/main" id="{93A3B532-F6E9-4E40-83B2-A9054129CEA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7" name="Flecha derecha 1">
          <a:extLst>
            <a:ext uri="{FF2B5EF4-FFF2-40B4-BE49-F238E27FC236}">
              <a16:creationId xmlns:a16="http://schemas.microsoft.com/office/drawing/2014/main" id="{D2710531-6136-4ED6-BEA6-106409AFF76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8" name="Flecha derecha 1">
          <a:extLst>
            <a:ext uri="{FF2B5EF4-FFF2-40B4-BE49-F238E27FC236}">
              <a16:creationId xmlns:a16="http://schemas.microsoft.com/office/drawing/2014/main" id="{35C3DCCA-26DA-458A-A488-E0E2B21CF37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9" name="Flecha derecha 1">
          <a:extLst>
            <a:ext uri="{FF2B5EF4-FFF2-40B4-BE49-F238E27FC236}">
              <a16:creationId xmlns:a16="http://schemas.microsoft.com/office/drawing/2014/main" id="{F4B59D67-5671-4DFB-9057-C85DF1FA954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0" name="Flecha derecha 1">
          <a:extLst>
            <a:ext uri="{FF2B5EF4-FFF2-40B4-BE49-F238E27FC236}">
              <a16:creationId xmlns:a16="http://schemas.microsoft.com/office/drawing/2014/main" id="{D9FBB908-30F2-4A93-B5B7-E7386E45CDC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1" name="Flecha derecha 1">
          <a:extLst>
            <a:ext uri="{FF2B5EF4-FFF2-40B4-BE49-F238E27FC236}">
              <a16:creationId xmlns:a16="http://schemas.microsoft.com/office/drawing/2014/main" id="{EE749020-9D2F-4880-8AF2-352F3A85AA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2" name="Flecha derecha 1">
          <a:extLst>
            <a:ext uri="{FF2B5EF4-FFF2-40B4-BE49-F238E27FC236}">
              <a16:creationId xmlns:a16="http://schemas.microsoft.com/office/drawing/2014/main" id="{CBA709DD-DAC7-4915-BDA1-23426D8711F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3" name="Flecha derecha 1">
          <a:extLst>
            <a:ext uri="{FF2B5EF4-FFF2-40B4-BE49-F238E27FC236}">
              <a16:creationId xmlns:a16="http://schemas.microsoft.com/office/drawing/2014/main" id="{AC262369-396B-4135-A1E7-B1EE43EEC10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4" name="Flecha derecha 1">
          <a:extLst>
            <a:ext uri="{FF2B5EF4-FFF2-40B4-BE49-F238E27FC236}">
              <a16:creationId xmlns:a16="http://schemas.microsoft.com/office/drawing/2014/main" id="{C9D06265-0C72-40CF-8453-676504FACB6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5" name="Flecha derecha 1">
          <a:extLst>
            <a:ext uri="{FF2B5EF4-FFF2-40B4-BE49-F238E27FC236}">
              <a16:creationId xmlns:a16="http://schemas.microsoft.com/office/drawing/2014/main" id="{BA3EC071-3F72-4771-BE5C-9E98806F5BD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6" name="Flecha derecha 1">
          <a:extLst>
            <a:ext uri="{FF2B5EF4-FFF2-40B4-BE49-F238E27FC236}">
              <a16:creationId xmlns:a16="http://schemas.microsoft.com/office/drawing/2014/main" id="{0CB03532-B33B-40E8-96D0-7DA829B9471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7" name="Flecha derecha 1">
          <a:extLst>
            <a:ext uri="{FF2B5EF4-FFF2-40B4-BE49-F238E27FC236}">
              <a16:creationId xmlns:a16="http://schemas.microsoft.com/office/drawing/2014/main" id="{F447EDF0-C642-4F09-B76A-25B7FB175A9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8" name="Flecha derecha 1">
          <a:extLst>
            <a:ext uri="{FF2B5EF4-FFF2-40B4-BE49-F238E27FC236}">
              <a16:creationId xmlns:a16="http://schemas.microsoft.com/office/drawing/2014/main" id="{F02FEFDE-80C4-44A6-A153-47DBC8A5E2B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9" name="Flecha derecha 1">
          <a:extLst>
            <a:ext uri="{FF2B5EF4-FFF2-40B4-BE49-F238E27FC236}">
              <a16:creationId xmlns:a16="http://schemas.microsoft.com/office/drawing/2014/main" id="{5BE4FD5F-896E-4C09-A6A9-DB37B59CCDC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0" name="Flecha derecha 1">
          <a:extLst>
            <a:ext uri="{FF2B5EF4-FFF2-40B4-BE49-F238E27FC236}">
              <a16:creationId xmlns:a16="http://schemas.microsoft.com/office/drawing/2014/main" id="{20C63D9F-8DC4-45D9-BEAA-71587F4A849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1" name="Flecha derecha 1">
          <a:extLst>
            <a:ext uri="{FF2B5EF4-FFF2-40B4-BE49-F238E27FC236}">
              <a16:creationId xmlns:a16="http://schemas.microsoft.com/office/drawing/2014/main" id="{528842D9-1385-414A-B3DE-AAF578B21B1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2" name="Flecha derecha 1">
          <a:extLst>
            <a:ext uri="{FF2B5EF4-FFF2-40B4-BE49-F238E27FC236}">
              <a16:creationId xmlns:a16="http://schemas.microsoft.com/office/drawing/2014/main" id="{6A266BD8-1C6B-4C54-A881-3C6098C6D49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3" name="Flecha derecha 1">
          <a:extLst>
            <a:ext uri="{FF2B5EF4-FFF2-40B4-BE49-F238E27FC236}">
              <a16:creationId xmlns:a16="http://schemas.microsoft.com/office/drawing/2014/main" id="{763D8F2A-0D11-4D7A-BFAD-C186217B7CD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4" name="Flecha derecha 1">
          <a:extLst>
            <a:ext uri="{FF2B5EF4-FFF2-40B4-BE49-F238E27FC236}">
              <a16:creationId xmlns:a16="http://schemas.microsoft.com/office/drawing/2014/main" id="{BAD27981-3E7B-419D-AB3B-D559E8606D7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5" name="Flecha derecha 1">
          <a:extLst>
            <a:ext uri="{FF2B5EF4-FFF2-40B4-BE49-F238E27FC236}">
              <a16:creationId xmlns:a16="http://schemas.microsoft.com/office/drawing/2014/main" id="{CAAE2BC8-2E94-4E19-9F87-F7FD022E99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6" name="Flecha derecha 1">
          <a:extLst>
            <a:ext uri="{FF2B5EF4-FFF2-40B4-BE49-F238E27FC236}">
              <a16:creationId xmlns:a16="http://schemas.microsoft.com/office/drawing/2014/main" id="{A9F7DF73-B2A8-48C6-B8F1-F4D1C93FF87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7" name="Flecha derecha 1">
          <a:extLst>
            <a:ext uri="{FF2B5EF4-FFF2-40B4-BE49-F238E27FC236}">
              <a16:creationId xmlns:a16="http://schemas.microsoft.com/office/drawing/2014/main" id="{5FD3B082-AA2A-4201-B599-552C25CB525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8" name="Flecha derecha 1">
          <a:extLst>
            <a:ext uri="{FF2B5EF4-FFF2-40B4-BE49-F238E27FC236}">
              <a16:creationId xmlns:a16="http://schemas.microsoft.com/office/drawing/2014/main" id="{67FF5E50-F7E9-4B9E-8F7E-7D3A00407C1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9" name="Flecha derecha 1">
          <a:extLst>
            <a:ext uri="{FF2B5EF4-FFF2-40B4-BE49-F238E27FC236}">
              <a16:creationId xmlns:a16="http://schemas.microsoft.com/office/drawing/2014/main" id="{0B57B449-1715-4413-9B24-D148BD954E5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0" name="Flecha derecha 1">
          <a:extLst>
            <a:ext uri="{FF2B5EF4-FFF2-40B4-BE49-F238E27FC236}">
              <a16:creationId xmlns:a16="http://schemas.microsoft.com/office/drawing/2014/main" id="{052C983A-AC0E-4036-8012-43EE93DD5B2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1" name="Flecha derecha 1">
          <a:extLst>
            <a:ext uri="{FF2B5EF4-FFF2-40B4-BE49-F238E27FC236}">
              <a16:creationId xmlns:a16="http://schemas.microsoft.com/office/drawing/2014/main" id="{B0F64CC7-5069-4B8A-88CB-C8CF89A99E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2" name="Flecha derecha 1">
          <a:extLst>
            <a:ext uri="{FF2B5EF4-FFF2-40B4-BE49-F238E27FC236}">
              <a16:creationId xmlns:a16="http://schemas.microsoft.com/office/drawing/2014/main" id="{730B44C6-7AD0-461C-8BAA-C1BAC6E8526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3" name="Flecha derecha 1">
          <a:extLst>
            <a:ext uri="{FF2B5EF4-FFF2-40B4-BE49-F238E27FC236}">
              <a16:creationId xmlns:a16="http://schemas.microsoft.com/office/drawing/2014/main" id="{21C77F15-B1CA-4724-B307-27DB88F733C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4" name="Flecha derecha 1">
          <a:extLst>
            <a:ext uri="{FF2B5EF4-FFF2-40B4-BE49-F238E27FC236}">
              <a16:creationId xmlns:a16="http://schemas.microsoft.com/office/drawing/2014/main" id="{DB63780C-43CD-407C-988B-A6F0ADC25B6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5" name="Flecha derecha 1">
          <a:extLst>
            <a:ext uri="{FF2B5EF4-FFF2-40B4-BE49-F238E27FC236}">
              <a16:creationId xmlns:a16="http://schemas.microsoft.com/office/drawing/2014/main" id="{EA4E307F-FD82-4E9A-8C19-94FF18A50F1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6" name="Flecha derecha 1">
          <a:extLst>
            <a:ext uri="{FF2B5EF4-FFF2-40B4-BE49-F238E27FC236}">
              <a16:creationId xmlns:a16="http://schemas.microsoft.com/office/drawing/2014/main" id="{7D83E56D-93B5-475D-8D34-B71B415C0D2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7" name="Flecha derecha 1">
          <a:extLst>
            <a:ext uri="{FF2B5EF4-FFF2-40B4-BE49-F238E27FC236}">
              <a16:creationId xmlns:a16="http://schemas.microsoft.com/office/drawing/2014/main" id="{813EE06B-B878-43BA-8293-FC88975C0B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8" name="Flecha derecha 1">
          <a:extLst>
            <a:ext uri="{FF2B5EF4-FFF2-40B4-BE49-F238E27FC236}">
              <a16:creationId xmlns:a16="http://schemas.microsoft.com/office/drawing/2014/main" id="{9D0E6244-B3B5-42CA-84A6-CBA6A2F330C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9" name="Flecha derecha 1">
          <a:extLst>
            <a:ext uri="{FF2B5EF4-FFF2-40B4-BE49-F238E27FC236}">
              <a16:creationId xmlns:a16="http://schemas.microsoft.com/office/drawing/2014/main" id="{E2559705-28B6-448D-8B29-FEA3C65E700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0" name="Flecha derecha 1">
          <a:extLst>
            <a:ext uri="{FF2B5EF4-FFF2-40B4-BE49-F238E27FC236}">
              <a16:creationId xmlns:a16="http://schemas.microsoft.com/office/drawing/2014/main" id="{3CB77CD7-5ACE-42E1-A76E-9DCADC83CB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1" name="Flecha derecha 1">
          <a:extLst>
            <a:ext uri="{FF2B5EF4-FFF2-40B4-BE49-F238E27FC236}">
              <a16:creationId xmlns:a16="http://schemas.microsoft.com/office/drawing/2014/main" id="{1161D46F-3C1C-478D-9C62-21AEF65773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2" name="Flecha derecha 1">
          <a:extLst>
            <a:ext uri="{FF2B5EF4-FFF2-40B4-BE49-F238E27FC236}">
              <a16:creationId xmlns:a16="http://schemas.microsoft.com/office/drawing/2014/main" id="{3717310C-42BB-45D6-B7B7-25A78404B8A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3" name="Flecha derecha 1">
          <a:extLst>
            <a:ext uri="{FF2B5EF4-FFF2-40B4-BE49-F238E27FC236}">
              <a16:creationId xmlns:a16="http://schemas.microsoft.com/office/drawing/2014/main" id="{2F4EC7F2-EF67-4E3E-9A5A-8ACEA16CC42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4" name="Flecha derecha 1">
          <a:extLst>
            <a:ext uri="{FF2B5EF4-FFF2-40B4-BE49-F238E27FC236}">
              <a16:creationId xmlns:a16="http://schemas.microsoft.com/office/drawing/2014/main" id="{8C76BCC7-A883-4CC7-A3AF-6454906D434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33406</xdr:colOff>
      <xdr:row>118</xdr:row>
      <xdr:rowOff>47627</xdr:rowOff>
    </xdr:from>
    <xdr:to>
      <xdr:col>2</xdr:col>
      <xdr:colOff>33406</xdr:colOff>
      <xdr:row>118</xdr:row>
      <xdr:rowOff>177800</xdr:rowOff>
    </xdr:to>
    <xdr:sp macro="" textlink="">
      <xdr:nvSpPr>
        <xdr:cNvPr id="215" name="Flecha derecha 1">
          <a:extLst>
            <a:ext uri="{FF2B5EF4-FFF2-40B4-BE49-F238E27FC236}">
              <a16:creationId xmlns:a16="http://schemas.microsoft.com/office/drawing/2014/main" id="{9EA101CF-87BD-49BB-9800-187642C0BF30}"/>
            </a:ext>
          </a:extLst>
        </xdr:cNvPr>
        <xdr:cNvSpPr/>
      </xdr:nvSpPr>
      <xdr:spPr>
        <a:xfrm>
          <a:off x="4367281" y="23269577"/>
          <a:ext cx="0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6" name="Flecha derecha 1">
          <a:extLst>
            <a:ext uri="{FF2B5EF4-FFF2-40B4-BE49-F238E27FC236}">
              <a16:creationId xmlns:a16="http://schemas.microsoft.com/office/drawing/2014/main" id="{863784C7-F69F-48EC-BBFD-9EC3902BE0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7" name="Flecha derecha 1">
          <a:extLst>
            <a:ext uri="{FF2B5EF4-FFF2-40B4-BE49-F238E27FC236}">
              <a16:creationId xmlns:a16="http://schemas.microsoft.com/office/drawing/2014/main" id="{C2FF53F6-A444-487C-9252-0ED460F40BE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8" name="Flecha derecha 1">
          <a:extLst>
            <a:ext uri="{FF2B5EF4-FFF2-40B4-BE49-F238E27FC236}">
              <a16:creationId xmlns:a16="http://schemas.microsoft.com/office/drawing/2014/main" id="{8FBAA543-2E21-4437-A3D7-096BE7C338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9" name="Flecha derecha 1">
          <a:extLst>
            <a:ext uri="{FF2B5EF4-FFF2-40B4-BE49-F238E27FC236}">
              <a16:creationId xmlns:a16="http://schemas.microsoft.com/office/drawing/2014/main" id="{6F7E81CE-2724-44D5-9B36-3AA70E4ECE6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0" name="Flecha derecha 1">
          <a:extLst>
            <a:ext uri="{FF2B5EF4-FFF2-40B4-BE49-F238E27FC236}">
              <a16:creationId xmlns:a16="http://schemas.microsoft.com/office/drawing/2014/main" id="{01A9341D-8BC8-44E8-A971-2E8EA61B8CB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1" name="Flecha derecha 1">
          <a:extLst>
            <a:ext uri="{FF2B5EF4-FFF2-40B4-BE49-F238E27FC236}">
              <a16:creationId xmlns:a16="http://schemas.microsoft.com/office/drawing/2014/main" id="{652DF8D0-23AE-47A0-B380-76CE85947B1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2" name="Flecha derecha 1">
          <a:extLst>
            <a:ext uri="{FF2B5EF4-FFF2-40B4-BE49-F238E27FC236}">
              <a16:creationId xmlns:a16="http://schemas.microsoft.com/office/drawing/2014/main" id="{3E386EA4-04A1-4010-BD0E-77FF8B01FE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3" name="Flecha derecha 1">
          <a:extLst>
            <a:ext uri="{FF2B5EF4-FFF2-40B4-BE49-F238E27FC236}">
              <a16:creationId xmlns:a16="http://schemas.microsoft.com/office/drawing/2014/main" id="{3DDA1FDE-3658-47B4-8215-31C121921F2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4" name="Flecha derecha 1">
          <a:extLst>
            <a:ext uri="{FF2B5EF4-FFF2-40B4-BE49-F238E27FC236}">
              <a16:creationId xmlns:a16="http://schemas.microsoft.com/office/drawing/2014/main" id="{44045B3E-3A59-493E-A559-ECF3A5BEF30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5" name="Flecha derecha 1">
          <a:extLst>
            <a:ext uri="{FF2B5EF4-FFF2-40B4-BE49-F238E27FC236}">
              <a16:creationId xmlns:a16="http://schemas.microsoft.com/office/drawing/2014/main" id="{A226302A-E2EC-4D0C-8CAC-1C97406FECD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6" name="Flecha derecha 1">
          <a:extLst>
            <a:ext uri="{FF2B5EF4-FFF2-40B4-BE49-F238E27FC236}">
              <a16:creationId xmlns:a16="http://schemas.microsoft.com/office/drawing/2014/main" id="{1C7764A9-5470-41EF-8ABF-FB75FCA7F57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7" name="Flecha derecha 1">
          <a:extLst>
            <a:ext uri="{FF2B5EF4-FFF2-40B4-BE49-F238E27FC236}">
              <a16:creationId xmlns:a16="http://schemas.microsoft.com/office/drawing/2014/main" id="{70EF8080-1238-47D7-8591-F45AA5D1A47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8" name="Flecha derecha 1">
          <a:extLst>
            <a:ext uri="{FF2B5EF4-FFF2-40B4-BE49-F238E27FC236}">
              <a16:creationId xmlns:a16="http://schemas.microsoft.com/office/drawing/2014/main" id="{5738CB43-0C63-4954-96DF-8774B6FD616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9" name="Flecha derecha 25">
          <a:extLst>
            <a:ext uri="{FF2B5EF4-FFF2-40B4-BE49-F238E27FC236}">
              <a16:creationId xmlns:a16="http://schemas.microsoft.com/office/drawing/2014/main" id="{1F750817-A481-4E5E-9B12-135DF8396C0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0" name="Flecha derecha 1">
          <a:extLst>
            <a:ext uri="{FF2B5EF4-FFF2-40B4-BE49-F238E27FC236}">
              <a16:creationId xmlns:a16="http://schemas.microsoft.com/office/drawing/2014/main" id="{B5748FA4-DEDF-4CCA-8637-AE353995668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1" name="Flecha derecha 1">
          <a:extLst>
            <a:ext uri="{FF2B5EF4-FFF2-40B4-BE49-F238E27FC236}">
              <a16:creationId xmlns:a16="http://schemas.microsoft.com/office/drawing/2014/main" id="{BD16F159-AD5F-454D-85E5-8D4B776EF92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2" name="Flecha derecha 1">
          <a:extLst>
            <a:ext uri="{FF2B5EF4-FFF2-40B4-BE49-F238E27FC236}">
              <a16:creationId xmlns:a16="http://schemas.microsoft.com/office/drawing/2014/main" id="{FCAB357A-44ED-48F4-84A8-DD6CA6D4B27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3" name="Flecha derecha 1">
          <a:extLst>
            <a:ext uri="{FF2B5EF4-FFF2-40B4-BE49-F238E27FC236}">
              <a16:creationId xmlns:a16="http://schemas.microsoft.com/office/drawing/2014/main" id="{DC9D2C6C-489F-4F4B-B06D-D0BF36134C7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4" name="Flecha derecha 1">
          <a:extLst>
            <a:ext uri="{FF2B5EF4-FFF2-40B4-BE49-F238E27FC236}">
              <a16:creationId xmlns:a16="http://schemas.microsoft.com/office/drawing/2014/main" id="{979F87DB-9146-416D-AAC8-A6DFA56B6E7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5" name="Flecha derecha 1">
          <a:extLst>
            <a:ext uri="{FF2B5EF4-FFF2-40B4-BE49-F238E27FC236}">
              <a16:creationId xmlns:a16="http://schemas.microsoft.com/office/drawing/2014/main" id="{43A3A386-5161-4023-BA41-A7CB19BE6A4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6" name="Flecha derecha 1">
          <a:extLst>
            <a:ext uri="{FF2B5EF4-FFF2-40B4-BE49-F238E27FC236}">
              <a16:creationId xmlns:a16="http://schemas.microsoft.com/office/drawing/2014/main" id="{52D68671-CAFF-45BE-B966-5A207980A38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7" name="Flecha derecha 1">
          <a:extLst>
            <a:ext uri="{FF2B5EF4-FFF2-40B4-BE49-F238E27FC236}">
              <a16:creationId xmlns:a16="http://schemas.microsoft.com/office/drawing/2014/main" id="{C2C88ADC-1E6F-4D82-B07B-43FFDC0D887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8" name="Flecha derecha 1">
          <a:extLst>
            <a:ext uri="{FF2B5EF4-FFF2-40B4-BE49-F238E27FC236}">
              <a16:creationId xmlns:a16="http://schemas.microsoft.com/office/drawing/2014/main" id="{5D92F828-AF6F-4451-8EBB-216EC23FF44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9" name="Flecha derecha 1">
          <a:extLst>
            <a:ext uri="{FF2B5EF4-FFF2-40B4-BE49-F238E27FC236}">
              <a16:creationId xmlns:a16="http://schemas.microsoft.com/office/drawing/2014/main" id="{328F9DBE-C081-4531-BFBF-D0B8EE7593F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0" name="Flecha derecha 1">
          <a:extLst>
            <a:ext uri="{FF2B5EF4-FFF2-40B4-BE49-F238E27FC236}">
              <a16:creationId xmlns:a16="http://schemas.microsoft.com/office/drawing/2014/main" id="{BA099FCF-1B55-4E0A-ADA5-DBF2A50562E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1" name="Flecha derecha 1">
          <a:extLst>
            <a:ext uri="{FF2B5EF4-FFF2-40B4-BE49-F238E27FC236}">
              <a16:creationId xmlns:a16="http://schemas.microsoft.com/office/drawing/2014/main" id="{81B060F8-564C-4DAE-90E4-B616ABFFAE4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2" name="Flecha derecha 1">
          <a:extLst>
            <a:ext uri="{FF2B5EF4-FFF2-40B4-BE49-F238E27FC236}">
              <a16:creationId xmlns:a16="http://schemas.microsoft.com/office/drawing/2014/main" id="{932E7D18-DBEB-45CC-A48A-657B2C6F73B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3" name="Flecha derecha 1">
          <a:extLst>
            <a:ext uri="{FF2B5EF4-FFF2-40B4-BE49-F238E27FC236}">
              <a16:creationId xmlns:a16="http://schemas.microsoft.com/office/drawing/2014/main" id="{F1010B7E-E927-4D12-88C6-8E6C1BB7A39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4" name="Flecha derecha 1">
          <a:extLst>
            <a:ext uri="{FF2B5EF4-FFF2-40B4-BE49-F238E27FC236}">
              <a16:creationId xmlns:a16="http://schemas.microsoft.com/office/drawing/2014/main" id="{455EAED4-0733-41E4-A843-FC92EFCF8AC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5" name="Flecha derecha 1">
          <a:extLst>
            <a:ext uri="{FF2B5EF4-FFF2-40B4-BE49-F238E27FC236}">
              <a16:creationId xmlns:a16="http://schemas.microsoft.com/office/drawing/2014/main" id="{8DEFDFE7-73A4-464D-A972-FA1305EAAC7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6" name="Flecha derecha 1">
          <a:extLst>
            <a:ext uri="{FF2B5EF4-FFF2-40B4-BE49-F238E27FC236}">
              <a16:creationId xmlns:a16="http://schemas.microsoft.com/office/drawing/2014/main" id="{412D72F8-305B-4128-A8F7-9E882EF77BA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7" name="Flecha derecha 1">
          <a:extLst>
            <a:ext uri="{FF2B5EF4-FFF2-40B4-BE49-F238E27FC236}">
              <a16:creationId xmlns:a16="http://schemas.microsoft.com/office/drawing/2014/main" id="{14E02320-9ED4-48FB-A576-63D2E2B873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8" name="Flecha derecha 1">
          <a:extLst>
            <a:ext uri="{FF2B5EF4-FFF2-40B4-BE49-F238E27FC236}">
              <a16:creationId xmlns:a16="http://schemas.microsoft.com/office/drawing/2014/main" id="{57D1BFFC-03D7-4CFD-B7C1-EF9EF42941E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9" name="Flecha derecha 1">
          <a:extLst>
            <a:ext uri="{FF2B5EF4-FFF2-40B4-BE49-F238E27FC236}">
              <a16:creationId xmlns:a16="http://schemas.microsoft.com/office/drawing/2014/main" id="{A2B98DB7-96A6-4A5A-8257-72FB70D800B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0" name="Flecha derecha 1">
          <a:extLst>
            <a:ext uri="{FF2B5EF4-FFF2-40B4-BE49-F238E27FC236}">
              <a16:creationId xmlns:a16="http://schemas.microsoft.com/office/drawing/2014/main" id="{2E4DE21D-0BCD-4F11-B60D-BE7A827976B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1" name="Flecha derecha 1">
          <a:extLst>
            <a:ext uri="{FF2B5EF4-FFF2-40B4-BE49-F238E27FC236}">
              <a16:creationId xmlns:a16="http://schemas.microsoft.com/office/drawing/2014/main" id="{BBBBC1D3-FF9D-4A32-956E-DF293A2BDDB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2" name="Flecha derecha 1">
          <a:extLst>
            <a:ext uri="{FF2B5EF4-FFF2-40B4-BE49-F238E27FC236}">
              <a16:creationId xmlns:a16="http://schemas.microsoft.com/office/drawing/2014/main" id="{C1E2042F-2F70-4B18-BC87-DA6B8EA957C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3" name="Flecha derecha 1">
          <a:extLst>
            <a:ext uri="{FF2B5EF4-FFF2-40B4-BE49-F238E27FC236}">
              <a16:creationId xmlns:a16="http://schemas.microsoft.com/office/drawing/2014/main" id="{8DBC0875-A7D7-42C5-89E6-41D9E4AF56A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4" name="Flecha derecha 1">
          <a:extLst>
            <a:ext uri="{FF2B5EF4-FFF2-40B4-BE49-F238E27FC236}">
              <a16:creationId xmlns:a16="http://schemas.microsoft.com/office/drawing/2014/main" id="{0A86109B-0BE9-4926-8B54-F9E5EF3D431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5" name="Flecha derecha 1">
          <a:extLst>
            <a:ext uri="{FF2B5EF4-FFF2-40B4-BE49-F238E27FC236}">
              <a16:creationId xmlns:a16="http://schemas.microsoft.com/office/drawing/2014/main" id="{C1EB8020-C111-4959-92C8-649B1A20778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6" name="Flecha derecha 1">
          <a:extLst>
            <a:ext uri="{FF2B5EF4-FFF2-40B4-BE49-F238E27FC236}">
              <a16:creationId xmlns:a16="http://schemas.microsoft.com/office/drawing/2014/main" id="{8A74BF0B-B527-4A3F-980B-D1BC684138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7" name="Flecha derecha 1">
          <a:extLst>
            <a:ext uri="{FF2B5EF4-FFF2-40B4-BE49-F238E27FC236}">
              <a16:creationId xmlns:a16="http://schemas.microsoft.com/office/drawing/2014/main" id="{A56C4679-ACB9-4F6A-9171-49811519F2B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8" name="Flecha derecha 1">
          <a:extLst>
            <a:ext uri="{FF2B5EF4-FFF2-40B4-BE49-F238E27FC236}">
              <a16:creationId xmlns:a16="http://schemas.microsoft.com/office/drawing/2014/main" id="{7353A38D-B139-4A04-A6DB-1181007469F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9" name="Flecha derecha 1">
          <a:extLst>
            <a:ext uri="{FF2B5EF4-FFF2-40B4-BE49-F238E27FC236}">
              <a16:creationId xmlns:a16="http://schemas.microsoft.com/office/drawing/2014/main" id="{52197755-6CE7-40A2-81D6-6A2593A7573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0" name="Flecha derecha 1">
          <a:extLst>
            <a:ext uri="{FF2B5EF4-FFF2-40B4-BE49-F238E27FC236}">
              <a16:creationId xmlns:a16="http://schemas.microsoft.com/office/drawing/2014/main" id="{7352EC8F-FD4D-4D1C-BA64-81B3AD11F1C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1" name="Flecha derecha 1">
          <a:extLst>
            <a:ext uri="{FF2B5EF4-FFF2-40B4-BE49-F238E27FC236}">
              <a16:creationId xmlns:a16="http://schemas.microsoft.com/office/drawing/2014/main" id="{EED0DA05-4978-4CFF-9602-030A2CFC209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2" name="Flecha derecha 1">
          <a:extLst>
            <a:ext uri="{FF2B5EF4-FFF2-40B4-BE49-F238E27FC236}">
              <a16:creationId xmlns:a16="http://schemas.microsoft.com/office/drawing/2014/main" id="{460FFFB6-C57F-448E-9C1A-369C4FCE512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3" name="Flecha derecha 1">
          <a:extLst>
            <a:ext uri="{FF2B5EF4-FFF2-40B4-BE49-F238E27FC236}">
              <a16:creationId xmlns:a16="http://schemas.microsoft.com/office/drawing/2014/main" id="{ED1E8CA4-E997-4A20-B19B-F7FA53CF947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4" name="Flecha derecha 1">
          <a:extLst>
            <a:ext uri="{FF2B5EF4-FFF2-40B4-BE49-F238E27FC236}">
              <a16:creationId xmlns:a16="http://schemas.microsoft.com/office/drawing/2014/main" id="{0EF44771-FCCA-4EAC-91F2-71222D0CE3F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5" name="Flecha derecha 1">
          <a:extLst>
            <a:ext uri="{FF2B5EF4-FFF2-40B4-BE49-F238E27FC236}">
              <a16:creationId xmlns:a16="http://schemas.microsoft.com/office/drawing/2014/main" id="{0614B96B-1B30-4404-B0DC-124DBD6707A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6" name="Flecha derecha 1">
          <a:extLst>
            <a:ext uri="{FF2B5EF4-FFF2-40B4-BE49-F238E27FC236}">
              <a16:creationId xmlns:a16="http://schemas.microsoft.com/office/drawing/2014/main" id="{C79410BF-6970-43AA-B50B-4ECFEEDAA1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7" name="Flecha derecha 1">
          <a:extLst>
            <a:ext uri="{FF2B5EF4-FFF2-40B4-BE49-F238E27FC236}">
              <a16:creationId xmlns:a16="http://schemas.microsoft.com/office/drawing/2014/main" id="{BFD6BE81-8220-43B1-9F6C-D22E2E3D627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8" name="Flecha derecha 25">
          <a:extLst>
            <a:ext uri="{FF2B5EF4-FFF2-40B4-BE49-F238E27FC236}">
              <a16:creationId xmlns:a16="http://schemas.microsoft.com/office/drawing/2014/main" id="{15573958-833C-4CB0-9013-27277C3EA69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9" name="Flecha derecha 1">
          <a:extLst>
            <a:ext uri="{FF2B5EF4-FFF2-40B4-BE49-F238E27FC236}">
              <a16:creationId xmlns:a16="http://schemas.microsoft.com/office/drawing/2014/main" id="{33B4B0C0-A02A-46C2-A3CC-F91C5E7DB3C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0" name="Flecha derecha 1">
          <a:extLst>
            <a:ext uri="{FF2B5EF4-FFF2-40B4-BE49-F238E27FC236}">
              <a16:creationId xmlns:a16="http://schemas.microsoft.com/office/drawing/2014/main" id="{82ABAE4F-6642-44F9-A58A-1FA3D5C3076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1" name="Flecha derecha 1">
          <a:extLst>
            <a:ext uri="{FF2B5EF4-FFF2-40B4-BE49-F238E27FC236}">
              <a16:creationId xmlns:a16="http://schemas.microsoft.com/office/drawing/2014/main" id="{8D9A7DBE-339C-4A75-8F7A-1CCA9BABA67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2" name="Flecha derecha 1">
          <a:extLst>
            <a:ext uri="{FF2B5EF4-FFF2-40B4-BE49-F238E27FC236}">
              <a16:creationId xmlns:a16="http://schemas.microsoft.com/office/drawing/2014/main" id="{D1E380E6-F710-4F12-8D41-831F507AE9D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3" name="Flecha derecha 1">
          <a:extLst>
            <a:ext uri="{FF2B5EF4-FFF2-40B4-BE49-F238E27FC236}">
              <a16:creationId xmlns:a16="http://schemas.microsoft.com/office/drawing/2014/main" id="{54E2F873-0CAC-4632-891E-3F41BC34A31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4" name="Flecha derecha 1">
          <a:extLst>
            <a:ext uri="{FF2B5EF4-FFF2-40B4-BE49-F238E27FC236}">
              <a16:creationId xmlns:a16="http://schemas.microsoft.com/office/drawing/2014/main" id="{6AE62A17-F78E-4AAE-B4EE-7EDD11229E1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5" name="Flecha derecha 1">
          <a:extLst>
            <a:ext uri="{FF2B5EF4-FFF2-40B4-BE49-F238E27FC236}">
              <a16:creationId xmlns:a16="http://schemas.microsoft.com/office/drawing/2014/main" id="{3102D60B-F645-482D-B455-092CEA44DB0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6" name="Flecha derecha 1">
          <a:extLst>
            <a:ext uri="{FF2B5EF4-FFF2-40B4-BE49-F238E27FC236}">
              <a16:creationId xmlns:a16="http://schemas.microsoft.com/office/drawing/2014/main" id="{AE32FA45-D454-499D-9F25-6E4F3A4D795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7" name="Flecha derecha 1">
          <a:extLst>
            <a:ext uri="{FF2B5EF4-FFF2-40B4-BE49-F238E27FC236}">
              <a16:creationId xmlns:a16="http://schemas.microsoft.com/office/drawing/2014/main" id="{D182F2D7-B988-48EF-8A2E-6B125388F42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8" name="Flecha derecha 1">
          <a:extLst>
            <a:ext uri="{FF2B5EF4-FFF2-40B4-BE49-F238E27FC236}">
              <a16:creationId xmlns:a16="http://schemas.microsoft.com/office/drawing/2014/main" id="{F206BCF6-0CD4-4C01-94AC-74344F62F08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9" name="Flecha derecha 1">
          <a:extLst>
            <a:ext uri="{FF2B5EF4-FFF2-40B4-BE49-F238E27FC236}">
              <a16:creationId xmlns:a16="http://schemas.microsoft.com/office/drawing/2014/main" id="{6ABE6F44-144D-419F-93D6-7AE0D5964CC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0" name="Flecha derecha 1">
          <a:extLst>
            <a:ext uri="{FF2B5EF4-FFF2-40B4-BE49-F238E27FC236}">
              <a16:creationId xmlns:a16="http://schemas.microsoft.com/office/drawing/2014/main" id="{2AD9DBA4-7CE4-41F1-9C9E-2304CB3E533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1" name="Flecha derecha 1">
          <a:extLst>
            <a:ext uri="{FF2B5EF4-FFF2-40B4-BE49-F238E27FC236}">
              <a16:creationId xmlns:a16="http://schemas.microsoft.com/office/drawing/2014/main" id="{0320D419-9B25-42DA-B0E8-DC1D61240C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2" name="Flecha derecha 1">
          <a:extLst>
            <a:ext uri="{FF2B5EF4-FFF2-40B4-BE49-F238E27FC236}">
              <a16:creationId xmlns:a16="http://schemas.microsoft.com/office/drawing/2014/main" id="{6AAE5C4C-F3BF-4661-A9A3-319A50657B4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3" name="Flecha derecha 1">
          <a:extLst>
            <a:ext uri="{FF2B5EF4-FFF2-40B4-BE49-F238E27FC236}">
              <a16:creationId xmlns:a16="http://schemas.microsoft.com/office/drawing/2014/main" id="{0DBFF829-378F-4148-83D5-D5397E49B61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4" name="Flecha derecha 1">
          <a:extLst>
            <a:ext uri="{FF2B5EF4-FFF2-40B4-BE49-F238E27FC236}">
              <a16:creationId xmlns:a16="http://schemas.microsoft.com/office/drawing/2014/main" id="{06DA1AB9-A412-4E68-9DA1-7AD2028CE14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5" name="Flecha derecha 1">
          <a:extLst>
            <a:ext uri="{FF2B5EF4-FFF2-40B4-BE49-F238E27FC236}">
              <a16:creationId xmlns:a16="http://schemas.microsoft.com/office/drawing/2014/main" id="{BF6725BA-244D-4535-AD5B-7DAD0CB309E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6" name="Flecha derecha 1">
          <a:extLst>
            <a:ext uri="{FF2B5EF4-FFF2-40B4-BE49-F238E27FC236}">
              <a16:creationId xmlns:a16="http://schemas.microsoft.com/office/drawing/2014/main" id="{34DDF1D6-8EE9-459A-B59D-2DE05187573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7" name="Flecha derecha 1">
          <a:extLst>
            <a:ext uri="{FF2B5EF4-FFF2-40B4-BE49-F238E27FC236}">
              <a16:creationId xmlns:a16="http://schemas.microsoft.com/office/drawing/2014/main" id="{F9352CCC-7020-43E0-91C9-74291DB3525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8" name="Flecha derecha 1">
          <a:extLst>
            <a:ext uri="{FF2B5EF4-FFF2-40B4-BE49-F238E27FC236}">
              <a16:creationId xmlns:a16="http://schemas.microsoft.com/office/drawing/2014/main" id="{98B3D576-2BA1-4C84-954D-151B5662E8A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9" name="Flecha derecha 1">
          <a:extLst>
            <a:ext uri="{FF2B5EF4-FFF2-40B4-BE49-F238E27FC236}">
              <a16:creationId xmlns:a16="http://schemas.microsoft.com/office/drawing/2014/main" id="{54E363DD-1BD5-453E-A46D-F8EB48F859A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0" name="Flecha derecha 1">
          <a:extLst>
            <a:ext uri="{FF2B5EF4-FFF2-40B4-BE49-F238E27FC236}">
              <a16:creationId xmlns:a16="http://schemas.microsoft.com/office/drawing/2014/main" id="{506A9933-5C7B-4DBF-AF7A-D80E424E9F8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1" name="Flecha derecha 1">
          <a:extLst>
            <a:ext uri="{FF2B5EF4-FFF2-40B4-BE49-F238E27FC236}">
              <a16:creationId xmlns:a16="http://schemas.microsoft.com/office/drawing/2014/main" id="{4CAE82A1-C564-4DCE-A75E-30457D40D69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2" name="Flecha derecha 1">
          <a:extLst>
            <a:ext uri="{FF2B5EF4-FFF2-40B4-BE49-F238E27FC236}">
              <a16:creationId xmlns:a16="http://schemas.microsoft.com/office/drawing/2014/main" id="{23A3AB3C-9F06-4DAE-BB34-45F0CAA274B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3" name="Flecha derecha 1">
          <a:extLst>
            <a:ext uri="{FF2B5EF4-FFF2-40B4-BE49-F238E27FC236}">
              <a16:creationId xmlns:a16="http://schemas.microsoft.com/office/drawing/2014/main" id="{322917AC-F832-4D8C-B27F-0204A370F0C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4" name="Flecha derecha 1">
          <a:extLst>
            <a:ext uri="{FF2B5EF4-FFF2-40B4-BE49-F238E27FC236}">
              <a16:creationId xmlns:a16="http://schemas.microsoft.com/office/drawing/2014/main" id="{270AFC6B-E240-4654-A18E-6CE3A443502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5" name="Flecha derecha 1">
          <a:extLst>
            <a:ext uri="{FF2B5EF4-FFF2-40B4-BE49-F238E27FC236}">
              <a16:creationId xmlns:a16="http://schemas.microsoft.com/office/drawing/2014/main" id="{86FD733C-55AB-45A9-9D69-7CDC65855A0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6" name="Flecha derecha 1">
          <a:extLst>
            <a:ext uri="{FF2B5EF4-FFF2-40B4-BE49-F238E27FC236}">
              <a16:creationId xmlns:a16="http://schemas.microsoft.com/office/drawing/2014/main" id="{C51E97A2-D9F5-4A45-A173-EFB2ACBF234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7" name="Flecha derecha 1">
          <a:extLst>
            <a:ext uri="{FF2B5EF4-FFF2-40B4-BE49-F238E27FC236}">
              <a16:creationId xmlns:a16="http://schemas.microsoft.com/office/drawing/2014/main" id="{9004EBDA-58B7-40B0-8125-9E3075A5B4A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8" name="Flecha derecha 1">
          <a:extLst>
            <a:ext uri="{FF2B5EF4-FFF2-40B4-BE49-F238E27FC236}">
              <a16:creationId xmlns:a16="http://schemas.microsoft.com/office/drawing/2014/main" id="{EF6FAD5E-E5C2-461B-A547-EF67F23BE64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9" name="Flecha derecha 1">
          <a:extLst>
            <a:ext uri="{FF2B5EF4-FFF2-40B4-BE49-F238E27FC236}">
              <a16:creationId xmlns:a16="http://schemas.microsoft.com/office/drawing/2014/main" id="{6353FC39-0A71-4B37-904E-822FA194F3E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0" name="Flecha derecha 1">
          <a:extLst>
            <a:ext uri="{FF2B5EF4-FFF2-40B4-BE49-F238E27FC236}">
              <a16:creationId xmlns:a16="http://schemas.microsoft.com/office/drawing/2014/main" id="{EF05B8F7-3231-47B4-9E69-21D42EE0D30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1" name="Flecha derecha 1">
          <a:extLst>
            <a:ext uri="{FF2B5EF4-FFF2-40B4-BE49-F238E27FC236}">
              <a16:creationId xmlns:a16="http://schemas.microsoft.com/office/drawing/2014/main" id="{22F9BAAD-0387-4014-9D22-DDC65BFCB1A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2" name="Flecha derecha 1">
          <a:extLst>
            <a:ext uri="{FF2B5EF4-FFF2-40B4-BE49-F238E27FC236}">
              <a16:creationId xmlns:a16="http://schemas.microsoft.com/office/drawing/2014/main" id="{544EEAEE-20D6-4AEE-ABEC-BA44E95297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3" name="Flecha derecha 1">
          <a:extLst>
            <a:ext uri="{FF2B5EF4-FFF2-40B4-BE49-F238E27FC236}">
              <a16:creationId xmlns:a16="http://schemas.microsoft.com/office/drawing/2014/main" id="{91C305E1-0F1C-442D-8A24-3121B4450A6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4" name="Flecha derecha 1">
          <a:extLst>
            <a:ext uri="{FF2B5EF4-FFF2-40B4-BE49-F238E27FC236}">
              <a16:creationId xmlns:a16="http://schemas.microsoft.com/office/drawing/2014/main" id="{FFFFC8C1-8307-4F98-840A-F3E7B4D23FF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5" name="Flecha derecha 1">
          <a:extLst>
            <a:ext uri="{FF2B5EF4-FFF2-40B4-BE49-F238E27FC236}">
              <a16:creationId xmlns:a16="http://schemas.microsoft.com/office/drawing/2014/main" id="{BAADAC77-501A-41B3-8438-86A9EFFD491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6" name="Flecha derecha 1">
          <a:extLst>
            <a:ext uri="{FF2B5EF4-FFF2-40B4-BE49-F238E27FC236}">
              <a16:creationId xmlns:a16="http://schemas.microsoft.com/office/drawing/2014/main" id="{8AC1D7F9-2C4F-4EDE-A339-0DC7A2CD9CC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7" name="Flecha derecha 25">
          <a:extLst>
            <a:ext uri="{FF2B5EF4-FFF2-40B4-BE49-F238E27FC236}">
              <a16:creationId xmlns:a16="http://schemas.microsoft.com/office/drawing/2014/main" id="{1D923A05-9361-47A2-99D0-B31764F6C55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8" name="Flecha derecha 1">
          <a:extLst>
            <a:ext uri="{FF2B5EF4-FFF2-40B4-BE49-F238E27FC236}">
              <a16:creationId xmlns:a16="http://schemas.microsoft.com/office/drawing/2014/main" id="{3061DD09-8B21-428F-860D-62BAA788F9E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9" name="Flecha derecha 1">
          <a:extLst>
            <a:ext uri="{FF2B5EF4-FFF2-40B4-BE49-F238E27FC236}">
              <a16:creationId xmlns:a16="http://schemas.microsoft.com/office/drawing/2014/main" id="{8AF94BFD-2836-4028-9B24-B6CAB1109F2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0" name="Flecha derecha 1">
          <a:extLst>
            <a:ext uri="{FF2B5EF4-FFF2-40B4-BE49-F238E27FC236}">
              <a16:creationId xmlns:a16="http://schemas.microsoft.com/office/drawing/2014/main" id="{223307DE-BB5B-48B1-BA7F-A2C066D1812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1" name="Flecha derecha 1">
          <a:extLst>
            <a:ext uri="{FF2B5EF4-FFF2-40B4-BE49-F238E27FC236}">
              <a16:creationId xmlns:a16="http://schemas.microsoft.com/office/drawing/2014/main" id="{0F799DC3-FBE3-4CED-8502-001709695C6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2" name="Flecha derecha 1">
          <a:extLst>
            <a:ext uri="{FF2B5EF4-FFF2-40B4-BE49-F238E27FC236}">
              <a16:creationId xmlns:a16="http://schemas.microsoft.com/office/drawing/2014/main" id="{738CB11B-A927-439B-8641-451B3698154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3" name="Flecha derecha 1">
          <a:extLst>
            <a:ext uri="{FF2B5EF4-FFF2-40B4-BE49-F238E27FC236}">
              <a16:creationId xmlns:a16="http://schemas.microsoft.com/office/drawing/2014/main" id="{C3409792-D97B-49A6-8B79-215DEF6B96E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4" name="Flecha derecha 1">
          <a:extLst>
            <a:ext uri="{FF2B5EF4-FFF2-40B4-BE49-F238E27FC236}">
              <a16:creationId xmlns:a16="http://schemas.microsoft.com/office/drawing/2014/main" id="{366A03A5-1038-42C6-955A-59C55782F88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5" name="Flecha derecha 1">
          <a:extLst>
            <a:ext uri="{FF2B5EF4-FFF2-40B4-BE49-F238E27FC236}">
              <a16:creationId xmlns:a16="http://schemas.microsoft.com/office/drawing/2014/main" id="{7F7F87CB-571C-49F7-91A2-861D2B17815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6" name="Flecha derecha 1">
          <a:extLst>
            <a:ext uri="{FF2B5EF4-FFF2-40B4-BE49-F238E27FC236}">
              <a16:creationId xmlns:a16="http://schemas.microsoft.com/office/drawing/2014/main" id="{F9BDAA0A-1CA1-4400-BC72-F94729EE400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7" name="Flecha derecha 1">
          <a:extLst>
            <a:ext uri="{FF2B5EF4-FFF2-40B4-BE49-F238E27FC236}">
              <a16:creationId xmlns:a16="http://schemas.microsoft.com/office/drawing/2014/main" id="{548C8DC0-B639-46E7-A572-703F18C0916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8" name="Flecha derecha 1">
          <a:extLst>
            <a:ext uri="{FF2B5EF4-FFF2-40B4-BE49-F238E27FC236}">
              <a16:creationId xmlns:a16="http://schemas.microsoft.com/office/drawing/2014/main" id="{4F5CE18A-ED09-46EC-82D4-FA1B57681E2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9" name="Flecha derecha 1">
          <a:extLst>
            <a:ext uri="{FF2B5EF4-FFF2-40B4-BE49-F238E27FC236}">
              <a16:creationId xmlns:a16="http://schemas.microsoft.com/office/drawing/2014/main" id="{16C33AB5-F53E-4701-AF63-30F1765E6E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0" name="Flecha derecha 1">
          <a:extLst>
            <a:ext uri="{FF2B5EF4-FFF2-40B4-BE49-F238E27FC236}">
              <a16:creationId xmlns:a16="http://schemas.microsoft.com/office/drawing/2014/main" id="{63C70905-C918-4CC9-B5DD-F4AF45B74AF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1" name="Flecha derecha 1">
          <a:extLst>
            <a:ext uri="{FF2B5EF4-FFF2-40B4-BE49-F238E27FC236}">
              <a16:creationId xmlns:a16="http://schemas.microsoft.com/office/drawing/2014/main" id="{E2E2C680-6F20-47E3-93F1-D700345B687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2" name="Flecha derecha 1">
          <a:extLst>
            <a:ext uri="{FF2B5EF4-FFF2-40B4-BE49-F238E27FC236}">
              <a16:creationId xmlns:a16="http://schemas.microsoft.com/office/drawing/2014/main" id="{88C2D99E-AEE4-4B9B-B714-0B00F565A73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3" name="Flecha derecha 1">
          <a:extLst>
            <a:ext uri="{FF2B5EF4-FFF2-40B4-BE49-F238E27FC236}">
              <a16:creationId xmlns:a16="http://schemas.microsoft.com/office/drawing/2014/main" id="{035A0FED-85BC-4DDB-A7FB-E20A0CDA666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4" name="Flecha derecha 1">
          <a:extLst>
            <a:ext uri="{FF2B5EF4-FFF2-40B4-BE49-F238E27FC236}">
              <a16:creationId xmlns:a16="http://schemas.microsoft.com/office/drawing/2014/main" id="{D93361C0-3275-437B-B4A7-24E10179D9D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5" name="Flecha derecha 1">
          <a:extLst>
            <a:ext uri="{FF2B5EF4-FFF2-40B4-BE49-F238E27FC236}">
              <a16:creationId xmlns:a16="http://schemas.microsoft.com/office/drawing/2014/main" id="{81947E0A-2992-4081-AD52-9676094FD4C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6" name="Flecha derecha 1">
          <a:extLst>
            <a:ext uri="{FF2B5EF4-FFF2-40B4-BE49-F238E27FC236}">
              <a16:creationId xmlns:a16="http://schemas.microsoft.com/office/drawing/2014/main" id="{83FA433A-C8F5-43F5-8B3B-6CB47184504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7" name="Flecha derecha 1">
          <a:extLst>
            <a:ext uri="{FF2B5EF4-FFF2-40B4-BE49-F238E27FC236}">
              <a16:creationId xmlns:a16="http://schemas.microsoft.com/office/drawing/2014/main" id="{33C9ABF4-AFE0-4644-A78B-C54316AEA91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8" name="Flecha derecha 1">
          <a:extLst>
            <a:ext uri="{FF2B5EF4-FFF2-40B4-BE49-F238E27FC236}">
              <a16:creationId xmlns:a16="http://schemas.microsoft.com/office/drawing/2014/main" id="{CAF7F8B7-AF65-4F36-9367-A37A2050060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9" name="Flecha derecha 1">
          <a:extLst>
            <a:ext uri="{FF2B5EF4-FFF2-40B4-BE49-F238E27FC236}">
              <a16:creationId xmlns:a16="http://schemas.microsoft.com/office/drawing/2014/main" id="{0C27F6DA-264D-40D9-B923-EBD7411DE47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0" name="Flecha derecha 1">
          <a:extLst>
            <a:ext uri="{FF2B5EF4-FFF2-40B4-BE49-F238E27FC236}">
              <a16:creationId xmlns:a16="http://schemas.microsoft.com/office/drawing/2014/main" id="{497A24DE-D1CB-485E-9670-057EACFF318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1" name="Flecha derecha 1">
          <a:extLst>
            <a:ext uri="{FF2B5EF4-FFF2-40B4-BE49-F238E27FC236}">
              <a16:creationId xmlns:a16="http://schemas.microsoft.com/office/drawing/2014/main" id="{B12A2BFA-0862-4797-A6F2-A5C70167D54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2" name="Flecha derecha 1">
          <a:extLst>
            <a:ext uri="{FF2B5EF4-FFF2-40B4-BE49-F238E27FC236}">
              <a16:creationId xmlns:a16="http://schemas.microsoft.com/office/drawing/2014/main" id="{804E8BC1-A078-41E7-909C-2356E3E667B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3" name="Flecha derecha 1">
          <a:extLst>
            <a:ext uri="{FF2B5EF4-FFF2-40B4-BE49-F238E27FC236}">
              <a16:creationId xmlns:a16="http://schemas.microsoft.com/office/drawing/2014/main" id="{116BD783-2C6A-4017-9564-9A5EC494807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4" name="Flecha derecha 1">
          <a:extLst>
            <a:ext uri="{FF2B5EF4-FFF2-40B4-BE49-F238E27FC236}">
              <a16:creationId xmlns:a16="http://schemas.microsoft.com/office/drawing/2014/main" id="{BA65021E-DDD9-4642-BDE6-2625D4BE1F0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5" name="Flecha derecha 1">
          <a:extLst>
            <a:ext uri="{FF2B5EF4-FFF2-40B4-BE49-F238E27FC236}">
              <a16:creationId xmlns:a16="http://schemas.microsoft.com/office/drawing/2014/main" id="{C1A4751F-E50A-4696-99D6-67AA09FC356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6" name="Flecha derecha 1">
          <a:extLst>
            <a:ext uri="{FF2B5EF4-FFF2-40B4-BE49-F238E27FC236}">
              <a16:creationId xmlns:a16="http://schemas.microsoft.com/office/drawing/2014/main" id="{9F0815C7-36C6-42C9-BC9A-245D92D3957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7" name="Flecha derecha 1">
          <a:extLst>
            <a:ext uri="{FF2B5EF4-FFF2-40B4-BE49-F238E27FC236}">
              <a16:creationId xmlns:a16="http://schemas.microsoft.com/office/drawing/2014/main" id="{0549A821-5E29-4556-A14F-106386B2CB1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8" name="Flecha derecha 1">
          <a:extLst>
            <a:ext uri="{FF2B5EF4-FFF2-40B4-BE49-F238E27FC236}">
              <a16:creationId xmlns:a16="http://schemas.microsoft.com/office/drawing/2014/main" id="{52F4F422-6CF9-461F-AE42-F110309F5B9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9" name="Flecha derecha 1">
          <a:extLst>
            <a:ext uri="{FF2B5EF4-FFF2-40B4-BE49-F238E27FC236}">
              <a16:creationId xmlns:a16="http://schemas.microsoft.com/office/drawing/2014/main" id="{9E4F8BEF-B274-47CC-A88D-2D59C1AB56E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0" name="Flecha derecha 1">
          <a:extLst>
            <a:ext uri="{FF2B5EF4-FFF2-40B4-BE49-F238E27FC236}">
              <a16:creationId xmlns:a16="http://schemas.microsoft.com/office/drawing/2014/main" id="{F97A96BB-707A-4CB2-B670-E11D750C4B1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1" name="Flecha derecha 1">
          <a:extLst>
            <a:ext uri="{FF2B5EF4-FFF2-40B4-BE49-F238E27FC236}">
              <a16:creationId xmlns:a16="http://schemas.microsoft.com/office/drawing/2014/main" id="{E482CA74-6C65-421D-88D4-5C1758D62E8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2" name="Flecha derecha 1">
          <a:extLst>
            <a:ext uri="{FF2B5EF4-FFF2-40B4-BE49-F238E27FC236}">
              <a16:creationId xmlns:a16="http://schemas.microsoft.com/office/drawing/2014/main" id="{B4DFAEDE-3486-40ED-BAB5-DF9EC29F85B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3" name="Flecha derecha 1">
          <a:extLst>
            <a:ext uri="{FF2B5EF4-FFF2-40B4-BE49-F238E27FC236}">
              <a16:creationId xmlns:a16="http://schemas.microsoft.com/office/drawing/2014/main" id="{2AD86896-A472-4B1F-A358-7AA882121CF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4" name="Flecha derecha 1">
          <a:extLst>
            <a:ext uri="{FF2B5EF4-FFF2-40B4-BE49-F238E27FC236}">
              <a16:creationId xmlns:a16="http://schemas.microsoft.com/office/drawing/2014/main" id="{CDF56129-3288-40D3-999C-ED90467EB9A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5" name="Flecha derecha 1">
          <a:extLst>
            <a:ext uri="{FF2B5EF4-FFF2-40B4-BE49-F238E27FC236}">
              <a16:creationId xmlns:a16="http://schemas.microsoft.com/office/drawing/2014/main" id="{FD298B06-C06F-4E27-8F3D-BD28A2A8178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6" name="Flecha derecha 1">
          <a:extLst>
            <a:ext uri="{FF2B5EF4-FFF2-40B4-BE49-F238E27FC236}">
              <a16:creationId xmlns:a16="http://schemas.microsoft.com/office/drawing/2014/main" id="{8A5A137A-2D61-4797-8932-E94A215A5DF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7" name="Flecha derecha 1">
          <a:extLst>
            <a:ext uri="{FF2B5EF4-FFF2-40B4-BE49-F238E27FC236}">
              <a16:creationId xmlns:a16="http://schemas.microsoft.com/office/drawing/2014/main" id="{F358AD84-C4B0-4B61-8EB5-46470CB09C3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8" name="Flecha derecha 1">
          <a:extLst>
            <a:ext uri="{FF2B5EF4-FFF2-40B4-BE49-F238E27FC236}">
              <a16:creationId xmlns:a16="http://schemas.microsoft.com/office/drawing/2014/main" id="{788E9CFD-8EEC-4ACD-9725-127C0539F2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9" name="Flecha derecha 1">
          <a:extLst>
            <a:ext uri="{FF2B5EF4-FFF2-40B4-BE49-F238E27FC236}">
              <a16:creationId xmlns:a16="http://schemas.microsoft.com/office/drawing/2014/main" id="{19EC7A37-7B30-44D1-A5E0-A1D99A591AD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0" name="Flecha derecha 1">
          <a:extLst>
            <a:ext uri="{FF2B5EF4-FFF2-40B4-BE49-F238E27FC236}">
              <a16:creationId xmlns:a16="http://schemas.microsoft.com/office/drawing/2014/main" id="{B40C1552-1FBE-48C2-B6E1-64061A816A9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1" name="Flecha derecha 1">
          <a:extLst>
            <a:ext uri="{FF2B5EF4-FFF2-40B4-BE49-F238E27FC236}">
              <a16:creationId xmlns:a16="http://schemas.microsoft.com/office/drawing/2014/main" id="{089391F0-B4EA-4D46-A2D4-D187914A54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2" name="Flecha derecha 1">
          <a:extLst>
            <a:ext uri="{FF2B5EF4-FFF2-40B4-BE49-F238E27FC236}">
              <a16:creationId xmlns:a16="http://schemas.microsoft.com/office/drawing/2014/main" id="{6E43FEEA-4620-4BAD-B6E1-9280039E72D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3" name="Flecha derecha 1">
          <a:extLst>
            <a:ext uri="{FF2B5EF4-FFF2-40B4-BE49-F238E27FC236}">
              <a16:creationId xmlns:a16="http://schemas.microsoft.com/office/drawing/2014/main" id="{0D52BD8D-D4AF-4DFE-9FDD-F15567EAE6C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4" name="Flecha derecha 1">
          <a:extLst>
            <a:ext uri="{FF2B5EF4-FFF2-40B4-BE49-F238E27FC236}">
              <a16:creationId xmlns:a16="http://schemas.microsoft.com/office/drawing/2014/main" id="{7637BF17-BC53-4D7C-875C-9033CE23DEB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5" name="Flecha derecha 1">
          <a:extLst>
            <a:ext uri="{FF2B5EF4-FFF2-40B4-BE49-F238E27FC236}">
              <a16:creationId xmlns:a16="http://schemas.microsoft.com/office/drawing/2014/main" id="{0BE42FF8-4A54-4F65-9B33-8B2A823FE65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6" name="Flecha derecha 1">
          <a:extLst>
            <a:ext uri="{FF2B5EF4-FFF2-40B4-BE49-F238E27FC236}">
              <a16:creationId xmlns:a16="http://schemas.microsoft.com/office/drawing/2014/main" id="{C6DE76F3-4AA1-4AC3-9F82-DF82689EC7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7" name="Flecha derecha 1">
          <a:extLst>
            <a:ext uri="{FF2B5EF4-FFF2-40B4-BE49-F238E27FC236}">
              <a16:creationId xmlns:a16="http://schemas.microsoft.com/office/drawing/2014/main" id="{75D58130-C63C-4C79-8564-B61A0928EE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8" name="Flecha derecha 1">
          <a:extLst>
            <a:ext uri="{FF2B5EF4-FFF2-40B4-BE49-F238E27FC236}">
              <a16:creationId xmlns:a16="http://schemas.microsoft.com/office/drawing/2014/main" id="{3D1D8E8E-DE19-4858-809C-7BBF88F5D10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9" name="Flecha derecha 25">
          <a:extLst>
            <a:ext uri="{FF2B5EF4-FFF2-40B4-BE49-F238E27FC236}">
              <a16:creationId xmlns:a16="http://schemas.microsoft.com/office/drawing/2014/main" id="{780EB7D4-6A9B-4F49-B85F-02BB046E8CB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0" name="Flecha derecha 1">
          <a:extLst>
            <a:ext uri="{FF2B5EF4-FFF2-40B4-BE49-F238E27FC236}">
              <a16:creationId xmlns:a16="http://schemas.microsoft.com/office/drawing/2014/main" id="{C7560A31-C086-44DF-A022-047EEB4AC44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1" name="Flecha derecha 1">
          <a:extLst>
            <a:ext uri="{FF2B5EF4-FFF2-40B4-BE49-F238E27FC236}">
              <a16:creationId xmlns:a16="http://schemas.microsoft.com/office/drawing/2014/main" id="{B066EE7F-AB38-47B4-868F-43A8B492533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2" name="Flecha derecha 1">
          <a:extLst>
            <a:ext uri="{FF2B5EF4-FFF2-40B4-BE49-F238E27FC236}">
              <a16:creationId xmlns:a16="http://schemas.microsoft.com/office/drawing/2014/main" id="{3E8F4694-D183-49BD-A83C-2ED47456F4F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3" name="Flecha derecha 1">
          <a:extLst>
            <a:ext uri="{FF2B5EF4-FFF2-40B4-BE49-F238E27FC236}">
              <a16:creationId xmlns:a16="http://schemas.microsoft.com/office/drawing/2014/main" id="{6A237783-B737-4B03-A3A5-0525CA8A65B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4" name="Flecha derecha 1">
          <a:extLst>
            <a:ext uri="{FF2B5EF4-FFF2-40B4-BE49-F238E27FC236}">
              <a16:creationId xmlns:a16="http://schemas.microsoft.com/office/drawing/2014/main" id="{AA989DC5-AEE9-411F-8EA2-99DBEB11A3E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5" name="Flecha derecha 1">
          <a:extLst>
            <a:ext uri="{FF2B5EF4-FFF2-40B4-BE49-F238E27FC236}">
              <a16:creationId xmlns:a16="http://schemas.microsoft.com/office/drawing/2014/main" id="{FDE09DC1-9A51-4111-B211-E3ECFE79144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6" name="Flecha derecha 1">
          <a:extLst>
            <a:ext uri="{FF2B5EF4-FFF2-40B4-BE49-F238E27FC236}">
              <a16:creationId xmlns:a16="http://schemas.microsoft.com/office/drawing/2014/main" id="{CEDC9FF4-9D1B-447C-B0D5-B3E5B6C2580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7" name="Flecha derecha 1">
          <a:extLst>
            <a:ext uri="{FF2B5EF4-FFF2-40B4-BE49-F238E27FC236}">
              <a16:creationId xmlns:a16="http://schemas.microsoft.com/office/drawing/2014/main" id="{54905C50-2FED-4ED7-84C8-AB2F7A565F1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8" name="Flecha derecha 1">
          <a:extLst>
            <a:ext uri="{FF2B5EF4-FFF2-40B4-BE49-F238E27FC236}">
              <a16:creationId xmlns:a16="http://schemas.microsoft.com/office/drawing/2014/main" id="{171F869D-1B6B-40C5-BB1B-331E9BB5775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9" name="Flecha derecha 1">
          <a:extLst>
            <a:ext uri="{FF2B5EF4-FFF2-40B4-BE49-F238E27FC236}">
              <a16:creationId xmlns:a16="http://schemas.microsoft.com/office/drawing/2014/main" id="{48BD9606-7826-45F7-BE3B-5865EA07CEF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0" name="Flecha derecha 1">
          <a:extLst>
            <a:ext uri="{FF2B5EF4-FFF2-40B4-BE49-F238E27FC236}">
              <a16:creationId xmlns:a16="http://schemas.microsoft.com/office/drawing/2014/main" id="{D9F1C9F8-CEED-41FB-B965-9D2A2C3F5E2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1" name="Flecha derecha 1">
          <a:extLst>
            <a:ext uri="{FF2B5EF4-FFF2-40B4-BE49-F238E27FC236}">
              <a16:creationId xmlns:a16="http://schemas.microsoft.com/office/drawing/2014/main" id="{C6A466C3-3747-4466-B4F8-A2639522942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2" name="Flecha derecha 1">
          <a:extLst>
            <a:ext uri="{FF2B5EF4-FFF2-40B4-BE49-F238E27FC236}">
              <a16:creationId xmlns:a16="http://schemas.microsoft.com/office/drawing/2014/main" id="{3767A223-506B-4D59-9339-C9E1BFDBF2B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3" name="Flecha derecha 1">
          <a:extLst>
            <a:ext uri="{FF2B5EF4-FFF2-40B4-BE49-F238E27FC236}">
              <a16:creationId xmlns:a16="http://schemas.microsoft.com/office/drawing/2014/main" id="{13548E97-0DFC-4956-90ED-A2BA75510BF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4" name="Flecha derecha 1">
          <a:extLst>
            <a:ext uri="{FF2B5EF4-FFF2-40B4-BE49-F238E27FC236}">
              <a16:creationId xmlns:a16="http://schemas.microsoft.com/office/drawing/2014/main" id="{C5612395-A160-45F2-95AC-96A0AA06E2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301624</xdr:colOff>
      <xdr:row>0</xdr:row>
      <xdr:rowOff>90364</xdr:rowOff>
    </xdr:from>
    <xdr:to>
      <xdr:col>1</xdr:col>
      <xdr:colOff>857249</xdr:colOff>
      <xdr:row>1</xdr:row>
      <xdr:rowOff>131884</xdr:rowOff>
    </xdr:to>
    <xdr:pic>
      <xdr:nvPicPr>
        <xdr:cNvPr id="375" name="Imagen 374">
          <a:extLst>
            <a:ext uri="{FF2B5EF4-FFF2-40B4-BE49-F238E27FC236}">
              <a16:creationId xmlns:a16="http://schemas.microsoft.com/office/drawing/2014/main" id="{1E3F83AA-44C8-4D2B-A46B-092838EE6F79}"/>
            </a:ext>
            <a:ext uri="{147F2762-F138-4A5C-976F-8EAC2B608ADB}">
              <a16:predDERef xmlns:a16="http://schemas.microsoft.com/office/drawing/2014/main" pred="{272E4C52-6255-4504-8D65-88DF2AB6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524" y="90364"/>
          <a:ext cx="555625" cy="432045"/>
        </a:xfrm>
        <a:prstGeom prst="rect">
          <a:avLst/>
        </a:prstGeom>
      </xdr:spPr>
    </xdr:pic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76" name="Flecha derecha 1">
          <a:extLst>
            <a:ext uri="{FF2B5EF4-FFF2-40B4-BE49-F238E27FC236}">
              <a16:creationId xmlns:a16="http://schemas.microsoft.com/office/drawing/2014/main" id="{1CCC2523-F98D-406D-9BA9-BFF9728D00DC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7" name="Flecha derecha 1">
          <a:extLst>
            <a:ext uri="{FF2B5EF4-FFF2-40B4-BE49-F238E27FC236}">
              <a16:creationId xmlns:a16="http://schemas.microsoft.com/office/drawing/2014/main" id="{5305F2CA-D426-4F16-AE66-C669B75DE3B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8" name="Flecha derecha 1">
          <a:extLst>
            <a:ext uri="{FF2B5EF4-FFF2-40B4-BE49-F238E27FC236}">
              <a16:creationId xmlns:a16="http://schemas.microsoft.com/office/drawing/2014/main" id="{41BA1187-594D-4F1A-9715-8EDD23A1169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9" name="Flecha derecha 1">
          <a:extLst>
            <a:ext uri="{FF2B5EF4-FFF2-40B4-BE49-F238E27FC236}">
              <a16:creationId xmlns:a16="http://schemas.microsoft.com/office/drawing/2014/main" id="{FFC8D311-2EEA-4D0B-A0C6-F6E925273C9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0" name="Flecha derecha 1">
          <a:extLst>
            <a:ext uri="{FF2B5EF4-FFF2-40B4-BE49-F238E27FC236}">
              <a16:creationId xmlns:a16="http://schemas.microsoft.com/office/drawing/2014/main" id="{51AC552D-576E-45DC-A2B9-11043B6A4B7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1" name="Flecha derecha 1">
          <a:extLst>
            <a:ext uri="{FF2B5EF4-FFF2-40B4-BE49-F238E27FC236}">
              <a16:creationId xmlns:a16="http://schemas.microsoft.com/office/drawing/2014/main" id="{BB669160-265A-47D3-8C65-232D25708C5F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2" name="Flecha derecha 1">
          <a:extLst>
            <a:ext uri="{FF2B5EF4-FFF2-40B4-BE49-F238E27FC236}">
              <a16:creationId xmlns:a16="http://schemas.microsoft.com/office/drawing/2014/main" id="{9790B4C1-2603-4B46-958E-9B57DD27AD7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3" name="Flecha derecha 1">
          <a:extLst>
            <a:ext uri="{FF2B5EF4-FFF2-40B4-BE49-F238E27FC236}">
              <a16:creationId xmlns:a16="http://schemas.microsoft.com/office/drawing/2014/main" id="{114A9F3B-2F22-4E81-A404-68D410A8C20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4" name="Flecha derecha 1">
          <a:extLst>
            <a:ext uri="{FF2B5EF4-FFF2-40B4-BE49-F238E27FC236}">
              <a16:creationId xmlns:a16="http://schemas.microsoft.com/office/drawing/2014/main" id="{92393EAB-DC8F-472E-9DCF-A4184080837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5" name="Flecha derecha 1">
          <a:extLst>
            <a:ext uri="{FF2B5EF4-FFF2-40B4-BE49-F238E27FC236}">
              <a16:creationId xmlns:a16="http://schemas.microsoft.com/office/drawing/2014/main" id="{6AC88B20-EFD7-4248-84B0-ECB12A09F5F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6" name="Flecha derecha 1">
          <a:extLst>
            <a:ext uri="{FF2B5EF4-FFF2-40B4-BE49-F238E27FC236}">
              <a16:creationId xmlns:a16="http://schemas.microsoft.com/office/drawing/2014/main" id="{85B29239-AF6B-49BE-9433-188BE1662077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7" name="Flecha derecha 1">
          <a:extLst>
            <a:ext uri="{FF2B5EF4-FFF2-40B4-BE49-F238E27FC236}">
              <a16:creationId xmlns:a16="http://schemas.microsoft.com/office/drawing/2014/main" id="{B52B395E-2634-46EC-8DDE-B30B400B478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8" name="Flecha derecha 1">
          <a:extLst>
            <a:ext uri="{FF2B5EF4-FFF2-40B4-BE49-F238E27FC236}">
              <a16:creationId xmlns:a16="http://schemas.microsoft.com/office/drawing/2014/main" id="{0BB2613E-BFD7-45A6-ACD9-F5FD3C621FF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9" name="Flecha derecha 1">
          <a:extLst>
            <a:ext uri="{FF2B5EF4-FFF2-40B4-BE49-F238E27FC236}">
              <a16:creationId xmlns:a16="http://schemas.microsoft.com/office/drawing/2014/main" id="{9D6B4548-E228-4C67-AF27-9F87AD16391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0" name="Flecha derecha 1">
          <a:extLst>
            <a:ext uri="{FF2B5EF4-FFF2-40B4-BE49-F238E27FC236}">
              <a16:creationId xmlns:a16="http://schemas.microsoft.com/office/drawing/2014/main" id="{57FA9FF1-1B26-4C14-9C58-EFAF348362C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1" name="Flecha derecha 1">
          <a:extLst>
            <a:ext uri="{FF2B5EF4-FFF2-40B4-BE49-F238E27FC236}">
              <a16:creationId xmlns:a16="http://schemas.microsoft.com/office/drawing/2014/main" id="{87EB2546-80E3-4EF4-9D63-9AD450BE5D4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2" name="Flecha derecha 1">
          <a:extLst>
            <a:ext uri="{FF2B5EF4-FFF2-40B4-BE49-F238E27FC236}">
              <a16:creationId xmlns:a16="http://schemas.microsoft.com/office/drawing/2014/main" id="{919851C2-56C8-4AFD-BB23-BED594CA7AE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3" name="Flecha derecha 1">
          <a:extLst>
            <a:ext uri="{FF2B5EF4-FFF2-40B4-BE49-F238E27FC236}">
              <a16:creationId xmlns:a16="http://schemas.microsoft.com/office/drawing/2014/main" id="{9B9EBEF2-8A6A-4195-8DD4-C1C3B7ADCAF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4" name="Flecha derecha 1">
          <a:extLst>
            <a:ext uri="{FF2B5EF4-FFF2-40B4-BE49-F238E27FC236}">
              <a16:creationId xmlns:a16="http://schemas.microsoft.com/office/drawing/2014/main" id="{69CBE7A2-FC8C-42CB-A2F3-70944FC3C2C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5" name="Flecha derecha 1">
          <a:extLst>
            <a:ext uri="{FF2B5EF4-FFF2-40B4-BE49-F238E27FC236}">
              <a16:creationId xmlns:a16="http://schemas.microsoft.com/office/drawing/2014/main" id="{1B1F589E-1EE7-45ED-8CC2-B94A3389561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6" name="Flecha derecha 1">
          <a:extLst>
            <a:ext uri="{FF2B5EF4-FFF2-40B4-BE49-F238E27FC236}">
              <a16:creationId xmlns:a16="http://schemas.microsoft.com/office/drawing/2014/main" id="{53D62594-4050-493E-AD0F-ADB90E25EAE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97" name="Flecha derecha 25">
          <a:extLst>
            <a:ext uri="{FF2B5EF4-FFF2-40B4-BE49-F238E27FC236}">
              <a16:creationId xmlns:a16="http://schemas.microsoft.com/office/drawing/2014/main" id="{D9DBFB3B-25E0-4A23-8B08-99585554DA63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8" name="Flecha derecha 1">
          <a:extLst>
            <a:ext uri="{FF2B5EF4-FFF2-40B4-BE49-F238E27FC236}">
              <a16:creationId xmlns:a16="http://schemas.microsoft.com/office/drawing/2014/main" id="{63BF1595-77B7-48B9-83E4-BB16F90A8EF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9" name="Flecha derecha 1">
          <a:extLst>
            <a:ext uri="{FF2B5EF4-FFF2-40B4-BE49-F238E27FC236}">
              <a16:creationId xmlns:a16="http://schemas.microsoft.com/office/drawing/2014/main" id="{32F3898A-D7A9-4F8A-BC08-809A08D2F11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0" name="Flecha derecha 1">
          <a:extLst>
            <a:ext uri="{FF2B5EF4-FFF2-40B4-BE49-F238E27FC236}">
              <a16:creationId xmlns:a16="http://schemas.microsoft.com/office/drawing/2014/main" id="{027BD68A-19B4-4451-A0BF-E1568E5D3B7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1" name="Flecha derecha 1">
          <a:extLst>
            <a:ext uri="{FF2B5EF4-FFF2-40B4-BE49-F238E27FC236}">
              <a16:creationId xmlns:a16="http://schemas.microsoft.com/office/drawing/2014/main" id="{B361703A-1918-4A90-A6E6-58DC9685EF5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2" name="Flecha derecha 1">
          <a:extLst>
            <a:ext uri="{FF2B5EF4-FFF2-40B4-BE49-F238E27FC236}">
              <a16:creationId xmlns:a16="http://schemas.microsoft.com/office/drawing/2014/main" id="{7076B79B-0344-47A7-9105-E1EE9207D482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3" name="Flecha derecha 1">
          <a:extLst>
            <a:ext uri="{FF2B5EF4-FFF2-40B4-BE49-F238E27FC236}">
              <a16:creationId xmlns:a16="http://schemas.microsoft.com/office/drawing/2014/main" id="{CCBFB3B5-13C9-4A7D-BC22-176422C36AF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4" name="Flecha derecha 1">
          <a:extLst>
            <a:ext uri="{FF2B5EF4-FFF2-40B4-BE49-F238E27FC236}">
              <a16:creationId xmlns:a16="http://schemas.microsoft.com/office/drawing/2014/main" id="{A2FA53B2-6F77-4FBE-A797-C2A031B5D6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5" name="Flecha derecha 1">
          <a:extLst>
            <a:ext uri="{FF2B5EF4-FFF2-40B4-BE49-F238E27FC236}">
              <a16:creationId xmlns:a16="http://schemas.microsoft.com/office/drawing/2014/main" id="{030BB4E5-F295-4788-A753-2A459CCDB52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6" name="Flecha derecha 1">
          <a:extLst>
            <a:ext uri="{FF2B5EF4-FFF2-40B4-BE49-F238E27FC236}">
              <a16:creationId xmlns:a16="http://schemas.microsoft.com/office/drawing/2014/main" id="{C1A4A5B2-6389-4B62-A828-680F41AC34B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7" name="Flecha derecha 1">
          <a:extLst>
            <a:ext uri="{FF2B5EF4-FFF2-40B4-BE49-F238E27FC236}">
              <a16:creationId xmlns:a16="http://schemas.microsoft.com/office/drawing/2014/main" id="{0E3E997F-8DBA-4912-987D-0A48DCBD0F70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8" name="Flecha derecha 1">
          <a:extLst>
            <a:ext uri="{FF2B5EF4-FFF2-40B4-BE49-F238E27FC236}">
              <a16:creationId xmlns:a16="http://schemas.microsoft.com/office/drawing/2014/main" id="{B23FC7B1-AB27-40C1-AD33-392B5D45574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9" name="Flecha derecha 1">
          <a:extLst>
            <a:ext uri="{FF2B5EF4-FFF2-40B4-BE49-F238E27FC236}">
              <a16:creationId xmlns:a16="http://schemas.microsoft.com/office/drawing/2014/main" id="{3D229992-DCEF-46ED-96E7-4890D5B0C72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0" name="Flecha derecha 1">
          <a:extLst>
            <a:ext uri="{FF2B5EF4-FFF2-40B4-BE49-F238E27FC236}">
              <a16:creationId xmlns:a16="http://schemas.microsoft.com/office/drawing/2014/main" id="{DBE39215-7C74-4A3E-A717-06E6D546C21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1" name="Flecha derecha 1">
          <a:extLst>
            <a:ext uri="{FF2B5EF4-FFF2-40B4-BE49-F238E27FC236}">
              <a16:creationId xmlns:a16="http://schemas.microsoft.com/office/drawing/2014/main" id="{34086126-9FF2-4531-A749-2A3DEFEC8B4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2" name="Flecha derecha 1">
          <a:extLst>
            <a:ext uri="{FF2B5EF4-FFF2-40B4-BE49-F238E27FC236}">
              <a16:creationId xmlns:a16="http://schemas.microsoft.com/office/drawing/2014/main" id="{24B22537-AA24-449E-8670-370EC7E017F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3" name="Flecha derecha 1">
          <a:extLst>
            <a:ext uri="{FF2B5EF4-FFF2-40B4-BE49-F238E27FC236}">
              <a16:creationId xmlns:a16="http://schemas.microsoft.com/office/drawing/2014/main" id="{D62DDA23-3833-48FF-962F-FFF4B833E16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4" name="Flecha derecha 1">
          <a:extLst>
            <a:ext uri="{FF2B5EF4-FFF2-40B4-BE49-F238E27FC236}">
              <a16:creationId xmlns:a16="http://schemas.microsoft.com/office/drawing/2014/main" id="{E66AD032-F086-42A8-B45F-E05B21A632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5" name="Flecha derecha 1">
          <a:extLst>
            <a:ext uri="{FF2B5EF4-FFF2-40B4-BE49-F238E27FC236}">
              <a16:creationId xmlns:a16="http://schemas.microsoft.com/office/drawing/2014/main" id="{273132D7-FF55-40FE-8BF7-1FBD9E3963A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6" name="Flecha derecha 1">
          <a:extLst>
            <a:ext uri="{FF2B5EF4-FFF2-40B4-BE49-F238E27FC236}">
              <a16:creationId xmlns:a16="http://schemas.microsoft.com/office/drawing/2014/main" id="{D3903BA0-4103-4C18-A625-A67625E6DF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7" name="Flecha derecha 1">
          <a:extLst>
            <a:ext uri="{FF2B5EF4-FFF2-40B4-BE49-F238E27FC236}">
              <a16:creationId xmlns:a16="http://schemas.microsoft.com/office/drawing/2014/main" id="{5519B391-D3DE-4B87-97AB-47C8D853044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18" name="Flecha derecha 1">
          <a:extLst>
            <a:ext uri="{FF2B5EF4-FFF2-40B4-BE49-F238E27FC236}">
              <a16:creationId xmlns:a16="http://schemas.microsoft.com/office/drawing/2014/main" id="{FB7B1DA1-4EF7-4CA8-B4EA-49615E623BB9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9" name="Flecha derecha 1">
          <a:extLst>
            <a:ext uri="{FF2B5EF4-FFF2-40B4-BE49-F238E27FC236}">
              <a16:creationId xmlns:a16="http://schemas.microsoft.com/office/drawing/2014/main" id="{37BD12CF-27B1-4882-9C21-D996B3BC6FD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0" name="Flecha derecha 1">
          <a:extLst>
            <a:ext uri="{FF2B5EF4-FFF2-40B4-BE49-F238E27FC236}">
              <a16:creationId xmlns:a16="http://schemas.microsoft.com/office/drawing/2014/main" id="{735E208F-41C9-41B3-AD00-C968DFE8420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1" name="Flecha derecha 1">
          <a:extLst>
            <a:ext uri="{FF2B5EF4-FFF2-40B4-BE49-F238E27FC236}">
              <a16:creationId xmlns:a16="http://schemas.microsoft.com/office/drawing/2014/main" id="{7C7D7CB4-3D8C-4425-A086-8B6BEC1507D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2" name="Flecha derecha 1">
          <a:extLst>
            <a:ext uri="{FF2B5EF4-FFF2-40B4-BE49-F238E27FC236}">
              <a16:creationId xmlns:a16="http://schemas.microsoft.com/office/drawing/2014/main" id="{8A904E18-468C-42AB-BF41-5F3329254E3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23" name="Flecha derecha 1">
          <a:extLst>
            <a:ext uri="{FF2B5EF4-FFF2-40B4-BE49-F238E27FC236}">
              <a16:creationId xmlns:a16="http://schemas.microsoft.com/office/drawing/2014/main" id="{FE89C928-F2C1-41AE-B963-2D498219F5CB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4" name="Flecha derecha 1">
          <a:extLst>
            <a:ext uri="{FF2B5EF4-FFF2-40B4-BE49-F238E27FC236}">
              <a16:creationId xmlns:a16="http://schemas.microsoft.com/office/drawing/2014/main" id="{D5B12368-395C-4984-9682-7227AD0766D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5" name="Flecha derecha 1">
          <a:extLst>
            <a:ext uri="{FF2B5EF4-FFF2-40B4-BE49-F238E27FC236}">
              <a16:creationId xmlns:a16="http://schemas.microsoft.com/office/drawing/2014/main" id="{65E43170-F8D0-4B88-A5B4-5893DA863C5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6" name="Flecha derecha 1">
          <a:extLst>
            <a:ext uri="{FF2B5EF4-FFF2-40B4-BE49-F238E27FC236}">
              <a16:creationId xmlns:a16="http://schemas.microsoft.com/office/drawing/2014/main" id="{5CFB00E5-8408-45B8-BA12-D5A55FEBD3D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7" name="Flecha derecha 1">
          <a:extLst>
            <a:ext uri="{FF2B5EF4-FFF2-40B4-BE49-F238E27FC236}">
              <a16:creationId xmlns:a16="http://schemas.microsoft.com/office/drawing/2014/main" id="{34EAE47F-DC8B-4D71-A2F2-8EA4EE77260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28" name="Flecha derecha 1">
          <a:extLst>
            <a:ext uri="{FF2B5EF4-FFF2-40B4-BE49-F238E27FC236}">
              <a16:creationId xmlns:a16="http://schemas.microsoft.com/office/drawing/2014/main" id="{6A8028B9-042C-4F2A-924D-1A211CFDC7AC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9" name="Flecha derecha 1">
          <a:extLst>
            <a:ext uri="{FF2B5EF4-FFF2-40B4-BE49-F238E27FC236}">
              <a16:creationId xmlns:a16="http://schemas.microsoft.com/office/drawing/2014/main" id="{18886760-8999-49DD-97BF-BEA0BB1BF4E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0" name="Flecha derecha 1">
          <a:extLst>
            <a:ext uri="{FF2B5EF4-FFF2-40B4-BE49-F238E27FC236}">
              <a16:creationId xmlns:a16="http://schemas.microsoft.com/office/drawing/2014/main" id="{33B012F5-C0C1-4710-9A96-4DA8EA9F7E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1" name="Flecha derecha 1">
          <a:extLst>
            <a:ext uri="{FF2B5EF4-FFF2-40B4-BE49-F238E27FC236}">
              <a16:creationId xmlns:a16="http://schemas.microsoft.com/office/drawing/2014/main" id="{6A87DF7A-6D29-467E-A152-2C1CA73487C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2" name="Flecha derecha 1">
          <a:extLst>
            <a:ext uri="{FF2B5EF4-FFF2-40B4-BE49-F238E27FC236}">
              <a16:creationId xmlns:a16="http://schemas.microsoft.com/office/drawing/2014/main" id="{2BBB570A-DEE7-4709-9D72-485B4E609F0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3" name="Flecha derecha 1">
          <a:extLst>
            <a:ext uri="{FF2B5EF4-FFF2-40B4-BE49-F238E27FC236}">
              <a16:creationId xmlns:a16="http://schemas.microsoft.com/office/drawing/2014/main" id="{8A78E6CF-BB9B-4A40-BCCE-1647B678E65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4" name="Flecha derecha 1">
          <a:extLst>
            <a:ext uri="{FF2B5EF4-FFF2-40B4-BE49-F238E27FC236}">
              <a16:creationId xmlns:a16="http://schemas.microsoft.com/office/drawing/2014/main" id="{E9A02155-88A7-4A48-BD66-D81D8D6A7DA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5" name="Flecha derecha 1">
          <a:extLst>
            <a:ext uri="{FF2B5EF4-FFF2-40B4-BE49-F238E27FC236}">
              <a16:creationId xmlns:a16="http://schemas.microsoft.com/office/drawing/2014/main" id="{C71A7B48-632D-4ED5-A186-91F34DE6F70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6" name="Flecha derecha 1">
          <a:extLst>
            <a:ext uri="{FF2B5EF4-FFF2-40B4-BE49-F238E27FC236}">
              <a16:creationId xmlns:a16="http://schemas.microsoft.com/office/drawing/2014/main" id="{8552D647-8273-4C97-82C6-DAE25CE27B9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7" name="Flecha derecha 1">
          <a:extLst>
            <a:ext uri="{FF2B5EF4-FFF2-40B4-BE49-F238E27FC236}">
              <a16:creationId xmlns:a16="http://schemas.microsoft.com/office/drawing/2014/main" id="{E5D759BF-3B49-4C8E-A1E8-81220113AD8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8" name="Flecha derecha 1">
          <a:extLst>
            <a:ext uri="{FF2B5EF4-FFF2-40B4-BE49-F238E27FC236}">
              <a16:creationId xmlns:a16="http://schemas.microsoft.com/office/drawing/2014/main" id="{3504AA36-A328-403C-A9A0-B227D6DCE6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39" name="Flecha derecha 1">
          <a:extLst>
            <a:ext uri="{FF2B5EF4-FFF2-40B4-BE49-F238E27FC236}">
              <a16:creationId xmlns:a16="http://schemas.microsoft.com/office/drawing/2014/main" id="{CFBB0F31-EC23-49AD-9318-DD29E175B8B8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0" name="Flecha derecha 1">
          <a:extLst>
            <a:ext uri="{FF2B5EF4-FFF2-40B4-BE49-F238E27FC236}">
              <a16:creationId xmlns:a16="http://schemas.microsoft.com/office/drawing/2014/main" id="{A70F5DEB-B80C-422D-81ED-C9D843A9D7F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1" name="Flecha derecha 1">
          <a:extLst>
            <a:ext uri="{FF2B5EF4-FFF2-40B4-BE49-F238E27FC236}">
              <a16:creationId xmlns:a16="http://schemas.microsoft.com/office/drawing/2014/main" id="{FE1D2F3C-5BBA-4B74-89E2-98E2DF01B10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2" name="Flecha derecha 1">
          <a:extLst>
            <a:ext uri="{FF2B5EF4-FFF2-40B4-BE49-F238E27FC236}">
              <a16:creationId xmlns:a16="http://schemas.microsoft.com/office/drawing/2014/main" id="{5C17AD8A-8043-415A-B8B3-2339F8540F2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3" name="Flecha derecha 1">
          <a:extLst>
            <a:ext uri="{FF2B5EF4-FFF2-40B4-BE49-F238E27FC236}">
              <a16:creationId xmlns:a16="http://schemas.microsoft.com/office/drawing/2014/main" id="{A04A8F2C-5F84-4D78-9524-AA73E2614CE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44" name="Flecha derecha 1">
          <a:extLst>
            <a:ext uri="{FF2B5EF4-FFF2-40B4-BE49-F238E27FC236}">
              <a16:creationId xmlns:a16="http://schemas.microsoft.com/office/drawing/2014/main" id="{0EC2E864-0F3F-4676-A6FD-0544ED50AE4A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5" name="Flecha derecha 1">
          <a:extLst>
            <a:ext uri="{FF2B5EF4-FFF2-40B4-BE49-F238E27FC236}">
              <a16:creationId xmlns:a16="http://schemas.microsoft.com/office/drawing/2014/main" id="{BF5967C6-F5CC-40B4-91BB-0A922C647D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6" name="Flecha derecha 1">
          <a:extLst>
            <a:ext uri="{FF2B5EF4-FFF2-40B4-BE49-F238E27FC236}">
              <a16:creationId xmlns:a16="http://schemas.microsoft.com/office/drawing/2014/main" id="{C9B5B053-AFA4-492E-9EE1-C73321B1E4D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7" name="Flecha derecha 1">
          <a:extLst>
            <a:ext uri="{FF2B5EF4-FFF2-40B4-BE49-F238E27FC236}">
              <a16:creationId xmlns:a16="http://schemas.microsoft.com/office/drawing/2014/main" id="{C6483C8F-06E3-4EE9-9A32-4008D23034F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8" name="Flecha derecha 1">
          <a:extLst>
            <a:ext uri="{FF2B5EF4-FFF2-40B4-BE49-F238E27FC236}">
              <a16:creationId xmlns:a16="http://schemas.microsoft.com/office/drawing/2014/main" id="{E233C054-985E-469C-9BEE-CED0D863704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49" name="Flecha derecha 1">
          <a:extLst>
            <a:ext uri="{FF2B5EF4-FFF2-40B4-BE49-F238E27FC236}">
              <a16:creationId xmlns:a16="http://schemas.microsoft.com/office/drawing/2014/main" id="{AEB21D34-1D52-4190-B2D1-4C7A5952A786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0" name="Flecha derecha 1">
          <a:extLst>
            <a:ext uri="{FF2B5EF4-FFF2-40B4-BE49-F238E27FC236}">
              <a16:creationId xmlns:a16="http://schemas.microsoft.com/office/drawing/2014/main" id="{88C1E15A-0496-4B47-893B-AAF27072190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1" name="Flecha derecha 1">
          <a:extLst>
            <a:ext uri="{FF2B5EF4-FFF2-40B4-BE49-F238E27FC236}">
              <a16:creationId xmlns:a16="http://schemas.microsoft.com/office/drawing/2014/main" id="{3ADD8003-B64B-46B2-BAE5-68BAD71334B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2" name="Flecha derecha 1">
          <a:extLst>
            <a:ext uri="{FF2B5EF4-FFF2-40B4-BE49-F238E27FC236}">
              <a16:creationId xmlns:a16="http://schemas.microsoft.com/office/drawing/2014/main" id="{C2581D0A-2C86-4D16-9D12-9BA35CC9E71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3" name="Flecha derecha 1">
          <a:extLst>
            <a:ext uri="{FF2B5EF4-FFF2-40B4-BE49-F238E27FC236}">
              <a16:creationId xmlns:a16="http://schemas.microsoft.com/office/drawing/2014/main" id="{2549B0C5-2D17-497C-AB42-ADB90CB0C3E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4" name="Flecha derecha 1">
          <a:extLst>
            <a:ext uri="{FF2B5EF4-FFF2-40B4-BE49-F238E27FC236}">
              <a16:creationId xmlns:a16="http://schemas.microsoft.com/office/drawing/2014/main" id="{E54313FE-481E-42A6-9F8B-EA329F8071E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5" name="Flecha derecha 1">
          <a:extLst>
            <a:ext uri="{FF2B5EF4-FFF2-40B4-BE49-F238E27FC236}">
              <a16:creationId xmlns:a16="http://schemas.microsoft.com/office/drawing/2014/main" id="{A759D214-02B8-4E6E-82B8-9566A1A4E09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6" name="Flecha derecha 1">
          <a:extLst>
            <a:ext uri="{FF2B5EF4-FFF2-40B4-BE49-F238E27FC236}">
              <a16:creationId xmlns:a16="http://schemas.microsoft.com/office/drawing/2014/main" id="{0C61C27C-AA13-44AE-9A5D-E689FA45BC2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7" name="Flecha derecha 1">
          <a:extLst>
            <a:ext uri="{FF2B5EF4-FFF2-40B4-BE49-F238E27FC236}">
              <a16:creationId xmlns:a16="http://schemas.microsoft.com/office/drawing/2014/main" id="{83643849-F7C4-436F-8F52-A69DD84CBF5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8" name="Flecha derecha 1">
          <a:extLst>
            <a:ext uri="{FF2B5EF4-FFF2-40B4-BE49-F238E27FC236}">
              <a16:creationId xmlns:a16="http://schemas.microsoft.com/office/drawing/2014/main" id="{DC3C1735-F845-4806-9A1A-6FE5BD315BE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9" name="Flecha derecha 1">
          <a:extLst>
            <a:ext uri="{FF2B5EF4-FFF2-40B4-BE49-F238E27FC236}">
              <a16:creationId xmlns:a16="http://schemas.microsoft.com/office/drawing/2014/main" id="{3325E7F2-607D-4BFB-A80F-3B81BA66046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60" name="Flecha derecha 25">
          <a:extLst>
            <a:ext uri="{FF2B5EF4-FFF2-40B4-BE49-F238E27FC236}">
              <a16:creationId xmlns:a16="http://schemas.microsoft.com/office/drawing/2014/main" id="{4D215AD4-DAA6-47C9-80DE-7F70BCFEEE43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1" name="Flecha derecha 1">
          <a:extLst>
            <a:ext uri="{FF2B5EF4-FFF2-40B4-BE49-F238E27FC236}">
              <a16:creationId xmlns:a16="http://schemas.microsoft.com/office/drawing/2014/main" id="{493587A6-94B7-4D9E-A27F-C1CA1587486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2" name="Flecha derecha 1">
          <a:extLst>
            <a:ext uri="{FF2B5EF4-FFF2-40B4-BE49-F238E27FC236}">
              <a16:creationId xmlns:a16="http://schemas.microsoft.com/office/drawing/2014/main" id="{45965347-8CC2-449A-8565-34B3D6A1827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3" name="Flecha derecha 1">
          <a:extLst>
            <a:ext uri="{FF2B5EF4-FFF2-40B4-BE49-F238E27FC236}">
              <a16:creationId xmlns:a16="http://schemas.microsoft.com/office/drawing/2014/main" id="{7C2FDB47-DACC-47DB-AC5F-05CC93E46A2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4" name="Flecha derecha 1">
          <a:extLst>
            <a:ext uri="{FF2B5EF4-FFF2-40B4-BE49-F238E27FC236}">
              <a16:creationId xmlns:a16="http://schemas.microsoft.com/office/drawing/2014/main" id="{A7A75741-6072-44DC-AA3B-EA216F9822E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65" name="Flecha derecha 1">
          <a:extLst>
            <a:ext uri="{FF2B5EF4-FFF2-40B4-BE49-F238E27FC236}">
              <a16:creationId xmlns:a16="http://schemas.microsoft.com/office/drawing/2014/main" id="{6CDEA813-E6F5-4710-A5D8-3543C7F4D963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6" name="Flecha derecha 1">
          <a:extLst>
            <a:ext uri="{FF2B5EF4-FFF2-40B4-BE49-F238E27FC236}">
              <a16:creationId xmlns:a16="http://schemas.microsoft.com/office/drawing/2014/main" id="{6558208E-D908-48BD-87D3-BE907F0DB99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7" name="Flecha derecha 1">
          <a:extLst>
            <a:ext uri="{FF2B5EF4-FFF2-40B4-BE49-F238E27FC236}">
              <a16:creationId xmlns:a16="http://schemas.microsoft.com/office/drawing/2014/main" id="{3AD114D2-316F-4D57-BD99-7723712F1EA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8" name="Flecha derecha 1">
          <a:extLst>
            <a:ext uri="{FF2B5EF4-FFF2-40B4-BE49-F238E27FC236}">
              <a16:creationId xmlns:a16="http://schemas.microsoft.com/office/drawing/2014/main" id="{7ED389D3-93AC-4B85-8D50-2F163092A90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9" name="Flecha derecha 1">
          <a:extLst>
            <a:ext uri="{FF2B5EF4-FFF2-40B4-BE49-F238E27FC236}">
              <a16:creationId xmlns:a16="http://schemas.microsoft.com/office/drawing/2014/main" id="{2C941669-99D5-4AE5-88D1-D08046CBFF6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70" name="Flecha derecha 1">
          <a:extLst>
            <a:ext uri="{FF2B5EF4-FFF2-40B4-BE49-F238E27FC236}">
              <a16:creationId xmlns:a16="http://schemas.microsoft.com/office/drawing/2014/main" id="{14F467FE-6C5C-4609-BCA0-AAE477A02E31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1" name="Flecha derecha 1">
          <a:extLst>
            <a:ext uri="{FF2B5EF4-FFF2-40B4-BE49-F238E27FC236}">
              <a16:creationId xmlns:a16="http://schemas.microsoft.com/office/drawing/2014/main" id="{03C1C800-6DB9-451D-94DF-67B2014F308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2" name="Flecha derecha 1">
          <a:extLst>
            <a:ext uri="{FF2B5EF4-FFF2-40B4-BE49-F238E27FC236}">
              <a16:creationId xmlns:a16="http://schemas.microsoft.com/office/drawing/2014/main" id="{C7BA61E3-9B25-48D9-B7F0-F7D9ACBC7D4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3" name="Flecha derecha 1">
          <a:extLst>
            <a:ext uri="{FF2B5EF4-FFF2-40B4-BE49-F238E27FC236}">
              <a16:creationId xmlns:a16="http://schemas.microsoft.com/office/drawing/2014/main" id="{22E84006-CED5-4687-96C8-DABE3B73115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4" name="Flecha derecha 1">
          <a:extLst>
            <a:ext uri="{FF2B5EF4-FFF2-40B4-BE49-F238E27FC236}">
              <a16:creationId xmlns:a16="http://schemas.microsoft.com/office/drawing/2014/main" id="{33A5CFF2-6C98-4237-9468-30B46E4190B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5" name="Flecha derecha 1">
          <a:extLst>
            <a:ext uri="{FF2B5EF4-FFF2-40B4-BE49-F238E27FC236}">
              <a16:creationId xmlns:a16="http://schemas.microsoft.com/office/drawing/2014/main" id="{15062D96-C6AB-472C-9248-FCF52F09E20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6" name="Flecha derecha 1">
          <a:extLst>
            <a:ext uri="{FF2B5EF4-FFF2-40B4-BE49-F238E27FC236}">
              <a16:creationId xmlns:a16="http://schemas.microsoft.com/office/drawing/2014/main" id="{B7AA3C15-E954-49F4-A721-442A7068430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7" name="Flecha derecha 1">
          <a:extLst>
            <a:ext uri="{FF2B5EF4-FFF2-40B4-BE49-F238E27FC236}">
              <a16:creationId xmlns:a16="http://schemas.microsoft.com/office/drawing/2014/main" id="{D0987B4C-9E50-4D2A-898D-90686B61192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8" name="Flecha derecha 1">
          <a:extLst>
            <a:ext uri="{FF2B5EF4-FFF2-40B4-BE49-F238E27FC236}">
              <a16:creationId xmlns:a16="http://schemas.microsoft.com/office/drawing/2014/main" id="{3D67A331-7AE7-4B95-AE13-97A6066EF68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9" name="Flecha derecha 1">
          <a:extLst>
            <a:ext uri="{FF2B5EF4-FFF2-40B4-BE49-F238E27FC236}">
              <a16:creationId xmlns:a16="http://schemas.microsoft.com/office/drawing/2014/main" id="{E515D5ED-67F7-42F8-802E-AD94D3A25F4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0" name="Flecha derecha 1">
          <a:extLst>
            <a:ext uri="{FF2B5EF4-FFF2-40B4-BE49-F238E27FC236}">
              <a16:creationId xmlns:a16="http://schemas.microsoft.com/office/drawing/2014/main" id="{551761B4-27A1-420D-ABB9-E3178165785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81" name="Flecha derecha 1">
          <a:extLst>
            <a:ext uri="{FF2B5EF4-FFF2-40B4-BE49-F238E27FC236}">
              <a16:creationId xmlns:a16="http://schemas.microsoft.com/office/drawing/2014/main" id="{662292A1-0837-4F35-9255-1B2D317F713A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2" name="Flecha derecha 1">
          <a:extLst>
            <a:ext uri="{FF2B5EF4-FFF2-40B4-BE49-F238E27FC236}">
              <a16:creationId xmlns:a16="http://schemas.microsoft.com/office/drawing/2014/main" id="{EDE569AC-1D3B-4F76-A4B7-86D236AC34A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3" name="Flecha derecha 1">
          <a:extLst>
            <a:ext uri="{FF2B5EF4-FFF2-40B4-BE49-F238E27FC236}">
              <a16:creationId xmlns:a16="http://schemas.microsoft.com/office/drawing/2014/main" id="{014FA530-FFC2-46E4-8A03-DF384AAE68D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4" name="Flecha derecha 1">
          <a:extLst>
            <a:ext uri="{FF2B5EF4-FFF2-40B4-BE49-F238E27FC236}">
              <a16:creationId xmlns:a16="http://schemas.microsoft.com/office/drawing/2014/main" id="{37571AC6-1300-4FB9-BF03-2C5BD8CEEA7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5" name="Flecha derecha 1">
          <a:extLst>
            <a:ext uri="{FF2B5EF4-FFF2-40B4-BE49-F238E27FC236}">
              <a16:creationId xmlns:a16="http://schemas.microsoft.com/office/drawing/2014/main" id="{1F7B4C4D-CA18-43B8-9F22-DC234AC69C5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86" name="Flecha derecha 1">
          <a:extLst>
            <a:ext uri="{FF2B5EF4-FFF2-40B4-BE49-F238E27FC236}">
              <a16:creationId xmlns:a16="http://schemas.microsoft.com/office/drawing/2014/main" id="{37CC897C-0A9E-4FCD-9EA8-EAD591DA1490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7" name="Flecha derecha 1">
          <a:extLst>
            <a:ext uri="{FF2B5EF4-FFF2-40B4-BE49-F238E27FC236}">
              <a16:creationId xmlns:a16="http://schemas.microsoft.com/office/drawing/2014/main" id="{242B4D95-A546-45C7-9C85-356C87C95B0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8" name="Flecha derecha 1">
          <a:extLst>
            <a:ext uri="{FF2B5EF4-FFF2-40B4-BE49-F238E27FC236}">
              <a16:creationId xmlns:a16="http://schemas.microsoft.com/office/drawing/2014/main" id="{037E3ECF-1B84-471A-A457-8A4C61A9EF4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9" name="Flecha derecha 1">
          <a:extLst>
            <a:ext uri="{FF2B5EF4-FFF2-40B4-BE49-F238E27FC236}">
              <a16:creationId xmlns:a16="http://schemas.microsoft.com/office/drawing/2014/main" id="{0040979D-9792-4700-AF81-93BD3C68AC2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0" name="Flecha derecha 1">
          <a:extLst>
            <a:ext uri="{FF2B5EF4-FFF2-40B4-BE49-F238E27FC236}">
              <a16:creationId xmlns:a16="http://schemas.microsoft.com/office/drawing/2014/main" id="{F1D754FA-864A-4F63-8334-A8F98B097A8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91" name="Flecha derecha 1">
          <a:extLst>
            <a:ext uri="{FF2B5EF4-FFF2-40B4-BE49-F238E27FC236}">
              <a16:creationId xmlns:a16="http://schemas.microsoft.com/office/drawing/2014/main" id="{116D5A5C-BB80-4A98-8E6F-42E592303F9D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2" name="Flecha derecha 1">
          <a:extLst>
            <a:ext uri="{FF2B5EF4-FFF2-40B4-BE49-F238E27FC236}">
              <a16:creationId xmlns:a16="http://schemas.microsoft.com/office/drawing/2014/main" id="{3854BCF6-5833-4426-9E77-654D93C46FC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3" name="Flecha derecha 1">
          <a:extLst>
            <a:ext uri="{FF2B5EF4-FFF2-40B4-BE49-F238E27FC236}">
              <a16:creationId xmlns:a16="http://schemas.microsoft.com/office/drawing/2014/main" id="{A4360387-DBF2-4F5C-97A9-2EB599A9B56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4" name="Flecha derecha 1">
          <a:extLst>
            <a:ext uri="{FF2B5EF4-FFF2-40B4-BE49-F238E27FC236}">
              <a16:creationId xmlns:a16="http://schemas.microsoft.com/office/drawing/2014/main" id="{B213A9D5-0726-424B-A357-8C33D70519F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5" name="Flecha derecha 1">
          <a:extLst>
            <a:ext uri="{FF2B5EF4-FFF2-40B4-BE49-F238E27FC236}">
              <a16:creationId xmlns:a16="http://schemas.microsoft.com/office/drawing/2014/main" id="{9E602486-FF6A-41A4-9326-F182DE19481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6" name="Flecha derecha 1">
          <a:extLst>
            <a:ext uri="{FF2B5EF4-FFF2-40B4-BE49-F238E27FC236}">
              <a16:creationId xmlns:a16="http://schemas.microsoft.com/office/drawing/2014/main" id="{F3073547-172A-4C2C-BD86-9BB506AB06B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7" name="Flecha derecha 1">
          <a:extLst>
            <a:ext uri="{FF2B5EF4-FFF2-40B4-BE49-F238E27FC236}">
              <a16:creationId xmlns:a16="http://schemas.microsoft.com/office/drawing/2014/main" id="{06D14356-0E6D-43C5-BD03-8B95AB0CD2A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8" name="Flecha derecha 1">
          <a:extLst>
            <a:ext uri="{FF2B5EF4-FFF2-40B4-BE49-F238E27FC236}">
              <a16:creationId xmlns:a16="http://schemas.microsoft.com/office/drawing/2014/main" id="{B7BB2404-989E-45DA-A723-BB7AA9C1D59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9" name="Flecha derecha 1">
          <a:extLst>
            <a:ext uri="{FF2B5EF4-FFF2-40B4-BE49-F238E27FC236}">
              <a16:creationId xmlns:a16="http://schemas.microsoft.com/office/drawing/2014/main" id="{8322F7A6-2A78-46E7-8111-A8E778F37F4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0" name="Flecha derecha 1">
          <a:extLst>
            <a:ext uri="{FF2B5EF4-FFF2-40B4-BE49-F238E27FC236}">
              <a16:creationId xmlns:a16="http://schemas.microsoft.com/office/drawing/2014/main" id="{FA383146-85D7-40E0-86F3-DA71E0B359A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1" name="Flecha derecha 1">
          <a:extLst>
            <a:ext uri="{FF2B5EF4-FFF2-40B4-BE49-F238E27FC236}">
              <a16:creationId xmlns:a16="http://schemas.microsoft.com/office/drawing/2014/main" id="{A2072F5D-3D7E-4928-A937-A3EE4F880DC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2" name="Flecha derecha 1">
          <a:extLst>
            <a:ext uri="{FF2B5EF4-FFF2-40B4-BE49-F238E27FC236}">
              <a16:creationId xmlns:a16="http://schemas.microsoft.com/office/drawing/2014/main" id="{C4C4528F-C059-4363-91C5-9F66868D540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3" name="Flecha derecha 1">
          <a:extLst>
            <a:ext uri="{FF2B5EF4-FFF2-40B4-BE49-F238E27FC236}">
              <a16:creationId xmlns:a16="http://schemas.microsoft.com/office/drawing/2014/main" id="{F91D24CE-759A-44D2-ABEC-D2B8E44E766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4" name="Flecha derecha 1">
          <a:extLst>
            <a:ext uri="{FF2B5EF4-FFF2-40B4-BE49-F238E27FC236}">
              <a16:creationId xmlns:a16="http://schemas.microsoft.com/office/drawing/2014/main" id="{D94C2DD8-2268-4219-BB5D-DF655169E45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5" name="Flecha derecha 1">
          <a:extLst>
            <a:ext uri="{FF2B5EF4-FFF2-40B4-BE49-F238E27FC236}">
              <a16:creationId xmlns:a16="http://schemas.microsoft.com/office/drawing/2014/main" id="{4832FA5B-72E3-4F31-B5AC-75E6D0D30A1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6" name="Flecha derecha 1">
          <a:extLst>
            <a:ext uri="{FF2B5EF4-FFF2-40B4-BE49-F238E27FC236}">
              <a16:creationId xmlns:a16="http://schemas.microsoft.com/office/drawing/2014/main" id="{736D1385-32DC-457F-89C4-5D73D7F66A4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7" name="Flecha derecha 1">
          <a:extLst>
            <a:ext uri="{FF2B5EF4-FFF2-40B4-BE49-F238E27FC236}">
              <a16:creationId xmlns:a16="http://schemas.microsoft.com/office/drawing/2014/main" id="{4976F9EE-072D-49C1-AD5F-5933848D7D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8" name="Flecha derecha 1">
          <a:extLst>
            <a:ext uri="{FF2B5EF4-FFF2-40B4-BE49-F238E27FC236}">
              <a16:creationId xmlns:a16="http://schemas.microsoft.com/office/drawing/2014/main" id="{67E3F6D0-2FEE-49AE-BAC6-9D61C492CB9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9" name="Flecha derecha 1">
          <a:extLst>
            <a:ext uri="{FF2B5EF4-FFF2-40B4-BE49-F238E27FC236}">
              <a16:creationId xmlns:a16="http://schemas.microsoft.com/office/drawing/2014/main" id="{7DDA3893-F9DC-4C26-BC4E-C8E6613D0B8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0" name="Flecha derecha 1">
          <a:extLst>
            <a:ext uri="{FF2B5EF4-FFF2-40B4-BE49-F238E27FC236}">
              <a16:creationId xmlns:a16="http://schemas.microsoft.com/office/drawing/2014/main" id="{BA8BE499-7E8A-43F8-83A6-D593F980F76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1" name="Flecha derecha 1">
          <a:extLst>
            <a:ext uri="{FF2B5EF4-FFF2-40B4-BE49-F238E27FC236}">
              <a16:creationId xmlns:a16="http://schemas.microsoft.com/office/drawing/2014/main" id="{AC99FA5C-FEB0-49DD-9C36-28C347C2246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2" name="Flecha derecha 1">
          <a:extLst>
            <a:ext uri="{FF2B5EF4-FFF2-40B4-BE49-F238E27FC236}">
              <a16:creationId xmlns:a16="http://schemas.microsoft.com/office/drawing/2014/main" id="{F0AD363F-0B8A-4860-8BDE-0F4E7717F4F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3" name="Flecha derecha 1">
          <a:extLst>
            <a:ext uri="{FF2B5EF4-FFF2-40B4-BE49-F238E27FC236}">
              <a16:creationId xmlns:a16="http://schemas.microsoft.com/office/drawing/2014/main" id="{E5F224D4-0E4C-41D8-8CF9-4C96CCB695D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4" name="Flecha derecha 1">
          <a:extLst>
            <a:ext uri="{FF2B5EF4-FFF2-40B4-BE49-F238E27FC236}">
              <a16:creationId xmlns:a16="http://schemas.microsoft.com/office/drawing/2014/main" id="{4AC5F29F-66E3-49DB-B26A-2D5734397BF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5" name="Flecha derecha 1">
          <a:extLst>
            <a:ext uri="{FF2B5EF4-FFF2-40B4-BE49-F238E27FC236}">
              <a16:creationId xmlns:a16="http://schemas.microsoft.com/office/drawing/2014/main" id="{D5BD7662-0514-4FF0-8DEE-04DE77015EE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6" name="Flecha derecha 1">
          <a:extLst>
            <a:ext uri="{FF2B5EF4-FFF2-40B4-BE49-F238E27FC236}">
              <a16:creationId xmlns:a16="http://schemas.microsoft.com/office/drawing/2014/main" id="{DD27067F-53DE-4E7F-8D46-09895D1EB6D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7" name="Flecha derecha 1">
          <a:extLst>
            <a:ext uri="{FF2B5EF4-FFF2-40B4-BE49-F238E27FC236}">
              <a16:creationId xmlns:a16="http://schemas.microsoft.com/office/drawing/2014/main" id="{BEDDB90E-D4B3-46B9-A7EA-10A954D43BC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8" name="Flecha derecha 1">
          <a:extLst>
            <a:ext uri="{FF2B5EF4-FFF2-40B4-BE49-F238E27FC236}">
              <a16:creationId xmlns:a16="http://schemas.microsoft.com/office/drawing/2014/main" id="{7985AAA4-48DE-4924-AFBB-59422A314A6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9" name="Flecha derecha 1">
          <a:extLst>
            <a:ext uri="{FF2B5EF4-FFF2-40B4-BE49-F238E27FC236}">
              <a16:creationId xmlns:a16="http://schemas.microsoft.com/office/drawing/2014/main" id="{BC17A24B-33A3-4819-A46A-5018B625386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0" name="Flecha derecha 1">
          <a:extLst>
            <a:ext uri="{FF2B5EF4-FFF2-40B4-BE49-F238E27FC236}">
              <a16:creationId xmlns:a16="http://schemas.microsoft.com/office/drawing/2014/main" id="{E3FB8315-EF75-4F8E-A8C4-D9276B51F2F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1" name="Flecha derecha 1">
          <a:extLst>
            <a:ext uri="{FF2B5EF4-FFF2-40B4-BE49-F238E27FC236}">
              <a16:creationId xmlns:a16="http://schemas.microsoft.com/office/drawing/2014/main" id="{C411BD99-C716-4A88-96B7-8E45215927E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2" name="Flecha derecha 1">
          <a:extLst>
            <a:ext uri="{FF2B5EF4-FFF2-40B4-BE49-F238E27FC236}">
              <a16:creationId xmlns:a16="http://schemas.microsoft.com/office/drawing/2014/main" id="{EA195F6E-968D-4B86-A9A6-DDB90D7C712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3" name="Flecha derecha 1">
          <a:extLst>
            <a:ext uri="{FF2B5EF4-FFF2-40B4-BE49-F238E27FC236}">
              <a16:creationId xmlns:a16="http://schemas.microsoft.com/office/drawing/2014/main" id="{833D95BC-DAC2-407B-964A-A662D407035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4" name="Flecha derecha 1">
          <a:extLst>
            <a:ext uri="{FF2B5EF4-FFF2-40B4-BE49-F238E27FC236}">
              <a16:creationId xmlns:a16="http://schemas.microsoft.com/office/drawing/2014/main" id="{F22C6ECE-2098-4A9E-A148-323F400C547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5" name="Flecha derecha 1">
          <a:extLst>
            <a:ext uri="{FF2B5EF4-FFF2-40B4-BE49-F238E27FC236}">
              <a16:creationId xmlns:a16="http://schemas.microsoft.com/office/drawing/2014/main" id="{99BB2F26-2B39-413C-9E56-95B14D6A93A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6" name="Flecha derecha 1">
          <a:extLst>
            <a:ext uri="{FF2B5EF4-FFF2-40B4-BE49-F238E27FC236}">
              <a16:creationId xmlns:a16="http://schemas.microsoft.com/office/drawing/2014/main" id="{72523074-C822-4772-BE5F-C36EC865D3C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7" name="Flecha derecha 1">
          <a:extLst>
            <a:ext uri="{FF2B5EF4-FFF2-40B4-BE49-F238E27FC236}">
              <a16:creationId xmlns:a16="http://schemas.microsoft.com/office/drawing/2014/main" id="{B4D5083D-882C-4EAD-9C16-92B0D8B6A3C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8" name="Flecha derecha 1">
          <a:extLst>
            <a:ext uri="{FF2B5EF4-FFF2-40B4-BE49-F238E27FC236}">
              <a16:creationId xmlns:a16="http://schemas.microsoft.com/office/drawing/2014/main" id="{9BD5A6E7-EE52-47B4-ABD0-145F65EF18E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9" name="Flecha derecha 1">
          <a:extLst>
            <a:ext uri="{FF2B5EF4-FFF2-40B4-BE49-F238E27FC236}">
              <a16:creationId xmlns:a16="http://schemas.microsoft.com/office/drawing/2014/main" id="{0AB2DEB2-5550-4E73-A7DD-EC0674C548B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0" name="Flecha derecha 1">
          <a:extLst>
            <a:ext uri="{FF2B5EF4-FFF2-40B4-BE49-F238E27FC236}">
              <a16:creationId xmlns:a16="http://schemas.microsoft.com/office/drawing/2014/main" id="{6EF9E7D3-31CA-4917-B193-1E7418E6063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1" name="Flecha derecha 1">
          <a:extLst>
            <a:ext uri="{FF2B5EF4-FFF2-40B4-BE49-F238E27FC236}">
              <a16:creationId xmlns:a16="http://schemas.microsoft.com/office/drawing/2014/main" id="{AC2888A6-96EC-4588-93D9-34584DF5A4C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2" name="Flecha derecha 1">
          <a:extLst>
            <a:ext uri="{FF2B5EF4-FFF2-40B4-BE49-F238E27FC236}">
              <a16:creationId xmlns:a16="http://schemas.microsoft.com/office/drawing/2014/main" id="{F95AC7A8-A8DE-4A38-863F-6980D50C2E5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3" name="Flecha derecha 1">
          <a:extLst>
            <a:ext uri="{FF2B5EF4-FFF2-40B4-BE49-F238E27FC236}">
              <a16:creationId xmlns:a16="http://schemas.microsoft.com/office/drawing/2014/main" id="{06A55653-EDEF-4DAC-B7CC-7FB46C8A217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4" name="Flecha derecha 1">
          <a:extLst>
            <a:ext uri="{FF2B5EF4-FFF2-40B4-BE49-F238E27FC236}">
              <a16:creationId xmlns:a16="http://schemas.microsoft.com/office/drawing/2014/main" id="{6AD32E94-28AE-4776-B412-E730F596C91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5" name="Flecha derecha 1">
          <a:extLst>
            <a:ext uri="{FF2B5EF4-FFF2-40B4-BE49-F238E27FC236}">
              <a16:creationId xmlns:a16="http://schemas.microsoft.com/office/drawing/2014/main" id="{A402F8C7-B430-4EEE-8755-E21A0150D9E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6" name="Flecha derecha 1">
          <a:extLst>
            <a:ext uri="{FF2B5EF4-FFF2-40B4-BE49-F238E27FC236}">
              <a16:creationId xmlns:a16="http://schemas.microsoft.com/office/drawing/2014/main" id="{50C3BFBB-F649-4AF9-9CC4-74456AC8CC7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7" name="Flecha derecha 1">
          <a:extLst>
            <a:ext uri="{FF2B5EF4-FFF2-40B4-BE49-F238E27FC236}">
              <a16:creationId xmlns:a16="http://schemas.microsoft.com/office/drawing/2014/main" id="{37B90C54-FDC5-438D-975C-8549CBB9903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8" name="Flecha derecha 1">
          <a:extLst>
            <a:ext uri="{FF2B5EF4-FFF2-40B4-BE49-F238E27FC236}">
              <a16:creationId xmlns:a16="http://schemas.microsoft.com/office/drawing/2014/main" id="{B69DF634-1009-40FB-8CDC-0D8D13831FB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9" name="Flecha derecha 1">
          <a:extLst>
            <a:ext uri="{FF2B5EF4-FFF2-40B4-BE49-F238E27FC236}">
              <a16:creationId xmlns:a16="http://schemas.microsoft.com/office/drawing/2014/main" id="{15380EF6-1E6A-4F97-8BCD-044A1D867BD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0" name="Flecha derecha 1">
          <a:extLst>
            <a:ext uri="{FF2B5EF4-FFF2-40B4-BE49-F238E27FC236}">
              <a16:creationId xmlns:a16="http://schemas.microsoft.com/office/drawing/2014/main" id="{5E2CFD56-6033-4201-A112-41EB92D9442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1" name="Flecha derecha 1">
          <a:extLst>
            <a:ext uri="{FF2B5EF4-FFF2-40B4-BE49-F238E27FC236}">
              <a16:creationId xmlns:a16="http://schemas.microsoft.com/office/drawing/2014/main" id="{F13E565C-D178-4C83-8EF1-46D98DB79BD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2" name="Flecha derecha 1">
          <a:extLst>
            <a:ext uri="{FF2B5EF4-FFF2-40B4-BE49-F238E27FC236}">
              <a16:creationId xmlns:a16="http://schemas.microsoft.com/office/drawing/2014/main" id="{70200845-8D46-4CAC-83E7-7313581B501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3" name="Flecha derecha 1">
          <a:extLst>
            <a:ext uri="{FF2B5EF4-FFF2-40B4-BE49-F238E27FC236}">
              <a16:creationId xmlns:a16="http://schemas.microsoft.com/office/drawing/2014/main" id="{FCC51728-91D5-43FA-A42B-96E6F07293C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4" name="Flecha derecha 1">
          <a:extLst>
            <a:ext uri="{FF2B5EF4-FFF2-40B4-BE49-F238E27FC236}">
              <a16:creationId xmlns:a16="http://schemas.microsoft.com/office/drawing/2014/main" id="{474366DA-B713-4925-B31C-F698D549300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5" name="Flecha derecha 1">
          <a:extLst>
            <a:ext uri="{FF2B5EF4-FFF2-40B4-BE49-F238E27FC236}">
              <a16:creationId xmlns:a16="http://schemas.microsoft.com/office/drawing/2014/main" id="{B5AA639D-70B8-4B0D-BA6C-419FF1F8CE1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6" name="Flecha derecha 1">
          <a:extLst>
            <a:ext uri="{FF2B5EF4-FFF2-40B4-BE49-F238E27FC236}">
              <a16:creationId xmlns:a16="http://schemas.microsoft.com/office/drawing/2014/main" id="{FEC2800F-247D-472D-B2A2-705377420BE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7" name="Flecha derecha 1">
          <a:extLst>
            <a:ext uri="{FF2B5EF4-FFF2-40B4-BE49-F238E27FC236}">
              <a16:creationId xmlns:a16="http://schemas.microsoft.com/office/drawing/2014/main" id="{D6DA073B-6550-4AB0-BE63-4DD9E0582E1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8" name="Flecha derecha 1">
          <a:extLst>
            <a:ext uri="{FF2B5EF4-FFF2-40B4-BE49-F238E27FC236}">
              <a16:creationId xmlns:a16="http://schemas.microsoft.com/office/drawing/2014/main" id="{0EF6D74D-6F3C-4175-BE6A-9E44DF669C3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9" name="Flecha derecha 1">
          <a:extLst>
            <a:ext uri="{FF2B5EF4-FFF2-40B4-BE49-F238E27FC236}">
              <a16:creationId xmlns:a16="http://schemas.microsoft.com/office/drawing/2014/main" id="{1C60033E-D58E-49EB-854D-1AFD7D2A06A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0" name="Flecha derecha 1">
          <a:extLst>
            <a:ext uri="{FF2B5EF4-FFF2-40B4-BE49-F238E27FC236}">
              <a16:creationId xmlns:a16="http://schemas.microsoft.com/office/drawing/2014/main" id="{3D45009D-D937-4871-9C35-BD3F6401083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1" name="Flecha derecha 1">
          <a:extLst>
            <a:ext uri="{FF2B5EF4-FFF2-40B4-BE49-F238E27FC236}">
              <a16:creationId xmlns:a16="http://schemas.microsoft.com/office/drawing/2014/main" id="{13020AE6-0689-4491-A426-20BD622278A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2" name="Flecha derecha 1">
          <a:extLst>
            <a:ext uri="{FF2B5EF4-FFF2-40B4-BE49-F238E27FC236}">
              <a16:creationId xmlns:a16="http://schemas.microsoft.com/office/drawing/2014/main" id="{C681273B-1BCE-4F38-9512-C6802AB6C18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3" name="Flecha derecha 1">
          <a:extLst>
            <a:ext uri="{FF2B5EF4-FFF2-40B4-BE49-F238E27FC236}">
              <a16:creationId xmlns:a16="http://schemas.microsoft.com/office/drawing/2014/main" id="{5E159A49-9306-4A8B-AD23-CD93DEC305A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4" name="Flecha derecha 1">
          <a:extLst>
            <a:ext uri="{FF2B5EF4-FFF2-40B4-BE49-F238E27FC236}">
              <a16:creationId xmlns:a16="http://schemas.microsoft.com/office/drawing/2014/main" id="{1CB2440B-ED82-4950-878C-AC19C5B3EE3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5" name="Flecha derecha 1">
          <a:extLst>
            <a:ext uri="{FF2B5EF4-FFF2-40B4-BE49-F238E27FC236}">
              <a16:creationId xmlns:a16="http://schemas.microsoft.com/office/drawing/2014/main" id="{2CC68711-3189-4694-A082-E6454B75BDC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6" name="Flecha derecha 1">
          <a:extLst>
            <a:ext uri="{FF2B5EF4-FFF2-40B4-BE49-F238E27FC236}">
              <a16:creationId xmlns:a16="http://schemas.microsoft.com/office/drawing/2014/main" id="{E748E0DD-37DA-476C-AA00-3B875767953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7" name="Flecha derecha 1">
          <a:extLst>
            <a:ext uri="{FF2B5EF4-FFF2-40B4-BE49-F238E27FC236}">
              <a16:creationId xmlns:a16="http://schemas.microsoft.com/office/drawing/2014/main" id="{6DFC7631-6C2E-442A-BBAF-59F93E20182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8" name="Flecha derecha 1">
          <a:extLst>
            <a:ext uri="{FF2B5EF4-FFF2-40B4-BE49-F238E27FC236}">
              <a16:creationId xmlns:a16="http://schemas.microsoft.com/office/drawing/2014/main" id="{1ABE9FBD-050F-4B20-8B68-2F28DA0AE87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9" name="Flecha derecha 1">
          <a:extLst>
            <a:ext uri="{FF2B5EF4-FFF2-40B4-BE49-F238E27FC236}">
              <a16:creationId xmlns:a16="http://schemas.microsoft.com/office/drawing/2014/main" id="{9071D5C0-68E2-41E2-96A6-A5B691472F6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0" name="Flecha derecha 1">
          <a:extLst>
            <a:ext uri="{FF2B5EF4-FFF2-40B4-BE49-F238E27FC236}">
              <a16:creationId xmlns:a16="http://schemas.microsoft.com/office/drawing/2014/main" id="{2F777B2C-FCE4-46B0-8B2A-2433DEABB0A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1" name="Flecha derecha 1">
          <a:extLst>
            <a:ext uri="{FF2B5EF4-FFF2-40B4-BE49-F238E27FC236}">
              <a16:creationId xmlns:a16="http://schemas.microsoft.com/office/drawing/2014/main" id="{5DA5FEEC-ABE0-4D1A-BE25-5C0C82F4785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2" name="Flecha derecha 1">
          <a:extLst>
            <a:ext uri="{FF2B5EF4-FFF2-40B4-BE49-F238E27FC236}">
              <a16:creationId xmlns:a16="http://schemas.microsoft.com/office/drawing/2014/main" id="{CAC13137-B483-4E38-AF65-42AFCC91C74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3" name="Flecha derecha 1">
          <a:extLst>
            <a:ext uri="{FF2B5EF4-FFF2-40B4-BE49-F238E27FC236}">
              <a16:creationId xmlns:a16="http://schemas.microsoft.com/office/drawing/2014/main" id="{4ECC831A-1C11-4A38-9DA4-1ACEC8FBF26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4" name="Flecha derecha 1">
          <a:extLst>
            <a:ext uri="{FF2B5EF4-FFF2-40B4-BE49-F238E27FC236}">
              <a16:creationId xmlns:a16="http://schemas.microsoft.com/office/drawing/2014/main" id="{4521F76A-F976-4A77-9358-12E27BC927D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5" name="Flecha derecha 1">
          <a:extLst>
            <a:ext uri="{FF2B5EF4-FFF2-40B4-BE49-F238E27FC236}">
              <a16:creationId xmlns:a16="http://schemas.microsoft.com/office/drawing/2014/main" id="{82EF1291-00CD-4128-BFD6-7656026FAFB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6" name="Flecha derecha 1">
          <a:extLst>
            <a:ext uri="{FF2B5EF4-FFF2-40B4-BE49-F238E27FC236}">
              <a16:creationId xmlns:a16="http://schemas.microsoft.com/office/drawing/2014/main" id="{407915BD-3FFA-4A14-817A-4D61EA962A0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7" name="Flecha derecha 1">
          <a:extLst>
            <a:ext uri="{FF2B5EF4-FFF2-40B4-BE49-F238E27FC236}">
              <a16:creationId xmlns:a16="http://schemas.microsoft.com/office/drawing/2014/main" id="{695AC218-1B1E-4963-AC36-F3348E812D4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8" name="Flecha derecha 1">
          <a:extLst>
            <a:ext uri="{FF2B5EF4-FFF2-40B4-BE49-F238E27FC236}">
              <a16:creationId xmlns:a16="http://schemas.microsoft.com/office/drawing/2014/main" id="{3504BF71-5013-490C-977A-8C58C4C970D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9" name="Flecha derecha 1">
          <a:extLst>
            <a:ext uri="{FF2B5EF4-FFF2-40B4-BE49-F238E27FC236}">
              <a16:creationId xmlns:a16="http://schemas.microsoft.com/office/drawing/2014/main" id="{8D24203A-3415-46CA-ADCC-9CFA8D03CB3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0" name="Flecha derecha 1">
          <a:extLst>
            <a:ext uri="{FF2B5EF4-FFF2-40B4-BE49-F238E27FC236}">
              <a16:creationId xmlns:a16="http://schemas.microsoft.com/office/drawing/2014/main" id="{51C7D8CF-D9AB-4431-91ED-CC20005010A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1" name="Flecha derecha 1">
          <a:extLst>
            <a:ext uri="{FF2B5EF4-FFF2-40B4-BE49-F238E27FC236}">
              <a16:creationId xmlns:a16="http://schemas.microsoft.com/office/drawing/2014/main" id="{D85C2D80-546C-4E61-AD8C-02F732B9A7C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2" name="Flecha derecha 1">
          <a:extLst>
            <a:ext uri="{FF2B5EF4-FFF2-40B4-BE49-F238E27FC236}">
              <a16:creationId xmlns:a16="http://schemas.microsoft.com/office/drawing/2014/main" id="{88970AB8-D4A6-4B96-A471-92D05325895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3" name="Flecha derecha 1">
          <a:extLst>
            <a:ext uri="{FF2B5EF4-FFF2-40B4-BE49-F238E27FC236}">
              <a16:creationId xmlns:a16="http://schemas.microsoft.com/office/drawing/2014/main" id="{99CC1F4D-51E9-460D-8EFE-4C009FD08A0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4" name="Flecha derecha 1">
          <a:extLst>
            <a:ext uri="{FF2B5EF4-FFF2-40B4-BE49-F238E27FC236}">
              <a16:creationId xmlns:a16="http://schemas.microsoft.com/office/drawing/2014/main" id="{BEBEE45F-9A8F-466E-A608-8FD14F422B6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5" name="Flecha derecha 1">
          <a:extLst>
            <a:ext uri="{FF2B5EF4-FFF2-40B4-BE49-F238E27FC236}">
              <a16:creationId xmlns:a16="http://schemas.microsoft.com/office/drawing/2014/main" id="{31C7B54D-4DB1-4588-AF2F-C6EF61AF949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6" name="Flecha derecha 1">
          <a:extLst>
            <a:ext uri="{FF2B5EF4-FFF2-40B4-BE49-F238E27FC236}">
              <a16:creationId xmlns:a16="http://schemas.microsoft.com/office/drawing/2014/main" id="{1C814C2F-951A-4005-ABB2-C1B4BEF15EE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7" name="Flecha derecha 1">
          <a:extLst>
            <a:ext uri="{FF2B5EF4-FFF2-40B4-BE49-F238E27FC236}">
              <a16:creationId xmlns:a16="http://schemas.microsoft.com/office/drawing/2014/main" id="{0FE5A253-46FE-414A-B9E3-FB73FE72276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8" name="Flecha derecha 1">
          <a:extLst>
            <a:ext uri="{FF2B5EF4-FFF2-40B4-BE49-F238E27FC236}">
              <a16:creationId xmlns:a16="http://schemas.microsoft.com/office/drawing/2014/main" id="{5393CCF8-7618-4143-93EE-12FFBA6796A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9" name="Flecha derecha 1">
          <a:extLst>
            <a:ext uri="{FF2B5EF4-FFF2-40B4-BE49-F238E27FC236}">
              <a16:creationId xmlns:a16="http://schemas.microsoft.com/office/drawing/2014/main" id="{EE9ADBBC-2721-47CA-8266-06F2FD539DA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0" name="Flecha derecha 1">
          <a:extLst>
            <a:ext uri="{FF2B5EF4-FFF2-40B4-BE49-F238E27FC236}">
              <a16:creationId xmlns:a16="http://schemas.microsoft.com/office/drawing/2014/main" id="{9A7F0731-4AF6-4718-B3A7-30A81956847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1" name="Flecha derecha 1">
          <a:extLst>
            <a:ext uri="{FF2B5EF4-FFF2-40B4-BE49-F238E27FC236}">
              <a16:creationId xmlns:a16="http://schemas.microsoft.com/office/drawing/2014/main" id="{B9AABF0A-4B55-4490-85DF-60F8AF0AB56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2" name="Flecha derecha 1">
          <a:extLst>
            <a:ext uri="{FF2B5EF4-FFF2-40B4-BE49-F238E27FC236}">
              <a16:creationId xmlns:a16="http://schemas.microsoft.com/office/drawing/2014/main" id="{E7D8A531-E9D0-4C54-B0A3-8D3A9BB8D2C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3" name="Flecha derecha 1">
          <a:extLst>
            <a:ext uri="{FF2B5EF4-FFF2-40B4-BE49-F238E27FC236}">
              <a16:creationId xmlns:a16="http://schemas.microsoft.com/office/drawing/2014/main" id="{7A582B34-67AC-4B4F-B58D-2D911557060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4" name="Flecha derecha 1">
          <a:extLst>
            <a:ext uri="{FF2B5EF4-FFF2-40B4-BE49-F238E27FC236}">
              <a16:creationId xmlns:a16="http://schemas.microsoft.com/office/drawing/2014/main" id="{9DC83923-1F39-4F38-8B22-46CD1EEAD7F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5" name="Flecha derecha 1">
          <a:extLst>
            <a:ext uri="{FF2B5EF4-FFF2-40B4-BE49-F238E27FC236}">
              <a16:creationId xmlns:a16="http://schemas.microsoft.com/office/drawing/2014/main" id="{C7F5EF55-7A8C-435B-BDF0-C8D624E6C8E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6" name="Flecha derecha 1">
          <a:extLst>
            <a:ext uri="{FF2B5EF4-FFF2-40B4-BE49-F238E27FC236}">
              <a16:creationId xmlns:a16="http://schemas.microsoft.com/office/drawing/2014/main" id="{C350854C-B328-4083-A67D-5E676AA9C8F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7" name="Flecha derecha 1">
          <a:extLst>
            <a:ext uri="{FF2B5EF4-FFF2-40B4-BE49-F238E27FC236}">
              <a16:creationId xmlns:a16="http://schemas.microsoft.com/office/drawing/2014/main" id="{A1DECE3F-4211-44AB-8546-9402E8168A0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8" name="Flecha derecha 1">
          <a:extLst>
            <a:ext uri="{FF2B5EF4-FFF2-40B4-BE49-F238E27FC236}">
              <a16:creationId xmlns:a16="http://schemas.microsoft.com/office/drawing/2014/main" id="{489AF0C5-AB40-4DCA-82F8-10D50EC79F9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9" name="Flecha derecha 1">
          <a:extLst>
            <a:ext uri="{FF2B5EF4-FFF2-40B4-BE49-F238E27FC236}">
              <a16:creationId xmlns:a16="http://schemas.microsoft.com/office/drawing/2014/main" id="{2341909B-C43D-462E-A540-3E3AE5D1EFF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0" name="Flecha derecha 1">
          <a:extLst>
            <a:ext uri="{FF2B5EF4-FFF2-40B4-BE49-F238E27FC236}">
              <a16:creationId xmlns:a16="http://schemas.microsoft.com/office/drawing/2014/main" id="{C12DE76A-5D22-4077-8572-0C9944962F8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1" name="Flecha derecha 1">
          <a:extLst>
            <a:ext uri="{FF2B5EF4-FFF2-40B4-BE49-F238E27FC236}">
              <a16:creationId xmlns:a16="http://schemas.microsoft.com/office/drawing/2014/main" id="{04EFC576-CEFE-46CF-9070-5FDCFC0D90A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2" name="Flecha derecha 1">
          <a:extLst>
            <a:ext uri="{FF2B5EF4-FFF2-40B4-BE49-F238E27FC236}">
              <a16:creationId xmlns:a16="http://schemas.microsoft.com/office/drawing/2014/main" id="{E027016C-DCE7-4E19-849C-3444B60C993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3" name="Flecha derecha 1">
          <a:extLst>
            <a:ext uri="{FF2B5EF4-FFF2-40B4-BE49-F238E27FC236}">
              <a16:creationId xmlns:a16="http://schemas.microsoft.com/office/drawing/2014/main" id="{5F3D7FB1-6921-4109-9C84-DB442D77C64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4" name="Flecha derecha 1">
          <a:extLst>
            <a:ext uri="{FF2B5EF4-FFF2-40B4-BE49-F238E27FC236}">
              <a16:creationId xmlns:a16="http://schemas.microsoft.com/office/drawing/2014/main" id="{BA930208-2989-4609-9A02-D431FB1CD1E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5" name="Flecha derecha 1">
          <a:extLst>
            <a:ext uri="{FF2B5EF4-FFF2-40B4-BE49-F238E27FC236}">
              <a16:creationId xmlns:a16="http://schemas.microsoft.com/office/drawing/2014/main" id="{E3E8D3F5-EB89-415E-96AC-B171B590C1A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6" name="Flecha derecha 1">
          <a:extLst>
            <a:ext uri="{FF2B5EF4-FFF2-40B4-BE49-F238E27FC236}">
              <a16:creationId xmlns:a16="http://schemas.microsoft.com/office/drawing/2014/main" id="{2FBBD02C-15D8-40F2-9944-C5B193AC912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7" name="Flecha derecha 1">
          <a:extLst>
            <a:ext uri="{FF2B5EF4-FFF2-40B4-BE49-F238E27FC236}">
              <a16:creationId xmlns:a16="http://schemas.microsoft.com/office/drawing/2014/main" id="{F029B8E2-66CB-44F3-80F9-259BE39CC18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8" name="Flecha derecha 1">
          <a:extLst>
            <a:ext uri="{FF2B5EF4-FFF2-40B4-BE49-F238E27FC236}">
              <a16:creationId xmlns:a16="http://schemas.microsoft.com/office/drawing/2014/main" id="{A247FF9B-F620-4970-8192-D1C0A1DAF5C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9" name="Flecha derecha 1">
          <a:extLst>
            <a:ext uri="{FF2B5EF4-FFF2-40B4-BE49-F238E27FC236}">
              <a16:creationId xmlns:a16="http://schemas.microsoft.com/office/drawing/2014/main" id="{55150DD1-6FC1-4A3E-82F3-7A3310EC0D5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0" name="Flecha derecha 1">
          <a:extLst>
            <a:ext uri="{FF2B5EF4-FFF2-40B4-BE49-F238E27FC236}">
              <a16:creationId xmlns:a16="http://schemas.microsoft.com/office/drawing/2014/main" id="{CB89608A-C1FF-4733-A354-786FDA4607F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1" name="Flecha derecha 1">
          <a:extLst>
            <a:ext uri="{FF2B5EF4-FFF2-40B4-BE49-F238E27FC236}">
              <a16:creationId xmlns:a16="http://schemas.microsoft.com/office/drawing/2014/main" id="{49F5FE38-EBCC-47A3-A315-6E5AA3D43A4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2" name="Flecha derecha 1">
          <a:extLst>
            <a:ext uri="{FF2B5EF4-FFF2-40B4-BE49-F238E27FC236}">
              <a16:creationId xmlns:a16="http://schemas.microsoft.com/office/drawing/2014/main" id="{B558408E-F814-4FF0-934D-98DF64458EA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3" name="Flecha derecha 1">
          <a:extLst>
            <a:ext uri="{FF2B5EF4-FFF2-40B4-BE49-F238E27FC236}">
              <a16:creationId xmlns:a16="http://schemas.microsoft.com/office/drawing/2014/main" id="{0E337DEC-1D49-4A84-BCF7-A9B1FA79260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4" name="Flecha derecha 1">
          <a:extLst>
            <a:ext uri="{FF2B5EF4-FFF2-40B4-BE49-F238E27FC236}">
              <a16:creationId xmlns:a16="http://schemas.microsoft.com/office/drawing/2014/main" id="{5AD868AD-FB6C-410E-BDED-342497FD21D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5" name="Flecha derecha 1">
          <a:extLst>
            <a:ext uri="{FF2B5EF4-FFF2-40B4-BE49-F238E27FC236}">
              <a16:creationId xmlns:a16="http://schemas.microsoft.com/office/drawing/2014/main" id="{AD9BF667-FF2C-43A5-A226-060B43A2D8F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6" name="Flecha derecha 1">
          <a:extLst>
            <a:ext uri="{FF2B5EF4-FFF2-40B4-BE49-F238E27FC236}">
              <a16:creationId xmlns:a16="http://schemas.microsoft.com/office/drawing/2014/main" id="{4337BE15-BCDD-4A84-9997-7055559F28F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7" name="Flecha derecha 1">
          <a:extLst>
            <a:ext uri="{FF2B5EF4-FFF2-40B4-BE49-F238E27FC236}">
              <a16:creationId xmlns:a16="http://schemas.microsoft.com/office/drawing/2014/main" id="{DF17D291-C345-4C3F-8F21-55022E483BE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8" name="Flecha derecha 1">
          <a:extLst>
            <a:ext uri="{FF2B5EF4-FFF2-40B4-BE49-F238E27FC236}">
              <a16:creationId xmlns:a16="http://schemas.microsoft.com/office/drawing/2014/main" id="{3D8E289D-2DEA-42F2-A71F-7903D03640B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9" name="Flecha derecha 1">
          <a:extLst>
            <a:ext uri="{FF2B5EF4-FFF2-40B4-BE49-F238E27FC236}">
              <a16:creationId xmlns:a16="http://schemas.microsoft.com/office/drawing/2014/main" id="{79B6FFDF-3E7C-4BB1-88C5-AEADA3CFC21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0" name="Flecha derecha 1">
          <a:extLst>
            <a:ext uri="{FF2B5EF4-FFF2-40B4-BE49-F238E27FC236}">
              <a16:creationId xmlns:a16="http://schemas.microsoft.com/office/drawing/2014/main" id="{A275A9A1-C6DF-4B38-8990-80CD25C738F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1" name="Flecha derecha 1">
          <a:extLst>
            <a:ext uri="{FF2B5EF4-FFF2-40B4-BE49-F238E27FC236}">
              <a16:creationId xmlns:a16="http://schemas.microsoft.com/office/drawing/2014/main" id="{4F58E666-60E5-4A35-914D-21C61EFBDDA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2" name="Flecha derecha 1">
          <a:extLst>
            <a:ext uri="{FF2B5EF4-FFF2-40B4-BE49-F238E27FC236}">
              <a16:creationId xmlns:a16="http://schemas.microsoft.com/office/drawing/2014/main" id="{74F39E75-2EF6-4E3C-B390-299B64C1353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3" name="Flecha derecha 1">
          <a:extLst>
            <a:ext uri="{FF2B5EF4-FFF2-40B4-BE49-F238E27FC236}">
              <a16:creationId xmlns:a16="http://schemas.microsoft.com/office/drawing/2014/main" id="{BA69BAFB-B45E-4BEC-AFE3-A04951466E0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4" name="Flecha derecha 1">
          <a:extLst>
            <a:ext uri="{FF2B5EF4-FFF2-40B4-BE49-F238E27FC236}">
              <a16:creationId xmlns:a16="http://schemas.microsoft.com/office/drawing/2014/main" id="{2C5B83BA-C5EF-4973-9F80-0EBF9676676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5" name="Flecha derecha 1">
          <a:extLst>
            <a:ext uri="{FF2B5EF4-FFF2-40B4-BE49-F238E27FC236}">
              <a16:creationId xmlns:a16="http://schemas.microsoft.com/office/drawing/2014/main" id="{0B1DDAC1-AAB6-4A1A-BC77-20398ACA881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6" name="Flecha derecha 1">
          <a:extLst>
            <a:ext uri="{FF2B5EF4-FFF2-40B4-BE49-F238E27FC236}">
              <a16:creationId xmlns:a16="http://schemas.microsoft.com/office/drawing/2014/main" id="{C874161A-34FF-4C9E-A965-E329FC6800E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7" name="Flecha derecha 1">
          <a:extLst>
            <a:ext uri="{FF2B5EF4-FFF2-40B4-BE49-F238E27FC236}">
              <a16:creationId xmlns:a16="http://schemas.microsoft.com/office/drawing/2014/main" id="{17B6D2D4-7151-418B-82D6-F56B1FC753A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8" name="Flecha derecha 1">
          <a:extLst>
            <a:ext uri="{FF2B5EF4-FFF2-40B4-BE49-F238E27FC236}">
              <a16:creationId xmlns:a16="http://schemas.microsoft.com/office/drawing/2014/main" id="{29EA611A-F400-4B8C-A65B-21C56BA1DC6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9" name="Flecha derecha 1">
          <a:extLst>
            <a:ext uri="{FF2B5EF4-FFF2-40B4-BE49-F238E27FC236}">
              <a16:creationId xmlns:a16="http://schemas.microsoft.com/office/drawing/2014/main" id="{4F504CCC-4B67-4694-8D09-4A6DA4789D7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0" name="Flecha derecha 1">
          <a:extLst>
            <a:ext uri="{FF2B5EF4-FFF2-40B4-BE49-F238E27FC236}">
              <a16:creationId xmlns:a16="http://schemas.microsoft.com/office/drawing/2014/main" id="{F0747EF9-634B-4B79-A7F8-B3D413FDDBB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1" name="Flecha derecha 1">
          <a:extLst>
            <a:ext uri="{FF2B5EF4-FFF2-40B4-BE49-F238E27FC236}">
              <a16:creationId xmlns:a16="http://schemas.microsoft.com/office/drawing/2014/main" id="{DB583D5D-B5D6-4B9F-B67A-772B5ACFB71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2" name="Flecha derecha 1">
          <a:extLst>
            <a:ext uri="{FF2B5EF4-FFF2-40B4-BE49-F238E27FC236}">
              <a16:creationId xmlns:a16="http://schemas.microsoft.com/office/drawing/2014/main" id="{AEAF1033-D0AA-495E-AAB2-AC1315F2658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3" name="Flecha derecha 1">
          <a:extLst>
            <a:ext uri="{FF2B5EF4-FFF2-40B4-BE49-F238E27FC236}">
              <a16:creationId xmlns:a16="http://schemas.microsoft.com/office/drawing/2014/main" id="{4DA2301F-1314-4FCD-91C9-96B57630A65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4" name="Flecha derecha 1">
          <a:extLst>
            <a:ext uri="{FF2B5EF4-FFF2-40B4-BE49-F238E27FC236}">
              <a16:creationId xmlns:a16="http://schemas.microsoft.com/office/drawing/2014/main" id="{7BA65A91-3E8C-4818-8681-31521001BA3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5" name="Flecha derecha 1">
          <a:extLst>
            <a:ext uri="{FF2B5EF4-FFF2-40B4-BE49-F238E27FC236}">
              <a16:creationId xmlns:a16="http://schemas.microsoft.com/office/drawing/2014/main" id="{249BA68B-C110-4F21-9AFC-163F4CF5D2C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6" name="Flecha derecha 1">
          <a:extLst>
            <a:ext uri="{FF2B5EF4-FFF2-40B4-BE49-F238E27FC236}">
              <a16:creationId xmlns:a16="http://schemas.microsoft.com/office/drawing/2014/main" id="{A5A950D0-E5B1-40BD-BDB1-F2F99DC9653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7" name="Flecha derecha 1">
          <a:extLst>
            <a:ext uri="{FF2B5EF4-FFF2-40B4-BE49-F238E27FC236}">
              <a16:creationId xmlns:a16="http://schemas.microsoft.com/office/drawing/2014/main" id="{609572DD-88EF-4225-B5B0-E80C1072E4A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8" name="Flecha derecha 1">
          <a:extLst>
            <a:ext uri="{FF2B5EF4-FFF2-40B4-BE49-F238E27FC236}">
              <a16:creationId xmlns:a16="http://schemas.microsoft.com/office/drawing/2014/main" id="{EF5D3780-ACFF-4BA5-8B14-77C9A2E428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9" name="Flecha derecha 1">
          <a:extLst>
            <a:ext uri="{FF2B5EF4-FFF2-40B4-BE49-F238E27FC236}">
              <a16:creationId xmlns:a16="http://schemas.microsoft.com/office/drawing/2014/main" id="{8D455FF8-80FE-41F6-99EF-66AE67229A5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0" name="Flecha derecha 1">
          <a:extLst>
            <a:ext uri="{FF2B5EF4-FFF2-40B4-BE49-F238E27FC236}">
              <a16:creationId xmlns:a16="http://schemas.microsoft.com/office/drawing/2014/main" id="{6B1D0CB4-5255-4F4D-B86E-48D2E6F5340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1" name="Flecha derecha 1">
          <a:extLst>
            <a:ext uri="{FF2B5EF4-FFF2-40B4-BE49-F238E27FC236}">
              <a16:creationId xmlns:a16="http://schemas.microsoft.com/office/drawing/2014/main" id="{33AC0C78-1C9C-40E3-ADC1-104476140F2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2" name="Flecha derecha 1">
          <a:extLst>
            <a:ext uri="{FF2B5EF4-FFF2-40B4-BE49-F238E27FC236}">
              <a16:creationId xmlns:a16="http://schemas.microsoft.com/office/drawing/2014/main" id="{2A3D379B-8882-478E-8E12-9D310B2AE63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3" name="Flecha derecha 1">
          <a:extLst>
            <a:ext uri="{FF2B5EF4-FFF2-40B4-BE49-F238E27FC236}">
              <a16:creationId xmlns:a16="http://schemas.microsoft.com/office/drawing/2014/main" id="{8A58EB29-9848-4546-8C69-1D6A33D3DD8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4" name="Flecha derecha 1">
          <a:extLst>
            <a:ext uri="{FF2B5EF4-FFF2-40B4-BE49-F238E27FC236}">
              <a16:creationId xmlns:a16="http://schemas.microsoft.com/office/drawing/2014/main" id="{CDFE6C14-82C0-4DD0-ACA2-336D44C2C05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5" name="Flecha derecha 1">
          <a:extLst>
            <a:ext uri="{FF2B5EF4-FFF2-40B4-BE49-F238E27FC236}">
              <a16:creationId xmlns:a16="http://schemas.microsoft.com/office/drawing/2014/main" id="{476C979E-B84B-4493-8557-167C0A09F43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6" name="Flecha derecha 1">
          <a:extLst>
            <a:ext uri="{FF2B5EF4-FFF2-40B4-BE49-F238E27FC236}">
              <a16:creationId xmlns:a16="http://schemas.microsoft.com/office/drawing/2014/main" id="{B0758F8F-584E-442A-B991-D82856962DF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7" name="Flecha derecha 1">
          <a:extLst>
            <a:ext uri="{FF2B5EF4-FFF2-40B4-BE49-F238E27FC236}">
              <a16:creationId xmlns:a16="http://schemas.microsoft.com/office/drawing/2014/main" id="{2D63D96F-792C-43C8-86CC-CB9EF8B9075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8" name="Flecha derecha 1">
          <a:extLst>
            <a:ext uri="{FF2B5EF4-FFF2-40B4-BE49-F238E27FC236}">
              <a16:creationId xmlns:a16="http://schemas.microsoft.com/office/drawing/2014/main" id="{731A37E3-5FF6-4DBC-8A2D-A2858F0AF5E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9" name="Flecha derecha 1">
          <a:extLst>
            <a:ext uri="{FF2B5EF4-FFF2-40B4-BE49-F238E27FC236}">
              <a16:creationId xmlns:a16="http://schemas.microsoft.com/office/drawing/2014/main" id="{762965E3-039C-4DCC-B782-267FF39AF0B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0" name="Flecha derecha 1">
          <a:extLst>
            <a:ext uri="{FF2B5EF4-FFF2-40B4-BE49-F238E27FC236}">
              <a16:creationId xmlns:a16="http://schemas.microsoft.com/office/drawing/2014/main" id="{1CC48A07-3876-4792-89C4-BF31C15515D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1" name="Flecha derecha 1">
          <a:extLst>
            <a:ext uri="{FF2B5EF4-FFF2-40B4-BE49-F238E27FC236}">
              <a16:creationId xmlns:a16="http://schemas.microsoft.com/office/drawing/2014/main" id="{8C86540B-7742-491B-B03F-77527B68B09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2" name="Flecha derecha 1">
          <a:extLst>
            <a:ext uri="{FF2B5EF4-FFF2-40B4-BE49-F238E27FC236}">
              <a16:creationId xmlns:a16="http://schemas.microsoft.com/office/drawing/2014/main" id="{F7DEA0BE-67D0-4BE4-9948-32310F16852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3" name="Flecha derecha 1">
          <a:extLst>
            <a:ext uri="{FF2B5EF4-FFF2-40B4-BE49-F238E27FC236}">
              <a16:creationId xmlns:a16="http://schemas.microsoft.com/office/drawing/2014/main" id="{7B98E828-7AF4-496D-9CB6-8F50B7F828D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4" name="Flecha derecha 1">
          <a:extLst>
            <a:ext uri="{FF2B5EF4-FFF2-40B4-BE49-F238E27FC236}">
              <a16:creationId xmlns:a16="http://schemas.microsoft.com/office/drawing/2014/main" id="{D2B82527-0B8F-4F17-AED1-ED34A4E3D1E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5" name="Flecha derecha 1">
          <a:extLst>
            <a:ext uri="{FF2B5EF4-FFF2-40B4-BE49-F238E27FC236}">
              <a16:creationId xmlns:a16="http://schemas.microsoft.com/office/drawing/2014/main" id="{F5AA5B95-89D4-4165-A5B6-D862CC631E1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6" name="Flecha derecha 1">
          <a:extLst>
            <a:ext uri="{FF2B5EF4-FFF2-40B4-BE49-F238E27FC236}">
              <a16:creationId xmlns:a16="http://schemas.microsoft.com/office/drawing/2014/main" id="{0D20354C-A85E-403E-A907-334A4E3DC5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7" name="Flecha derecha 1">
          <a:extLst>
            <a:ext uri="{FF2B5EF4-FFF2-40B4-BE49-F238E27FC236}">
              <a16:creationId xmlns:a16="http://schemas.microsoft.com/office/drawing/2014/main" id="{7612CA8E-7D30-4824-A5F7-ED20F777C9E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8" name="Flecha derecha 1">
          <a:extLst>
            <a:ext uri="{FF2B5EF4-FFF2-40B4-BE49-F238E27FC236}">
              <a16:creationId xmlns:a16="http://schemas.microsoft.com/office/drawing/2014/main" id="{51A3EFC1-25AA-4CDD-A28E-051A9DFA699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9" name="Flecha derecha 1">
          <a:extLst>
            <a:ext uri="{FF2B5EF4-FFF2-40B4-BE49-F238E27FC236}">
              <a16:creationId xmlns:a16="http://schemas.microsoft.com/office/drawing/2014/main" id="{0CE99F60-1636-4E4E-9C95-C7D5127CD64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0" name="Flecha derecha 1">
          <a:extLst>
            <a:ext uri="{FF2B5EF4-FFF2-40B4-BE49-F238E27FC236}">
              <a16:creationId xmlns:a16="http://schemas.microsoft.com/office/drawing/2014/main" id="{7E181997-2AA2-478E-826D-1D23C058233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1" name="Flecha derecha 1">
          <a:extLst>
            <a:ext uri="{FF2B5EF4-FFF2-40B4-BE49-F238E27FC236}">
              <a16:creationId xmlns:a16="http://schemas.microsoft.com/office/drawing/2014/main" id="{E4030623-52A0-40AD-A435-62175359878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2" name="Flecha derecha 1">
          <a:extLst>
            <a:ext uri="{FF2B5EF4-FFF2-40B4-BE49-F238E27FC236}">
              <a16:creationId xmlns:a16="http://schemas.microsoft.com/office/drawing/2014/main" id="{E7E958D3-3DBA-4C76-9741-FC32996A3C9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3" name="Flecha derecha 1">
          <a:extLst>
            <a:ext uri="{FF2B5EF4-FFF2-40B4-BE49-F238E27FC236}">
              <a16:creationId xmlns:a16="http://schemas.microsoft.com/office/drawing/2014/main" id="{C6689567-98D3-4A59-8EC0-983071A3125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4" name="Flecha derecha 1">
          <a:extLst>
            <a:ext uri="{FF2B5EF4-FFF2-40B4-BE49-F238E27FC236}">
              <a16:creationId xmlns:a16="http://schemas.microsoft.com/office/drawing/2014/main" id="{38522DD4-918C-4E4A-8264-DFA3634AED9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5" name="Flecha derecha 1">
          <a:extLst>
            <a:ext uri="{FF2B5EF4-FFF2-40B4-BE49-F238E27FC236}">
              <a16:creationId xmlns:a16="http://schemas.microsoft.com/office/drawing/2014/main" id="{1C4EDC03-E5D1-4BBE-A6C9-993416BEAEF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6" name="Flecha derecha 1">
          <a:extLst>
            <a:ext uri="{FF2B5EF4-FFF2-40B4-BE49-F238E27FC236}">
              <a16:creationId xmlns:a16="http://schemas.microsoft.com/office/drawing/2014/main" id="{C4B6D3E8-BE63-49F4-A3DF-70EF2612F26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7" name="Flecha derecha 1">
          <a:extLst>
            <a:ext uri="{FF2B5EF4-FFF2-40B4-BE49-F238E27FC236}">
              <a16:creationId xmlns:a16="http://schemas.microsoft.com/office/drawing/2014/main" id="{3CD0F2E2-456E-4E18-9342-D33EF052111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8" name="Flecha derecha 1">
          <a:extLst>
            <a:ext uri="{FF2B5EF4-FFF2-40B4-BE49-F238E27FC236}">
              <a16:creationId xmlns:a16="http://schemas.microsoft.com/office/drawing/2014/main" id="{303E0C43-C7EE-438C-B3EE-705EE10D3F1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9" name="Flecha derecha 1">
          <a:extLst>
            <a:ext uri="{FF2B5EF4-FFF2-40B4-BE49-F238E27FC236}">
              <a16:creationId xmlns:a16="http://schemas.microsoft.com/office/drawing/2014/main" id="{83576E46-B5FE-46C7-95E0-53F251FE2EE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0" name="Flecha derecha 1">
          <a:extLst>
            <a:ext uri="{FF2B5EF4-FFF2-40B4-BE49-F238E27FC236}">
              <a16:creationId xmlns:a16="http://schemas.microsoft.com/office/drawing/2014/main" id="{00458013-7732-414C-8B80-0B702977498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1" name="Flecha derecha 1">
          <a:extLst>
            <a:ext uri="{FF2B5EF4-FFF2-40B4-BE49-F238E27FC236}">
              <a16:creationId xmlns:a16="http://schemas.microsoft.com/office/drawing/2014/main" id="{3175CADC-4964-4E94-A1CD-B7E38D3E33E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2" name="Flecha derecha 1">
          <a:extLst>
            <a:ext uri="{FF2B5EF4-FFF2-40B4-BE49-F238E27FC236}">
              <a16:creationId xmlns:a16="http://schemas.microsoft.com/office/drawing/2014/main" id="{25A0D30F-2DEF-4222-A295-F16C3D10987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3" name="Flecha derecha 1">
          <a:extLst>
            <a:ext uri="{FF2B5EF4-FFF2-40B4-BE49-F238E27FC236}">
              <a16:creationId xmlns:a16="http://schemas.microsoft.com/office/drawing/2014/main" id="{47F27366-A9AE-412C-8353-73427324E84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4" name="Flecha derecha 1">
          <a:extLst>
            <a:ext uri="{FF2B5EF4-FFF2-40B4-BE49-F238E27FC236}">
              <a16:creationId xmlns:a16="http://schemas.microsoft.com/office/drawing/2014/main" id="{40CE1217-6C96-45BF-B93E-C2A3987C3AF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5" name="Flecha derecha 1">
          <a:extLst>
            <a:ext uri="{FF2B5EF4-FFF2-40B4-BE49-F238E27FC236}">
              <a16:creationId xmlns:a16="http://schemas.microsoft.com/office/drawing/2014/main" id="{5477ECF0-4552-478E-87B5-444C6E461EE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3E92C261-A57D-4F86-BE5E-D4B156670DD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" name="Flecha derecha 1">
          <a:extLst>
            <a:ext uri="{FF2B5EF4-FFF2-40B4-BE49-F238E27FC236}">
              <a16:creationId xmlns:a16="http://schemas.microsoft.com/office/drawing/2014/main" id="{1ECA26B6-EEFB-42E5-8F31-238CFE7C9C7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" name="Flecha derecha 1">
          <a:extLst>
            <a:ext uri="{FF2B5EF4-FFF2-40B4-BE49-F238E27FC236}">
              <a16:creationId xmlns:a16="http://schemas.microsoft.com/office/drawing/2014/main" id="{CCF6F3D6-2A6E-4016-8647-38643F25D226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" name="Flecha derecha 1">
          <a:extLst>
            <a:ext uri="{FF2B5EF4-FFF2-40B4-BE49-F238E27FC236}">
              <a16:creationId xmlns:a16="http://schemas.microsoft.com/office/drawing/2014/main" id="{E955DBF9-A460-47EF-8E8F-C53E14A891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" name="Flecha derecha 1">
          <a:extLst>
            <a:ext uri="{FF2B5EF4-FFF2-40B4-BE49-F238E27FC236}">
              <a16:creationId xmlns:a16="http://schemas.microsoft.com/office/drawing/2014/main" id="{DDA3153C-F237-4BEF-ABBE-A60249D023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" name="Flecha derecha 1">
          <a:extLst>
            <a:ext uri="{FF2B5EF4-FFF2-40B4-BE49-F238E27FC236}">
              <a16:creationId xmlns:a16="http://schemas.microsoft.com/office/drawing/2014/main" id="{37CFB2C5-CA05-466E-9F85-4C331799729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" name="Flecha derecha 1">
          <a:extLst>
            <a:ext uri="{FF2B5EF4-FFF2-40B4-BE49-F238E27FC236}">
              <a16:creationId xmlns:a16="http://schemas.microsoft.com/office/drawing/2014/main" id="{1BAB4168-ADEC-4B31-9563-C61DD2C393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9" name="Flecha derecha 1">
          <a:extLst>
            <a:ext uri="{FF2B5EF4-FFF2-40B4-BE49-F238E27FC236}">
              <a16:creationId xmlns:a16="http://schemas.microsoft.com/office/drawing/2014/main" id="{DA32A7B8-F874-4204-8F1B-F928E7D59B8D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" name="Flecha derecha 1">
          <a:extLst>
            <a:ext uri="{FF2B5EF4-FFF2-40B4-BE49-F238E27FC236}">
              <a16:creationId xmlns:a16="http://schemas.microsoft.com/office/drawing/2014/main" id="{D5519224-7CD2-4EB5-9C50-EA393F0CCDC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" name="Flecha derecha 1">
          <a:extLst>
            <a:ext uri="{FF2B5EF4-FFF2-40B4-BE49-F238E27FC236}">
              <a16:creationId xmlns:a16="http://schemas.microsoft.com/office/drawing/2014/main" id="{C99FC605-AA9D-4A9C-B4D0-778F4FA79AA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" name="Flecha derecha 1">
          <a:extLst>
            <a:ext uri="{FF2B5EF4-FFF2-40B4-BE49-F238E27FC236}">
              <a16:creationId xmlns:a16="http://schemas.microsoft.com/office/drawing/2014/main" id="{1BB7D787-BFB5-404F-B694-DD00A1AA33A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" name="Flecha derecha 1">
          <a:extLst>
            <a:ext uri="{FF2B5EF4-FFF2-40B4-BE49-F238E27FC236}">
              <a16:creationId xmlns:a16="http://schemas.microsoft.com/office/drawing/2014/main" id="{0C0606AB-8D7A-4241-B950-46062BB4E6C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4" name="Flecha derecha 1">
          <a:extLst>
            <a:ext uri="{FF2B5EF4-FFF2-40B4-BE49-F238E27FC236}">
              <a16:creationId xmlns:a16="http://schemas.microsoft.com/office/drawing/2014/main" id="{E226E496-3D8A-41A5-BADE-893AD1F05CD1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5" name="Flecha derecha 1">
          <a:extLst>
            <a:ext uri="{FF2B5EF4-FFF2-40B4-BE49-F238E27FC236}">
              <a16:creationId xmlns:a16="http://schemas.microsoft.com/office/drawing/2014/main" id="{A394CB09-A796-495D-969F-E88085C74B02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6" name="Flecha derecha 1">
          <a:extLst>
            <a:ext uri="{FF2B5EF4-FFF2-40B4-BE49-F238E27FC236}">
              <a16:creationId xmlns:a16="http://schemas.microsoft.com/office/drawing/2014/main" id="{72A809B5-F5CD-4F5B-96A3-2546EA4B0B27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" name="Flecha derecha 1">
          <a:extLst>
            <a:ext uri="{FF2B5EF4-FFF2-40B4-BE49-F238E27FC236}">
              <a16:creationId xmlns:a16="http://schemas.microsoft.com/office/drawing/2014/main" id="{C7300C9C-270D-4940-A275-A9CE7F4C473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" name="Flecha derecha 1">
          <a:extLst>
            <a:ext uri="{FF2B5EF4-FFF2-40B4-BE49-F238E27FC236}">
              <a16:creationId xmlns:a16="http://schemas.microsoft.com/office/drawing/2014/main" id="{F70106C4-0CF2-4D60-96DD-6DC0D15763B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9" name="Flecha derecha 1">
          <a:extLst>
            <a:ext uri="{FF2B5EF4-FFF2-40B4-BE49-F238E27FC236}">
              <a16:creationId xmlns:a16="http://schemas.microsoft.com/office/drawing/2014/main" id="{EF3A5FE7-02DD-4D7A-B934-146D6078E233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0" name="Flecha derecha 1">
          <a:extLst>
            <a:ext uri="{FF2B5EF4-FFF2-40B4-BE49-F238E27FC236}">
              <a16:creationId xmlns:a16="http://schemas.microsoft.com/office/drawing/2014/main" id="{E2679C34-3836-489E-9DC5-77658A42CB8B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1" name="Flecha derecha 1">
          <a:extLst>
            <a:ext uri="{FF2B5EF4-FFF2-40B4-BE49-F238E27FC236}">
              <a16:creationId xmlns:a16="http://schemas.microsoft.com/office/drawing/2014/main" id="{EBA49D0D-9636-472F-900F-23C670CF2C68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" name="Flecha derecha 1">
          <a:extLst>
            <a:ext uri="{FF2B5EF4-FFF2-40B4-BE49-F238E27FC236}">
              <a16:creationId xmlns:a16="http://schemas.microsoft.com/office/drawing/2014/main" id="{7C751559-B771-4C90-A1BB-205989F723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" name="Flecha derecha 25">
          <a:extLst>
            <a:ext uri="{FF2B5EF4-FFF2-40B4-BE49-F238E27FC236}">
              <a16:creationId xmlns:a16="http://schemas.microsoft.com/office/drawing/2014/main" id="{1ADE556A-147C-459C-8FEB-3B319BBC03F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" name="Flecha derecha 1">
          <a:extLst>
            <a:ext uri="{FF2B5EF4-FFF2-40B4-BE49-F238E27FC236}">
              <a16:creationId xmlns:a16="http://schemas.microsoft.com/office/drawing/2014/main" id="{2277ED27-1A9F-48FF-BF81-632029EC69C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5" name="Flecha derecha 1">
          <a:extLst>
            <a:ext uri="{FF2B5EF4-FFF2-40B4-BE49-F238E27FC236}">
              <a16:creationId xmlns:a16="http://schemas.microsoft.com/office/drawing/2014/main" id="{9A7598A9-918B-44D4-BBEC-2CADA922F8A2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" name="Flecha derecha 1">
          <a:extLst>
            <a:ext uri="{FF2B5EF4-FFF2-40B4-BE49-F238E27FC236}">
              <a16:creationId xmlns:a16="http://schemas.microsoft.com/office/drawing/2014/main" id="{A88EB15A-7E7A-4734-835F-385056D9C26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" name="Flecha derecha 1">
          <a:extLst>
            <a:ext uri="{FF2B5EF4-FFF2-40B4-BE49-F238E27FC236}">
              <a16:creationId xmlns:a16="http://schemas.microsoft.com/office/drawing/2014/main" id="{0FBBEE0F-A8ED-4621-8D51-86E2D1D0856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" name="Flecha derecha 1">
          <a:extLst>
            <a:ext uri="{FF2B5EF4-FFF2-40B4-BE49-F238E27FC236}">
              <a16:creationId xmlns:a16="http://schemas.microsoft.com/office/drawing/2014/main" id="{7BE4B828-C573-4637-9FBD-4651F0DC0D0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" name="Flecha derecha 1">
          <a:extLst>
            <a:ext uri="{FF2B5EF4-FFF2-40B4-BE49-F238E27FC236}">
              <a16:creationId xmlns:a16="http://schemas.microsoft.com/office/drawing/2014/main" id="{47DD4653-824B-4594-B88F-91F5131BCDA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0" name="Flecha derecha 1">
          <a:extLst>
            <a:ext uri="{FF2B5EF4-FFF2-40B4-BE49-F238E27FC236}">
              <a16:creationId xmlns:a16="http://schemas.microsoft.com/office/drawing/2014/main" id="{C31CE377-11DF-4BF0-96D4-69DE3F687E7E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" name="Flecha derecha 1">
          <a:extLst>
            <a:ext uri="{FF2B5EF4-FFF2-40B4-BE49-F238E27FC236}">
              <a16:creationId xmlns:a16="http://schemas.microsoft.com/office/drawing/2014/main" id="{BB212937-E73E-4C1C-8424-0400DFA875E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" name="Flecha derecha 1">
          <a:extLst>
            <a:ext uri="{FF2B5EF4-FFF2-40B4-BE49-F238E27FC236}">
              <a16:creationId xmlns:a16="http://schemas.microsoft.com/office/drawing/2014/main" id="{3B4AC06E-47BA-49B7-A48F-B102A546F6A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" name="Flecha derecha 1">
          <a:extLst>
            <a:ext uri="{FF2B5EF4-FFF2-40B4-BE49-F238E27FC236}">
              <a16:creationId xmlns:a16="http://schemas.microsoft.com/office/drawing/2014/main" id="{609837AB-836E-49DB-BD59-F94A11C1124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" name="Flecha derecha 1">
          <a:extLst>
            <a:ext uri="{FF2B5EF4-FFF2-40B4-BE49-F238E27FC236}">
              <a16:creationId xmlns:a16="http://schemas.microsoft.com/office/drawing/2014/main" id="{83782ECA-EE8A-48CD-B019-8124278718F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5" name="Flecha derecha 1">
          <a:extLst>
            <a:ext uri="{FF2B5EF4-FFF2-40B4-BE49-F238E27FC236}">
              <a16:creationId xmlns:a16="http://schemas.microsoft.com/office/drawing/2014/main" id="{63044F29-E7C9-44BE-80FA-29879C75D187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6" name="Flecha derecha 1">
          <a:extLst>
            <a:ext uri="{FF2B5EF4-FFF2-40B4-BE49-F238E27FC236}">
              <a16:creationId xmlns:a16="http://schemas.microsoft.com/office/drawing/2014/main" id="{1B3A969F-5D25-468E-B9A1-6B9FD8200029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7" name="Flecha derecha 1">
          <a:extLst>
            <a:ext uri="{FF2B5EF4-FFF2-40B4-BE49-F238E27FC236}">
              <a16:creationId xmlns:a16="http://schemas.microsoft.com/office/drawing/2014/main" id="{8F3B9F2B-0A24-4814-98E2-32E99FBA22A4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" name="Flecha derecha 1">
          <a:extLst>
            <a:ext uri="{FF2B5EF4-FFF2-40B4-BE49-F238E27FC236}">
              <a16:creationId xmlns:a16="http://schemas.microsoft.com/office/drawing/2014/main" id="{5316D5A5-8DFB-40E0-B948-E9FC43D907F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" name="Flecha derecha 1">
          <a:extLst>
            <a:ext uri="{FF2B5EF4-FFF2-40B4-BE49-F238E27FC236}">
              <a16:creationId xmlns:a16="http://schemas.microsoft.com/office/drawing/2014/main" id="{0824E4D3-53B7-41EF-974A-06F338E8414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0" name="Flecha derecha 1">
          <a:extLst>
            <a:ext uri="{FF2B5EF4-FFF2-40B4-BE49-F238E27FC236}">
              <a16:creationId xmlns:a16="http://schemas.microsoft.com/office/drawing/2014/main" id="{FCE28133-2744-4364-85BC-A4F801C99053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1" name="Flecha derecha 1">
          <a:extLst>
            <a:ext uri="{FF2B5EF4-FFF2-40B4-BE49-F238E27FC236}">
              <a16:creationId xmlns:a16="http://schemas.microsoft.com/office/drawing/2014/main" id="{30301AD2-FD82-4214-A7F1-A7893F11D3DA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2" name="Flecha derecha 1">
          <a:extLst>
            <a:ext uri="{FF2B5EF4-FFF2-40B4-BE49-F238E27FC236}">
              <a16:creationId xmlns:a16="http://schemas.microsoft.com/office/drawing/2014/main" id="{9E83DE1E-D56E-448C-9211-9946AD2DD010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" name="Flecha derecha 1">
          <a:extLst>
            <a:ext uri="{FF2B5EF4-FFF2-40B4-BE49-F238E27FC236}">
              <a16:creationId xmlns:a16="http://schemas.microsoft.com/office/drawing/2014/main" id="{859FFA05-FCAB-4347-8529-3E98D294EA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" name="Flecha derecha 1">
          <a:extLst>
            <a:ext uri="{FF2B5EF4-FFF2-40B4-BE49-F238E27FC236}">
              <a16:creationId xmlns:a16="http://schemas.microsoft.com/office/drawing/2014/main" id="{F2C3517F-08EA-4919-97F5-BFE8845730C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" name="Flecha derecha 1">
          <a:extLst>
            <a:ext uri="{FF2B5EF4-FFF2-40B4-BE49-F238E27FC236}">
              <a16:creationId xmlns:a16="http://schemas.microsoft.com/office/drawing/2014/main" id="{5BE2B3CA-D602-4D9A-BBB7-D5E4FB8A8E6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6" name="Flecha derecha 1">
          <a:extLst>
            <a:ext uri="{FF2B5EF4-FFF2-40B4-BE49-F238E27FC236}">
              <a16:creationId xmlns:a16="http://schemas.microsoft.com/office/drawing/2014/main" id="{63473DDA-2E20-4FAE-B4F4-C385145A5A60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" name="Flecha derecha 1">
          <a:extLst>
            <a:ext uri="{FF2B5EF4-FFF2-40B4-BE49-F238E27FC236}">
              <a16:creationId xmlns:a16="http://schemas.microsoft.com/office/drawing/2014/main" id="{13CBF62C-DD67-4B15-95A9-8A3EA92CF1D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" name="Flecha derecha 1">
          <a:extLst>
            <a:ext uri="{FF2B5EF4-FFF2-40B4-BE49-F238E27FC236}">
              <a16:creationId xmlns:a16="http://schemas.microsoft.com/office/drawing/2014/main" id="{09069360-3AD8-4D97-BDD2-2454A35D667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" name="Flecha derecha 1">
          <a:extLst>
            <a:ext uri="{FF2B5EF4-FFF2-40B4-BE49-F238E27FC236}">
              <a16:creationId xmlns:a16="http://schemas.microsoft.com/office/drawing/2014/main" id="{22908078-2A62-4A6B-B25B-473D649340C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" name="Flecha derecha 1">
          <a:extLst>
            <a:ext uri="{FF2B5EF4-FFF2-40B4-BE49-F238E27FC236}">
              <a16:creationId xmlns:a16="http://schemas.microsoft.com/office/drawing/2014/main" id="{F0F8EB52-4185-41BF-A082-B5517F6B615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1" name="Flecha derecha 1">
          <a:extLst>
            <a:ext uri="{FF2B5EF4-FFF2-40B4-BE49-F238E27FC236}">
              <a16:creationId xmlns:a16="http://schemas.microsoft.com/office/drawing/2014/main" id="{421CF9E0-FCAB-4580-9269-70D4E458073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" name="Flecha derecha 1">
          <a:extLst>
            <a:ext uri="{FF2B5EF4-FFF2-40B4-BE49-F238E27FC236}">
              <a16:creationId xmlns:a16="http://schemas.microsoft.com/office/drawing/2014/main" id="{7F7F9914-2F77-435B-B723-662719676BD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" name="Flecha derecha 1">
          <a:extLst>
            <a:ext uri="{FF2B5EF4-FFF2-40B4-BE49-F238E27FC236}">
              <a16:creationId xmlns:a16="http://schemas.microsoft.com/office/drawing/2014/main" id="{C3A1A3F5-FC3E-4DF0-A030-16F2B6B8774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" name="Flecha derecha 1">
          <a:extLst>
            <a:ext uri="{FF2B5EF4-FFF2-40B4-BE49-F238E27FC236}">
              <a16:creationId xmlns:a16="http://schemas.microsoft.com/office/drawing/2014/main" id="{F39BB41A-506A-4BB7-BFD9-BA1FA83523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5" name="Flecha derecha 1">
          <a:extLst>
            <a:ext uri="{FF2B5EF4-FFF2-40B4-BE49-F238E27FC236}">
              <a16:creationId xmlns:a16="http://schemas.microsoft.com/office/drawing/2014/main" id="{38599B67-FF6F-44F6-80D3-F2A4D6F88AB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6" name="Flecha derecha 1">
          <a:extLst>
            <a:ext uri="{FF2B5EF4-FFF2-40B4-BE49-F238E27FC236}">
              <a16:creationId xmlns:a16="http://schemas.microsoft.com/office/drawing/2014/main" id="{68938F1B-F854-4383-B8BA-A95AB525232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7" name="Flecha derecha 1">
          <a:extLst>
            <a:ext uri="{FF2B5EF4-FFF2-40B4-BE49-F238E27FC236}">
              <a16:creationId xmlns:a16="http://schemas.microsoft.com/office/drawing/2014/main" id="{62DA36CE-49B5-4B0E-BF2B-332B60FA840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" name="Flecha derecha 1">
          <a:extLst>
            <a:ext uri="{FF2B5EF4-FFF2-40B4-BE49-F238E27FC236}">
              <a16:creationId xmlns:a16="http://schemas.microsoft.com/office/drawing/2014/main" id="{47A6D47A-AA1B-40D0-9EA5-AB1BA11B19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9" name="Flecha derecha 1">
          <a:extLst>
            <a:ext uri="{FF2B5EF4-FFF2-40B4-BE49-F238E27FC236}">
              <a16:creationId xmlns:a16="http://schemas.microsoft.com/office/drawing/2014/main" id="{D557177E-CD25-4C19-ABCD-DEFFE289ABE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0" name="Flecha derecha 1">
          <a:extLst>
            <a:ext uri="{FF2B5EF4-FFF2-40B4-BE49-F238E27FC236}">
              <a16:creationId xmlns:a16="http://schemas.microsoft.com/office/drawing/2014/main" id="{C075E1CA-CD1B-475B-AD02-CE07B6BD1EF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1" name="Flecha derecha 1">
          <a:extLst>
            <a:ext uri="{FF2B5EF4-FFF2-40B4-BE49-F238E27FC236}">
              <a16:creationId xmlns:a16="http://schemas.microsoft.com/office/drawing/2014/main" id="{37B890A8-D6D7-4B3D-A0CE-7FE4C44FD32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" name="Flecha derecha 1">
          <a:extLst>
            <a:ext uri="{FF2B5EF4-FFF2-40B4-BE49-F238E27FC236}">
              <a16:creationId xmlns:a16="http://schemas.microsoft.com/office/drawing/2014/main" id="{011402A3-1BAD-4509-9BE9-42D1F8FA4F4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3" name="Flecha derecha 1">
          <a:extLst>
            <a:ext uri="{FF2B5EF4-FFF2-40B4-BE49-F238E27FC236}">
              <a16:creationId xmlns:a16="http://schemas.microsoft.com/office/drawing/2014/main" id="{26AA9CF2-DB27-48F5-A109-AAED15702B8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4" name="Flecha derecha 1">
          <a:extLst>
            <a:ext uri="{FF2B5EF4-FFF2-40B4-BE49-F238E27FC236}">
              <a16:creationId xmlns:a16="http://schemas.microsoft.com/office/drawing/2014/main" id="{C8FA8413-8338-4BC9-BE3E-E1934C6C045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5" name="Flecha derecha 1">
          <a:extLst>
            <a:ext uri="{FF2B5EF4-FFF2-40B4-BE49-F238E27FC236}">
              <a16:creationId xmlns:a16="http://schemas.microsoft.com/office/drawing/2014/main" id="{5A0DE537-DCCA-495E-9750-835CC078B7E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" name="Flecha derecha 1">
          <a:extLst>
            <a:ext uri="{FF2B5EF4-FFF2-40B4-BE49-F238E27FC236}">
              <a16:creationId xmlns:a16="http://schemas.microsoft.com/office/drawing/2014/main" id="{4AFC82EA-4AD2-4C9A-AFD1-37B069DF64C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7" name="Flecha derecha 1">
          <a:extLst>
            <a:ext uri="{FF2B5EF4-FFF2-40B4-BE49-F238E27FC236}">
              <a16:creationId xmlns:a16="http://schemas.microsoft.com/office/drawing/2014/main" id="{6D9CD088-E3A7-4CCD-89EC-BEDD8167007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8" name="Flecha derecha 1">
          <a:extLst>
            <a:ext uri="{FF2B5EF4-FFF2-40B4-BE49-F238E27FC236}">
              <a16:creationId xmlns:a16="http://schemas.microsoft.com/office/drawing/2014/main" id="{DC4FABC6-897A-404C-B9F7-6C1DCC9A2A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9" name="Flecha derecha 1">
          <a:extLst>
            <a:ext uri="{FF2B5EF4-FFF2-40B4-BE49-F238E27FC236}">
              <a16:creationId xmlns:a16="http://schemas.microsoft.com/office/drawing/2014/main" id="{91C04106-2312-4619-9576-E20B71018AC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0" name="Flecha derecha 1">
          <a:extLst>
            <a:ext uri="{FF2B5EF4-FFF2-40B4-BE49-F238E27FC236}">
              <a16:creationId xmlns:a16="http://schemas.microsoft.com/office/drawing/2014/main" id="{2933569A-799B-4856-BF1D-8FD283E8A1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" name="Flecha derecha 25">
          <a:extLst>
            <a:ext uri="{FF2B5EF4-FFF2-40B4-BE49-F238E27FC236}">
              <a16:creationId xmlns:a16="http://schemas.microsoft.com/office/drawing/2014/main" id="{EE74E179-5D26-4F8F-B236-640284E2182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2" name="Flecha derecha 1">
          <a:extLst>
            <a:ext uri="{FF2B5EF4-FFF2-40B4-BE49-F238E27FC236}">
              <a16:creationId xmlns:a16="http://schemas.microsoft.com/office/drawing/2014/main" id="{B276F4A2-B327-4704-840F-E45D5D5FE83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3" name="Flecha derecha 1">
          <a:extLst>
            <a:ext uri="{FF2B5EF4-FFF2-40B4-BE49-F238E27FC236}">
              <a16:creationId xmlns:a16="http://schemas.microsoft.com/office/drawing/2014/main" id="{3C11EBD2-DB00-412F-9A8B-FA7F097962D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4" name="Flecha derecha 1">
          <a:extLst>
            <a:ext uri="{FF2B5EF4-FFF2-40B4-BE49-F238E27FC236}">
              <a16:creationId xmlns:a16="http://schemas.microsoft.com/office/drawing/2014/main" id="{C0D07028-8F9F-464D-9CE4-207F950224B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5" name="Flecha derecha 1">
          <a:extLst>
            <a:ext uri="{FF2B5EF4-FFF2-40B4-BE49-F238E27FC236}">
              <a16:creationId xmlns:a16="http://schemas.microsoft.com/office/drawing/2014/main" id="{86DBE56B-921E-4B5E-89D5-3DB554DB47D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6" name="Flecha derecha 1">
          <a:extLst>
            <a:ext uri="{FF2B5EF4-FFF2-40B4-BE49-F238E27FC236}">
              <a16:creationId xmlns:a16="http://schemas.microsoft.com/office/drawing/2014/main" id="{AA5A42F4-DECF-49B1-8785-EB67131D7D0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7" name="Flecha derecha 1">
          <a:extLst>
            <a:ext uri="{FF2B5EF4-FFF2-40B4-BE49-F238E27FC236}">
              <a16:creationId xmlns:a16="http://schemas.microsoft.com/office/drawing/2014/main" id="{EDFCA1BB-DF11-4280-B8D3-AE463E72A2E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8" name="Flecha derecha 1">
          <a:extLst>
            <a:ext uri="{FF2B5EF4-FFF2-40B4-BE49-F238E27FC236}">
              <a16:creationId xmlns:a16="http://schemas.microsoft.com/office/drawing/2014/main" id="{07D700BF-B45B-470A-A851-E6F581472BE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9" name="Flecha derecha 1">
          <a:extLst>
            <a:ext uri="{FF2B5EF4-FFF2-40B4-BE49-F238E27FC236}">
              <a16:creationId xmlns:a16="http://schemas.microsoft.com/office/drawing/2014/main" id="{A25ED7AE-F1AD-4D4B-82B7-817E87592C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0" name="Flecha derecha 1">
          <a:extLst>
            <a:ext uri="{FF2B5EF4-FFF2-40B4-BE49-F238E27FC236}">
              <a16:creationId xmlns:a16="http://schemas.microsoft.com/office/drawing/2014/main" id="{116E53AE-B5B9-4060-BD0A-FB326CD0600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1" name="Flecha derecha 1">
          <a:extLst>
            <a:ext uri="{FF2B5EF4-FFF2-40B4-BE49-F238E27FC236}">
              <a16:creationId xmlns:a16="http://schemas.microsoft.com/office/drawing/2014/main" id="{EECF7D66-9109-4410-9507-F4B50E48854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2" name="Flecha derecha 1">
          <a:extLst>
            <a:ext uri="{FF2B5EF4-FFF2-40B4-BE49-F238E27FC236}">
              <a16:creationId xmlns:a16="http://schemas.microsoft.com/office/drawing/2014/main" id="{EF47F6D7-6938-4EEB-95D3-202E51CFDA6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3" name="Flecha derecha 1">
          <a:extLst>
            <a:ext uri="{FF2B5EF4-FFF2-40B4-BE49-F238E27FC236}">
              <a16:creationId xmlns:a16="http://schemas.microsoft.com/office/drawing/2014/main" id="{E88C0A77-86D6-4126-BD5A-52A9125E7FE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4" name="Flecha derecha 1">
          <a:extLst>
            <a:ext uri="{FF2B5EF4-FFF2-40B4-BE49-F238E27FC236}">
              <a16:creationId xmlns:a16="http://schemas.microsoft.com/office/drawing/2014/main" id="{86BE5AD0-19AB-479E-8FB2-FCCF26EF6DA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5" name="Flecha derecha 1">
          <a:extLst>
            <a:ext uri="{FF2B5EF4-FFF2-40B4-BE49-F238E27FC236}">
              <a16:creationId xmlns:a16="http://schemas.microsoft.com/office/drawing/2014/main" id="{4D116C74-CA11-4C1B-807A-5EEA555D7DB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6" name="Flecha derecha 1">
          <a:extLst>
            <a:ext uri="{FF2B5EF4-FFF2-40B4-BE49-F238E27FC236}">
              <a16:creationId xmlns:a16="http://schemas.microsoft.com/office/drawing/2014/main" id="{1C51C2FD-59C0-4D10-B1DF-CD210DDDF40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7" name="Flecha derecha 1">
          <a:extLst>
            <a:ext uri="{FF2B5EF4-FFF2-40B4-BE49-F238E27FC236}">
              <a16:creationId xmlns:a16="http://schemas.microsoft.com/office/drawing/2014/main" id="{2D066B30-E00D-440C-B25B-18BE0780510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8" name="Flecha derecha 1">
          <a:extLst>
            <a:ext uri="{FF2B5EF4-FFF2-40B4-BE49-F238E27FC236}">
              <a16:creationId xmlns:a16="http://schemas.microsoft.com/office/drawing/2014/main" id="{0538CCAB-A9DD-41C4-90C9-8FC94CCB390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9" name="Flecha derecha 1">
          <a:extLst>
            <a:ext uri="{FF2B5EF4-FFF2-40B4-BE49-F238E27FC236}">
              <a16:creationId xmlns:a16="http://schemas.microsoft.com/office/drawing/2014/main" id="{DDB62730-C384-46D7-A125-174B0B7DEE0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0" name="Flecha derecha 1">
          <a:extLst>
            <a:ext uri="{FF2B5EF4-FFF2-40B4-BE49-F238E27FC236}">
              <a16:creationId xmlns:a16="http://schemas.microsoft.com/office/drawing/2014/main" id="{33E0C099-E70D-48A0-9079-29C44F2F78B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1" name="Flecha derecha 1">
          <a:extLst>
            <a:ext uri="{FF2B5EF4-FFF2-40B4-BE49-F238E27FC236}">
              <a16:creationId xmlns:a16="http://schemas.microsoft.com/office/drawing/2014/main" id="{A372A2AE-D234-4DA3-9E4F-AAE97344D70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2" name="Flecha derecha 1">
          <a:extLst>
            <a:ext uri="{FF2B5EF4-FFF2-40B4-BE49-F238E27FC236}">
              <a16:creationId xmlns:a16="http://schemas.microsoft.com/office/drawing/2014/main" id="{07034EE9-7EF6-4768-84F4-3944C83247D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3" name="Flecha derecha 1">
          <a:extLst>
            <a:ext uri="{FF2B5EF4-FFF2-40B4-BE49-F238E27FC236}">
              <a16:creationId xmlns:a16="http://schemas.microsoft.com/office/drawing/2014/main" id="{785959AA-09F7-4E6E-95BF-3DB64075DD9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4" name="Flecha derecha 1">
          <a:extLst>
            <a:ext uri="{FF2B5EF4-FFF2-40B4-BE49-F238E27FC236}">
              <a16:creationId xmlns:a16="http://schemas.microsoft.com/office/drawing/2014/main" id="{B1F391C1-1DA9-4305-9E32-E22FF1C5E92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5" name="Flecha derecha 1">
          <a:extLst>
            <a:ext uri="{FF2B5EF4-FFF2-40B4-BE49-F238E27FC236}">
              <a16:creationId xmlns:a16="http://schemas.microsoft.com/office/drawing/2014/main" id="{BEAC1A99-77FC-424D-A666-022157A0666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6" name="Flecha derecha 1">
          <a:extLst>
            <a:ext uri="{FF2B5EF4-FFF2-40B4-BE49-F238E27FC236}">
              <a16:creationId xmlns:a16="http://schemas.microsoft.com/office/drawing/2014/main" id="{2EC9E55E-3C7C-4EA1-BA6A-C8B7163827C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7" name="Flecha derecha 1">
          <a:extLst>
            <a:ext uri="{FF2B5EF4-FFF2-40B4-BE49-F238E27FC236}">
              <a16:creationId xmlns:a16="http://schemas.microsoft.com/office/drawing/2014/main" id="{F30CF3D8-22C2-434D-87C2-B88A658CF27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8" name="Flecha derecha 1">
          <a:extLst>
            <a:ext uri="{FF2B5EF4-FFF2-40B4-BE49-F238E27FC236}">
              <a16:creationId xmlns:a16="http://schemas.microsoft.com/office/drawing/2014/main" id="{8F44BFE5-E21B-4B94-9A67-0D78435644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9" name="Flecha derecha 1">
          <a:extLst>
            <a:ext uri="{FF2B5EF4-FFF2-40B4-BE49-F238E27FC236}">
              <a16:creationId xmlns:a16="http://schemas.microsoft.com/office/drawing/2014/main" id="{0877D962-2CD8-4294-8CD7-7E15FB3AD72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0" name="Flecha derecha 1">
          <a:extLst>
            <a:ext uri="{FF2B5EF4-FFF2-40B4-BE49-F238E27FC236}">
              <a16:creationId xmlns:a16="http://schemas.microsoft.com/office/drawing/2014/main" id="{221A612A-A4B7-49DB-A35A-FFAEB07B349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1" name="Flecha derecha 1">
          <a:extLst>
            <a:ext uri="{FF2B5EF4-FFF2-40B4-BE49-F238E27FC236}">
              <a16:creationId xmlns:a16="http://schemas.microsoft.com/office/drawing/2014/main" id="{C764E123-BFA1-4B43-97EE-6E68CBB30BA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2" name="Flecha derecha 1">
          <a:extLst>
            <a:ext uri="{FF2B5EF4-FFF2-40B4-BE49-F238E27FC236}">
              <a16:creationId xmlns:a16="http://schemas.microsoft.com/office/drawing/2014/main" id="{36165262-53E5-48A1-8024-13E06AA0B76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3" name="Flecha derecha 1">
          <a:extLst>
            <a:ext uri="{FF2B5EF4-FFF2-40B4-BE49-F238E27FC236}">
              <a16:creationId xmlns:a16="http://schemas.microsoft.com/office/drawing/2014/main" id="{E554790B-EFCC-40FF-9DC7-6D1BDD81C6A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4" name="Flecha derecha 1">
          <a:extLst>
            <a:ext uri="{FF2B5EF4-FFF2-40B4-BE49-F238E27FC236}">
              <a16:creationId xmlns:a16="http://schemas.microsoft.com/office/drawing/2014/main" id="{418F5E5E-D12C-4F53-BD56-09BB96A5D8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5" name="Flecha derecha 1">
          <a:extLst>
            <a:ext uri="{FF2B5EF4-FFF2-40B4-BE49-F238E27FC236}">
              <a16:creationId xmlns:a16="http://schemas.microsoft.com/office/drawing/2014/main" id="{B27FE408-74D0-468C-9D11-B44B967024E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6" name="Flecha derecha 1">
          <a:extLst>
            <a:ext uri="{FF2B5EF4-FFF2-40B4-BE49-F238E27FC236}">
              <a16:creationId xmlns:a16="http://schemas.microsoft.com/office/drawing/2014/main" id="{248AEC7C-DFBD-429B-8FEE-97E9EF4B346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7" name="Flecha derecha 1">
          <a:extLst>
            <a:ext uri="{FF2B5EF4-FFF2-40B4-BE49-F238E27FC236}">
              <a16:creationId xmlns:a16="http://schemas.microsoft.com/office/drawing/2014/main" id="{214CEA7D-6F7E-47ED-B5DE-83D90F6739D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8" name="Flecha derecha 1">
          <a:extLst>
            <a:ext uri="{FF2B5EF4-FFF2-40B4-BE49-F238E27FC236}">
              <a16:creationId xmlns:a16="http://schemas.microsoft.com/office/drawing/2014/main" id="{A90C99FE-3EDE-4F96-B42C-F9279D66DE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9" name="Flecha derecha 1">
          <a:extLst>
            <a:ext uri="{FF2B5EF4-FFF2-40B4-BE49-F238E27FC236}">
              <a16:creationId xmlns:a16="http://schemas.microsoft.com/office/drawing/2014/main" id="{2F52DA79-413F-44E8-8F6F-3B78F733392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0" name="Flecha derecha 25">
          <a:extLst>
            <a:ext uri="{FF2B5EF4-FFF2-40B4-BE49-F238E27FC236}">
              <a16:creationId xmlns:a16="http://schemas.microsoft.com/office/drawing/2014/main" id="{84751FA1-0EB3-4832-A038-28B02A831F7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1" name="Flecha derecha 1">
          <a:extLst>
            <a:ext uri="{FF2B5EF4-FFF2-40B4-BE49-F238E27FC236}">
              <a16:creationId xmlns:a16="http://schemas.microsoft.com/office/drawing/2014/main" id="{71DAA297-A04C-4555-8D7A-84CFAA494E9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2" name="Flecha derecha 1">
          <a:extLst>
            <a:ext uri="{FF2B5EF4-FFF2-40B4-BE49-F238E27FC236}">
              <a16:creationId xmlns:a16="http://schemas.microsoft.com/office/drawing/2014/main" id="{2671861C-FAD0-4521-8330-2E01630CCFD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3" name="Flecha derecha 1">
          <a:extLst>
            <a:ext uri="{FF2B5EF4-FFF2-40B4-BE49-F238E27FC236}">
              <a16:creationId xmlns:a16="http://schemas.microsoft.com/office/drawing/2014/main" id="{C792387B-AE63-458E-A1CD-803138A6BF9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4" name="Flecha derecha 1">
          <a:extLst>
            <a:ext uri="{FF2B5EF4-FFF2-40B4-BE49-F238E27FC236}">
              <a16:creationId xmlns:a16="http://schemas.microsoft.com/office/drawing/2014/main" id="{60A44CE3-BA75-42C0-AD0B-DEE7AD82369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5" name="Flecha derecha 1">
          <a:extLst>
            <a:ext uri="{FF2B5EF4-FFF2-40B4-BE49-F238E27FC236}">
              <a16:creationId xmlns:a16="http://schemas.microsoft.com/office/drawing/2014/main" id="{717BE631-B512-43B1-81E0-159C152FCF1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6" name="Flecha derecha 1">
          <a:extLst>
            <a:ext uri="{FF2B5EF4-FFF2-40B4-BE49-F238E27FC236}">
              <a16:creationId xmlns:a16="http://schemas.microsoft.com/office/drawing/2014/main" id="{AA3274FA-D582-4ABC-ACA4-0DE03B6707A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7" name="Flecha derecha 1">
          <a:extLst>
            <a:ext uri="{FF2B5EF4-FFF2-40B4-BE49-F238E27FC236}">
              <a16:creationId xmlns:a16="http://schemas.microsoft.com/office/drawing/2014/main" id="{FB60B363-E363-4EA7-85FF-3B22E1805A8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8" name="Flecha derecha 1">
          <a:extLst>
            <a:ext uri="{FF2B5EF4-FFF2-40B4-BE49-F238E27FC236}">
              <a16:creationId xmlns:a16="http://schemas.microsoft.com/office/drawing/2014/main" id="{69D00CDB-4275-482C-89D7-95CD0673592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9" name="Flecha derecha 1">
          <a:extLst>
            <a:ext uri="{FF2B5EF4-FFF2-40B4-BE49-F238E27FC236}">
              <a16:creationId xmlns:a16="http://schemas.microsoft.com/office/drawing/2014/main" id="{C089EDD8-631C-4899-A17B-14D098E0A65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0" name="Flecha derecha 1">
          <a:extLst>
            <a:ext uri="{FF2B5EF4-FFF2-40B4-BE49-F238E27FC236}">
              <a16:creationId xmlns:a16="http://schemas.microsoft.com/office/drawing/2014/main" id="{9D1072B3-183B-451F-951B-A212D7C234A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1" name="Flecha derecha 1">
          <a:extLst>
            <a:ext uri="{FF2B5EF4-FFF2-40B4-BE49-F238E27FC236}">
              <a16:creationId xmlns:a16="http://schemas.microsoft.com/office/drawing/2014/main" id="{8D543C1D-3B17-4FA3-AE08-9272D83A38D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2" name="Flecha derecha 1">
          <a:extLst>
            <a:ext uri="{FF2B5EF4-FFF2-40B4-BE49-F238E27FC236}">
              <a16:creationId xmlns:a16="http://schemas.microsoft.com/office/drawing/2014/main" id="{D70240DC-1604-4878-AB0C-18C3256AE52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3" name="Flecha derecha 1">
          <a:extLst>
            <a:ext uri="{FF2B5EF4-FFF2-40B4-BE49-F238E27FC236}">
              <a16:creationId xmlns:a16="http://schemas.microsoft.com/office/drawing/2014/main" id="{02E30941-377B-4DBA-A2AA-C6520200BC7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4" name="Flecha derecha 1">
          <a:extLst>
            <a:ext uri="{FF2B5EF4-FFF2-40B4-BE49-F238E27FC236}">
              <a16:creationId xmlns:a16="http://schemas.microsoft.com/office/drawing/2014/main" id="{6B75E73A-73B0-4011-AFED-B253C6A6904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5" name="Flecha derecha 1">
          <a:extLst>
            <a:ext uri="{FF2B5EF4-FFF2-40B4-BE49-F238E27FC236}">
              <a16:creationId xmlns:a16="http://schemas.microsoft.com/office/drawing/2014/main" id="{6DFD6059-BC53-4171-BC66-DF0D135401A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6" name="Flecha derecha 1">
          <a:extLst>
            <a:ext uri="{FF2B5EF4-FFF2-40B4-BE49-F238E27FC236}">
              <a16:creationId xmlns:a16="http://schemas.microsoft.com/office/drawing/2014/main" id="{265634E6-AFE8-4C12-8E24-5FBF5170164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7" name="Flecha derecha 1">
          <a:extLst>
            <a:ext uri="{FF2B5EF4-FFF2-40B4-BE49-F238E27FC236}">
              <a16:creationId xmlns:a16="http://schemas.microsoft.com/office/drawing/2014/main" id="{CDA26B24-928B-44BB-AE1F-FE8151E8D92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8" name="Flecha derecha 1">
          <a:extLst>
            <a:ext uri="{FF2B5EF4-FFF2-40B4-BE49-F238E27FC236}">
              <a16:creationId xmlns:a16="http://schemas.microsoft.com/office/drawing/2014/main" id="{52556CBA-3EF1-41E7-8103-FA24F4C97EA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9" name="Flecha derecha 1">
          <a:extLst>
            <a:ext uri="{FF2B5EF4-FFF2-40B4-BE49-F238E27FC236}">
              <a16:creationId xmlns:a16="http://schemas.microsoft.com/office/drawing/2014/main" id="{7F78B56D-AD72-4315-B5EB-EAA88FFAC58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0" name="Flecha derecha 1">
          <a:extLst>
            <a:ext uri="{FF2B5EF4-FFF2-40B4-BE49-F238E27FC236}">
              <a16:creationId xmlns:a16="http://schemas.microsoft.com/office/drawing/2014/main" id="{3321F034-73D8-4FD0-94D0-1D4D83998D2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1" name="Flecha derecha 1">
          <a:extLst>
            <a:ext uri="{FF2B5EF4-FFF2-40B4-BE49-F238E27FC236}">
              <a16:creationId xmlns:a16="http://schemas.microsoft.com/office/drawing/2014/main" id="{00CF1C03-286F-4762-820A-BBB0AD44F1B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2" name="Flecha derecha 1">
          <a:extLst>
            <a:ext uri="{FF2B5EF4-FFF2-40B4-BE49-F238E27FC236}">
              <a16:creationId xmlns:a16="http://schemas.microsoft.com/office/drawing/2014/main" id="{BB6A7944-68EE-40F6-8506-67CBFEE418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3" name="Flecha derecha 1">
          <a:extLst>
            <a:ext uri="{FF2B5EF4-FFF2-40B4-BE49-F238E27FC236}">
              <a16:creationId xmlns:a16="http://schemas.microsoft.com/office/drawing/2014/main" id="{4F27539F-C817-449B-B9DE-827ADD9318A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4" name="Flecha derecha 1">
          <a:extLst>
            <a:ext uri="{FF2B5EF4-FFF2-40B4-BE49-F238E27FC236}">
              <a16:creationId xmlns:a16="http://schemas.microsoft.com/office/drawing/2014/main" id="{09EDA75B-9C56-4100-A4AC-219C9D390FB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5" name="Flecha derecha 1">
          <a:extLst>
            <a:ext uri="{FF2B5EF4-FFF2-40B4-BE49-F238E27FC236}">
              <a16:creationId xmlns:a16="http://schemas.microsoft.com/office/drawing/2014/main" id="{76E249A2-FD59-4772-ACCC-42F5BAE4DE8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6" name="Flecha derecha 1">
          <a:extLst>
            <a:ext uri="{FF2B5EF4-FFF2-40B4-BE49-F238E27FC236}">
              <a16:creationId xmlns:a16="http://schemas.microsoft.com/office/drawing/2014/main" id="{43E4C1E7-BCCA-4722-A037-DE92264487D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7" name="Flecha derecha 1">
          <a:extLst>
            <a:ext uri="{FF2B5EF4-FFF2-40B4-BE49-F238E27FC236}">
              <a16:creationId xmlns:a16="http://schemas.microsoft.com/office/drawing/2014/main" id="{64652925-5418-4968-B929-4FD0B4F7850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8" name="Flecha derecha 1">
          <a:extLst>
            <a:ext uri="{FF2B5EF4-FFF2-40B4-BE49-F238E27FC236}">
              <a16:creationId xmlns:a16="http://schemas.microsoft.com/office/drawing/2014/main" id="{AF56ABE9-8925-4629-9A07-CB0C78EBD99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9" name="Flecha derecha 1">
          <a:extLst>
            <a:ext uri="{FF2B5EF4-FFF2-40B4-BE49-F238E27FC236}">
              <a16:creationId xmlns:a16="http://schemas.microsoft.com/office/drawing/2014/main" id="{17533984-0F49-4A6A-B2BF-86CEFEB8E44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0" name="Flecha derecha 1">
          <a:extLst>
            <a:ext uri="{FF2B5EF4-FFF2-40B4-BE49-F238E27FC236}">
              <a16:creationId xmlns:a16="http://schemas.microsoft.com/office/drawing/2014/main" id="{0415926E-4C1B-4481-BD50-12F762BDF35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1" name="Flecha derecha 1">
          <a:extLst>
            <a:ext uri="{FF2B5EF4-FFF2-40B4-BE49-F238E27FC236}">
              <a16:creationId xmlns:a16="http://schemas.microsoft.com/office/drawing/2014/main" id="{E90B5612-C685-4BBE-B8B4-5E1400C79D6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2" name="Flecha derecha 1">
          <a:extLst>
            <a:ext uri="{FF2B5EF4-FFF2-40B4-BE49-F238E27FC236}">
              <a16:creationId xmlns:a16="http://schemas.microsoft.com/office/drawing/2014/main" id="{7F1DB555-24CC-456B-A49C-483A9EE7203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3" name="Flecha derecha 1">
          <a:extLst>
            <a:ext uri="{FF2B5EF4-FFF2-40B4-BE49-F238E27FC236}">
              <a16:creationId xmlns:a16="http://schemas.microsoft.com/office/drawing/2014/main" id="{DB32BD02-7857-40E3-81FF-F98A9F793DC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4" name="Flecha derecha 1">
          <a:extLst>
            <a:ext uri="{FF2B5EF4-FFF2-40B4-BE49-F238E27FC236}">
              <a16:creationId xmlns:a16="http://schemas.microsoft.com/office/drawing/2014/main" id="{C38729BF-F771-4D98-A262-C2763A526FD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5" name="Flecha derecha 1">
          <a:extLst>
            <a:ext uri="{FF2B5EF4-FFF2-40B4-BE49-F238E27FC236}">
              <a16:creationId xmlns:a16="http://schemas.microsoft.com/office/drawing/2014/main" id="{CEC0B463-8C21-45A2-A341-73596B7084B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6" name="Flecha derecha 1">
          <a:extLst>
            <a:ext uri="{FF2B5EF4-FFF2-40B4-BE49-F238E27FC236}">
              <a16:creationId xmlns:a16="http://schemas.microsoft.com/office/drawing/2014/main" id="{ECEAD671-5B50-4235-B82E-CBADF413AFF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7" name="Flecha derecha 1">
          <a:extLst>
            <a:ext uri="{FF2B5EF4-FFF2-40B4-BE49-F238E27FC236}">
              <a16:creationId xmlns:a16="http://schemas.microsoft.com/office/drawing/2014/main" id="{56D01A4F-9112-42D0-B50F-630D4C186E2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8" name="Flecha derecha 1">
          <a:extLst>
            <a:ext uri="{FF2B5EF4-FFF2-40B4-BE49-F238E27FC236}">
              <a16:creationId xmlns:a16="http://schemas.microsoft.com/office/drawing/2014/main" id="{2AB3C882-B541-484A-A894-C17FDCB4A2C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9" name="Flecha derecha 1">
          <a:extLst>
            <a:ext uri="{FF2B5EF4-FFF2-40B4-BE49-F238E27FC236}">
              <a16:creationId xmlns:a16="http://schemas.microsoft.com/office/drawing/2014/main" id="{FAE089D2-F800-4C69-805B-8BF671614A1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0" name="Flecha derecha 1">
          <a:extLst>
            <a:ext uri="{FF2B5EF4-FFF2-40B4-BE49-F238E27FC236}">
              <a16:creationId xmlns:a16="http://schemas.microsoft.com/office/drawing/2014/main" id="{CC3956F9-06DB-4B37-8F61-95575FFB738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1" name="Flecha derecha 1">
          <a:extLst>
            <a:ext uri="{FF2B5EF4-FFF2-40B4-BE49-F238E27FC236}">
              <a16:creationId xmlns:a16="http://schemas.microsoft.com/office/drawing/2014/main" id="{71E1FC9E-4AB3-4CFB-87BB-CF444458273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2" name="Flecha derecha 1">
          <a:extLst>
            <a:ext uri="{FF2B5EF4-FFF2-40B4-BE49-F238E27FC236}">
              <a16:creationId xmlns:a16="http://schemas.microsoft.com/office/drawing/2014/main" id="{494DB93C-201D-4F41-B934-2A48B8DBD4F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3" name="Flecha derecha 1">
          <a:extLst>
            <a:ext uri="{FF2B5EF4-FFF2-40B4-BE49-F238E27FC236}">
              <a16:creationId xmlns:a16="http://schemas.microsoft.com/office/drawing/2014/main" id="{08CA4C60-5226-4C31-8449-646284DF528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4" name="Flecha derecha 1">
          <a:extLst>
            <a:ext uri="{FF2B5EF4-FFF2-40B4-BE49-F238E27FC236}">
              <a16:creationId xmlns:a16="http://schemas.microsoft.com/office/drawing/2014/main" id="{A46C2D5E-21A0-4018-8AF7-859BC1C759B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5" name="Flecha derecha 1">
          <a:extLst>
            <a:ext uri="{FF2B5EF4-FFF2-40B4-BE49-F238E27FC236}">
              <a16:creationId xmlns:a16="http://schemas.microsoft.com/office/drawing/2014/main" id="{819F96C3-2DD3-4AB8-A81C-C8FD279F296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6" name="Flecha derecha 1">
          <a:extLst>
            <a:ext uri="{FF2B5EF4-FFF2-40B4-BE49-F238E27FC236}">
              <a16:creationId xmlns:a16="http://schemas.microsoft.com/office/drawing/2014/main" id="{1422B813-0F57-48EB-9258-D47855C3277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7" name="Flecha derecha 1">
          <a:extLst>
            <a:ext uri="{FF2B5EF4-FFF2-40B4-BE49-F238E27FC236}">
              <a16:creationId xmlns:a16="http://schemas.microsoft.com/office/drawing/2014/main" id="{147287BA-617B-4F19-A813-B89514E0B50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8" name="Flecha derecha 1">
          <a:extLst>
            <a:ext uri="{FF2B5EF4-FFF2-40B4-BE49-F238E27FC236}">
              <a16:creationId xmlns:a16="http://schemas.microsoft.com/office/drawing/2014/main" id="{408DF7C2-BE91-43F6-B680-5184876BD2C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9" name="Flecha derecha 1">
          <a:extLst>
            <a:ext uri="{FF2B5EF4-FFF2-40B4-BE49-F238E27FC236}">
              <a16:creationId xmlns:a16="http://schemas.microsoft.com/office/drawing/2014/main" id="{05206BED-AF45-4AA3-BA71-E3DB220DAC9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0" name="Flecha derecha 1">
          <a:extLst>
            <a:ext uri="{FF2B5EF4-FFF2-40B4-BE49-F238E27FC236}">
              <a16:creationId xmlns:a16="http://schemas.microsoft.com/office/drawing/2014/main" id="{3D518C7E-E534-488A-B0BA-6F934BDBE5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1" name="Flecha derecha 1">
          <a:extLst>
            <a:ext uri="{FF2B5EF4-FFF2-40B4-BE49-F238E27FC236}">
              <a16:creationId xmlns:a16="http://schemas.microsoft.com/office/drawing/2014/main" id="{6E4F419D-170C-4C20-BF82-C19D7CC4EC8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2" name="Flecha derecha 25">
          <a:extLst>
            <a:ext uri="{FF2B5EF4-FFF2-40B4-BE49-F238E27FC236}">
              <a16:creationId xmlns:a16="http://schemas.microsoft.com/office/drawing/2014/main" id="{F88641CC-9178-4FCA-8943-17229156115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3" name="Flecha derecha 1">
          <a:extLst>
            <a:ext uri="{FF2B5EF4-FFF2-40B4-BE49-F238E27FC236}">
              <a16:creationId xmlns:a16="http://schemas.microsoft.com/office/drawing/2014/main" id="{FBD6EA3F-AF35-4908-A58B-0A31A3D248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4" name="Flecha derecha 1">
          <a:extLst>
            <a:ext uri="{FF2B5EF4-FFF2-40B4-BE49-F238E27FC236}">
              <a16:creationId xmlns:a16="http://schemas.microsoft.com/office/drawing/2014/main" id="{7E93B130-7C0C-4B6F-AAD7-070B2FDB9FA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5" name="Flecha derecha 1">
          <a:extLst>
            <a:ext uri="{FF2B5EF4-FFF2-40B4-BE49-F238E27FC236}">
              <a16:creationId xmlns:a16="http://schemas.microsoft.com/office/drawing/2014/main" id="{FD31B631-3F1E-42EF-86DE-71544B06C82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6" name="Flecha derecha 1">
          <a:extLst>
            <a:ext uri="{FF2B5EF4-FFF2-40B4-BE49-F238E27FC236}">
              <a16:creationId xmlns:a16="http://schemas.microsoft.com/office/drawing/2014/main" id="{1FFF2D29-5E7E-4FEB-BD37-40CC0B86E54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7" name="Flecha derecha 1">
          <a:extLst>
            <a:ext uri="{FF2B5EF4-FFF2-40B4-BE49-F238E27FC236}">
              <a16:creationId xmlns:a16="http://schemas.microsoft.com/office/drawing/2014/main" id="{E0D78CEE-1D9C-43AB-9FBE-379764B9A1C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8" name="Flecha derecha 1">
          <a:extLst>
            <a:ext uri="{FF2B5EF4-FFF2-40B4-BE49-F238E27FC236}">
              <a16:creationId xmlns:a16="http://schemas.microsoft.com/office/drawing/2014/main" id="{DBFC1F78-1EF2-42BC-96AF-0D264055B76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9" name="Flecha derecha 1">
          <a:extLst>
            <a:ext uri="{FF2B5EF4-FFF2-40B4-BE49-F238E27FC236}">
              <a16:creationId xmlns:a16="http://schemas.microsoft.com/office/drawing/2014/main" id="{A7BA1366-AFB5-4BBD-B81B-77F776F2C84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0" name="Flecha derecha 1">
          <a:extLst>
            <a:ext uri="{FF2B5EF4-FFF2-40B4-BE49-F238E27FC236}">
              <a16:creationId xmlns:a16="http://schemas.microsoft.com/office/drawing/2014/main" id="{CA74A43A-E1F3-4EC4-A8BF-DC0BBC2803A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1" name="Flecha derecha 1">
          <a:extLst>
            <a:ext uri="{FF2B5EF4-FFF2-40B4-BE49-F238E27FC236}">
              <a16:creationId xmlns:a16="http://schemas.microsoft.com/office/drawing/2014/main" id="{A454A933-0951-4023-A669-6B0D979A3F2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2" name="Flecha derecha 1">
          <a:extLst>
            <a:ext uri="{FF2B5EF4-FFF2-40B4-BE49-F238E27FC236}">
              <a16:creationId xmlns:a16="http://schemas.microsoft.com/office/drawing/2014/main" id="{D870CB7B-D6A8-422C-BCED-C9767EF7278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3" name="Flecha derecha 1">
          <a:extLst>
            <a:ext uri="{FF2B5EF4-FFF2-40B4-BE49-F238E27FC236}">
              <a16:creationId xmlns:a16="http://schemas.microsoft.com/office/drawing/2014/main" id="{AEE1CBDF-D4A2-4026-9016-67B88AD1B0D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4" name="Flecha derecha 1">
          <a:extLst>
            <a:ext uri="{FF2B5EF4-FFF2-40B4-BE49-F238E27FC236}">
              <a16:creationId xmlns:a16="http://schemas.microsoft.com/office/drawing/2014/main" id="{1C2B929B-9868-443B-BABB-22CC32BA47A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5" name="Flecha derecha 1">
          <a:extLst>
            <a:ext uri="{FF2B5EF4-FFF2-40B4-BE49-F238E27FC236}">
              <a16:creationId xmlns:a16="http://schemas.microsoft.com/office/drawing/2014/main" id="{2AA72C39-712F-49D0-8CA8-07227DB8229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6" name="Flecha derecha 1">
          <a:extLst>
            <a:ext uri="{FF2B5EF4-FFF2-40B4-BE49-F238E27FC236}">
              <a16:creationId xmlns:a16="http://schemas.microsoft.com/office/drawing/2014/main" id="{29600D09-D1E4-4CBA-8C74-207FE15529C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7" name="Flecha derecha 1">
          <a:extLst>
            <a:ext uri="{FF2B5EF4-FFF2-40B4-BE49-F238E27FC236}">
              <a16:creationId xmlns:a16="http://schemas.microsoft.com/office/drawing/2014/main" id="{6C134690-5CB7-48AC-A5F9-121BF4DB98A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8" name="Flecha derecha 1">
          <a:extLst>
            <a:ext uri="{FF2B5EF4-FFF2-40B4-BE49-F238E27FC236}">
              <a16:creationId xmlns:a16="http://schemas.microsoft.com/office/drawing/2014/main" id="{D89ACED8-71AE-412C-94EF-2EF8D552DB3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9" name="Flecha derecha 1">
          <a:extLst>
            <a:ext uri="{FF2B5EF4-FFF2-40B4-BE49-F238E27FC236}">
              <a16:creationId xmlns:a16="http://schemas.microsoft.com/office/drawing/2014/main" id="{4A0281DD-65F3-41BE-946F-8C2C25A7D0A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0" name="Flecha derecha 1">
          <a:extLst>
            <a:ext uri="{FF2B5EF4-FFF2-40B4-BE49-F238E27FC236}">
              <a16:creationId xmlns:a16="http://schemas.microsoft.com/office/drawing/2014/main" id="{641C0C97-816B-41AE-A334-A6F42A079A6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1" name="Flecha derecha 1">
          <a:extLst>
            <a:ext uri="{FF2B5EF4-FFF2-40B4-BE49-F238E27FC236}">
              <a16:creationId xmlns:a16="http://schemas.microsoft.com/office/drawing/2014/main" id="{F5C17B20-475F-4910-8534-0C5DF9896B4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2" name="Flecha derecha 1">
          <a:extLst>
            <a:ext uri="{FF2B5EF4-FFF2-40B4-BE49-F238E27FC236}">
              <a16:creationId xmlns:a16="http://schemas.microsoft.com/office/drawing/2014/main" id="{138C580E-D929-4F7F-AE60-2AD6D3C1FA7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3" name="Flecha derecha 1">
          <a:extLst>
            <a:ext uri="{FF2B5EF4-FFF2-40B4-BE49-F238E27FC236}">
              <a16:creationId xmlns:a16="http://schemas.microsoft.com/office/drawing/2014/main" id="{D0F44129-ED59-4F44-AEB6-D666FD36A99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4" name="Flecha derecha 1">
          <a:extLst>
            <a:ext uri="{FF2B5EF4-FFF2-40B4-BE49-F238E27FC236}">
              <a16:creationId xmlns:a16="http://schemas.microsoft.com/office/drawing/2014/main" id="{C3628563-A931-4952-96F5-32DEED1A1B5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5" name="Flecha derecha 1">
          <a:extLst>
            <a:ext uri="{FF2B5EF4-FFF2-40B4-BE49-F238E27FC236}">
              <a16:creationId xmlns:a16="http://schemas.microsoft.com/office/drawing/2014/main" id="{8F54080B-993F-4491-A581-9A6F9336C7D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6" name="Flecha derecha 1">
          <a:extLst>
            <a:ext uri="{FF2B5EF4-FFF2-40B4-BE49-F238E27FC236}">
              <a16:creationId xmlns:a16="http://schemas.microsoft.com/office/drawing/2014/main" id="{19FF3838-8331-461D-A314-70E4A125403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7" name="Flecha derecha 1">
          <a:extLst>
            <a:ext uri="{FF2B5EF4-FFF2-40B4-BE49-F238E27FC236}">
              <a16:creationId xmlns:a16="http://schemas.microsoft.com/office/drawing/2014/main" id="{AA1873AB-6FA5-4321-B789-2B2E6EEE18A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8" name="Flecha derecha 1">
          <a:extLst>
            <a:ext uri="{FF2B5EF4-FFF2-40B4-BE49-F238E27FC236}">
              <a16:creationId xmlns:a16="http://schemas.microsoft.com/office/drawing/2014/main" id="{BB665249-69B9-4C7F-97F5-CBCCEFE4A1F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9" name="Flecha derecha 1">
          <a:extLst>
            <a:ext uri="{FF2B5EF4-FFF2-40B4-BE49-F238E27FC236}">
              <a16:creationId xmlns:a16="http://schemas.microsoft.com/office/drawing/2014/main" id="{44E2A2F8-DF73-4D38-BE8D-764A4DD79D5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0" name="Flecha derecha 1">
          <a:extLst>
            <a:ext uri="{FF2B5EF4-FFF2-40B4-BE49-F238E27FC236}">
              <a16:creationId xmlns:a16="http://schemas.microsoft.com/office/drawing/2014/main" id="{252EB274-FFB9-452A-88FB-01BDB5AEB4B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1" name="Flecha derecha 1">
          <a:extLst>
            <a:ext uri="{FF2B5EF4-FFF2-40B4-BE49-F238E27FC236}">
              <a16:creationId xmlns:a16="http://schemas.microsoft.com/office/drawing/2014/main" id="{902DB5BE-7D90-4287-95BB-4562452036A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2" name="Flecha derecha 1">
          <a:extLst>
            <a:ext uri="{FF2B5EF4-FFF2-40B4-BE49-F238E27FC236}">
              <a16:creationId xmlns:a16="http://schemas.microsoft.com/office/drawing/2014/main" id="{D68D49BE-A251-4547-A4D1-BFE52611320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3" name="Flecha derecha 1">
          <a:extLst>
            <a:ext uri="{FF2B5EF4-FFF2-40B4-BE49-F238E27FC236}">
              <a16:creationId xmlns:a16="http://schemas.microsoft.com/office/drawing/2014/main" id="{4BA91BC5-D320-45A6-9BB5-378B038CF9A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4" name="Flecha derecha 1">
          <a:extLst>
            <a:ext uri="{FF2B5EF4-FFF2-40B4-BE49-F238E27FC236}">
              <a16:creationId xmlns:a16="http://schemas.microsoft.com/office/drawing/2014/main" id="{03AF4F2F-59BB-4F90-AA3E-448949A01DF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5" name="Flecha derecha 1">
          <a:extLst>
            <a:ext uri="{FF2B5EF4-FFF2-40B4-BE49-F238E27FC236}">
              <a16:creationId xmlns:a16="http://schemas.microsoft.com/office/drawing/2014/main" id="{F3862991-BAAA-476B-A940-5D2EBFF583E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6" name="Flecha derecha 1">
          <a:extLst>
            <a:ext uri="{FF2B5EF4-FFF2-40B4-BE49-F238E27FC236}">
              <a16:creationId xmlns:a16="http://schemas.microsoft.com/office/drawing/2014/main" id="{E663AADE-7C49-4452-AECB-C8AABCC7C9D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7" name="Flecha derecha 1">
          <a:extLst>
            <a:ext uri="{FF2B5EF4-FFF2-40B4-BE49-F238E27FC236}">
              <a16:creationId xmlns:a16="http://schemas.microsoft.com/office/drawing/2014/main" id="{18563564-05FB-4099-AE9A-B591C11F5A0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8" name="Flecha derecha 1">
          <a:extLst>
            <a:ext uri="{FF2B5EF4-FFF2-40B4-BE49-F238E27FC236}">
              <a16:creationId xmlns:a16="http://schemas.microsoft.com/office/drawing/2014/main" id="{733B0D64-1762-4B11-9727-889F43A3814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9" name="Flecha derecha 1">
          <a:extLst>
            <a:ext uri="{FF2B5EF4-FFF2-40B4-BE49-F238E27FC236}">
              <a16:creationId xmlns:a16="http://schemas.microsoft.com/office/drawing/2014/main" id="{7B39F59A-6B49-48CB-8E65-A671BB7A6D5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0" name="Flecha derecha 1">
          <a:extLst>
            <a:ext uri="{FF2B5EF4-FFF2-40B4-BE49-F238E27FC236}">
              <a16:creationId xmlns:a16="http://schemas.microsoft.com/office/drawing/2014/main" id="{EDE43C6C-3CDE-424F-8887-4F607C9613E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1" name="Flecha derecha 1">
          <a:extLst>
            <a:ext uri="{FF2B5EF4-FFF2-40B4-BE49-F238E27FC236}">
              <a16:creationId xmlns:a16="http://schemas.microsoft.com/office/drawing/2014/main" id="{7B3FC53D-748D-432D-9AB8-A1927E2AA4C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2" name="Flecha derecha 1">
          <a:extLst>
            <a:ext uri="{FF2B5EF4-FFF2-40B4-BE49-F238E27FC236}">
              <a16:creationId xmlns:a16="http://schemas.microsoft.com/office/drawing/2014/main" id="{75A48DB4-278F-49DE-A57A-00758C449C4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3" name="Flecha derecha 1">
          <a:extLst>
            <a:ext uri="{FF2B5EF4-FFF2-40B4-BE49-F238E27FC236}">
              <a16:creationId xmlns:a16="http://schemas.microsoft.com/office/drawing/2014/main" id="{8C75E53A-0D0C-464D-B30A-CA7D32F90D7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4" name="Flecha derecha 1">
          <a:extLst>
            <a:ext uri="{FF2B5EF4-FFF2-40B4-BE49-F238E27FC236}">
              <a16:creationId xmlns:a16="http://schemas.microsoft.com/office/drawing/2014/main" id="{0CA65C17-12ED-485D-8B45-7EE3131A76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5" name="Flecha derecha 1">
          <a:extLst>
            <a:ext uri="{FF2B5EF4-FFF2-40B4-BE49-F238E27FC236}">
              <a16:creationId xmlns:a16="http://schemas.microsoft.com/office/drawing/2014/main" id="{C8936D3D-79E7-4BC3-A318-637F7531B0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6" name="Flecha derecha 1">
          <a:extLst>
            <a:ext uri="{FF2B5EF4-FFF2-40B4-BE49-F238E27FC236}">
              <a16:creationId xmlns:a16="http://schemas.microsoft.com/office/drawing/2014/main" id="{D2E53D48-16E7-4205-9F77-0ABB406D483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7" name="Flecha derecha 1">
          <a:extLst>
            <a:ext uri="{FF2B5EF4-FFF2-40B4-BE49-F238E27FC236}">
              <a16:creationId xmlns:a16="http://schemas.microsoft.com/office/drawing/2014/main" id="{60B35A64-B881-4E39-80C3-BC1E8AE1AD4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8" name="Flecha derecha 1">
          <a:extLst>
            <a:ext uri="{FF2B5EF4-FFF2-40B4-BE49-F238E27FC236}">
              <a16:creationId xmlns:a16="http://schemas.microsoft.com/office/drawing/2014/main" id="{81A91E74-13C1-46A8-96D1-AEB1B26CFE3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9" name="Flecha derecha 1">
          <a:extLst>
            <a:ext uri="{FF2B5EF4-FFF2-40B4-BE49-F238E27FC236}">
              <a16:creationId xmlns:a16="http://schemas.microsoft.com/office/drawing/2014/main" id="{CD3523EE-2E8E-4EB0-B148-EB054B98197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0" name="Flecha derecha 1">
          <a:extLst>
            <a:ext uri="{FF2B5EF4-FFF2-40B4-BE49-F238E27FC236}">
              <a16:creationId xmlns:a16="http://schemas.microsoft.com/office/drawing/2014/main" id="{437F6CD0-EFF4-4AD4-B3CC-F683BC3358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1" name="Flecha derecha 1">
          <a:extLst>
            <a:ext uri="{FF2B5EF4-FFF2-40B4-BE49-F238E27FC236}">
              <a16:creationId xmlns:a16="http://schemas.microsoft.com/office/drawing/2014/main" id="{FC26A6EF-426D-4F54-A0F0-5D4B97197E9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2" name="Flecha derecha 1">
          <a:extLst>
            <a:ext uri="{FF2B5EF4-FFF2-40B4-BE49-F238E27FC236}">
              <a16:creationId xmlns:a16="http://schemas.microsoft.com/office/drawing/2014/main" id="{A27798E6-459D-43E2-ADAD-5CBB7ECD004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3" name="Flecha derecha 1">
          <a:extLst>
            <a:ext uri="{FF2B5EF4-FFF2-40B4-BE49-F238E27FC236}">
              <a16:creationId xmlns:a16="http://schemas.microsoft.com/office/drawing/2014/main" id="{06133CE8-20AA-427B-AA2D-9F72F9B9A3F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33406</xdr:colOff>
      <xdr:row>118</xdr:row>
      <xdr:rowOff>47627</xdr:rowOff>
    </xdr:from>
    <xdr:to>
      <xdr:col>2</xdr:col>
      <xdr:colOff>33406</xdr:colOff>
      <xdr:row>118</xdr:row>
      <xdr:rowOff>177800</xdr:rowOff>
    </xdr:to>
    <xdr:sp macro="" textlink="">
      <xdr:nvSpPr>
        <xdr:cNvPr id="214" name="Flecha derecha 1">
          <a:extLst>
            <a:ext uri="{FF2B5EF4-FFF2-40B4-BE49-F238E27FC236}">
              <a16:creationId xmlns:a16="http://schemas.microsoft.com/office/drawing/2014/main" id="{FBFA8E14-AAD9-4B47-9AAF-F108A7CA2630}"/>
            </a:ext>
          </a:extLst>
        </xdr:cNvPr>
        <xdr:cNvSpPr/>
      </xdr:nvSpPr>
      <xdr:spPr>
        <a:xfrm>
          <a:off x="4367281" y="23269577"/>
          <a:ext cx="0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5" name="Flecha derecha 1">
          <a:extLst>
            <a:ext uri="{FF2B5EF4-FFF2-40B4-BE49-F238E27FC236}">
              <a16:creationId xmlns:a16="http://schemas.microsoft.com/office/drawing/2014/main" id="{D46D2442-E2D8-452D-9F16-ED9031784B9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6" name="Flecha derecha 1">
          <a:extLst>
            <a:ext uri="{FF2B5EF4-FFF2-40B4-BE49-F238E27FC236}">
              <a16:creationId xmlns:a16="http://schemas.microsoft.com/office/drawing/2014/main" id="{2E9F2216-FA4A-4FD4-9D96-DDED8B0B72C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7" name="Flecha derecha 1">
          <a:extLst>
            <a:ext uri="{FF2B5EF4-FFF2-40B4-BE49-F238E27FC236}">
              <a16:creationId xmlns:a16="http://schemas.microsoft.com/office/drawing/2014/main" id="{51D8663B-F45A-4B7F-BA3A-1FCB7E4376C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8" name="Flecha derecha 1">
          <a:extLst>
            <a:ext uri="{FF2B5EF4-FFF2-40B4-BE49-F238E27FC236}">
              <a16:creationId xmlns:a16="http://schemas.microsoft.com/office/drawing/2014/main" id="{A2569EDC-A6B4-4963-B2FB-2FBEC3A73F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9" name="Flecha derecha 1">
          <a:extLst>
            <a:ext uri="{FF2B5EF4-FFF2-40B4-BE49-F238E27FC236}">
              <a16:creationId xmlns:a16="http://schemas.microsoft.com/office/drawing/2014/main" id="{86E9616E-CFFA-4197-99ED-DB6FA7B70D9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0" name="Flecha derecha 1">
          <a:extLst>
            <a:ext uri="{FF2B5EF4-FFF2-40B4-BE49-F238E27FC236}">
              <a16:creationId xmlns:a16="http://schemas.microsoft.com/office/drawing/2014/main" id="{F6B8E74E-FBCD-43B7-B6A0-0DF5D9E9855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1" name="Flecha derecha 1">
          <a:extLst>
            <a:ext uri="{FF2B5EF4-FFF2-40B4-BE49-F238E27FC236}">
              <a16:creationId xmlns:a16="http://schemas.microsoft.com/office/drawing/2014/main" id="{24DD2CA5-B7AB-467A-A717-25642A56E3D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2" name="Flecha derecha 1">
          <a:extLst>
            <a:ext uri="{FF2B5EF4-FFF2-40B4-BE49-F238E27FC236}">
              <a16:creationId xmlns:a16="http://schemas.microsoft.com/office/drawing/2014/main" id="{58E16CAE-D1B7-46E0-AA60-8EE337DCEA6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3" name="Flecha derecha 1">
          <a:extLst>
            <a:ext uri="{FF2B5EF4-FFF2-40B4-BE49-F238E27FC236}">
              <a16:creationId xmlns:a16="http://schemas.microsoft.com/office/drawing/2014/main" id="{310DBEC9-ECD9-4976-AD67-E9718C6CBBC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4" name="Flecha derecha 1">
          <a:extLst>
            <a:ext uri="{FF2B5EF4-FFF2-40B4-BE49-F238E27FC236}">
              <a16:creationId xmlns:a16="http://schemas.microsoft.com/office/drawing/2014/main" id="{1532BD55-5DBF-4EF6-AEE8-6B27108CAFD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5" name="Flecha derecha 1">
          <a:extLst>
            <a:ext uri="{FF2B5EF4-FFF2-40B4-BE49-F238E27FC236}">
              <a16:creationId xmlns:a16="http://schemas.microsoft.com/office/drawing/2014/main" id="{C522D576-9A36-4D3A-99E6-B158E5BB6E5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6" name="Flecha derecha 1">
          <a:extLst>
            <a:ext uri="{FF2B5EF4-FFF2-40B4-BE49-F238E27FC236}">
              <a16:creationId xmlns:a16="http://schemas.microsoft.com/office/drawing/2014/main" id="{FC16023E-AB35-4CF8-82FD-B5DA42B6B0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7" name="Flecha derecha 1">
          <a:extLst>
            <a:ext uri="{FF2B5EF4-FFF2-40B4-BE49-F238E27FC236}">
              <a16:creationId xmlns:a16="http://schemas.microsoft.com/office/drawing/2014/main" id="{8D218E04-0C0C-4596-BD77-5FDB227B59A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8" name="Flecha derecha 25">
          <a:extLst>
            <a:ext uri="{FF2B5EF4-FFF2-40B4-BE49-F238E27FC236}">
              <a16:creationId xmlns:a16="http://schemas.microsoft.com/office/drawing/2014/main" id="{B63EBBE6-D5A4-49F3-AD2E-780702C66C8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9" name="Flecha derecha 1">
          <a:extLst>
            <a:ext uri="{FF2B5EF4-FFF2-40B4-BE49-F238E27FC236}">
              <a16:creationId xmlns:a16="http://schemas.microsoft.com/office/drawing/2014/main" id="{51E5A41B-E45A-4A15-A451-F0C500D1FF7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0" name="Flecha derecha 1">
          <a:extLst>
            <a:ext uri="{FF2B5EF4-FFF2-40B4-BE49-F238E27FC236}">
              <a16:creationId xmlns:a16="http://schemas.microsoft.com/office/drawing/2014/main" id="{2C1465DE-EF5D-4898-8DED-592A56CE2C7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1" name="Flecha derecha 1">
          <a:extLst>
            <a:ext uri="{FF2B5EF4-FFF2-40B4-BE49-F238E27FC236}">
              <a16:creationId xmlns:a16="http://schemas.microsoft.com/office/drawing/2014/main" id="{A375EAF7-7162-4D9A-AEED-7B74AC6EFCE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2" name="Flecha derecha 1">
          <a:extLst>
            <a:ext uri="{FF2B5EF4-FFF2-40B4-BE49-F238E27FC236}">
              <a16:creationId xmlns:a16="http://schemas.microsoft.com/office/drawing/2014/main" id="{D6C39FB7-8D76-475A-949D-17674E7D601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3" name="Flecha derecha 1">
          <a:extLst>
            <a:ext uri="{FF2B5EF4-FFF2-40B4-BE49-F238E27FC236}">
              <a16:creationId xmlns:a16="http://schemas.microsoft.com/office/drawing/2014/main" id="{4E002BAB-2761-46C5-B958-40DC7860EC9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4" name="Flecha derecha 1">
          <a:extLst>
            <a:ext uri="{FF2B5EF4-FFF2-40B4-BE49-F238E27FC236}">
              <a16:creationId xmlns:a16="http://schemas.microsoft.com/office/drawing/2014/main" id="{07BC5169-473B-41A1-B7AD-8EAC05946B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5" name="Flecha derecha 1">
          <a:extLst>
            <a:ext uri="{FF2B5EF4-FFF2-40B4-BE49-F238E27FC236}">
              <a16:creationId xmlns:a16="http://schemas.microsoft.com/office/drawing/2014/main" id="{91F6065A-DAE3-4519-88D2-CA7D362558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6" name="Flecha derecha 1">
          <a:extLst>
            <a:ext uri="{FF2B5EF4-FFF2-40B4-BE49-F238E27FC236}">
              <a16:creationId xmlns:a16="http://schemas.microsoft.com/office/drawing/2014/main" id="{E4666585-F278-4C14-AE27-968410ADA0A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7" name="Flecha derecha 1">
          <a:extLst>
            <a:ext uri="{FF2B5EF4-FFF2-40B4-BE49-F238E27FC236}">
              <a16:creationId xmlns:a16="http://schemas.microsoft.com/office/drawing/2014/main" id="{E84967D5-4696-4774-A0B7-99C8EC9EAD7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8" name="Flecha derecha 1">
          <a:extLst>
            <a:ext uri="{FF2B5EF4-FFF2-40B4-BE49-F238E27FC236}">
              <a16:creationId xmlns:a16="http://schemas.microsoft.com/office/drawing/2014/main" id="{3325179A-D793-4CC5-9194-58BA40BC07C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9" name="Flecha derecha 1">
          <a:extLst>
            <a:ext uri="{FF2B5EF4-FFF2-40B4-BE49-F238E27FC236}">
              <a16:creationId xmlns:a16="http://schemas.microsoft.com/office/drawing/2014/main" id="{11F8AAA2-C8A8-4DF3-A5E7-63E4301A714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0" name="Flecha derecha 1">
          <a:extLst>
            <a:ext uri="{FF2B5EF4-FFF2-40B4-BE49-F238E27FC236}">
              <a16:creationId xmlns:a16="http://schemas.microsoft.com/office/drawing/2014/main" id="{5947DEEA-FC3A-41C9-931C-F643F5C3DF5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1" name="Flecha derecha 1">
          <a:extLst>
            <a:ext uri="{FF2B5EF4-FFF2-40B4-BE49-F238E27FC236}">
              <a16:creationId xmlns:a16="http://schemas.microsoft.com/office/drawing/2014/main" id="{81A52E2D-3B9D-41DD-801D-F8BF7ECBC76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2" name="Flecha derecha 1">
          <a:extLst>
            <a:ext uri="{FF2B5EF4-FFF2-40B4-BE49-F238E27FC236}">
              <a16:creationId xmlns:a16="http://schemas.microsoft.com/office/drawing/2014/main" id="{90245F1F-7659-44F1-A12B-FEE06FEB6A4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3" name="Flecha derecha 1">
          <a:extLst>
            <a:ext uri="{FF2B5EF4-FFF2-40B4-BE49-F238E27FC236}">
              <a16:creationId xmlns:a16="http://schemas.microsoft.com/office/drawing/2014/main" id="{F8607A9D-1959-45A7-89D8-F63AD3E99C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4" name="Flecha derecha 1">
          <a:extLst>
            <a:ext uri="{FF2B5EF4-FFF2-40B4-BE49-F238E27FC236}">
              <a16:creationId xmlns:a16="http://schemas.microsoft.com/office/drawing/2014/main" id="{A828B474-9C76-49D3-8E25-670160A4B6D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5" name="Flecha derecha 1">
          <a:extLst>
            <a:ext uri="{FF2B5EF4-FFF2-40B4-BE49-F238E27FC236}">
              <a16:creationId xmlns:a16="http://schemas.microsoft.com/office/drawing/2014/main" id="{A97B0872-0F34-483F-8FC8-09A39C3E9FA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6" name="Flecha derecha 1">
          <a:extLst>
            <a:ext uri="{FF2B5EF4-FFF2-40B4-BE49-F238E27FC236}">
              <a16:creationId xmlns:a16="http://schemas.microsoft.com/office/drawing/2014/main" id="{E2419A8A-0CF0-433D-9A8A-B7F3B07074E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7" name="Flecha derecha 1">
          <a:extLst>
            <a:ext uri="{FF2B5EF4-FFF2-40B4-BE49-F238E27FC236}">
              <a16:creationId xmlns:a16="http://schemas.microsoft.com/office/drawing/2014/main" id="{8EF8809C-FAEC-429E-98EF-0B14E3FDA2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8" name="Flecha derecha 1">
          <a:extLst>
            <a:ext uri="{FF2B5EF4-FFF2-40B4-BE49-F238E27FC236}">
              <a16:creationId xmlns:a16="http://schemas.microsoft.com/office/drawing/2014/main" id="{646CE36E-340B-4EA8-844B-D970ADAF69D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9" name="Flecha derecha 1">
          <a:extLst>
            <a:ext uri="{FF2B5EF4-FFF2-40B4-BE49-F238E27FC236}">
              <a16:creationId xmlns:a16="http://schemas.microsoft.com/office/drawing/2014/main" id="{56A05812-3611-47D9-AF72-A2A69D19B74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0" name="Flecha derecha 1">
          <a:extLst>
            <a:ext uri="{FF2B5EF4-FFF2-40B4-BE49-F238E27FC236}">
              <a16:creationId xmlns:a16="http://schemas.microsoft.com/office/drawing/2014/main" id="{0230E8AE-66A7-48DB-B377-32F1A4BFBA0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1" name="Flecha derecha 1">
          <a:extLst>
            <a:ext uri="{FF2B5EF4-FFF2-40B4-BE49-F238E27FC236}">
              <a16:creationId xmlns:a16="http://schemas.microsoft.com/office/drawing/2014/main" id="{15E2304A-13DB-4613-B064-DC29BCBAA4C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2" name="Flecha derecha 1">
          <a:extLst>
            <a:ext uri="{FF2B5EF4-FFF2-40B4-BE49-F238E27FC236}">
              <a16:creationId xmlns:a16="http://schemas.microsoft.com/office/drawing/2014/main" id="{828339C8-AC3F-4D76-B6A6-7ECA366D21D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3" name="Flecha derecha 1">
          <a:extLst>
            <a:ext uri="{FF2B5EF4-FFF2-40B4-BE49-F238E27FC236}">
              <a16:creationId xmlns:a16="http://schemas.microsoft.com/office/drawing/2014/main" id="{2665A616-04E8-4163-9A12-E1488D4F5FC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4" name="Flecha derecha 1">
          <a:extLst>
            <a:ext uri="{FF2B5EF4-FFF2-40B4-BE49-F238E27FC236}">
              <a16:creationId xmlns:a16="http://schemas.microsoft.com/office/drawing/2014/main" id="{4C4DED15-C49A-4347-8F06-BD486A51FB0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5" name="Flecha derecha 1">
          <a:extLst>
            <a:ext uri="{FF2B5EF4-FFF2-40B4-BE49-F238E27FC236}">
              <a16:creationId xmlns:a16="http://schemas.microsoft.com/office/drawing/2014/main" id="{9DACD718-6579-417A-8CDC-F733EB7D0A4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6" name="Flecha derecha 1">
          <a:extLst>
            <a:ext uri="{FF2B5EF4-FFF2-40B4-BE49-F238E27FC236}">
              <a16:creationId xmlns:a16="http://schemas.microsoft.com/office/drawing/2014/main" id="{2208449B-68DD-49CC-9152-90495A3173C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7" name="Flecha derecha 1">
          <a:extLst>
            <a:ext uri="{FF2B5EF4-FFF2-40B4-BE49-F238E27FC236}">
              <a16:creationId xmlns:a16="http://schemas.microsoft.com/office/drawing/2014/main" id="{D51D143D-68E3-426C-961B-A1B3C13CF32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8" name="Flecha derecha 1">
          <a:extLst>
            <a:ext uri="{FF2B5EF4-FFF2-40B4-BE49-F238E27FC236}">
              <a16:creationId xmlns:a16="http://schemas.microsoft.com/office/drawing/2014/main" id="{8461B774-27AD-4835-9A9F-27DAAA12858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9" name="Flecha derecha 1">
          <a:extLst>
            <a:ext uri="{FF2B5EF4-FFF2-40B4-BE49-F238E27FC236}">
              <a16:creationId xmlns:a16="http://schemas.microsoft.com/office/drawing/2014/main" id="{214AD979-F116-4DD1-B68F-A4858F785C5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0" name="Flecha derecha 1">
          <a:extLst>
            <a:ext uri="{FF2B5EF4-FFF2-40B4-BE49-F238E27FC236}">
              <a16:creationId xmlns:a16="http://schemas.microsoft.com/office/drawing/2014/main" id="{0AF7F961-9712-4E66-BFB3-00348F40DCF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1" name="Flecha derecha 1">
          <a:extLst>
            <a:ext uri="{FF2B5EF4-FFF2-40B4-BE49-F238E27FC236}">
              <a16:creationId xmlns:a16="http://schemas.microsoft.com/office/drawing/2014/main" id="{C6D373F8-2E25-465F-9E47-BA8863FFF24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2" name="Flecha derecha 1">
          <a:extLst>
            <a:ext uri="{FF2B5EF4-FFF2-40B4-BE49-F238E27FC236}">
              <a16:creationId xmlns:a16="http://schemas.microsoft.com/office/drawing/2014/main" id="{B84BCDDB-806C-40C0-A584-97AAD2E668D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3" name="Flecha derecha 1">
          <a:extLst>
            <a:ext uri="{FF2B5EF4-FFF2-40B4-BE49-F238E27FC236}">
              <a16:creationId xmlns:a16="http://schemas.microsoft.com/office/drawing/2014/main" id="{45ED9196-74DE-4D5A-B4AC-4C9AD1F6AF9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4" name="Flecha derecha 1">
          <a:extLst>
            <a:ext uri="{FF2B5EF4-FFF2-40B4-BE49-F238E27FC236}">
              <a16:creationId xmlns:a16="http://schemas.microsoft.com/office/drawing/2014/main" id="{B9FB8F2B-8787-46B8-9C07-32BB6D15F63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5" name="Flecha derecha 1">
          <a:extLst>
            <a:ext uri="{FF2B5EF4-FFF2-40B4-BE49-F238E27FC236}">
              <a16:creationId xmlns:a16="http://schemas.microsoft.com/office/drawing/2014/main" id="{2FC24660-F213-4DB2-9F61-2229E58B899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6" name="Flecha derecha 1">
          <a:extLst>
            <a:ext uri="{FF2B5EF4-FFF2-40B4-BE49-F238E27FC236}">
              <a16:creationId xmlns:a16="http://schemas.microsoft.com/office/drawing/2014/main" id="{7A38E83A-AAF4-4E63-860A-27B2A822A66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7" name="Flecha derecha 25">
          <a:extLst>
            <a:ext uri="{FF2B5EF4-FFF2-40B4-BE49-F238E27FC236}">
              <a16:creationId xmlns:a16="http://schemas.microsoft.com/office/drawing/2014/main" id="{A7F3B550-2F20-4FDD-9CB3-0F16D02F012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8" name="Flecha derecha 1">
          <a:extLst>
            <a:ext uri="{FF2B5EF4-FFF2-40B4-BE49-F238E27FC236}">
              <a16:creationId xmlns:a16="http://schemas.microsoft.com/office/drawing/2014/main" id="{A18FAAC8-4E62-430D-BD7D-FA0C5523BDF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9" name="Flecha derecha 1">
          <a:extLst>
            <a:ext uri="{FF2B5EF4-FFF2-40B4-BE49-F238E27FC236}">
              <a16:creationId xmlns:a16="http://schemas.microsoft.com/office/drawing/2014/main" id="{B1527403-F287-4A2A-8506-BC2C86C7539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0" name="Flecha derecha 1">
          <a:extLst>
            <a:ext uri="{FF2B5EF4-FFF2-40B4-BE49-F238E27FC236}">
              <a16:creationId xmlns:a16="http://schemas.microsoft.com/office/drawing/2014/main" id="{774B2039-BB5C-48BB-9738-B07BCD4FECD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1" name="Flecha derecha 1">
          <a:extLst>
            <a:ext uri="{FF2B5EF4-FFF2-40B4-BE49-F238E27FC236}">
              <a16:creationId xmlns:a16="http://schemas.microsoft.com/office/drawing/2014/main" id="{698B765E-BBF8-4B92-9259-9AFAFAD003B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2" name="Flecha derecha 1">
          <a:extLst>
            <a:ext uri="{FF2B5EF4-FFF2-40B4-BE49-F238E27FC236}">
              <a16:creationId xmlns:a16="http://schemas.microsoft.com/office/drawing/2014/main" id="{CFE7E2D0-BC0F-4DE6-A9EC-37F4F647275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3" name="Flecha derecha 1">
          <a:extLst>
            <a:ext uri="{FF2B5EF4-FFF2-40B4-BE49-F238E27FC236}">
              <a16:creationId xmlns:a16="http://schemas.microsoft.com/office/drawing/2014/main" id="{50555CE8-E140-4962-B153-093C38F563E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4" name="Flecha derecha 1">
          <a:extLst>
            <a:ext uri="{FF2B5EF4-FFF2-40B4-BE49-F238E27FC236}">
              <a16:creationId xmlns:a16="http://schemas.microsoft.com/office/drawing/2014/main" id="{841BC53A-A4FA-4B1A-B0E7-8D5535A8B79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5" name="Flecha derecha 1">
          <a:extLst>
            <a:ext uri="{FF2B5EF4-FFF2-40B4-BE49-F238E27FC236}">
              <a16:creationId xmlns:a16="http://schemas.microsoft.com/office/drawing/2014/main" id="{04AC85D9-DB7B-407C-B0FB-D16135DE5D7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6" name="Flecha derecha 1">
          <a:extLst>
            <a:ext uri="{FF2B5EF4-FFF2-40B4-BE49-F238E27FC236}">
              <a16:creationId xmlns:a16="http://schemas.microsoft.com/office/drawing/2014/main" id="{62035D56-BE96-453C-8D73-FCD85509231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7" name="Flecha derecha 1">
          <a:extLst>
            <a:ext uri="{FF2B5EF4-FFF2-40B4-BE49-F238E27FC236}">
              <a16:creationId xmlns:a16="http://schemas.microsoft.com/office/drawing/2014/main" id="{C5854232-2588-4642-8376-84D4C183E83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8" name="Flecha derecha 1">
          <a:extLst>
            <a:ext uri="{FF2B5EF4-FFF2-40B4-BE49-F238E27FC236}">
              <a16:creationId xmlns:a16="http://schemas.microsoft.com/office/drawing/2014/main" id="{7F675985-E831-464A-A7C0-5A5FA580C05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9" name="Flecha derecha 1">
          <a:extLst>
            <a:ext uri="{FF2B5EF4-FFF2-40B4-BE49-F238E27FC236}">
              <a16:creationId xmlns:a16="http://schemas.microsoft.com/office/drawing/2014/main" id="{51405E7A-9629-42E1-BE07-635C20170FC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0" name="Flecha derecha 1">
          <a:extLst>
            <a:ext uri="{FF2B5EF4-FFF2-40B4-BE49-F238E27FC236}">
              <a16:creationId xmlns:a16="http://schemas.microsoft.com/office/drawing/2014/main" id="{FD651CD9-4942-4881-8367-D612C0CFDC2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1" name="Flecha derecha 1">
          <a:extLst>
            <a:ext uri="{FF2B5EF4-FFF2-40B4-BE49-F238E27FC236}">
              <a16:creationId xmlns:a16="http://schemas.microsoft.com/office/drawing/2014/main" id="{DD6F126A-A72C-44A1-8A83-B258AD819EF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2" name="Flecha derecha 1">
          <a:extLst>
            <a:ext uri="{FF2B5EF4-FFF2-40B4-BE49-F238E27FC236}">
              <a16:creationId xmlns:a16="http://schemas.microsoft.com/office/drawing/2014/main" id="{2918A21E-66A2-45E3-B075-AFD44B12045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3" name="Flecha derecha 1">
          <a:extLst>
            <a:ext uri="{FF2B5EF4-FFF2-40B4-BE49-F238E27FC236}">
              <a16:creationId xmlns:a16="http://schemas.microsoft.com/office/drawing/2014/main" id="{4B4F6189-32F7-42DC-9A3A-E0F685F622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4" name="Flecha derecha 1">
          <a:extLst>
            <a:ext uri="{FF2B5EF4-FFF2-40B4-BE49-F238E27FC236}">
              <a16:creationId xmlns:a16="http://schemas.microsoft.com/office/drawing/2014/main" id="{0537EA7C-B049-45CE-8F65-587BE964442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5" name="Flecha derecha 1">
          <a:extLst>
            <a:ext uri="{FF2B5EF4-FFF2-40B4-BE49-F238E27FC236}">
              <a16:creationId xmlns:a16="http://schemas.microsoft.com/office/drawing/2014/main" id="{52C0F153-46EF-4646-B38E-015FA59D261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6" name="Flecha derecha 1">
          <a:extLst>
            <a:ext uri="{FF2B5EF4-FFF2-40B4-BE49-F238E27FC236}">
              <a16:creationId xmlns:a16="http://schemas.microsoft.com/office/drawing/2014/main" id="{DD7B5FC8-BE35-4DB9-A384-99724E2537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7" name="Flecha derecha 1">
          <a:extLst>
            <a:ext uri="{FF2B5EF4-FFF2-40B4-BE49-F238E27FC236}">
              <a16:creationId xmlns:a16="http://schemas.microsoft.com/office/drawing/2014/main" id="{DE3CFE3D-6EF6-43E9-8076-80144001946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8" name="Flecha derecha 1">
          <a:extLst>
            <a:ext uri="{FF2B5EF4-FFF2-40B4-BE49-F238E27FC236}">
              <a16:creationId xmlns:a16="http://schemas.microsoft.com/office/drawing/2014/main" id="{5FA31F76-F0EA-4B46-AF94-671C6E7C06B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9" name="Flecha derecha 1">
          <a:extLst>
            <a:ext uri="{FF2B5EF4-FFF2-40B4-BE49-F238E27FC236}">
              <a16:creationId xmlns:a16="http://schemas.microsoft.com/office/drawing/2014/main" id="{C106BBCF-53D1-40E3-B196-A37274578C6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0" name="Flecha derecha 1">
          <a:extLst>
            <a:ext uri="{FF2B5EF4-FFF2-40B4-BE49-F238E27FC236}">
              <a16:creationId xmlns:a16="http://schemas.microsoft.com/office/drawing/2014/main" id="{A1EE586F-4BAB-4B9A-B57E-8F109D507E3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1" name="Flecha derecha 1">
          <a:extLst>
            <a:ext uri="{FF2B5EF4-FFF2-40B4-BE49-F238E27FC236}">
              <a16:creationId xmlns:a16="http://schemas.microsoft.com/office/drawing/2014/main" id="{1FA401B8-B6A4-4A11-A57B-20C40C042A2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2" name="Flecha derecha 1">
          <a:extLst>
            <a:ext uri="{FF2B5EF4-FFF2-40B4-BE49-F238E27FC236}">
              <a16:creationId xmlns:a16="http://schemas.microsoft.com/office/drawing/2014/main" id="{A2D42F36-A2E0-4765-A8BB-F98974DAB5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3" name="Flecha derecha 1">
          <a:extLst>
            <a:ext uri="{FF2B5EF4-FFF2-40B4-BE49-F238E27FC236}">
              <a16:creationId xmlns:a16="http://schemas.microsoft.com/office/drawing/2014/main" id="{BD51CCB2-F67D-40B3-AD0B-CE39CD71CD9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4" name="Flecha derecha 1">
          <a:extLst>
            <a:ext uri="{FF2B5EF4-FFF2-40B4-BE49-F238E27FC236}">
              <a16:creationId xmlns:a16="http://schemas.microsoft.com/office/drawing/2014/main" id="{080DD607-7100-4B1E-8E72-4533247685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5" name="Flecha derecha 1">
          <a:extLst>
            <a:ext uri="{FF2B5EF4-FFF2-40B4-BE49-F238E27FC236}">
              <a16:creationId xmlns:a16="http://schemas.microsoft.com/office/drawing/2014/main" id="{566EAB96-6656-47C9-8947-10A635D9C12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6" name="Flecha derecha 1">
          <a:extLst>
            <a:ext uri="{FF2B5EF4-FFF2-40B4-BE49-F238E27FC236}">
              <a16:creationId xmlns:a16="http://schemas.microsoft.com/office/drawing/2014/main" id="{B5106F92-CBE4-4527-B80E-68E004C550F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7" name="Flecha derecha 1">
          <a:extLst>
            <a:ext uri="{FF2B5EF4-FFF2-40B4-BE49-F238E27FC236}">
              <a16:creationId xmlns:a16="http://schemas.microsoft.com/office/drawing/2014/main" id="{98DE07E6-B052-4E11-AECD-9EFE4E7B525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8" name="Flecha derecha 1">
          <a:extLst>
            <a:ext uri="{FF2B5EF4-FFF2-40B4-BE49-F238E27FC236}">
              <a16:creationId xmlns:a16="http://schemas.microsoft.com/office/drawing/2014/main" id="{BB7205E1-68DE-4AF0-862A-308C6DD4C4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9" name="Flecha derecha 1">
          <a:extLst>
            <a:ext uri="{FF2B5EF4-FFF2-40B4-BE49-F238E27FC236}">
              <a16:creationId xmlns:a16="http://schemas.microsoft.com/office/drawing/2014/main" id="{97D6F950-6975-4410-8361-644D8DE3F38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0" name="Flecha derecha 1">
          <a:extLst>
            <a:ext uri="{FF2B5EF4-FFF2-40B4-BE49-F238E27FC236}">
              <a16:creationId xmlns:a16="http://schemas.microsoft.com/office/drawing/2014/main" id="{19923522-CE40-4067-95C1-6C4D8A5A17C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1" name="Flecha derecha 1">
          <a:extLst>
            <a:ext uri="{FF2B5EF4-FFF2-40B4-BE49-F238E27FC236}">
              <a16:creationId xmlns:a16="http://schemas.microsoft.com/office/drawing/2014/main" id="{F592AEA8-A8BF-4CE7-8266-DEDCEA4865F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2" name="Flecha derecha 1">
          <a:extLst>
            <a:ext uri="{FF2B5EF4-FFF2-40B4-BE49-F238E27FC236}">
              <a16:creationId xmlns:a16="http://schemas.microsoft.com/office/drawing/2014/main" id="{8ACDC5E0-276E-4F7E-B746-1CC28F7EAB9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3" name="Flecha derecha 1">
          <a:extLst>
            <a:ext uri="{FF2B5EF4-FFF2-40B4-BE49-F238E27FC236}">
              <a16:creationId xmlns:a16="http://schemas.microsoft.com/office/drawing/2014/main" id="{C8B83237-3E45-43F7-9FBE-A303D3BB74D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4" name="Flecha derecha 1">
          <a:extLst>
            <a:ext uri="{FF2B5EF4-FFF2-40B4-BE49-F238E27FC236}">
              <a16:creationId xmlns:a16="http://schemas.microsoft.com/office/drawing/2014/main" id="{FE23ED60-AA57-4BC5-8733-D459AA394FC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5" name="Flecha derecha 1">
          <a:extLst>
            <a:ext uri="{FF2B5EF4-FFF2-40B4-BE49-F238E27FC236}">
              <a16:creationId xmlns:a16="http://schemas.microsoft.com/office/drawing/2014/main" id="{433041AF-40B0-4405-B700-E071240A00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6" name="Flecha derecha 25">
          <a:extLst>
            <a:ext uri="{FF2B5EF4-FFF2-40B4-BE49-F238E27FC236}">
              <a16:creationId xmlns:a16="http://schemas.microsoft.com/office/drawing/2014/main" id="{226BB5FF-6FC7-4C8F-A02E-6BC34D4F114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7" name="Flecha derecha 1">
          <a:extLst>
            <a:ext uri="{FF2B5EF4-FFF2-40B4-BE49-F238E27FC236}">
              <a16:creationId xmlns:a16="http://schemas.microsoft.com/office/drawing/2014/main" id="{280A6168-9B08-47D1-903F-12EA8E3A7D4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8" name="Flecha derecha 1">
          <a:extLst>
            <a:ext uri="{FF2B5EF4-FFF2-40B4-BE49-F238E27FC236}">
              <a16:creationId xmlns:a16="http://schemas.microsoft.com/office/drawing/2014/main" id="{90A574D5-4374-447C-8D78-9F74E3E630E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9" name="Flecha derecha 1">
          <a:extLst>
            <a:ext uri="{FF2B5EF4-FFF2-40B4-BE49-F238E27FC236}">
              <a16:creationId xmlns:a16="http://schemas.microsoft.com/office/drawing/2014/main" id="{BC0EFC61-2FFC-4536-BCFA-DCB353002C7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0" name="Flecha derecha 1">
          <a:extLst>
            <a:ext uri="{FF2B5EF4-FFF2-40B4-BE49-F238E27FC236}">
              <a16:creationId xmlns:a16="http://schemas.microsoft.com/office/drawing/2014/main" id="{AC54B6DF-3FF1-466D-A453-6C2ED5FA081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1" name="Flecha derecha 1">
          <a:extLst>
            <a:ext uri="{FF2B5EF4-FFF2-40B4-BE49-F238E27FC236}">
              <a16:creationId xmlns:a16="http://schemas.microsoft.com/office/drawing/2014/main" id="{9C1FC52B-16F6-4613-A36F-2EDE8A668AF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2" name="Flecha derecha 1">
          <a:extLst>
            <a:ext uri="{FF2B5EF4-FFF2-40B4-BE49-F238E27FC236}">
              <a16:creationId xmlns:a16="http://schemas.microsoft.com/office/drawing/2014/main" id="{417736D5-EB94-4A1A-A8CE-98655BB9B5F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3" name="Flecha derecha 1">
          <a:extLst>
            <a:ext uri="{FF2B5EF4-FFF2-40B4-BE49-F238E27FC236}">
              <a16:creationId xmlns:a16="http://schemas.microsoft.com/office/drawing/2014/main" id="{C5BA09F0-956B-4F02-9E80-0A8333782C3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4" name="Flecha derecha 1">
          <a:extLst>
            <a:ext uri="{FF2B5EF4-FFF2-40B4-BE49-F238E27FC236}">
              <a16:creationId xmlns:a16="http://schemas.microsoft.com/office/drawing/2014/main" id="{7C03D07D-014F-46ED-A941-BCFBF7E574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5" name="Flecha derecha 1">
          <a:extLst>
            <a:ext uri="{FF2B5EF4-FFF2-40B4-BE49-F238E27FC236}">
              <a16:creationId xmlns:a16="http://schemas.microsoft.com/office/drawing/2014/main" id="{B564739D-9E38-4868-BEC0-2F92B811EE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6" name="Flecha derecha 1">
          <a:extLst>
            <a:ext uri="{FF2B5EF4-FFF2-40B4-BE49-F238E27FC236}">
              <a16:creationId xmlns:a16="http://schemas.microsoft.com/office/drawing/2014/main" id="{BBC9CADE-4B5E-4C8B-B2DA-8D98662ADFF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7" name="Flecha derecha 1">
          <a:extLst>
            <a:ext uri="{FF2B5EF4-FFF2-40B4-BE49-F238E27FC236}">
              <a16:creationId xmlns:a16="http://schemas.microsoft.com/office/drawing/2014/main" id="{B6D603BE-995C-4A97-BB1D-B6D7D71299E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8" name="Flecha derecha 1">
          <a:extLst>
            <a:ext uri="{FF2B5EF4-FFF2-40B4-BE49-F238E27FC236}">
              <a16:creationId xmlns:a16="http://schemas.microsoft.com/office/drawing/2014/main" id="{3433E34E-ED9D-4F81-AC1B-E79F0862B6F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9" name="Flecha derecha 1">
          <a:extLst>
            <a:ext uri="{FF2B5EF4-FFF2-40B4-BE49-F238E27FC236}">
              <a16:creationId xmlns:a16="http://schemas.microsoft.com/office/drawing/2014/main" id="{0727F63F-20E2-426C-AC8A-1DD9BCD1374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0" name="Flecha derecha 1">
          <a:extLst>
            <a:ext uri="{FF2B5EF4-FFF2-40B4-BE49-F238E27FC236}">
              <a16:creationId xmlns:a16="http://schemas.microsoft.com/office/drawing/2014/main" id="{65BC5A06-BC73-4118-814D-5C553C5DE52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1" name="Flecha derecha 1">
          <a:extLst>
            <a:ext uri="{FF2B5EF4-FFF2-40B4-BE49-F238E27FC236}">
              <a16:creationId xmlns:a16="http://schemas.microsoft.com/office/drawing/2014/main" id="{D5D9A99E-E72F-4965-8202-D574C207B8B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2" name="Flecha derecha 1">
          <a:extLst>
            <a:ext uri="{FF2B5EF4-FFF2-40B4-BE49-F238E27FC236}">
              <a16:creationId xmlns:a16="http://schemas.microsoft.com/office/drawing/2014/main" id="{F1BC470F-7B24-4BD8-8856-5EA05AFC2C3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3" name="Flecha derecha 1">
          <a:extLst>
            <a:ext uri="{FF2B5EF4-FFF2-40B4-BE49-F238E27FC236}">
              <a16:creationId xmlns:a16="http://schemas.microsoft.com/office/drawing/2014/main" id="{9B874AA4-48F2-430F-ABE8-5842671CCD4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4" name="Flecha derecha 1">
          <a:extLst>
            <a:ext uri="{FF2B5EF4-FFF2-40B4-BE49-F238E27FC236}">
              <a16:creationId xmlns:a16="http://schemas.microsoft.com/office/drawing/2014/main" id="{6F817AE5-FDA4-48A9-BC17-6BF6410F959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5" name="Flecha derecha 1">
          <a:extLst>
            <a:ext uri="{FF2B5EF4-FFF2-40B4-BE49-F238E27FC236}">
              <a16:creationId xmlns:a16="http://schemas.microsoft.com/office/drawing/2014/main" id="{FCBBDAB4-47F2-4127-A213-ADB8BB4B3C5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6" name="Flecha derecha 1">
          <a:extLst>
            <a:ext uri="{FF2B5EF4-FFF2-40B4-BE49-F238E27FC236}">
              <a16:creationId xmlns:a16="http://schemas.microsoft.com/office/drawing/2014/main" id="{19E061AB-4C1F-4BC4-9B4A-FD9CE19F5E7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7" name="Flecha derecha 1">
          <a:extLst>
            <a:ext uri="{FF2B5EF4-FFF2-40B4-BE49-F238E27FC236}">
              <a16:creationId xmlns:a16="http://schemas.microsoft.com/office/drawing/2014/main" id="{5C43D28A-A306-4F73-B357-C94C3C7493F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8" name="Flecha derecha 1">
          <a:extLst>
            <a:ext uri="{FF2B5EF4-FFF2-40B4-BE49-F238E27FC236}">
              <a16:creationId xmlns:a16="http://schemas.microsoft.com/office/drawing/2014/main" id="{6C65B7D4-EAB8-414F-A0B9-2D0FA710C8D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9" name="Flecha derecha 1">
          <a:extLst>
            <a:ext uri="{FF2B5EF4-FFF2-40B4-BE49-F238E27FC236}">
              <a16:creationId xmlns:a16="http://schemas.microsoft.com/office/drawing/2014/main" id="{A077A71C-C38F-4F75-8128-9644C32599B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0" name="Flecha derecha 1">
          <a:extLst>
            <a:ext uri="{FF2B5EF4-FFF2-40B4-BE49-F238E27FC236}">
              <a16:creationId xmlns:a16="http://schemas.microsoft.com/office/drawing/2014/main" id="{0197E07D-72CB-41D1-9586-3F4F12580F8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1" name="Flecha derecha 1">
          <a:extLst>
            <a:ext uri="{FF2B5EF4-FFF2-40B4-BE49-F238E27FC236}">
              <a16:creationId xmlns:a16="http://schemas.microsoft.com/office/drawing/2014/main" id="{EF78D981-FD43-4FC6-9486-571A7E4F7F1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2" name="Flecha derecha 1">
          <a:extLst>
            <a:ext uri="{FF2B5EF4-FFF2-40B4-BE49-F238E27FC236}">
              <a16:creationId xmlns:a16="http://schemas.microsoft.com/office/drawing/2014/main" id="{93057777-AB0B-432D-8F23-676CF02FE67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3" name="Flecha derecha 1">
          <a:extLst>
            <a:ext uri="{FF2B5EF4-FFF2-40B4-BE49-F238E27FC236}">
              <a16:creationId xmlns:a16="http://schemas.microsoft.com/office/drawing/2014/main" id="{211CBD9B-63A5-4878-A9FA-62243B4DC38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4" name="Flecha derecha 1">
          <a:extLst>
            <a:ext uri="{FF2B5EF4-FFF2-40B4-BE49-F238E27FC236}">
              <a16:creationId xmlns:a16="http://schemas.microsoft.com/office/drawing/2014/main" id="{AB2A959A-642C-4D26-8A04-54483ADE992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5" name="Flecha derecha 1">
          <a:extLst>
            <a:ext uri="{FF2B5EF4-FFF2-40B4-BE49-F238E27FC236}">
              <a16:creationId xmlns:a16="http://schemas.microsoft.com/office/drawing/2014/main" id="{A8ACAEC0-B3D9-4771-BF47-A692BBD8530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6" name="Flecha derecha 1">
          <a:extLst>
            <a:ext uri="{FF2B5EF4-FFF2-40B4-BE49-F238E27FC236}">
              <a16:creationId xmlns:a16="http://schemas.microsoft.com/office/drawing/2014/main" id="{84244E19-B44E-4D36-8B52-9CCDAFC65C8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7" name="Flecha derecha 1">
          <a:extLst>
            <a:ext uri="{FF2B5EF4-FFF2-40B4-BE49-F238E27FC236}">
              <a16:creationId xmlns:a16="http://schemas.microsoft.com/office/drawing/2014/main" id="{F25F9E61-817F-433A-B750-5ECB4D17FEF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8" name="Flecha derecha 1">
          <a:extLst>
            <a:ext uri="{FF2B5EF4-FFF2-40B4-BE49-F238E27FC236}">
              <a16:creationId xmlns:a16="http://schemas.microsoft.com/office/drawing/2014/main" id="{411C46D4-66D7-4AA6-9010-8B9B46EAC99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9" name="Flecha derecha 1">
          <a:extLst>
            <a:ext uri="{FF2B5EF4-FFF2-40B4-BE49-F238E27FC236}">
              <a16:creationId xmlns:a16="http://schemas.microsoft.com/office/drawing/2014/main" id="{44ECAF5D-7734-46DC-BDFC-5C6C2875997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0" name="Flecha derecha 1">
          <a:extLst>
            <a:ext uri="{FF2B5EF4-FFF2-40B4-BE49-F238E27FC236}">
              <a16:creationId xmlns:a16="http://schemas.microsoft.com/office/drawing/2014/main" id="{446F0E11-FB7C-41C8-A1AA-6F90E1F436F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1" name="Flecha derecha 1">
          <a:extLst>
            <a:ext uri="{FF2B5EF4-FFF2-40B4-BE49-F238E27FC236}">
              <a16:creationId xmlns:a16="http://schemas.microsoft.com/office/drawing/2014/main" id="{433DC2B5-A4DB-47A5-959E-18906F3DD37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2" name="Flecha derecha 1">
          <a:extLst>
            <a:ext uri="{FF2B5EF4-FFF2-40B4-BE49-F238E27FC236}">
              <a16:creationId xmlns:a16="http://schemas.microsoft.com/office/drawing/2014/main" id="{C6FD6F0C-A00F-4EA2-9522-BFAE96E9DEA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3" name="Flecha derecha 1">
          <a:extLst>
            <a:ext uri="{FF2B5EF4-FFF2-40B4-BE49-F238E27FC236}">
              <a16:creationId xmlns:a16="http://schemas.microsoft.com/office/drawing/2014/main" id="{27B8C229-BD44-4F56-ADA2-B7CBEF0D9D4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4" name="Flecha derecha 1">
          <a:extLst>
            <a:ext uri="{FF2B5EF4-FFF2-40B4-BE49-F238E27FC236}">
              <a16:creationId xmlns:a16="http://schemas.microsoft.com/office/drawing/2014/main" id="{9A375C84-8168-4CF2-B403-40E434B637C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5" name="Flecha derecha 1">
          <a:extLst>
            <a:ext uri="{FF2B5EF4-FFF2-40B4-BE49-F238E27FC236}">
              <a16:creationId xmlns:a16="http://schemas.microsoft.com/office/drawing/2014/main" id="{6F1AAB7C-DCFB-4FFD-8F11-B37DF079DC9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6" name="Flecha derecha 1">
          <a:extLst>
            <a:ext uri="{FF2B5EF4-FFF2-40B4-BE49-F238E27FC236}">
              <a16:creationId xmlns:a16="http://schemas.microsoft.com/office/drawing/2014/main" id="{C403E60C-4BD7-43FD-BBF8-F0ED681CB06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7" name="Flecha derecha 1">
          <a:extLst>
            <a:ext uri="{FF2B5EF4-FFF2-40B4-BE49-F238E27FC236}">
              <a16:creationId xmlns:a16="http://schemas.microsoft.com/office/drawing/2014/main" id="{E2B133FC-3B37-4AB4-9FA2-DA72322E244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8" name="Flecha derecha 1">
          <a:extLst>
            <a:ext uri="{FF2B5EF4-FFF2-40B4-BE49-F238E27FC236}">
              <a16:creationId xmlns:a16="http://schemas.microsoft.com/office/drawing/2014/main" id="{F5B08C92-3FF0-429B-B2E8-D9759B2196A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9" name="Flecha derecha 1">
          <a:extLst>
            <a:ext uri="{FF2B5EF4-FFF2-40B4-BE49-F238E27FC236}">
              <a16:creationId xmlns:a16="http://schemas.microsoft.com/office/drawing/2014/main" id="{954C4247-5E93-4665-83BD-A0B18D385D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0" name="Flecha derecha 1">
          <a:extLst>
            <a:ext uri="{FF2B5EF4-FFF2-40B4-BE49-F238E27FC236}">
              <a16:creationId xmlns:a16="http://schemas.microsoft.com/office/drawing/2014/main" id="{BED96B63-6335-4298-AE22-B03B25E7046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1" name="Flecha derecha 1">
          <a:extLst>
            <a:ext uri="{FF2B5EF4-FFF2-40B4-BE49-F238E27FC236}">
              <a16:creationId xmlns:a16="http://schemas.microsoft.com/office/drawing/2014/main" id="{06A63B94-5721-4D27-B407-5E692CEDBF5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2" name="Flecha derecha 1">
          <a:extLst>
            <a:ext uri="{FF2B5EF4-FFF2-40B4-BE49-F238E27FC236}">
              <a16:creationId xmlns:a16="http://schemas.microsoft.com/office/drawing/2014/main" id="{948BD448-19C7-4B98-9DEF-F07BD844381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3" name="Flecha derecha 1">
          <a:extLst>
            <a:ext uri="{FF2B5EF4-FFF2-40B4-BE49-F238E27FC236}">
              <a16:creationId xmlns:a16="http://schemas.microsoft.com/office/drawing/2014/main" id="{1DA4AC3D-867D-4F2D-A7A8-F92B38B5B3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4" name="Flecha derecha 1">
          <a:extLst>
            <a:ext uri="{FF2B5EF4-FFF2-40B4-BE49-F238E27FC236}">
              <a16:creationId xmlns:a16="http://schemas.microsoft.com/office/drawing/2014/main" id="{A5DC432B-CD20-4E63-B436-4CFB2096B3F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5" name="Flecha derecha 1">
          <a:extLst>
            <a:ext uri="{FF2B5EF4-FFF2-40B4-BE49-F238E27FC236}">
              <a16:creationId xmlns:a16="http://schemas.microsoft.com/office/drawing/2014/main" id="{34CE503C-75AB-4166-B87F-3B8D0B091A3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6" name="Flecha derecha 1">
          <a:extLst>
            <a:ext uri="{FF2B5EF4-FFF2-40B4-BE49-F238E27FC236}">
              <a16:creationId xmlns:a16="http://schemas.microsoft.com/office/drawing/2014/main" id="{C1AE2366-77EB-426C-9895-D1CA9A3FCA3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7" name="Flecha derecha 1">
          <a:extLst>
            <a:ext uri="{FF2B5EF4-FFF2-40B4-BE49-F238E27FC236}">
              <a16:creationId xmlns:a16="http://schemas.microsoft.com/office/drawing/2014/main" id="{B51B63EC-72F8-42AF-96AB-086D495801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8" name="Flecha derecha 25">
          <a:extLst>
            <a:ext uri="{FF2B5EF4-FFF2-40B4-BE49-F238E27FC236}">
              <a16:creationId xmlns:a16="http://schemas.microsoft.com/office/drawing/2014/main" id="{8ACF5848-960E-424F-8514-B2E7277CC30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9" name="Flecha derecha 1">
          <a:extLst>
            <a:ext uri="{FF2B5EF4-FFF2-40B4-BE49-F238E27FC236}">
              <a16:creationId xmlns:a16="http://schemas.microsoft.com/office/drawing/2014/main" id="{D105888F-505C-499C-9053-9D90487ED8F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0" name="Flecha derecha 1">
          <a:extLst>
            <a:ext uri="{FF2B5EF4-FFF2-40B4-BE49-F238E27FC236}">
              <a16:creationId xmlns:a16="http://schemas.microsoft.com/office/drawing/2014/main" id="{42B75D0A-C1A0-47D9-BE3D-AC6D4F417D2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1" name="Flecha derecha 1">
          <a:extLst>
            <a:ext uri="{FF2B5EF4-FFF2-40B4-BE49-F238E27FC236}">
              <a16:creationId xmlns:a16="http://schemas.microsoft.com/office/drawing/2014/main" id="{7CAD24A2-D04D-40DD-BF54-CC37524CCCE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2" name="Flecha derecha 1">
          <a:extLst>
            <a:ext uri="{FF2B5EF4-FFF2-40B4-BE49-F238E27FC236}">
              <a16:creationId xmlns:a16="http://schemas.microsoft.com/office/drawing/2014/main" id="{97B648FF-6C9B-4D9C-A0DF-B721EEBA61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3" name="Flecha derecha 1">
          <a:extLst>
            <a:ext uri="{FF2B5EF4-FFF2-40B4-BE49-F238E27FC236}">
              <a16:creationId xmlns:a16="http://schemas.microsoft.com/office/drawing/2014/main" id="{50B2B74C-1926-4B70-9A8A-2CEE61CD1EF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4" name="Flecha derecha 1">
          <a:extLst>
            <a:ext uri="{FF2B5EF4-FFF2-40B4-BE49-F238E27FC236}">
              <a16:creationId xmlns:a16="http://schemas.microsoft.com/office/drawing/2014/main" id="{E534F38A-159E-4299-B858-7C59CBB2FE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5" name="Flecha derecha 1">
          <a:extLst>
            <a:ext uri="{FF2B5EF4-FFF2-40B4-BE49-F238E27FC236}">
              <a16:creationId xmlns:a16="http://schemas.microsoft.com/office/drawing/2014/main" id="{DA3805CB-FB84-4632-9CE5-1ED640843A4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6" name="Flecha derecha 1">
          <a:extLst>
            <a:ext uri="{FF2B5EF4-FFF2-40B4-BE49-F238E27FC236}">
              <a16:creationId xmlns:a16="http://schemas.microsoft.com/office/drawing/2014/main" id="{6FBA3246-53CA-4391-B3B4-28ED9EEC4C0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7" name="Flecha derecha 1">
          <a:extLst>
            <a:ext uri="{FF2B5EF4-FFF2-40B4-BE49-F238E27FC236}">
              <a16:creationId xmlns:a16="http://schemas.microsoft.com/office/drawing/2014/main" id="{EE002072-F25E-49F3-9C5D-08A2A192D57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8" name="Flecha derecha 1">
          <a:extLst>
            <a:ext uri="{FF2B5EF4-FFF2-40B4-BE49-F238E27FC236}">
              <a16:creationId xmlns:a16="http://schemas.microsoft.com/office/drawing/2014/main" id="{CFA7549F-C37E-476C-8903-A130CEF5508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9" name="Flecha derecha 1">
          <a:extLst>
            <a:ext uri="{FF2B5EF4-FFF2-40B4-BE49-F238E27FC236}">
              <a16:creationId xmlns:a16="http://schemas.microsoft.com/office/drawing/2014/main" id="{59E0BEE9-4F39-42AB-A961-E12681D99D4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0" name="Flecha derecha 1">
          <a:extLst>
            <a:ext uri="{FF2B5EF4-FFF2-40B4-BE49-F238E27FC236}">
              <a16:creationId xmlns:a16="http://schemas.microsoft.com/office/drawing/2014/main" id="{C3BC2490-0EF2-4EAD-96FE-3ECC5C7DD9F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1" name="Flecha derecha 1">
          <a:extLst>
            <a:ext uri="{FF2B5EF4-FFF2-40B4-BE49-F238E27FC236}">
              <a16:creationId xmlns:a16="http://schemas.microsoft.com/office/drawing/2014/main" id="{95999F3E-C85C-425B-B7EA-92FEE80C04A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2" name="Flecha derecha 1">
          <a:extLst>
            <a:ext uri="{FF2B5EF4-FFF2-40B4-BE49-F238E27FC236}">
              <a16:creationId xmlns:a16="http://schemas.microsoft.com/office/drawing/2014/main" id="{80BA6B49-B2DF-4694-8EF3-BC0B8933356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3" name="Flecha derecha 1">
          <a:extLst>
            <a:ext uri="{FF2B5EF4-FFF2-40B4-BE49-F238E27FC236}">
              <a16:creationId xmlns:a16="http://schemas.microsoft.com/office/drawing/2014/main" id="{8C569D37-FD44-44CB-8D9D-4C33DD00F4F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301624</xdr:colOff>
      <xdr:row>0</xdr:row>
      <xdr:rowOff>90364</xdr:rowOff>
    </xdr:from>
    <xdr:to>
      <xdr:col>1</xdr:col>
      <xdr:colOff>857249</xdr:colOff>
      <xdr:row>1</xdr:row>
      <xdr:rowOff>131884</xdr:rowOff>
    </xdr:to>
    <xdr:pic>
      <xdr:nvPicPr>
        <xdr:cNvPr id="374" name="Imagen 373">
          <a:extLst>
            <a:ext uri="{FF2B5EF4-FFF2-40B4-BE49-F238E27FC236}">
              <a16:creationId xmlns:a16="http://schemas.microsoft.com/office/drawing/2014/main" id="{DD0C705B-AF02-4F96-98ED-0A8E6B8BDD1C}"/>
            </a:ext>
            <a:ext uri="{147F2762-F138-4A5C-976F-8EAC2B608ADB}">
              <a16:predDERef xmlns:a16="http://schemas.microsoft.com/office/drawing/2014/main" pred="{272E4C52-6255-4504-8D65-88DF2AB6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524" y="90364"/>
          <a:ext cx="555625" cy="432045"/>
        </a:xfrm>
        <a:prstGeom prst="rect">
          <a:avLst/>
        </a:prstGeom>
      </xdr:spPr>
    </xdr:pic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75" name="Flecha derecha 1">
          <a:extLst>
            <a:ext uri="{FF2B5EF4-FFF2-40B4-BE49-F238E27FC236}">
              <a16:creationId xmlns:a16="http://schemas.microsoft.com/office/drawing/2014/main" id="{E2E6B132-6170-46A9-AF61-BC484CDFA3DC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6" name="Flecha derecha 1">
          <a:extLst>
            <a:ext uri="{FF2B5EF4-FFF2-40B4-BE49-F238E27FC236}">
              <a16:creationId xmlns:a16="http://schemas.microsoft.com/office/drawing/2014/main" id="{4C481831-393F-4704-9EC6-191BB66F718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7" name="Flecha derecha 1">
          <a:extLst>
            <a:ext uri="{FF2B5EF4-FFF2-40B4-BE49-F238E27FC236}">
              <a16:creationId xmlns:a16="http://schemas.microsoft.com/office/drawing/2014/main" id="{A747C743-FBBA-4F16-AD3B-4FF7B46D20A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8" name="Flecha derecha 1">
          <a:extLst>
            <a:ext uri="{FF2B5EF4-FFF2-40B4-BE49-F238E27FC236}">
              <a16:creationId xmlns:a16="http://schemas.microsoft.com/office/drawing/2014/main" id="{1E269453-C3A6-433A-86C4-C7838FA51A9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9" name="Flecha derecha 1">
          <a:extLst>
            <a:ext uri="{FF2B5EF4-FFF2-40B4-BE49-F238E27FC236}">
              <a16:creationId xmlns:a16="http://schemas.microsoft.com/office/drawing/2014/main" id="{523A893A-CA51-48C4-91A0-FFB39E80673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0" name="Flecha derecha 1">
          <a:extLst>
            <a:ext uri="{FF2B5EF4-FFF2-40B4-BE49-F238E27FC236}">
              <a16:creationId xmlns:a16="http://schemas.microsoft.com/office/drawing/2014/main" id="{76476B0C-1DB5-4D1A-A1DC-FF5D224A94B8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1" name="Flecha derecha 1">
          <a:extLst>
            <a:ext uri="{FF2B5EF4-FFF2-40B4-BE49-F238E27FC236}">
              <a16:creationId xmlns:a16="http://schemas.microsoft.com/office/drawing/2014/main" id="{7BD64B4F-492B-44C0-AFB9-C151E8F3459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2" name="Flecha derecha 1">
          <a:extLst>
            <a:ext uri="{FF2B5EF4-FFF2-40B4-BE49-F238E27FC236}">
              <a16:creationId xmlns:a16="http://schemas.microsoft.com/office/drawing/2014/main" id="{C387C7B8-FC31-4147-9F42-B46A699F602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3" name="Flecha derecha 1">
          <a:extLst>
            <a:ext uri="{FF2B5EF4-FFF2-40B4-BE49-F238E27FC236}">
              <a16:creationId xmlns:a16="http://schemas.microsoft.com/office/drawing/2014/main" id="{58D53179-0120-4BC1-98DD-38ACE32964F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4" name="Flecha derecha 1">
          <a:extLst>
            <a:ext uri="{FF2B5EF4-FFF2-40B4-BE49-F238E27FC236}">
              <a16:creationId xmlns:a16="http://schemas.microsoft.com/office/drawing/2014/main" id="{4D3ACC4E-B4B7-41DF-8C00-209D65BA1CA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5" name="Flecha derecha 1">
          <a:extLst>
            <a:ext uri="{FF2B5EF4-FFF2-40B4-BE49-F238E27FC236}">
              <a16:creationId xmlns:a16="http://schemas.microsoft.com/office/drawing/2014/main" id="{0EEF1A2A-6FD9-47F7-99F1-DB15E14F3F93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6" name="Flecha derecha 1">
          <a:extLst>
            <a:ext uri="{FF2B5EF4-FFF2-40B4-BE49-F238E27FC236}">
              <a16:creationId xmlns:a16="http://schemas.microsoft.com/office/drawing/2014/main" id="{1C884129-A939-45A2-9410-79E9535EE1D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7" name="Flecha derecha 1">
          <a:extLst>
            <a:ext uri="{FF2B5EF4-FFF2-40B4-BE49-F238E27FC236}">
              <a16:creationId xmlns:a16="http://schemas.microsoft.com/office/drawing/2014/main" id="{F333C40E-70A9-4022-ACA7-BFCE85A7F8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8" name="Flecha derecha 1">
          <a:extLst>
            <a:ext uri="{FF2B5EF4-FFF2-40B4-BE49-F238E27FC236}">
              <a16:creationId xmlns:a16="http://schemas.microsoft.com/office/drawing/2014/main" id="{27332087-934C-4B58-A630-F9E6A573E5A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9" name="Flecha derecha 1">
          <a:extLst>
            <a:ext uri="{FF2B5EF4-FFF2-40B4-BE49-F238E27FC236}">
              <a16:creationId xmlns:a16="http://schemas.microsoft.com/office/drawing/2014/main" id="{DE53C9CD-259F-4DBB-BB49-FD66795D417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0" name="Flecha derecha 1">
          <a:extLst>
            <a:ext uri="{FF2B5EF4-FFF2-40B4-BE49-F238E27FC236}">
              <a16:creationId xmlns:a16="http://schemas.microsoft.com/office/drawing/2014/main" id="{90092C76-E791-4A7E-B707-33D40E55473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1" name="Flecha derecha 1">
          <a:extLst>
            <a:ext uri="{FF2B5EF4-FFF2-40B4-BE49-F238E27FC236}">
              <a16:creationId xmlns:a16="http://schemas.microsoft.com/office/drawing/2014/main" id="{0A903657-69B9-46DA-9532-D727C000E90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2" name="Flecha derecha 1">
          <a:extLst>
            <a:ext uri="{FF2B5EF4-FFF2-40B4-BE49-F238E27FC236}">
              <a16:creationId xmlns:a16="http://schemas.microsoft.com/office/drawing/2014/main" id="{FC525D31-2826-43F4-85A5-E4D5A3135D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3" name="Flecha derecha 1">
          <a:extLst>
            <a:ext uri="{FF2B5EF4-FFF2-40B4-BE49-F238E27FC236}">
              <a16:creationId xmlns:a16="http://schemas.microsoft.com/office/drawing/2014/main" id="{6DBA0F75-9177-4879-95C2-B2BF6306C06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4" name="Flecha derecha 1">
          <a:extLst>
            <a:ext uri="{FF2B5EF4-FFF2-40B4-BE49-F238E27FC236}">
              <a16:creationId xmlns:a16="http://schemas.microsoft.com/office/drawing/2014/main" id="{B7F0F586-B875-4164-8F20-67D76854BDF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5" name="Flecha derecha 1">
          <a:extLst>
            <a:ext uri="{FF2B5EF4-FFF2-40B4-BE49-F238E27FC236}">
              <a16:creationId xmlns:a16="http://schemas.microsoft.com/office/drawing/2014/main" id="{51AFCDC2-5798-42C5-B392-CD58A0FD586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96" name="Flecha derecha 25">
          <a:extLst>
            <a:ext uri="{FF2B5EF4-FFF2-40B4-BE49-F238E27FC236}">
              <a16:creationId xmlns:a16="http://schemas.microsoft.com/office/drawing/2014/main" id="{696018DE-14A5-4E36-B875-C77FBA4B8B71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7" name="Flecha derecha 1">
          <a:extLst>
            <a:ext uri="{FF2B5EF4-FFF2-40B4-BE49-F238E27FC236}">
              <a16:creationId xmlns:a16="http://schemas.microsoft.com/office/drawing/2014/main" id="{68A25F1A-DB4C-489F-B495-B37DD248611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8" name="Flecha derecha 1">
          <a:extLst>
            <a:ext uri="{FF2B5EF4-FFF2-40B4-BE49-F238E27FC236}">
              <a16:creationId xmlns:a16="http://schemas.microsoft.com/office/drawing/2014/main" id="{7358AA33-0BB0-41F7-B4D4-0C70A21226A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9" name="Flecha derecha 1">
          <a:extLst>
            <a:ext uri="{FF2B5EF4-FFF2-40B4-BE49-F238E27FC236}">
              <a16:creationId xmlns:a16="http://schemas.microsoft.com/office/drawing/2014/main" id="{A8325319-249B-41AE-8B28-31A5C143CB0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0" name="Flecha derecha 1">
          <a:extLst>
            <a:ext uri="{FF2B5EF4-FFF2-40B4-BE49-F238E27FC236}">
              <a16:creationId xmlns:a16="http://schemas.microsoft.com/office/drawing/2014/main" id="{C20E3A54-779C-4BA5-A166-2D2B4450810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1" name="Flecha derecha 1">
          <a:extLst>
            <a:ext uri="{FF2B5EF4-FFF2-40B4-BE49-F238E27FC236}">
              <a16:creationId xmlns:a16="http://schemas.microsoft.com/office/drawing/2014/main" id="{8C2DDB64-AEFA-4E96-8CF1-1CB64BF15838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2" name="Flecha derecha 1">
          <a:extLst>
            <a:ext uri="{FF2B5EF4-FFF2-40B4-BE49-F238E27FC236}">
              <a16:creationId xmlns:a16="http://schemas.microsoft.com/office/drawing/2014/main" id="{04D4312A-9CBC-4671-A8DC-CAA2A98BE85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3" name="Flecha derecha 1">
          <a:extLst>
            <a:ext uri="{FF2B5EF4-FFF2-40B4-BE49-F238E27FC236}">
              <a16:creationId xmlns:a16="http://schemas.microsoft.com/office/drawing/2014/main" id="{B8E83B11-E669-4D28-992D-5DC3978E227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4" name="Flecha derecha 1">
          <a:extLst>
            <a:ext uri="{FF2B5EF4-FFF2-40B4-BE49-F238E27FC236}">
              <a16:creationId xmlns:a16="http://schemas.microsoft.com/office/drawing/2014/main" id="{193DE0FB-0173-422F-8285-CAF39693515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5" name="Flecha derecha 1">
          <a:extLst>
            <a:ext uri="{FF2B5EF4-FFF2-40B4-BE49-F238E27FC236}">
              <a16:creationId xmlns:a16="http://schemas.microsoft.com/office/drawing/2014/main" id="{44D7B16E-AD50-4B9D-8E31-69F68C2A66B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6" name="Flecha derecha 1">
          <a:extLst>
            <a:ext uri="{FF2B5EF4-FFF2-40B4-BE49-F238E27FC236}">
              <a16:creationId xmlns:a16="http://schemas.microsoft.com/office/drawing/2014/main" id="{66B73B3F-E5D3-4A84-97C0-AF80CC235DA4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7" name="Flecha derecha 1">
          <a:extLst>
            <a:ext uri="{FF2B5EF4-FFF2-40B4-BE49-F238E27FC236}">
              <a16:creationId xmlns:a16="http://schemas.microsoft.com/office/drawing/2014/main" id="{B406F768-D6CC-44A4-A81C-DE8986813D7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8" name="Flecha derecha 1">
          <a:extLst>
            <a:ext uri="{FF2B5EF4-FFF2-40B4-BE49-F238E27FC236}">
              <a16:creationId xmlns:a16="http://schemas.microsoft.com/office/drawing/2014/main" id="{E1145080-9597-4965-9FFA-2A4AADE9F0A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9" name="Flecha derecha 1">
          <a:extLst>
            <a:ext uri="{FF2B5EF4-FFF2-40B4-BE49-F238E27FC236}">
              <a16:creationId xmlns:a16="http://schemas.microsoft.com/office/drawing/2014/main" id="{FA98A94C-991F-4E4F-8E56-0462F729CE4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0" name="Flecha derecha 1">
          <a:extLst>
            <a:ext uri="{FF2B5EF4-FFF2-40B4-BE49-F238E27FC236}">
              <a16:creationId xmlns:a16="http://schemas.microsoft.com/office/drawing/2014/main" id="{CF5A87CD-F1B2-4D72-A087-4C1BE8E7426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1" name="Flecha derecha 1">
          <a:extLst>
            <a:ext uri="{FF2B5EF4-FFF2-40B4-BE49-F238E27FC236}">
              <a16:creationId xmlns:a16="http://schemas.microsoft.com/office/drawing/2014/main" id="{EE7184D3-DE6C-439C-9164-75F0268BA58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2" name="Flecha derecha 1">
          <a:extLst>
            <a:ext uri="{FF2B5EF4-FFF2-40B4-BE49-F238E27FC236}">
              <a16:creationId xmlns:a16="http://schemas.microsoft.com/office/drawing/2014/main" id="{D47D52C1-F646-49A4-A0D7-AB200855B52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3" name="Flecha derecha 1">
          <a:extLst>
            <a:ext uri="{FF2B5EF4-FFF2-40B4-BE49-F238E27FC236}">
              <a16:creationId xmlns:a16="http://schemas.microsoft.com/office/drawing/2014/main" id="{AAC90511-1D22-4971-89E6-FA5D4028C7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4" name="Flecha derecha 1">
          <a:extLst>
            <a:ext uri="{FF2B5EF4-FFF2-40B4-BE49-F238E27FC236}">
              <a16:creationId xmlns:a16="http://schemas.microsoft.com/office/drawing/2014/main" id="{4C7D65E6-68AB-45E5-BF4D-DD3B68AE2DF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5" name="Flecha derecha 1">
          <a:extLst>
            <a:ext uri="{FF2B5EF4-FFF2-40B4-BE49-F238E27FC236}">
              <a16:creationId xmlns:a16="http://schemas.microsoft.com/office/drawing/2014/main" id="{60D20EB5-8D90-484B-862B-A08E730458B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6" name="Flecha derecha 1">
          <a:extLst>
            <a:ext uri="{FF2B5EF4-FFF2-40B4-BE49-F238E27FC236}">
              <a16:creationId xmlns:a16="http://schemas.microsoft.com/office/drawing/2014/main" id="{2119B85D-E6E6-4813-B793-0993B7F601C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8" name="Flecha derecha 1">
          <a:extLst>
            <a:ext uri="{FF2B5EF4-FFF2-40B4-BE49-F238E27FC236}">
              <a16:creationId xmlns:a16="http://schemas.microsoft.com/office/drawing/2014/main" id="{5A573C73-8366-4966-9BFA-534A1D552C9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9" name="Flecha derecha 1">
          <a:extLst>
            <a:ext uri="{FF2B5EF4-FFF2-40B4-BE49-F238E27FC236}">
              <a16:creationId xmlns:a16="http://schemas.microsoft.com/office/drawing/2014/main" id="{F1090340-DB9C-4994-A658-B33A83931CA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0" name="Flecha derecha 1">
          <a:extLst>
            <a:ext uri="{FF2B5EF4-FFF2-40B4-BE49-F238E27FC236}">
              <a16:creationId xmlns:a16="http://schemas.microsoft.com/office/drawing/2014/main" id="{D53FE4CF-649A-4BEA-8D97-48B741971F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1" name="Flecha derecha 1">
          <a:extLst>
            <a:ext uri="{FF2B5EF4-FFF2-40B4-BE49-F238E27FC236}">
              <a16:creationId xmlns:a16="http://schemas.microsoft.com/office/drawing/2014/main" id="{7E0623EB-52AA-411A-B8F0-1E1AED4735D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3" name="Flecha derecha 1">
          <a:extLst>
            <a:ext uri="{FF2B5EF4-FFF2-40B4-BE49-F238E27FC236}">
              <a16:creationId xmlns:a16="http://schemas.microsoft.com/office/drawing/2014/main" id="{9098EC3A-9065-4CFC-A21F-E03D13A2C4E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4" name="Flecha derecha 1">
          <a:extLst>
            <a:ext uri="{FF2B5EF4-FFF2-40B4-BE49-F238E27FC236}">
              <a16:creationId xmlns:a16="http://schemas.microsoft.com/office/drawing/2014/main" id="{20C5705C-742F-4EE1-AB26-451AB3B36CE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5" name="Flecha derecha 1">
          <a:extLst>
            <a:ext uri="{FF2B5EF4-FFF2-40B4-BE49-F238E27FC236}">
              <a16:creationId xmlns:a16="http://schemas.microsoft.com/office/drawing/2014/main" id="{FA5B9FED-121A-4E7F-96B7-29B6E5911EF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6" name="Flecha derecha 1">
          <a:extLst>
            <a:ext uri="{FF2B5EF4-FFF2-40B4-BE49-F238E27FC236}">
              <a16:creationId xmlns:a16="http://schemas.microsoft.com/office/drawing/2014/main" id="{3417A188-5E58-45C2-BBDF-D25345D131B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8" name="Flecha derecha 1">
          <a:extLst>
            <a:ext uri="{FF2B5EF4-FFF2-40B4-BE49-F238E27FC236}">
              <a16:creationId xmlns:a16="http://schemas.microsoft.com/office/drawing/2014/main" id="{9A18100E-C646-4EC7-BDAD-CA4A13BD352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9" name="Flecha derecha 1">
          <a:extLst>
            <a:ext uri="{FF2B5EF4-FFF2-40B4-BE49-F238E27FC236}">
              <a16:creationId xmlns:a16="http://schemas.microsoft.com/office/drawing/2014/main" id="{7AD4CD41-5168-4865-8479-72348B6EC7C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0" name="Flecha derecha 1">
          <a:extLst>
            <a:ext uri="{FF2B5EF4-FFF2-40B4-BE49-F238E27FC236}">
              <a16:creationId xmlns:a16="http://schemas.microsoft.com/office/drawing/2014/main" id="{4671F846-2DF6-4ABB-81C5-EC0DE0F8AF7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1" name="Flecha derecha 1">
          <a:extLst>
            <a:ext uri="{FF2B5EF4-FFF2-40B4-BE49-F238E27FC236}">
              <a16:creationId xmlns:a16="http://schemas.microsoft.com/office/drawing/2014/main" id="{9C47DA38-5610-4BDA-B2D8-5A72BE0CE7E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2" name="Flecha derecha 1">
          <a:extLst>
            <a:ext uri="{FF2B5EF4-FFF2-40B4-BE49-F238E27FC236}">
              <a16:creationId xmlns:a16="http://schemas.microsoft.com/office/drawing/2014/main" id="{9807CD7F-E86D-4E19-BE7B-664B7C596A0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3" name="Flecha derecha 1">
          <a:extLst>
            <a:ext uri="{FF2B5EF4-FFF2-40B4-BE49-F238E27FC236}">
              <a16:creationId xmlns:a16="http://schemas.microsoft.com/office/drawing/2014/main" id="{A9F914A7-951B-41C9-89B8-0AC05433AC3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4" name="Flecha derecha 1">
          <a:extLst>
            <a:ext uri="{FF2B5EF4-FFF2-40B4-BE49-F238E27FC236}">
              <a16:creationId xmlns:a16="http://schemas.microsoft.com/office/drawing/2014/main" id="{ACB52F43-E136-4EFE-9242-51EDA2F6D3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5" name="Flecha derecha 1">
          <a:extLst>
            <a:ext uri="{FF2B5EF4-FFF2-40B4-BE49-F238E27FC236}">
              <a16:creationId xmlns:a16="http://schemas.microsoft.com/office/drawing/2014/main" id="{C26E0A05-90EA-435A-9DA5-FF9E2F41F48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6" name="Flecha derecha 1">
          <a:extLst>
            <a:ext uri="{FF2B5EF4-FFF2-40B4-BE49-F238E27FC236}">
              <a16:creationId xmlns:a16="http://schemas.microsoft.com/office/drawing/2014/main" id="{C29E885D-43D8-4AE1-AA13-4FBD68A878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7" name="Flecha derecha 1">
          <a:extLst>
            <a:ext uri="{FF2B5EF4-FFF2-40B4-BE49-F238E27FC236}">
              <a16:creationId xmlns:a16="http://schemas.microsoft.com/office/drawing/2014/main" id="{0B253A6E-0036-4D72-8945-9BB24EF2096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9" name="Flecha derecha 1">
          <a:extLst>
            <a:ext uri="{FF2B5EF4-FFF2-40B4-BE49-F238E27FC236}">
              <a16:creationId xmlns:a16="http://schemas.microsoft.com/office/drawing/2014/main" id="{0D49D489-5B53-4428-A93E-5AD1B1F869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0" name="Flecha derecha 1">
          <a:extLst>
            <a:ext uri="{FF2B5EF4-FFF2-40B4-BE49-F238E27FC236}">
              <a16:creationId xmlns:a16="http://schemas.microsoft.com/office/drawing/2014/main" id="{364D826C-8606-43ED-9294-3B8CF25B4A6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1" name="Flecha derecha 1">
          <a:extLst>
            <a:ext uri="{FF2B5EF4-FFF2-40B4-BE49-F238E27FC236}">
              <a16:creationId xmlns:a16="http://schemas.microsoft.com/office/drawing/2014/main" id="{97FC4E3E-F52D-4453-98C4-D76682907AF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2" name="Flecha derecha 1">
          <a:extLst>
            <a:ext uri="{FF2B5EF4-FFF2-40B4-BE49-F238E27FC236}">
              <a16:creationId xmlns:a16="http://schemas.microsoft.com/office/drawing/2014/main" id="{59F5BD57-3433-4689-9F0D-ACE31E55C8A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4" name="Flecha derecha 1">
          <a:extLst>
            <a:ext uri="{FF2B5EF4-FFF2-40B4-BE49-F238E27FC236}">
              <a16:creationId xmlns:a16="http://schemas.microsoft.com/office/drawing/2014/main" id="{355CF0EC-9617-4A1A-8154-A87CCF97EC2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5" name="Flecha derecha 1">
          <a:extLst>
            <a:ext uri="{FF2B5EF4-FFF2-40B4-BE49-F238E27FC236}">
              <a16:creationId xmlns:a16="http://schemas.microsoft.com/office/drawing/2014/main" id="{80B61D96-C6C1-44D0-8242-DB40FE03236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6" name="Flecha derecha 1">
          <a:extLst>
            <a:ext uri="{FF2B5EF4-FFF2-40B4-BE49-F238E27FC236}">
              <a16:creationId xmlns:a16="http://schemas.microsoft.com/office/drawing/2014/main" id="{846A757B-2966-4CF1-8E0E-8DC3500F141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7" name="Flecha derecha 1">
          <a:extLst>
            <a:ext uri="{FF2B5EF4-FFF2-40B4-BE49-F238E27FC236}">
              <a16:creationId xmlns:a16="http://schemas.microsoft.com/office/drawing/2014/main" id="{3F38DBCF-43DD-48E0-80D0-CFC78A72AD6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9" name="Flecha derecha 1">
          <a:extLst>
            <a:ext uri="{FF2B5EF4-FFF2-40B4-BE49-F238E27FC236}">
              <a16:creationId xmlns:a16="http://schemas.microsoft.com/office/drawing/2014/main" id="{D9AF41FF-A667-4A89-85A9-578449BBE3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0" name="Flecha derecha 1">
          <a:extLst>
            <a:ext uri="{FF2B5EF4-FFF2-40B4-BE49-F238E27FC236}">
              <a16:creationId xmlns:a16="http://schemas.microsoft.com/office/drawing/2014/main" id="{2C79C333-8BCD-4FEE-9622-6590B0790F5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1" name="Flecha derecha 1">
          <a:extLst>
            <a:ext uri="{FF2B5EF4-FFF2-40B4-BE49-F238E27FC236}">
              <a16:creationId xmlns:a16="http://schemas.microsoft.com/office/drawing/2014/main" id="{CCB76BA3-E89C-4E64-9A3B-A6A1A708846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2" name="Flecha derecha 1">
          <a:extLst>
            <a:ext uri="{FF2B5EF4-FFF2-40B4-BE49-F238E27FC236}">
              <a16:creationId xmlns:a16="http://schemas.microsoft.com/office/drawing/2014/main" id="{A5175BC5-1013-4917-807F-C802C3EA84B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3" name="Flecha derecha 1">
          <a:extLst>
            <a:ext uri="{FF2B5EF4-FFF2-40B4-BE49-F238E27FC236}">
              <a16:creationId xmlns:a16="http://schemas.microsoft.com/office/drawing/2014/main" id="{2D04871C-8D1E-4C6B-A6CB-CF10C300258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4" name="Flecha derecha 1">
          <a:extLst>
            <a:ext uri="{FF2B5EF4-FFF2-40B4-BE49-F238E27FC236}">
              <a16:creationId xmlns:a16="http://schemas.microsoft.com/office/drawing/2014/main" id="{C0F7FC8B-8143-451A-AFD4-536CDE23479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5" name="Flecha derecha 1">
          <a:extLst>
            <a:ext uri="{FF2B5EF4-FFF2-40B4-BE49-F238E27FC236}">
              <a16:creationId xmlns:a16="http://schemas.microsoft.com/office/drawing/2014/main" id="{2D3000B5-110A-4B84-9110-3C07EF710A3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6" name="Flecha derecha 1">
          <a:extLst>
            <a:ext uri="{FF2B5EF4-FFF2-40B4-BE49-F238E27FC236}">
              <a16:creationId xmlns:a16="http://schemas.microsoft.com/office/drawing/2014/main" id="{57EB84F3-D10F-4F83-BFB4-0F8C0E898AC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7" name="Flecha derecha 1">
          <a:extLst>
            <a:ext uri="{FF2B5EF4-FFF2-40B4-BE49-F238E27FC236}">
              <a16:creationId xmlns:a16="http://schemas.microsoft.com/office/drawing/2014/main" id="{02B37750-5CAC-4512-B187-E52DD01775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8" name="Flecha derecha 1">
          <a:extLst>
            <a:ext uri="{FF2B5EF4-FFF2-40B4-BE49-F238E27FC236}">
              <a16:creationId xmlns:a16="http://schemas.microsoft.com/office/drawing/2014/main" id="{3D88F0A5-4576-42D7-9429-7A68F3D197C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0" name="Flecha derecha 1">
          <a:extLst>
            <a:ext uri="{FF2B5EF4-FFF2-40B4-BE49-F238E27FC236}">
              <a16:creationId xmlns:a16="http://schemas.microsoft.com/office/drawing/2014/main" id="{3385AB9B-DE5C-4F43-B912-4F8FB4C5F23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1" name="Flecha derecha 1">
          <a:extLst>
            <a:ext uri="{FF2B5EF4-FFF2-40B4-BE49-F238E27FC236}">
              <a16:creationId xmlns:a16="http://schemas.microsoft.com/office/drawing/2014/main" id="{84065DD4-B93F-4B7F-AC2E-94707A90BC5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2" name="Flecha derecha 1">
          <a:extLst>
            <a:ext uri="{FF2B5EF4-FFF2-40B4-BE49-F238E27FC236}">
              <a16:creationId xmlns:a16="http://schemas.microsoft.com/office/drawing/2014/main" id="{52C45AF9-BF98-439F-9A45-6283009053A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3" name="Flecha derecha 1">
          <a:extLst>
            <a:ext uri="{FF2B5EF4-FFF2-40B4-BE49-F238E27FC236}">
              <a16:creationId xmlns:a16="http://schemas.microsoft.com/office/drawing/2014/main" id="{E22ECE59-CC84-492B-9F94-E3D4159E62E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5" name="Flecha derecha 1">
          <a:extLst>
            <a:ext uri="{FF2B5EF4-FFF2-40B4-BE49-F238E27FC236}">
              <a16:creationId xmlns:a16="http://schemas.microsoft.com/office/drawing/2014/main" id="{F196ACAE-8FF9-4E09-AC38-DFBF4232FA3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6" name="Flecha derecha 1">
          <a:extLst>
            <a:ext uri="{FF2B5EF4-FFF2-40B4-BE49-F238E27FC236}">
              <a16:creationId xmlns:a16="http://schemas.microsoft.com/office/drawing/2014/main" id="{53660A10-5E28-4B57-8457-C25D816D63A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7" name="Flecha derecha 1">
          <a:extLst>
            <a:ext uri="{FF2B5EF4-FFF2-40B4-BE49-F238E27FC236}">
              <a16:creationId xmlns:a16="http://schemas.microsoft.com/office/drawing/2014/main" id="{8694A6C6-5120-4509-AE3B-4C13C1B29AD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8" name="Flecha derecha 1">
          <a:extLst>
            <a:ext uri="{FF2B5EF4-FFF2-40B4-BE49-F238E27FC236}">
              <a16:creationId xmlns:a16="http://schemas.microsoft.com/office/drawing/2014/main" id="{D2FE37C8-DB6B-4FF3-8395-4FF1B13668B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0" name="Flecha derecha 1">
          <a:extLst>
            <a:ext uri="{FF2B5EF4-FFF2-40B4-BE49-F238E27FC236}">
              <a16:creationId xmlns:a16="http://schemas.microsoft.com/office/drawing/2014/main" id="{0CC1D76A-1A56-43D5-AE20-E0208B2BBFB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1" name="Flecha derecha 1">
          <a:extLst>
            <a:ext uri="{FF2B5EF4-FFF2-40B4-BE49-F238E27FC236}">
              <a16:creationId xmlns:a16="http://schemas.microsoft.com/office/drawing/2014/main" id="{F798891A-184B-4490-A0B7-98601688C01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2" name="Flecha derecha 1">
          <a:extLst>
            <a:ext uri="{FF2B5EF4-FFF2-40B4-BE49-F238E27FC236}">
              <a16:creationId xmlns:a16="http://schemas.microsoft.com/office/drawing/2014/main" id="{FF7E3EBB-5BE6-4341-8CF9-647B814B59B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3" name="Flecha derecha 1">
          <a:extLst>
            <a:ext uri="{FF2B5EF4-FFF2-40B4-BE49-F238E27FC236}">
              <a16:creationId xmlns:a16="http://schemas.microsoft.com/office/drawing/2014/main" id="{B830CD7C-1B43-4C56-BE3B-31DE8C5A32F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4" name="Flecha derecha 1">
          <a:extLst>
            <a:ext uri="{FF2B5EF4-FFF2-40B4-BE49-F238E27FC236}">
              <a16:creationId xmlns:a16="http://schemas.microsoft.com/office/drawing/2014/main" id="{71ED6E37-7ECD-4BBD-AE71-D990BAA871E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5" name="Flecha derecha 1">
          <a:extLst>
            <a:ext uri="{FF2B5EF4-FFF2-40B4-BE49-F238E27FC236}">
              <a16:creationId xmlns:a16="http://schemas.microsoft.com/office/drawing/2014/main" id="{EB74D5AF-663B-4A33-B70D-638C4EB05B9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6" name="Flecha derecha 1">
          <a:extLst>
            <a:ext uri="{FF2B5EF4-FFF2-40B4-BE49-F238E27FC236}">
              <a16:creationId xmlns:a16="http://schemas.microsoft.com/office/drawing/2014/main" id="{1044C6A0-6AB1-4102-B34C-709247ED7F6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7" name="Flecha derecha 1">
          <a:extLst>
            <a:ext uri="{FF2B5EF4-FFF2-40B4-BE49-F238E27FC236}">
              <a16:creationId xmlns:a16="http://schemas.microsoft.com/office/drawing/2014/main" id="{3601F0C1-6F01-4A44-B351-4688F04BC29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8" name="Flecha derecha 1">
          <a:extLst>
            <a:ext uri="{FF2B5EF4-FFF2-40B4-BE49-F238E27FC236}">
              <a16:creationId xmlns:a16="http://schemas.microsoft.com/office/drawing/2014/main" id="{3F2CFEF1-CC6E-4729-9F22-9F9762708BD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9" name="Flecha derecha 1">
          <a:extLst>
            <a:ext uri="{FF2B5EF4-FFF2-40B4-BE49-F238E27FC236}">
              <a16:creationId xmlns:a16="http://schemas.microsoft.com/office/drawing/2014/main" id="{A7BDCBB0-2E05-4369-B9E6-E7F245CF940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1" name="Flecha derecha 1">
          <a:extLst>
            <a:ext uri="{FF2B5EF4-FFF2-40B4-BE49-F238E27FC236}">
              <a16:creationId xmlns:a16="http://schemas.microsoft.com/office/drawing/2014/main" id="{CDD982EB-F331-4C9F-B5F6-9B5425D6DA3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2" name="Flecha derecha 1">
          <a:extLst>
            <a:ext uri="{FF2B5EF4-FFF2-40B4-BE49-F238E27FC236}">
              <a16:creationId xmlns:a16="http://schemas.microsoft.com/office/drawing/2014/main" id="{1BC82EFD-3B47-421E-8092-FEAE71B275F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3" name="Flecha derecha 1">
          <a:extLst>
            <a:ext uri="{FF2B5EF4-FFF2-40B4-BE49-F238E27FC236}">
              <a16:creationId xmlns:a16="http://schemas.microsoft.com/office/drawing/2014/main" id="{86A78850-5BF4-4D22-9F39-B4D0FC22F3A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4" name="Flecha derecha 1">
          <a:extLst>
            <a:ext uri="{FF2B5EF4-FFF2-40B4-BE49-F238E27FC236}">
              <a16:creationId xmlns:a16="http://schemas.microsoft.com/office/drawing/2014/main" id="{44641579-64BC-469F-86E8-54B2A88E38A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6" name="Flecha derecha 1">
          <a:extLst>
            <a:ext uri="{FF2B5EF4-FFF2-40B4-BE49-F238E27FC236}">
              <a16:creationId xmlns:a16="http://schemas.microsoft.com/office/drawing/2014/main" id="{81B54256-9AE5-4D32-ABBD-C9D35D5966A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7" name="Flecha derecha 1">
          <a:extLst>
            <a:ext uri="{FF2B5EF4-FFF2-40B4-BE49-F238E27FC236}">
              <a16:creationId xmlns:a16="http://schemas.microsoft.com/office/drawing/2014/main" id="{A2FE7F50-1BA8-4AF6-A512-2C245F756BE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8" name="Flecha derecha 1">
          <a:extLst>
            <a:ext uri="{FF2B5EF4-FFF2-40B4-BE49-F238E27FC236}">
              <a16:creationId xmlns:a16="http://schemas.microsoft.com/office/drawing/2014/main" id="{C7EC6B56-186D-4996-B468-4439FB02F52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9" name="Flecha derecha 1">
          <a:extLst>
            <a:ext uri="{FF2B5EF4-FFF2-40B4-BE49-F238E27FC236}">
              <a16:creationId xmlns:a16="http://schemas.microsoft.com/office/drawing/2014/main" id="{6968E20C-A5B5-45F4-9F73-D8062911250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1" name="Flecha derecha 1">
          <a:extLst>
            <a:ext uri="{FF2B5EF4-FFF2-40B4-BE49-F238E27FC236}">
              <a16:creationId xmlns:a16="http://schemas.microsoft.com/office/drawing/2014/main" id="{91C66C24-625C-4F90-8A9C-FEFAD7C12E2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2" name="Flecha derecha 1">
          <a:extLst>
            <a:ext uri="{FF2B5EF4-FFF2-40B4-BE49-F238E27FC236}">
              <a16:creationId xmlns:a16="http://schemas.microsoft.com/office/drawing/2014/main" id="{08788BC5-0062-4763-8FC4-F145C9A9F40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3" name="Flecha derecha 1">
          <a:extLst>
            <a:ext uri="{FF2B5EF4-FFF2-40B4-BE49-F238E27FC236}">
              <a16:creationId xmlns:a16="http://schemas.microsoft.com/office/drawing/2014/main" id="{3275C06E-337B-4A0B-85DC-4402BBF75C3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94" name="Flecha derecha 1">
          <a:extLst>
            <a:ext uri="{FF2B5EF4-FFF2-40B4-BE49-F238E27FC236}">
              <a16:creationId xmlns:a16="http://schemas.microsoft.com/office/drawing/2014/main" id="{17AAB8EB-03E3-41E5-AECD-3C56FEC3942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5" name="Flecha derecha 1">
          <a:extLst>
            <a:ext uri="{FF2B5EF4-FFF2-40B4-BE49-F238E27FC236}">
              <a16:creationId xmlns:a16="http://schemas.microsoft.com/office/drawing/2014/main" id="{36B42389-06B1-40CF-B7CE-4EB3FB00AD5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6" name="Flecha derecha 1">
          <a:extLst>
            <a:ext uri="{FF2B5EF4-FFF2-40B4-BE49-F238E27FC236}">
              <a16:creationId xmlns:a16="http://schemas.microsoft.com/office/drawing/2014/main" id="{4CCDDFCD-2C48-42B4-A617-70431277E25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7" name="Flecha derecha 1">
          <a:extLst>
            <a:ext uri="{FF2B5EF4-FFF2-40B4-BE49-F238E27FC236}">
              <a16:creationId xmlns:a16="http://schemas.microsoft.com/office/drawing/2014/main" id="{1CBF1830-A977-4C24-B786-7F7DF5FC2CA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8" name="Flecha derecha 1">
          <a:extLst>
            <a:ext uri="{FF2B5EF4-FFF2-40B4-BE49-F238E27FC236}">
              <a16:creationId xmlns:a16="http://schemas.microsoft.com/office/drawing/2014/main" id="{5C1867A6-19CE-41C5-B090-565116244A0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9" name="Flecha derecha 1">
          <a:extLst>
            <a:ext uri="{FF2B5EF4-FFF2-40B4-BE49-F238E27FC236}">
              <a16:creationId xmlns:a16="http://schemas.microsoft.com/office/drawing/2014/main" id="{60904C78-A1A7-4CFC-A80D-7E5C88EA194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0" name="Flecha derecha 1">
          <a:extLst>
            <a:ext uri="{FF2B5EF4-FFF2-40B4-BE49-F238E27FC236}">
              <a16:creationId xmlns:a16="http://schemas.microsoft.com/office/drawing/2014/main" id="{8F0428D5-D8F0-4780-BEB5-C895F8C9EF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1" name="Flecha derecha 1">
          <a:extLst>
            <a:ext uri="{FF2B5EF4-FFF2-40B4-BE49-F238E27FC236}">
              <a16:creationId xmlns:a16="http://schemas.microsoft.com/office/drawing/2014/main" id="{FC333B5A-B08D-442D-9E74-1845FCCDFA7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2" name="Flecha derecha 1">
          <a:extLst>
            <a:ext uri="{FF2B5EF4-FFF2-40B4-BE49-F238E27FC236}">
              <a16:creationId xmlns:a16="http://schemas.microsoft.com/office/drawing/2014/main" id="{DD741B9C-E5ED-4EA0-902C-0B7E6EEC49A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3" name="Flecha derecha 1">
          <a:extLst>
            <a:ext uri="{FF2B5EF4-FFF2-40B4-BE49-F238E27FC236}">
              <a16:creationId xmlns:a16="http://schemas.microsoft.com/office/drawing/2014/main" id="{73086DC8-9E7D-46AC-B711-B6994BA0386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4" name="Flecha derecha 1">
          <a:extLst>
            <a:ext uri="{FF2B5EF4-FFF2-40B4-BE49-F238E27FC236}">
              <a16:creationId xmlns:a16="http://schemas.microsoft.com/office/drawing/2014/main" id="{DD887D31-1AFF-4A95-8EA8-CB23E59E8EC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5" name="Flecha derecha 1">
          <a:extLst>
            <a:ext uri="{FF2B5EF4-FFF2-40B4-BE49-F238E27FC236}">
              <a16:creationId xmlns:a16="http://schemas.microsoft.com/office/drawing/2014/main" id="{65C9A9A0-31F6-426A-B783-12EA042F2B0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6" name="Flecha derecha 1">
          <a:extLst>
            <a:ext uri="{FF2B5EF4-FFF2-40B4-BE49-F238E27FC236}">
              <a16:creationId xmlns:a16="http://schemas.microsoft.com/office/drawing/2014/main" id="{AE398667-CEF5-4C21-98A5-FDA8261B706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7" name="Flecha derecha 1">
          <a:extLst>
            <a:ext uri="{FF2B5EF4-FFF2-40B4-BE49-F238E27FC236}">
              <a16:creationId xmlns:a16="http://schemas.microsoft.com/office/drawing/2014/main" id="{0F460918-1593-437D-89C0-EC9A1790611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8" name="Flecha derecha 1">
          <a:extLst>
            <a:ext uri="{FF2B5EF4-FFF2-40B4-BE49-F238E27FC236}">
              <a16:creationId xmlns:a16="http://schemas.microsoft.com/office/drawing/2014/main" id="{D9057E4B-4E06-4D60-9E7E-F9FAA31BFEB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9" name="Flecha derecha 1">
          <a:extLst>
            <a:ext uri="{FF2B5EF4-FFF2-40B4-BE49-F238E27FC236}">
              <a16:creationId xmlns:a16="http://schemas.microsoft.com/office/drawing/2014/main" id="{3E9B25C2-B9FC-49B1-ADF2-4E33BCFD366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0" name="Flecha derecha 1">
          <a:extLst>
            <a:ext uri="{FF2B5EF4-FFF2-40B4-BE49-F238E27FC236}">
              <a16:creationId xmlns:a16="http://schemas.microsoft.com/office/drawing/2014/main" id="{6417B422-B2CA-49E1-9996-BBACB16705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1" name="Flecha derecha 1">
          <a:extLst>
            <a:ext uri="{FF2B5EF4-FFF2-40B4-BE49-F238E27FC236}">
              <a16:creationId xmlns:a16="http://schemas.microsoft.com/office/drawing/2014/main" id="{E6F5B533-2B14-49C1-9CD5-417D31BDD74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2" name="Flecha derecha 1">
          <a:extLst>
            <a:ext uri="{FF2B5EF4-FFF2-40B4-BE49-F238E27FC236}">
              <a16:creationId xmlns:a16="http://schemas.microsoft.com/office/drawing/2014/main" id="{2581A2F0-9BFB-473F-BCFE-5DFA97B53AC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3" name="Flecha derecha 1">
          <a:extLst>
            <a:ext uri="{FF2B5EF4-FFF2-40B4-BE49-F238E27FC236}">
              <a16:creationId xmlns:a16="http://schemas.microsoft.com/office/drawing/2014/main" id="{7F8F513F-B03E-4E0A-A321-CDA85E4108A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4" name="Flecha derecha 1">
          <a:extLst>
            <a:ext uri="{FF2B5EF4-FFF2-40B4-BE49-F238E27FC236}">
              <a16:creationId xmlns:a16="http://schemas.microsoft.com/office/drawing/2014/main" id="{383049AD-18F4-44D2-B41B-43B614BFA2E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5" name="Flecha derecha 1">
          <a:extLst>
            <a:ext uri="{FF2B5EF4-FFF2-40B4-BE49-F238E27FC236}">
              <a16:creationId xmlns:a16="http://schemas.microsoft.com/office/drawing/2014/main" id="{B825C5CB-D8A5-4BAC-9BB5-4B25ED9D5AF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6" name="Flecha derecha 1">
          <a:extLst>
            <a:ext uri="{FF2B5EF4-FFF2-40B4-BE49-F238E27FC236}">
              <a16:creationId xmlns:a16="http://schemas.microsoft.com/office/drawing/2014/main" id="{AA7160B2-72FA-4CF6-84D5-550344D56C9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7" name="Flecha derecha 1">
          <a:extLst>
            <a:ext uri="{FF2B5EF4-FFF2-40B4-BE49-F238E27FC236}">
              <a16:creationId xmlns:a16="http://schemas.microsoft.com/office/drawing/2014/main" id="{2FA22D10-4347-4602-AF00-11DEFF40754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8" name="Flecha derecha 1">
          <a:extLst>
            <a:ext uri="{FF2B5EF4-FFF2-40B4-BE49-F238E27FC236}">
              <a16:creationId xmlns:a16="http://schemas.microsoft.com/office/drawing/2014/main" id="{D3842AE2-7523-41F1-BAEF-69281F1CAF6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9" name="Flecha derecha 1">
          <a:extLst>
            <a:ext uri="{FF2B5EF4-FFF2-40B4-BE49-F238E27FC236}">
              <a16:creationId xmlns:a16="http://schemas.microsoft.com/office/drawing/2014/main" id="{7824FCA9-E582-4AC9-B620-FEFE5338AFE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0" name="Flecha derecha 1">
          <a:extLst>
            <a:ext uri="{FF2B5EF4-FFF2-40B4-BE49-F238E27FC236}">
              <a16:creationId xmlns:a16="http://schemas.microsoft.com/office/drawing/2014/main" id="{9301DF17-5490-4991-AD95-53D544DF986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1" name="Flecha derecha 1">
          <a:extLst>
            <a:ext uri="{FF2B5EF4-FFF2-40B4-BE49-F238E27FC236}">
              <a16:creationId xmlns:a16="http://schemas.microsoft.com/office/drawing/2014/main" id="{33C84298-DAD0-4A56-AACC-95FFBC7EB32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2" name="Flecha derecha 1">
          <a:extLst>
            <a:ext uri="{FF2B5EF4-FFF2-40B4-BE49-F238E27FC236}">
              <a16:creationId xmlns:a16="http://schemas.microsoft.com/office/drawing/2014/main" id="{A8D49D2B-A490-4AEE-8874-75CA111A5E0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3" name="Flecha derecha 1">
          <a:extLst>
            <a:ext uri="{FF2B5EF4-FFF2-40B4-BE49-F238E27FC236}">
              <a16:creationId xmlns:a16="http://schemas.microsoft.com/office/drawing/2014/main" id="{3A9BF104-95EE-4174-9B2F-39016E4CFE0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4" name="Flecha derecha 1">
          <a:extLst>
            <a:ext uri="{FF2B5EF4-FFF2-40B4-BE49-F238E27FC236}">
              <a16:creationId xmlns:a16="http://schemas.microsoft.com/office/drawing/2014/main" id="{191A09F6-97A6-4BE0-971C-493E6196EC9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5" name="Flecha derecha 1">
          <a:extLst>
            <a:ext uri="{FF2B5EF4-FFF2-40B4-BE49-F238E27FC236}">
              <a16:creationId xmlns:a16="http://schemas.microsoft.com/office/drawing/2014/main" id="{C22E2893-F2DF-401F-A345-B20D1646056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6" name="Flecha derecha 1">
          <a:extLst>
            <a:ext uri="{FF2B5EF4-FFF2-40B4-BE49-F238E27FC236}">
              <a16:creationId xmlns:a16="http://schemas.microsoft.com/office/drawing/2014/main" id="{BB4448E7-51E0-4FF9-BFC8-1C0756A82A6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7" name="Flecha derecha 1">
          <a:extLst>
            <a:ext uri="{FF2B5EF4-FFF2-40B4-BE49-F238E27FC236}">
              <a16:creationId xmlns:a16="http://schemas.microsoft.com/office/drawing/2014/main" id="{C22C9EAB-9CEB-40F1-992A-E64041FBF47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8" name="Flecha derecha 1">
          <a:extLst>
            <a:ext uri="{FF2B5EF4-FFF2-40B4-BE49-F238E27FC236}">
              <a16:creationId xmlns:a16="http://schemas.microsoft.com/office/drawing/2014/main" id="{A09A8E0C-2FD4-4C0F-A2C3-717B5B099C7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9" name="Flecha derecha 1">
          <a:extLst>
            <a:ext uri="{FF2B5EF4-FFF2-40B4-BE49-F238E27FC236}">
              <a16:creationId xmlns:a16="http://schemas.microsoft.com/office/drawing/2014/main" id="{94D0C389-9EF3-4E86-870C-937AC51A8C6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0" name="Flecha derecha 1">
          <a:extLst>
            <a:ext uri="{FF2B5EF4-FFF2-40B4-BE49-F238E27FC236}">
              <a16:creationId xmlns:a16="http://schemas.microsoft.com/office/drawing/2014/main" id="{D9EF9A0D-9E40-43B9-B6F6-DE4522D4F8A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1" name="Flecha derecha 1">
          <a:extLst>
            <a:ext uri="{FF2B5EF4-FFF2-40B4-BE49-F238E27FC236}">
              <a16:creationId xmlns:a16="http://schemas.microsoft.com/office/drawing/2014/main" id="{3FE39919-A36D-444C-A13F-0949252FE73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2" name="Flecha derecha 1">
          <a:extLst>
            <a:ext uri="{FF2B5EF4-FFF2-40B4-BE49-F238E27FC236}">
              <a16:creationId xmlns:a16="http://schemas.microsoft.com/office/drawing/2014/main" id="{E95D6D89-4809-41DD-B3EF-4630F1349C4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3" name="Flecha derecha 1">
          <a:extLst>
            <a:ext uri="{FF2B5EF4-FFF2-40B4-BE49-F238E27FC236}">
              <a16:creationId xmlns:a16="http://schemas.microsoft.com/office/drawing/2014/main" id="{69E460E0-AC34-4F15-8150-A6D23FE84FE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4" name="Flecha derecha 1">
          <a:extLst>
            <a:ext uri="{FF2B5EF4-FFF2-40B4-BE49-F238E27FC236}">
              <a16:creationId xmlns:a16="http://schemas.microsoft.com/office/drawing/2014/main" id="{F8DC0159-AD94-4E23-BB35-3007262A594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5" name="Flecha derecha 1">
          <a:extLst>
            <a:ext uri="{FF2B5EF4-FFF2-40B4-BE49-F238E27FC236}">
              <a16:creationId xmlns:a16="http://schemas.microsoft.com/office/drawing/2014/main" id="{01261A34-0D59-4571-8E7A-7700B0A661B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6" name="Flecha derecha 1">
          <a:extLst>
            <a:ext uri="{FF2B5EF4-FFF2-40B4-BE49-F238E27FC236}">
              <a16:creationId xmlns:a16="http://schemas.microsoft.com/office/drawing/2014/main" id="{4C70F83D-DB66-4C2C-8E4C-40233B366C3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7" name="Flecha derecha 1">
          <a:extLst>
            <a:ext uri="{FF2B5EF4-FFF2-40B4-BE49-F238E27FC236}">
              <a16:creationId xmlns:a16="http://schemas.microsoft.com/office/drawing/2014/main" id="{F6706665-8EC5-4279-81DE-B207C31FBF5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8" name="Flecha derecha 1">
          <a:extLst>
            <a:ext uri="{FF2B5EF4-FFF2-40B4-BE49-F238E27FC236}">
              <a16:creationId xmlns:a16="http://schemas.microsoft.com/office/drawing/2014/main" id="{0FF0ABB5-DBA1-48B4-B44B-4816AE6AA6C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9" name="Flecha derecha 1">
          <a:extLst>
            <a:ext uri="{FF2B5EF4-FFF2-40B4-BE49-F238E27FC236}">
              <a16:creationId xmlns:a16="http://schemas.microsoft.com/office/drawing/2014/main" id="{4234D36B-A260-465D-867A-7754FE625FA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0" name="Flecha derecha 1">
          <a:extLst>
            <a:ext uri="{FF2B5EF4-FFF2-40B4-BE49-F238E27FC236}">
              <a16:creationId xmlns:a16="http://schemas.microsoft.com/office/drawing/2014/main" id="{2A23FE06-CCFD-46C2-964D-328C41DD5BE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1" name="Flecha derecha 1">
          <a:extLst>
            <a:ext uri="{FF2B5EF4-FFF2-40B4-BE49-F238E27FC236}">
              <a16:creationId xmlns:a16="http://schemas.microsoft.com/office/drawing/2014/main" id="{BFAB451B-52F1-4175-90B2-B2A8AD31C35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2" name="Flecha derecha 1">
          <a:extLst>
            <a:ext uri="{FF2B5EF4-FFF2-40B4-BE49-F238E27FC236}">
              <a16:creationId xmlns:a16="http://schemas.microsoft.com/office/drawing/2014/main" id="{45AC8895-66E6-4690-A63B-739ADCEF492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3" name="Flecha derecha 1">
          <a:extLst>
            <a:ext uri="{FF2B5EF4-FFF2-40B4-BE49-F238E27FC236}">
              <a16:creationId xmlns:a16="http://schemas.microsoft.com/office/drawing/2014/main" id="{5568E421-738E-4418-AB88-855D8D75832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4" name="Flecha derecha 1">
          <a:extLst>
            <a:ext uri="{FF2B5EF4-FFF2-40B4-BE49-F238E27FC236}">
              <a16:creationId xmlns:a16="http://schemas.microsoft.com/office/drawing/2014/main" id="{A35C206A-7381-440C-BE37-7460924BAA7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5" name="Flecha derecha 1">
          <a:extLst>
            <a:ext uri="{FF2B5EF4-FFF2-40B4-BE49-F238E27FC236}">
              <a16:creationId xmlns:a16="http://schemas.microsoft.com/office/drawing/2014/main" id="{F8370480-99B8-4BD6-A453-1B9159DDEAE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6" name="Flecha derecha 1">
          <a:extLst>
            <a:ext uri="{FF2B5EF4-FFF2-40B4-BE49-F238E27FC236}">
              <a16:creationId xmlns:a16="http://schemas.microsoft.com/office/drawing/2014/main" id="{9A96E863-5817-46C9-8B2B-E6535E58D84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7" name="Flecha derecha 1">
          <a:extLst>
            <a:ext uri="{FF2B5EF4-FFF2-40B4-BE49-F238E27FC236}">
              <a16:creationId xmlns:a16="http://schemas.microsoft.com/office/drawing/2014/main" id="{F5722331-AA7C-4349-A214-BA24C652119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8" name="Flecha derecha 1">
          <a:extLst>
            <a:ext uri="{FF2B5EF4-FFF2-40B4-BE49-F238E27FC236}">
              <a16:creationId xmlns:a16="http://schemas.microsoft.com/office/drawing/2014/main" id="{E9E0B463-43A7-4607-A0C0-7B08E705B3A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9" name="Flecha derecha 1">
          <a:extLst>
            <a:ext uri="{FF2B5EF4-FFF2-40B4-BE49-F238E27FC236}">
              <a16:creationId xmlns:a16="http://schemas.microsoft.com/office/drawing/2014/main" id="{028BF381-C9F8-4C94-A6E8-AF4DB4A7D26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0" name="Flecha derecha 1">
          <a:extLst>
            <a:ext uri="{FF2B5EF4-FFF2-40B4-BE49-F238E27FC236}">
              <a16:creationId xmlns:a16="http://schemas.microsoft.com/office/drawing/2014/main" id="{C61FA025-86F1-496B-83BD-605724543EE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1" name="Flecha derecha 1">
          <a:extLst>
            <a:ext uri="{FF2B5EF4-FFF2-40B4-BE49-F238E27FC236}">
              <a16:creationId xmlns:a16="http://schemas.microsoft.com/office/drawing/2014/main" id="{719B0B3C-AB32-4CA8-B3F6-90916385AB9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2" name="Flecha derecha 1">
          <a:extLst>
            <a:ext uri="{FF2B5EF4-FFF2-40B4-BE49-F238E27FC236}">
              <a16:creationId xmlns:a16="http://schemas.microsoft.com/office/drawing/2014/main" id="{DDEF88A9-2C69-4547-9618-80952E3E8BD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3" name="Flecha derecha 1">
          <a:extLst>
            <a:ext uri="{FF2B5EF4-FFF2-40B4-BE49-F238E27FC236}">
              <a16:creationId xmlns:a16="http://schemas.microsoft.com/office/drawing/2014/main" id="{75C5F7C7-959B-4B01-B78E-95F3277FFF4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4" name="Flecha derecha 1">
          <a:extLst>
            <a:ext uri="{FF2B5EF4-FFF2-40B4-BE49-F238E27FC236}">
              <a16:creationId xmlns:a16="http://schemas.microsoft.com/office/drawing/2014/main" id="{69CFA1F5-0324-462C-B01E-CDCA13E0128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5" name="Flecha derecha 1">
          <a:extLst>
            <a:ext uri="{FF2B5EF4-FFF2-40B4-BE49-F238E27FC236}">
              <a16:creationId xmlns:a16="http://schemas.microsoft.com/office/drawing/2014/main" id="{8E59F2EB-5DE7-4707-B59C-21644E62A75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6" name="Flecha derecha 1">
          <a:extLst>
            <a:ext uri="{FF2B5EF4-FFF2-40B4-BE49-F238E27FC236}">
              <a16:creationId xmlns:a16="http://schemas.microsoft.com/office/drawing/2014/main" id="{B0676F31-D0ED-4D61-9158-08D238686FB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7" name="Flecha derecha 1">
          <a:extLst>
            <a:ext uri="{FF2B5EF4-FFF2-40B4-BE49-F238E27FC236}">
              <a16:creationId xmlns:a16="http://schemas.microsoft.com/office/drawing/2014/main" id="{803047B8-4A76-4BAC-B265-49C5DC50AAE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8" name="Flecha derecha 1">
          <a:extLst>
            <a:ext uri="{FF2B5EF4-FFF2-40B4-BE49-F238E27FC236}">
              <a16:creationId xmlns:a16="http://schemas.microsoft.com/office/drawing/2014/main" id="{4EC8D463-91A2-4900-9652-A2090044CA1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9" name="Flecha derecha 1">
          <a:extLst>
            <a:ext uri="{FF2B5EF4-FFF2-40B4-BE49-F238E27FC236}">
              <a16:creationId xmlns:a16="http://schemas.microsoft.com/office/drawing/2014/main" id="{94EDD387-2F86-4EE0-84A7-76225119C40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0" name="Flecha derecha 1">
          <a:extLst>
            <a:ext uri="{FF2B5EF4-FFF2-40B4-BE49-F238E27FC236}">
              <a16:creationId xmlns:a16="http://schemas.microsoft.com/office/drawing/2014/main" id="{F5703F6F-88C7-46FE-8D36-50A0998436A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1" name="Flecha derecha 1">
          <a:extLst>
            <a:ext uri="{FF2B5EF4-FFF2-40B4-BE49-F238E27FC236}">
              <a16:creationId xmlns:a16="http://schemas.microsoft.com/office/drawing/2014/main" id="{852DB23F-88F2-47F7-8D87-DBF0B1AA59E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2" name="Flecha derecha 1">
          <a:extLst>
            <a:ext uri="{FF2B5EF4-FFF2-40B4-BE49-F238E27FC236}">
              <a16:creationId xmlns:a16="http://schemas.microsoft.com/office/drawing/2014/main" id="{0E8CF823-5595-4694-BE73-11E5C068323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3" name="Flecha derecha 1">
          <a:extLst>
            <a:ext uri="{FF2B5EF4-FFF2-40B4-BE49-F238E27FC236}">
              <a16:creationId xmlns:a16="http://schemas.microsoft.com/office/drawing/2014/main" id="{7054D0EE-BA12-4D30-8466-B92176E2A96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4" name="Flecha derecha 1">
          <a:extLst>
            <a:ext uri="{FF2B5EF4-FFF2-40B4-BE49-F238E27FC236}">
              <a16:creationId xmlns:a16="http://schemas.microsoft.com/office/drawing/2014/main" id="{7389FC25-263F-4070-929E-FE5D58023DC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5" name="Flecha derecha 1">
          <a:extLst>
            <a:ext uri="{FF2B5EF4-FFF2-40B4-BE49-F238E27FC236}">
              <a16:creationId xmlns:a16="http://schemas.microsoft.com/office/drawing/2014/main" id="{6A9BA032-83D5-49C6-A50D-B0AED9D7908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6" name="Flecha derecha 1">
          <a:extLst>
            <a:ext uri="{FF2B5EF4-FFF2-40B4-BE49-F238E27FC236}">
              <a16:creationId xmlns:a16="http://schemas.microsoft.com/office/drawing/2014/main" id="{60E96288-EFEE-4549-B330-A66DF203E73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7" name="Flecha derecha 1">
          <a:extLst>
            <a:ext uri="{FF2B5EF4-FFF2-40B4-BE49-F238E27FC236}">
              <a16:creationId xmlns:a16="http://schemas.microsoft.com/office/drawing/2014/main" id="{D7EB26F7-765B-4A8D-8080-AF8196DE285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8" name="Flecha derecha 1">
          <a:extLst>
            <a:ext uri="{FF2B5EF4-FFF2-40B4-BE49-F238E27FC236}">
              <a16:creationId xmlns:a16="http://schemas.microsoft.com/office/drawing/2014/main" id="{9D3AEA1C-095E-4ED4-A2A4-EE840F8FAFD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9" name="Flecha derecha 1">
          <a:extLst>
            <a:ext uri="{FF2B5EF4-FFF2-40B4-BE49-F238E27FC236}">
              <a16:creationId xmlns:a16="http://schemas.microsoft.com/office/drawing/2014/main" id="{682B41C9-3C24-4B29-8A36-F732218379B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0" name="Flecha derecha 1">
          <a:extLst>
            <a:ext uri="{FF2B5EF4-FFF2-40B4-BE49-F238E27FC236}">
              <a16:creationId xmlns:a16="http://schemas.microsoft.com/office/drawing/2014/main" id="{4F06DC8A-D09B-4E87-BA11-AED854BF176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1" name="Flecha derecha 1">
          <a:extLst>
            <a:ext uri="{FF2B5EF4-FFF2-40B4-BE49-F238E27FC236}">
              <a16:creationId xmlns:a16="http://schemas.microsoft.com/office/drawing/2014/main" id="{06699AD2-6419-4A22-ADDE-387C6AFA093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2" name="Flecha derecha 1">
          <a:extLst>
            <a:ext uri="{FF2B5EF4-FFF2-40B4-BE49-F238E27FC236}">
              <a16:creationId xmlns:a16="http://schemas.microsoft.com/office/drawing/2014/main" id="{39AB27A8-78CE-4B3C-B0CF-68FA057B936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3" name="Flecha derecha 1">
          <a:extLst>
            <a:ext uri="{FF2B5EF4-FFF2-40B4-BE49-F238E27FC236}">
              <a16:creationId xmlns:a16="http://schemas.microsoft.com/office/drawing/2014/main" id="{A02CE1B2-C3C8-48DF-B994-B4D76C6A3E2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4" name="Flecha derecha 1">
          <a:extLst>
            <a:ext uri="{FF2B5EF4-FFF2-40B4-BE49-F238E27FC236}">
              <a16:creationId xmlns:a16="http://schemas.microsoft.com/office/drawing/2014/main" id="{4E5813E7-C1B4-4E7A-9E1E-69F5FF6BC42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5" name="Flecha derecha 1">
          <a:extLst>
            <a:ext uri="{FF2B5EF4-FFF2-40B4-BE49-F238E27FC236}">
              <a16:creationId xmlns:a16="http://schemas.microsoft.com/office/drawing/2014/main" id="{47D2A382-743D-44F4-82B9-3AE7BC054A6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6" name="Flecha derecha 1">
          <a:extLst>
            <a:ext uri="{FF2B5EF4-FFF2-40B4-BE49-F238E27FC236}">
              <a16:creationId xmlns:a16="http://schemas.microsoft.com/office/drawing/2014/main" id="{ADC914FD-DB41-4167-8636-0E1943C1EA8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7" name="Flecha derecha 1">
          <a:extLst>
            <a:ext uri="{FF2B5EF4-FFF2-40B4-BE49-F238E27FC236}">
              <a16:creationId xmlns:a16="http://schemas.microsoft.com/office/drawing/2014/main" id="{EABD5C13-2BDB-47B3-866E-D8102601BD4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8" name="Flecha derecha 1">
          <a:extLst>
            <a:ext uri="{FF2B5EF4-FFF2-40B4-BE49-F238E27FC236}">
              <a16:creationId xmlns:a16="http://schemas.microsoft.com/office/drawing/2014/main" id="{AAE5D1CF-B6C1-46E5-B973-9C04E3D5F47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9" name="Flecha derecha 1">
          <a:extLst>
            <a:ext uri="{FF2B5EF4-FFF2-40B4-BE49-F238E27FC236}">
              <a16:creationId xmlns:a16="http://schemas.microsoft.com/office/drawing/2014/main" id="{8A20603B-D2DD-48B6-8FF5-423FB2E4C6B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0" name="Flecha derecha 1">
          <a:extLst>
            <a:ext uri="{FF2B5EF4-FFF2-40B4-BE49-F238E27FC236}">
              <a16:creationId xmlns:a16="http://schemas.microsoft.com/office/drawing/2014/main" id="{E690BEF8-5327-468A-BA20-963CE871F8F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1" name="Flecha derecha 1">
          <a:extLst>
            <a:ext uri="{FF2B5EF4-FFF2-40B4-BE49-F238E27FC236}">
              <a16:creationId xmlns:a16="http://schemas.microsoft.com/office/drawing/2014/main" id="{57F3E19D-5063-444E-B5DE-0C342C00ABC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2" name="Flecha derecha 1">
          <a:extLst>
            <a:ext uri="{FF2B5EF4-FFF2-40B4-BE49-F238E27FC236}">
              <a16:creationId xmlns:a16="http://schemas.microsoft.com/office/drawing/2014/main" id="{8BEFF996-176C-4B20-B471-E02824F08B5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3" name="Flecha derecha 1">
          <a:extLst>
            <a:ext uri="{FF2B5EF4-FFF2-40B4-BE49-F238E27FC236}">
              <a16:creationId xmlns:a16="http://schemas.microsoft.com/office/drawing/2014/main" id="{4A87E283-0B41-45EE-850A-74D37D262AA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4" name="Flecha derecha 1">
          <a:extLst>
            <a:ext uri="{FF2B5EF4-FFF2-40B4-BE49-F238E27FC236}">
              <a16:creationId xmlns:a16="http://schemas.microsoft.com/office/drawing/2014/main" id="{CA726BD0-993F-473E-8E6A-8CCCF9E6FBD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5" name="Flecha derecha 1">
          <a:extLst>
            <a:ext uri="{FF2B5EF4-FFF2-40B4-BE49-F238E27FC236}">
              <a16:creationId xmlns:a16="http://schemas.microsoft.com/office/drawing/2014/main" id="{4DE234CC-3583-41E3-81D4-B0E03752050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6" name="Flecha derecha 1">
          <a:extLst>
            <a:ext uri="{FF2B5EF4-FFF2-40B4-BE49-F238E27FC236}">
              <a16:creationId xmlns:a16="http://schemas.microsoft.com/office/drawing/2014/main" id="{93F6FC95-5BC0-420B-A031-FDB565D2CA3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7" name="Flecha derecha 1">
          <a:extLst>
            <a:ext uri="{FF2B5EF4-FFF2-40B4-BE49-F238E27FC236}">
              <a16:creationId xmlns:a16="http://schemas.microsoft.com/office/drawing/2014/main" id="{AD296356-55DF-4F7F-81C4-88633C4666A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8" name="Flecha derecha 1">
          <a:extLst>
            <a:ext uri="{FF2B5EF4-FFF2-40B4-BE49-F238E27FC236}">
              <a16:creationId xmlns:a16="http://schemas.microsoft.com/office/drawing/2014/main" id="{2586C1F3-1942-42B6-9A35-BD78F2112CD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9" name="Flecha derecha 1">
          <a:extLst>
            <a:ext uri="{FF2B5EF4-FFF2-40B4-BE49-F238E27FC236}">
              <a16:creationId xmlns:a16="http://schemas.microsoft.com/office/drawing/2014/main" id="{74AFD41F-33F4-4BCB-B1D0-7CD0F17BD55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0" name="Flecha derecha 1">
          <a:extLst>
            <a:ext uri="{FF2B5EF4-FFF2-40B4-BE49-F238E27FC236}">
              <a16:creationId xmlns:a16="http://schemas.microsoft.com/office/drawing/2014/main" id="{51EFE01A-0DFC-4F02-B577-D14D8D30A16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1" name="Flecha derecha 1">
          <a:extLst>
            <a:ext uri="{FF2B5EF4-FFF2-40B4-BE49-F238E27FC236}">
              <a16:creationId xmlns:a16="http://schemas.microsoft.com/office/drawing/2014/main" id="{FFA46D90-1CC4-44B8-8561-BA869A9EC1C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2" name="Flecha derecha 1">
          <a:extLst>
            <a:ext uri="{FF2B5EF4-FFF2-40B4-BE49-F238E27FC236}">
              <a16:creationId xmlns:a16="http://schemas.microsoft.com/office/drawing/2014/main" id="{C9CC2FC2-00A7-4EBF-BE98-F528C8B11CD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3" name="Flecha derecha 1">
          <a:extLst>
            <a:ext uri="{FF2B5EF4-FFF2-40B4-BE49-F238E27FC236}">
              <a16:creationId xmlns:a16="http://schemas.microsoft.com/office/drawing/2014/main" id="{46F991E3-ED12-4597-9FF9-BD7A44C1255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4" name="Flecha derecha 1">
          <a:extLst>
            <a:ext uri="{FF2B5EF4-FFF2-40B4-BE49-F238E27FC236}">
              <a16:creationId xmlns:a16="http://schemas.microsoft.com/office/drawing/2014/main" id="{BC1AC3B5-04AF-4EA7-9F6B-930AB6E667A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5" name="Flecha derecha 1">
          <a:extLst>
            <a:ext uri="{FF2B5EF4-FFF2-40B4-BE49-F238E27FC236}">
              <a16:creationId xmlns:a16="http://schemas.microsoft.com/office/drawing/2014/main" id="{6AF7394A-1EA4-48DD-8B13-ECA7869C964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6" name="Flecha derecha 1">
          <a:extLst>
            <a:ext uri="{FF2B5EF4-FFF2-40B4-BE49-F238E27FC236}">
              <a16:creationId xmlns:a16="http://schemas.microsoft.com/office/drawing/2014/main" id="{629FA1AF-322A-4B6E-9724-5D0A3279895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7" name="Flecha derecha 1">
          <a:extLst>
            <a:ext uri="{FF2B5EF4-FFF2-40B4-BE49-F238E27FC236}">
              <a16:creationId xmlns:a16="http://schemas.microsoft.com/office/drawing/2014/main" id="{A194A349-9BDE-4637-94A6-A8AA76EC17E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8" name="Flecha derecha 1">
          <a:extLst>
            <a:ext uri="{FF2B5EF4-FFF2-40B4-BE49-F238E27FC236}">
              <a16:creationId xmlns:a16="http://schemas.microsoft.com/office/drawing/2014/main" id="{6C64F330-0B51-4C39-BD7D-C5651399D4A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9" name="Flecha derecha 1">
          <a:extLst>
            <a:ext uri="{FF2B5EF4-FFF2-40B4-BE49-F238E27FC236}">
              <a16:creationId xmlns:a16="http://schemas.microsoft.com/office/drawing/2014/main" id="{96C26F64-42D1-4EFB-B742-65C1CFC1D9A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0" name="Flecha derecha 1">
          <a:extLst>
            <a:ext uri="{FF2B5EF4-FFF2-40B4-BE49-F238E27FC236}">
              <a16:creationId xmlns:a16="http://schemas.microsoft.com/office/drawing/2014/main" id="{A483E3D3-0F4B-4781-821F-AAC0A5BADC4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1" name="Flecha derecha 1">
          <a:extLst>
            <a:ext uri="{FF2B5EF4-FFF2-40B4-BE49-F238E27FC236}">
              <a16:creationId xmlns:a16="http://schemas.microsoft.com/office/drawing/2014/main" id="{6BA8564C-2AAF-4469-943E-82D1F42B02A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2" name="Flecha derecha 1">
          <a:extLst>
            <a:ext uri="{FF2B5EF4-FFF2-40B4-BE49-F238E27FC236}">
              <a16:creationId xmlns:a16="http://schemas.microsoft.com/office/drawing/2014/main" id="{C7FF8F9B-9E5B-4077-A949-1E94A43E431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3" name="Flecha derecha 1">
          <a:extLst>
            <a:ext uri="{FF2B5EF4-FFF2-40B4-BE49-F238E27FC236}">
              <a16:creationId xmlns:a16="http://schemas.microsoft.com/office/drawing/2014/main" id="{796713B6-DEB4-4F9F-B0B6-9E10D36BD80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4" name="Flecha derecha 1">
          <a:extLst>
            <a:ext uri="{FF2B5EF4-FFF2-40B4-BE49-F238E27FC236}">
              <a16:creationId xmlns:a16="http://schemas.microsoft.com/office/drawing/2014/main" id="{F9A8D756-30D9-473A-A223-5C406574903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5" name="Flecha derecha 1">
          <a:extLst>
            <a:ext uri="{FF2B5EF4-FFF2-40B4-BE49-F238E27FC236}">
              <a16:creationId xmlns:a16="http://schemas.microsoft.com/office/drawing/2014/main" id="{2D959F2A-1F34-4730-B35D-741234533E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6" name="Flecha derecha 1">
          <a:extLst>
            <a:ext uri="{FF2B5EF4-FFF2-40B4-BE49-F238E27FC236}">
              <a16:creationId xmlns:a16="http://schemas.microsoft.com/office/drawing/2014/main" id="{97E72F40-0AE2-43D0-9273-CA7931D8018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7" name="Flecha derecha 1">
          <a:extLst>
            <a:ext uri="{FF2B5EF4-FFF2-40B4-BE49-F238E27FC236}">
              <a16:creationId xmlns:a16="http://schemas.microsoft.com/office/drawing/2014/main" id="{B893817C-FD10-4960-BC0C-DF0E5784F8D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8" name="Flecha derecha 1">
          <a:extLst>
            <a:ext uri="{FF2B5EF4-FFF2-40B4-BE49-F238E27FC236}">
              <a16:creationId xmlns:a16="http://schemas.microsoft.com/office/drawing/2014/main" id="{B5EA8437-3943-4193-A8A9-8011C5EE032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9" name="Flecha derecha 1">
          <a:extLst>
            <a:ext uri="{FF2B5EF4-FFF2-40B4-BE49-F238E27FC236}">
              <a16:creationId xmlns:a16="http://schemas.microsoft.com/office/drawing/2014/main" id="{596F1C07-2AE3-42DB-BDF1-193E6F69D16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0" name="Flecha derecha 1">
          <a:extLst>
            <a:ext uri="{FF2B5EF4-FFF2-40B4-BE49-F238E27FC236}">
              <a16:creationId xmlns:a16="http://schemas.microsoft.com/office/drawing/2014/main" id="{0DC33381-CBF5-4D02-B96A-B5E3A4D70C1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1" name="Flecha derecha 1">
          <a:extLst>
            <a:ext uri="{FF2B5EF4-FFF2-40B4-BE49-F238E27FC236}">
              <a16:creationId xmlns:a16="http://schemas.microsoft.com/office/drawing/2014/main" id="{07C0806F-5687-491E-B1E9-4E8054F96B5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2" name="Flecha derecha 1">
          <a:extLst>
            <a:ext uri="{FF2B5EF4-FFF2-40B4-BE49-F238E27FC236}">
              <a16:creationId xmlns:a16="http://schemas.microsoft.com/office/drawing/2014/main" id="{49205929-03B5-44A9-AD28-82C50B5E4FE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3" name="Flecha derecha 1">
          <a:extLst>
            <a:ext uri="{FF2B5EF4-FFF2-40B4-BE49-F238E27FC236}">
              <a16:creationId xmlns:a16="http://schemas.microsoft.com/office/drawing/2014/main" id="{ECB2425F-A7A0-4989-B176-5CF52EF9E91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4" name="Flecha derecha 1">
          <a:extLst>
            <a:ext uri="{FF2B5EF4-FFF2-40B4-BE49-F238E27FC236}">
              <a16:creationId xmlns:a16="http://schemas.microsoft.com/office/drawing/2014/main" id="{B3144653-05A1-46B2-BDDB-98E8E92D562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5" name="Flecha derecha 1">
          <a:extLst>
            <a:ext uri="{FF2B5EF4-FFF2-40B4-BE49-F238E27FC236}">
              <a16:creationId xmlns:a16="http://schemas.microsoft.com/office/drawing/2014/main" id="{223ABD35-D5CC-4A97-9B4F-95D4ADDC5B9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6" name="Flecha derecha 1">
          <a:extLst>
            <a:ext uri="{FF2B5EF4-FFF2-40B4-BE49-F238E27FC236}">
              <a16:creationId xmlns:a16="http://schemas.microsoft.com/office/drawing/2014/main" id="{F52E5C6F-AA3E-478F-BD43-F8153D0B0C2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7" name="Flecha derecha 1">
          <a:extLst>
            <a:ext uri="{FF2B5EF4-FFF2-40B4-BE49-F238E27FC236}">
              <a16:creationId xmlns:a16="http://schemas.microsoft.com/office/drawing/2014/main" id="{DCF18AF2-46B5-4000-B0DF-6C5153CB17D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8" name="Flecha derecha 1">
          <a:extLst>
            <a:ext uri="{FF2B5EF4-FFF2-40B4-BE49-F238E27FC236}">
              <a16:creationId xmlns:a16="http://schemas.microsoft.com/office/drawing/2014/main" id="{B5FD0E9E-F05F-4DBC-A88F-DCC491F4525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9" name="Flecha derecha 1">
          <a:extLst>
            <a:ext uri="{FF2B5EF4-FFF2-40B4-BE49-F238E27FC236}">
              <a16:creationId xmlns:a16="http://schemas.microsoft.com/office/drawing/2014/main" id="{39D0B545-E4B7-4261-A222-D963836A155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0" name="Flecha derecha 1">
          <a:extLst>
            <a:ext uri="{FF2B5EF4-FFF2-40B4-BE49-F238E27FC236}">
              <a16:creationId xmlns:a16="http://schemas.microsoft.com/office/drawing/2014/main" id="{B51EB5ED-11EC-46C6-8822-4044A4BE42D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1" name="Flecha derecha 1">
          <a:extLst>
            <a:ext uri="{FF2B5EF4-FFF2-40B4-BE49-F238E27FC236}">
              <a16:creationId xmlns:a16="http://schemas.microsoft.com/office/drawing/2014/main" id="{BE17BFB3-E731-40B9-843E-C9DA6DF4E1D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2" name="Flecha derecha 1">
          <a:extLst>
            <a:ext uri="{FF2B5EF4-FFF2-40B4-BE49-F238E27FC236}">
              <a16:creationId xmlns:a16="http://schemas.microsoft.com/office/drawing/2014/main" id="{E2612A9A-73A1-44E7-B79A-5294152BE04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3" name="Flecha derecha 1">
          <a:extLst>
            <a:ext uri="{FF2B5EF4-FFF2-40B4-BE49-F238E27FC236}">
              <a16:creationId xmlns:a16="http://schemas.microsoft.com/office/drawing/2014/main" id="{BAA47043-5132-4139-94AB-EE396FC4447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4" name="Flecha derecha 1">
          <a:extLst>
            <a:ext uri="{FF2B5EF4-FFF2-40B4-BE49-F238E27FC236}">
              <a16:creationId xmlns:a16="http://schemas.microsoft.com/office/drawing/2014/main" id="{94F2BDE9-1CAF-4F18-9D93-0A9E9897A56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5" name="Flecha derecha 1">
          <a:extLst>
            <a:ext uri="{FF2B5EF4-FFF2-40B4-BE49-F238E27FC236}">
              <a16:creationId xmlns:a16="http://schemas.microsoft.com/office/drawing/2014/main" id="{C3514276-EA2B-4A68-A0E1-333E00E660A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6" name="Flecha derecha 1">
          <a:extLst>
            <a:ext uri="{FF2B5EF4-FFF2-40B4-BE49-F238E27FC236}">
              <a16:creationId xmlns:a16="http://schemas.microsoft.com/office/drawing/2014/main" id="{8BE6DADD-CDFC-48F9-B931-BE120605096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7" name="Flecha derecha 1">
          <a:extLst>
            <a:ext uri="{FF2B5EF4-FFF2-40B4-BE49-F238E27FC236}">
              <a16:creationId xmlns:a16="http://schemas.microsoft.com/office/drawing/2014/main" id="{B4FD2CBE-F6F9-4679-9DF3-BD84E88B3B8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8" name="Flecha derecha 1">
          <a:extLst>
            <a:ext uri="{FF2B5EF4-FFF2-40B4-BE49-F238E27FC236}">
              <a16:creationId xmlns:a16="http://schemas.microsoft.com/office/drawing/2014/main" id="{3B1EC737-8142-4A0D-BF68-8ED14E6DA83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9" name="Flecha derecha 1">
          <a:extLst>
            <a:ext uri="{FF2B5EF4-FFF2-40B4-BE49-F238E27FC236}">
              <a16:creationId xmlns:a16="http://schemas.microsoft.com/office/drawing/2014/main" id="{F2230C59-6ADA-4BF6-A5CF-CDBFA773C72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0" name="Flecha derecha 1">
          <a:extLst>
            <a:ext uri="{FF2B5EF4-FFF2-40B4-BE49-F238E27FC236}">
              <a16:creationId xmlns:a16="http://schemas.microsoft.com/office/drawing/2014/main" id="{3F785AB8-E63F-4B3B-A437-AE7C3720FA6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1" name="Flecha derecha 1">
          <a:extLst>
            <a:ext uri="{FF2B5EF4-FFF2-40B4-BE49-F238E27FC236}">
              <a16:creationId xmlns:a16="http://schemas.microsoft.com/office/drawing/2014/main" id="{38AE9C95-6915-4C66-BAEB-3A6A29B10AE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2" name="Flecha derecha 1">
          <a:extLst>
            <a:ext uri="{FF2B5EF4-FFF2-40B4-BE49-F238E27FC236}">
              <a16:creationId xmlns:a16="http://schemas.microsoft.com/office/drawing/2014/main" id="{C39FF832-9655-4194-BD03-60064761228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3" name="Flecha derecha 1">
          <a:extLst>
            <a:ext uri="{FF2B5EF4-FFF2-40B4-BE49-F238E27FC236}">
              <a16:creationId xmlns:a16="http://schemas.microsoft.com/office/drawing/2014/main" id="{744F42E3-CCDF-47B8-96D8-5F0E4BA49D8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4" name="Flecha derecha 1">
          <a:extLst>
            <a:ext uri="{FF2B5EF4-FFF2-40B4-BE49-F238E27FC236}">
              <a16:creationId xmlns:a16="http://schemas.microsoft.com/office/drawing/2014/main" id="{E154BB63-4EA7-45FE-9B36-068481954B6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5" name="Flecha derecha 1">
          <a:extLst>
            <a:ext uri="{FF2B5EF4-FFF2-40B4-BE49-F238E27FC236}">
              <a16:creationId xmlns:a16="http://schemas.microsoft.com/office/drawing/2014/main" id="{68C119D9-D0B4-47A1-8AC7-B03264DAA14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6" name="Flecha derecha 1">
          <a:extLst>
            <a:ext uri="{FF2B5EF4-FFF2-40B4-BE49-F238E27FC236}">
              <a16:creationId xmlns:a16="http://schemas.microsoft.com/office/drawing/2014/main" id="{CC32A892-F24D-4F19-B3E5-8E49EEE62A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7" name="Flecha derecha 1">
          <a:extLst>
            <a:ext uri="{FF2B5EF4-FFF2-40B4-BE49-F238E27FC236}">
              <a16:creationId xmlns:a16="http://schemas.microsoft.com/office/drawing/2014/main" id="{20750FB5-C231-49D5-BA4C-7791E50017A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8" name="Flecha derecha 1">
          <a:extLst>
            <a:ext uri="{FF2B5EF4-FFF2-40B4-BE49-F238E27FC236}">
              <a16:creationId xmlns:a16="http://schemas.microsoft.com/office/drawing/2014/main" id="{FEC1D4D7-2B3B-49FC-9269-00263B9FA91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9" name="Flecha derecha 1">
          <a:extLst>
            <a:ext uri="{FF2B5EF4-FFF2-40B4-BE49-F238E27FC236}">
              <a16:creationId xmlns:a16="http://schemas.microsoft.com/office/drawing/2014/main" id="{9EA6D6AB-39F8-4E76-9374-C6211C7257D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0" name="Flecha derecha 1">
          <a:extLst>
            <a:ext uri="{FF2B5EF4-FFF2-40B4-BE49-F238E27FC236}">
              <a16:creationId xmlns:a16="http://schemas.microsoft.com/office/drawing/2014/main" id="{102F9E13-3942-4767-8572-4EFB2D8BACC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1" name="Flecha derecha 1">
          <a:extLst>
            <a:ext uri="{FF2B5EF4-FFF2-40B4-BE49-F238E27FC236}">
              <a16:creationId xmlns:a16="http://schemas.microsoft.com/office/drawing/2014/main" id="{F6153B1C-32FA-4DFD-BE08-E5CC27B3CA6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2" name="Flecha derecha 1">
          <a:extLst>
            <a:ext uri="{FF2B5EF4-FFF2-40B4-BE49-F238E27FC236}">
              <a16:creationId xmlns:a16="http://schemas.microsoft.com/office/drawing/2014/main" id="{B50F590E-9248-4B2B-A933-59B9439356A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3" name="Flecha derecha 1">
          <a:extLst>
            <a:ext uri="{FF2B5EF4-FFF2-40B4-BE49-F238E27FC236}">
              <a16:creationId xmlns:a16="http://schemas.microsoft.com/office/drawing/2014/main" id="{3E5E8702-B01C-492D-9A31-FED0C8C0F09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4" name="Flecha derecha 1">
          <a:extLst>
            <a:ext uri="{FF2B5EF4-FFF2-40B4-BE49-F238E27FC236}">
              <a16:creationId xmlns:a16="http://schemas.microsoft.com/office/drawing/2014/main" id="{BDC0BD41-C81F-4127-9145-57F7B29CBE9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5" name="Flecha derecha 1">
          <a:extLst>
            <a:ext uri="{FF2B5EF4-FFF2-40B4-BE49-F238E27FC236}">
              <a16:creationId xmlns:a16="http://schemas.microsoft.com/office/drawing/2014/main" id="{A588A849-A337-4474-9275-B59BC47C933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6" name="Flecha derecha 1">
          <a:extLst>
            <a:ext uri="{FF2B5EF4-FFF2-40B4-BE49-F238E27FC236}">
              <a16:creationId xmlns:a16="http://schemas.microsoft.com/office/drawing/2014/main" id="{B6FC25FA-E114-4BDC-BB3B-20D1E4EE69A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7" name="Flecha derecha 1">
          <a:extLst>
            <a:ext uri="{FF2B5EF4-FFF2-40B4-BE49-F238E27FC236}">
              <a16:creationId xmlns:a16="http://schemas.microsoft.com/office/drawing/2014/main" id="{DD9B8C99-7530-447A-8466-12198489EAD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8" name="Flecha derecha 1">
          <a:extLst>
            <a:ext uri="{FF2B5EF4-FFF2-40B4-BE49-F238E27FC236}">
              <a16:creationId xmlns:a16="http://schemas.microsoft.com/office/drawing/2014/main" id="{8D0F9A06-C8B2-45B3-92FA-446987FAD37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9" name="Flecha derecha 1">
          <a:extLst>
            <a:ext uri="{FF2B5EF4-FFF2-40B4-BE49-F238E27FC236}">
              <a16:creationId xmlns:a16="http://schemas.microsoft.com/office/drawing/2014/main" id="{AAED7D82-E00D-4AA6-8EFC-39C8B6871C3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0" name="Flecha derecha 1">
          <a:extLst>
            <a:ext uri="{FF2B5EF4-FFF2-40B4-BE49-F238E27FC236}">
              <a16:creationId xmlns:a16="http://schemas.microsoft.com/office/drawing/2014/main" id="{5DAD3A35-89D0-4389-9254-16D30CD83BB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1" name="Flecha derecha 1">
          <a:extLst>
            <a:ext uri="{FF2B5EF4-FFF2-40B4-BE49-F238E27FC236}">
              <a16:creationId xmlns:a16="http://schemas.microsoft.com/office/drawing/2014/main" id="{668C1F79-2FFC-41BC-A8C6-88B8DDFE194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2" name="Flecha derecha 1">
          <a:extLst>
            <a:ext uri="{FF2B5EF4-FFF2-40B4-BE49-F238E27FC236}">
              <a16:creationId xmlns:a16="http://schemas.microsoft.com/office/drawing/2014/main" id="{7357DCE1-4098-4969-BC30-7CC6D168624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3" name="Flecha derecha 1">
          <a:extLst>
            <a:ext uri="{FF2B5EF4-FFF2-40B4-BE49-F238E27FC236}">
              <a16:creationId xmlns:a16="http://schemas.microsoft.com/office/drawing/2014/main" id="{BF2CD078-52B8-458D-A7BD-1F3CF5CEE28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4" name="Flecha derecha 1">
          <a:extLst>
            <a:ext uri="{FF2B5EF4-FFF2-40B4-BE49-F238E27FC236}">
              <a16:creationId xmlns:a16="http://schemas.microsoft.com/office/drawing/2014/main" id="{421FCCC9-BBAB-491A-99AC-967639BA636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5" name="Flecha derecha 1">
          <a:extLst>
            <a:ext uri="{FF2B5EF4-FFF2-40B4-BE49-F238E27FC236}">
              <a16:creationId xmlns:a16="http://schemas.microsoft.com/office/drawing/2014/main" id="{DE261D1B-C5FF-4DAC-B176-8B137B82ECA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6" name="Flecha derecha 1">
          <a:extLst>
            <a:ext uri="{FF2B5EF4-FFF2-40B4-BE49-F238E27FC236}">
              <a16:creationId xmlns:a16="http://schemas.microsoft.com/office/drawing/2014/main" id="{DAF421BA-B069-4760-89E5-206ED0D859B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7" name="Flecha derecha 1">
          <a:extLst>
            <a:ext uri="{FF2B5EF4-FFF2-40B4-BE49-F238E27FC236}">
              <a16:creationId xmlns:a16="http://schemas.microsoft.com/office/drawing/2014/main" id="{842D4168-A547-4C36-AB47-353DC98D8A9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8" name="Flecha derecha 1">
          <a:extLst>
            <a:ext uri="{FF2B5EF4-FFF2-40B4-BE49-F238E27FC236}">
              <a16:creationId xmlns:a16="http://schemas.microsoft.com/office/drawing/2014/main" id="{C1AA659D-7A0E-46F2-8A4D-767A1C3D212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9" name="Flecha derecha 1">
          <a:extLst>
            <a:ext uri="{FF2B5EF4-FFF2-40B4-BE49-F238E27FC236}">
              <a16:creationId xmlns:a16="http://schemas.microsoft.com/office/drawing/2014/main" id="{4D102300-122E-4F9B-BFB1-56237512C6B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0" name="Flecha derecha 1">
          <a:extLst>
            <a:ext uri="{FF2B5EF4-FFF2-40B4-BE49-F238E27FC236}">
              <a16:creationId xmlns:a16="http://schemas.microsoft.com/office/drawing/2014/main" id="{CADAE57A-BD4D-4093-B5A5-F1655C07C14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1" name="Flecha derecha 1">
          <a:extLst>
            <a:ext uri="{FF2B5EF4-FFF2-40B4-BE49-F238E27FC236}">
              <a16:creationId xmlns:a16="http://schemas.microsoft.com/office/drawing/2014/main" id="{CB040112-6612-4404-9BBD-EBDC401CF6E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2" name="Flecha derecha 1">
          <a:extLst>
            <a:ext uri="{FF2B5EF4-FFF2-40B4-BE49-F238E27FC236}">
              <a16:creationId xmlns:a16="http://schemas.microsoft.com/office/drawing/2014/main" id="{CB990DF1-CDDC-4A15-9E09-7B530E5C372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3" name="Flecha derecha 1">
          <a:extLst>
            <a:ext uri="{FF2B5EF4-FFF2-40B4-BE49-F238E27FC236}">
              <a16:creationId xmlns:a16="http://schemas.microsoft.com/office/drawing/2014/main" id="{A0558F35-85CC-47A5-8C02-A2A736FADCB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4" name="Flecha derecha 1">
          <a:extLst>
            <a:ext uri="{FF2B5EF4-FFF2-40B4-BE49-F238E27FC236}">
              <a16:creationId xmlns:a16="http://schemas.microsoft.com/office/drawing/2014/main" id="{767D834D-2C77-4242-AFC8-C0D859CDB33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7DB45C07-B546-47D2-A50C-08EACC6AA49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" name="Flecha derecha 1">
          <a:extLst>
            <a:ext uri="{FF2B5EF4-FFF2-40B4-BE49-F238E27FC236}">
              <a16:creationId xmlns:a16="http://schemas.microsoft.com/office/drawing/2014/main" id="{5268BB15-1FBD-407C-952B-50EFD1B6BE1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" name="Flecha derecha 1">
          <a:extLst>
            <a:ext uri="{FF2B5EF4-FFF2-40B4-BE49-F238E27FC236}">
              <a16:creationId xmlns:a16="http://schemas.microsoft.com/office/drawing/2014/main" id="{B16A721F-838A-4E49-8159-BF208F1BEB11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" name="Flecha derecha 1">
          <a:extLst>
            <a:ext uri="{FF2B5EF4-FFF2-40B4-BE49-F238E27FC236}">
              <a16:creationId xmlns:a16="http://schemas.microsoft.com/office/drawing/2014/main" id="{71771073-64E9-4718-8551-07C8C5B5042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" name="Flecha derecha 1">
          <a:extLst>
            <a:ext uri="{FF2B5EF4-FFF2-40B4-BE49-F238E27FC236}">
              <a16:creationId xmlns:a16="http://schemas.microsoft.com/office/drawing/2014/main" id="{C782E06D-30BB-4999-BA8A-96F71F48224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" name="Flecha derecha 1">
          <a:extLst>
            <a:ext uri="{FF2B5EF4-FFF2-40B4-BE49-F238E27FC236}">
              <a16:creationId xmlns:a16="http://schemas.microsoft.com/office/drawing/2014/main" id="{DBAEF5C1-E38F-408C-A0B3-939259E6523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" name="Flecha derecha 1">
          <a:extLst>
            <a:ext uri="{FF2B5EF4-FFF2-40B4-BE49-F238E27FC236}">
              <a16:creationId xmlns:a16="http://schemas.microsoft.com/office/drawing/2014/main" id="{2BE269B8-1293-4A14-AFDD-5A75E1D08D8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9" name="Flecha derecha 1">
          <a:extLst>
            <a:ext uri="{FF2B5EF4-FFF2-40B4-BE49-F238E27FC236}">
              <a16:creationId xmlns:a16="http://schemas.microsoft.com/office/drawing/2014/main" id="{8E132A51-A688-4C18-8160-717AB19874B9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" name="Flecha derecha 1">
          <a:extLst>
            <a:ext uri="{FF2B5EF4-FFF2-40B4-BE49-F238E27FC236}">
              <a16:creationId xmlns:a16="http://schemas.microsoft.com/office/drawing/2014/main" id="{C705CC5A-5726-450E-A37B-04982C15890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" name="Flecha derecha 1">
          <a:extLst>
            <a:ext uri="{FF2B5EF4-FFF2-40B4-BE49-F238E27FC236}">
              <a16:creationId xmlns:a16="http://schemas.microsoft.com/office/drawing/2014/main" id="{4FD2135F-87E2-4C2E-8A8B-14D76DB9FDE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" name="Flecha derecha 1">
          <a:extLst>
            <a:ext uri="{FF2B5EF4-FFF2-40B4-BE49-F238E27FC236}">
              <a16:creationId xmlns:a16="http://schemas.microsoft.com/office/drawing/2014/main" id="{DEC69A3B-A29C-4E7A-B9A6-480ED1FEBE5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" name="Flecha derecha 1">
          <a:extLst>
            <a:ext uri="{FF2B5EF4-FFF2-40B4-BE49-F238E27FC236}">
              <a16:creationId xmlns:a16="http://schemas.microsoft.com/office/drawing/2014/main" id="{A32711E4-647F-453D-B815-9315B88E32C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4" name="Flecha derecha 1">
          <a:extLst>
            <a:ext uri="{FF2B5EF4-FFF2-40B4-BE49-F238E27FC236}">
              <a16:creationId xmlns:a16="http://schemas.microsoft.com/office/drawing/2014/main" id="{BBD63936-A53D-487C-88EA-69DC88BBDE86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5" name="Flecha derecha 1">
          <a:extLst>
            <a:ext uri="{FF2B5EF4-FFF2-40B4-BE49-F238E27FC236}">
              <a16:creationId xmlns:a16="http://schemas.microsoft.com/office/drawing/2014/main" id="{3A1977CE-6FFF-432A-A742-5B0C27FDCA0B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6" name="Flecha derecha 1">
          <a:extLst>
            <a:ext uri="{FF2B5EF4-FFF2-40B4-BE49-F238E27FC236}">
              <a16:creationId xmlns:a16="http://schemas.microsoft.com/office/drawing/2014/main" id="{B1416019-5771-462E-9E25-BDC8C3DD815C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" name="Flecha derecha 1">
          <a:extLst>
            <a:ext uri="{FF2B5EF4-FFF2-40B4-BE49-F238E27FC236}">
              <a16:creationId xmlns:a16="http://schemas.microsoft.com/office/drawing/2014/main" id="{8947D7DA-4162-4831-A383-8C47F59A707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" name="Flecha derecha 1">
          <a:extLst>
            <a:ext uri="{FF2B5EF4-FFF2-40B4-BE49-F238E27FC236}">
              <a16:creationId xmlns:a16="http://schemas.microsoft.com/office/drawing/2014/main" id="{C0280356-B9C2-432E-8CCA-0996DC86AA9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19" name="Flecha derecha 1">
          <a:extLst>
            <a:ext uri="{FF2B5EF4-FFF2-40B4-BE49-F238E27FC236}">
              <a16:creationId xmlns:a16="http://schemas.microsoft.com/office/drawing/2014/main" id="{B78BE23E-B4B0-47C5-88A9-56C0E51B867C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0" name="Flecha derecha 1">
          <a:extLst>
            <a:ext uri="{FF2B5EF4-FFF2-40B4-BE49-F238E27FC236}">
              <a16:creationId xmlns:a16="http://schemas.microsoft.com/office/drawing/2014/main" id="{86BDE5E9-496D-48F7-87B6-D00BA46F373B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1" name="Flecha derecha 1">
          <a:extLst>
            <a:ext uri="{FF2B5EF4-FFF2-40B4-BE49-F238E27FC236}">
              <a16:creationId xmlns:a16="http://schemas.microsoft.com/office/drawing/2014/main" id="{1F5BAE06-2879-4079-84B0-F5B24D97938F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" name="Flecha derecha 1">
          <a:extLst>
            <a:ext uri="{FF2B5EF4-FFF2-40B4-BE49-F238E27FC236}">
              <a16:creationId xmlns:a16="http://schemas.microsoft.com/office/drawing/2014/main" id="{9AA5A234-4C19-4653-94FC-F794145054D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" name="Flecha derecha 25">
          <a:extLst>
            <a:ext uri="{FF2B5EF4-FFF2-40B4-BE49-F238E27FC236}">
              <a16:creationId xmlns:a16="http://schemas.microsoft.com/office/drawing/2014/main" id="{09451502-3E41-4D45-8774-C842B3E449F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" name="Flecha derecha 1">
          <a:extLst>
            <a:ext uri="{FF2B5EF4-FFF2-40B4-BE49-F238E27FC236}">
              <a16:creationId xmlns:a16="http://schemas.microsoft.com/office/drawing/2014/main" id="{FCE49AB9-A6AB-4E7A-8D6F-D160E1ABBAF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25" name="Flecha derecha 1">
          <a:extLst>
            <a:ext uri="{FF2B5EF4-FFF2-40B4-BE49-F238E27FC236}">
              <a16:creationId xmlns:a16="http://schemas.microsoft.com/office/drawing/2014/main" id="{779B14C6-8C89-4BE7-A28D-03A6DCBC3CD1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" name="Flecha derecha 1">
          <a:extLst>
            <a:ext uri="{FF2B5EF4-FFF2-40B4-BE49-F238E27FC236}">
              <a16:creationId xmlns:a16="http://schemas.microsoft.com/office/drawing/2014/main" id="{E246A860-F070-419B-B56A-C0DFBF8D148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" name="Flecha derecha 1">
          <a:extLst>
            <a:ext uri="{FF2B5EF4-FFF2-40B4-BE49-F238E27FC236}">
              <a16:creationId xmlns:a16="http://schemas.microsoft.com/office/drawing/2014/main" id="{571D153E-4824-4AC6-BBA8-2CDD6245D5C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" name="Flecha derecha 1">
          <a:extLst>
            <a:ext uri="{FF2B5EF4-FFF2-40B4-BE49-F238E27FC236}">
              <a16:creationId xmlns:a16="http://schemas.microsoft.com/office/drawing/2014/main" id="{4D5F07DA-696E-4A26-99F5-A1790FCFC30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" name="Flecha derecha 1">
          <a:extLst>
            <a:ext uri="{FF2B5EF4-FFF2-40B4-BE49-F238E27FC236}">
              <a16:creationId xmlns:a16="http://schemas.microsoft.com/office/drawing/2014/main" id="{34D235DE-F590-47FA-9422-CACFC8627EA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0" name="Flecha derecha 1">
          <a:extLst>
            <a:ext uri="{FF2B5EF4-FFF2-40B4-BE49-F238E27FC236}">
              <a16:creationId xmlns:a16="http://schemas.microsoft.com/office/drawing/2014/main" id="{B3703643-7668-42D6-96CE-D2A4735FD363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" name="Flecha derecha 1">
          <a:extLst>
            <a:ext uri="{FF2B5EF4-FFF2-40B4-BE49-F238E27FC236}">
              <a16:creationId xmlns:a16="http://schemas.microsoft.com/office/drawing/2014/main" id="{4135C599-C4C6-4837-848F-17FF038BC78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" name="Flecha derecha 1">
          <a:extLst>
            <a:ext uri="{FF2B5EF4-FFF2-40B4-BE49-F238E27FC236}">
              <a16:creationId xmlns:a16="http://schemas.microsoft.com/office/drawing/2014/main" id="{295AEEF1-F7D4-453B-9979-8BA45F122C6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" name="Flecha derecha 1">
          <a:extLst>
            <a:ext uri="{FF2B5EF4-FFF2-40B4-BE49-F238E27FC236}">
              <a16:creationId xmlns:a16="http://schemas.microsoft.com/office/drawing/2014/main" id="{3FD4846D-E7C1-4910-969B-2F4EBD82176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" name="Flecha derecha 1">
          <a:extLst>
            <a:ext uri="{FF2B5EF4-FFF2-40B4-BE49-F238E27FC236}">
              <a16:creationId xmlns:a16="http://schemas.microsoft.com/office/drawing/2014/main" id="{DF425E0A-CCBA-4B60-92FB-953EA65ED3F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5" name="Flecha derecha 1">
          <a:extLst>
            <a:ext uri="{FF2B5EF4-FFF2-40B4-BE49-F238E27FC236}">
              <a16:creationId xmlns:a16="http://schemas.microsoft.com/office/drawing/2014/main" id="{02CC37D6-F555-4B5F-958D-B0A31189B34C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6" name="Flecha derecha 1">
          <a:extLst>
            <a:ext uri="{FF2B5EF4-FFF2-40B4-BE49-F238E27FC236}">
              <a16:creationId xmlns:a16="http://schemas.microsoft.com/office/drawing/2014/main" id="{D4A7EB7C-E14E-44E2-81CD-5A09F0371FF0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37" name="Flecha derecha 1">
          <a:extLst>
            <a:ext uri="{FF2B5EF4-FFF2-40B4-BE49-F238E27FC236}">
              <a16:creationId xmlns:a16="http://schemas.microsoft.com/office/drawing/2014/main" id="{DD55EFCC-C1F5-4017-8DFE-9682B2668D6A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" name="Flecha derecha 1">
          <a:extLst>
            <a:ext uri="{FF2B5EF4-FFF2-40B4-BE49-F238E27FC236}">
              <a16:creationId xmlns:a16="http://schemas.microsoft.com/office/drawing/2014/main" id="{6370E581-6CD6-4BF9-A3CF-A4DC1B2F3A2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" name="Flecha derecha 1">
          <a:extLst>
            <a:ext uri="{FF2B5EF4-FFF2-40B4-BE49-F238E27FC236}">
              <a16:creationId xmlns:a16="http://schemas.microsoft.com/office/drawing/2014/main" id="{3BC0B4CC-0853-4005-9A32-1FEAE31727E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0" name="Flecha derecha 1">
          <a:extLst>
            <a:ext uri="{FF2B5EF4-FFF2-40B4-BE49-F238E27FC236}">
              <a16:creationId xmlns:a16="http://schemas.microsoft.com/office/drawing/2014/main" id="{BEA99A5A-2E6F-4862-B336-3884556DF206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1" name="Flecha derecha 1">
          <a:extLst>
            <a:ext uri="{FF2B5EF4-FFF2-40B4-BE49-F238E27FC236}">
              <a16:creationId xmlns:a16="http://schemas.microsoft.com/office/drawing/2014/main" id="{80A87497-FE46-440F-800B-E6C52E5A66DB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2" name="Flecha derecha 1">
          <a:extLst>
            <a:ext uri="{FF2B5EF4-FFF2-40B4-BE49-F238E27FC236}">
              <a16:creationId xmlns:a16="http://schemas.microsoft.com/office/drawing/2014/main" id="{905649E3-2D6A-47F7-8C0A-A06EE35039B0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" name="Flecha derecha 1">
          <a:extLst>
            <a:ext uri="{FF2B5EF4-FFF2-40B4-BE49-F238E27FC236}">
              <a16:creationId xmlns:a16="http://schemas.microsoft.com/office/drawing/2014/main" id="{4038AEA6-922B-4396-B89D-03C41153C2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" name="Flecha derecha 1">
          <a:extLst>
            <a:ext uri="{FF2B5EF4-FFF2-40B4-BE49-F238E27FC236}">
              <a16:creationId xmlns:a16="http://schemas.microsoft.com/office/drawing/2014/main" id="{7E2A2903-4A5E-4B6E-9420-5D5895B646E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" name="Flecha derecha 1">
          <a:extLst>
            <a:ext uri="{FF2B5EF4-FFF2-40B4-BE49-F238E27FC236}">
              <a16:creationId xmlns:a16="http://schemas.microsoft.com/office/drawing/2014/main" id="{D7D2B3CC-C2B4-4A56-87BC-C38BA0AF87A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118</xdr:row>
      <xdr:rowOff>47627</xdr:rowOff>
    </xdr:from>
    <xdr:to>
      <xdr:col>1</xdr:col>
      <xdr:colOff>3375024</xdr:colOff>
      <xdr:row>118</xdr:row>
      <xdr:rowOff>177800</xdr:rowOff>
    </xdr:to>
    <xdr:sp macro="" textlink="">
      <xdr:nvSpPr>
        <xdr:cNvPr id="46" name="Flecha derecha 1">
          <a:extLst>
            <a:ext uri="{FF2B5EF4-FFF2-40B4-BE49-F238E27FC236}">
              <a16:creationId xmlns:a16="http://schemas.microsoft.com/office/drawing/2014/main" id="{DF166DBA-5415-4452-870B-F57A853B3B11}"/>
            </a:ext>
          </a:extLst>
        </xdr:cNvPr>
        <xdr:cNvSpPr/>
      </xdr:nvSpPr>
      <xdr:spPr>
        <a:xfrm>
          <a:off x="3936999" y="23269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" name="Flecha derecha 1">
          <a:extLst>
            <a:ext uri="{FF2B5EF4-FFF2-40B4-BE49-F238E27FC236}">
              <a16:creationId xmlns:a16="http://schemas.microsoft.com/office/drawing/2014/main" id="{7DF4C35A-EE0B-4355-933D-EBEC13EE7CF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" name="Flecha derecha 1">
          <a:extLst>
            <a:ext uri="{FF2B5EF4-FFF2-40B4-BE49-F238E27FC236}">
              <a16:creationId xmlns:a16="http://schemas.microsoft.com/office/drawing/2014/main" id="{38D5B2DC-D3D9-437B-A629-34217F67662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" name="Flecha derecha 1">
          <a:extLst>
            <a:ext uri="{FF2B5EF4-FFF2-40B4-BE49-F238E27FC236}">
              <a16:creationId xmlns:a16="http://schemas.microsoft.com/office/drawing/2014/main" id="{3EFA4073-92D2-487B-9209-F7F0581C198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0" name="Flecha derecha 1">
          <a:extLst>
            <a:ext uri="{FF2B5EF4-FFF2-40B4-BE49-F238E27FC236}">
              <a16:creationId xmlns:a16="http://schemas.microsoft.com/office/drawing/2014/main" id="{62D960FE-29CC-4AEB-902C-6984515CC4C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1" name="Flecha derecha 1">
          <a:extLst>
            <a:ext uri="{FF2B5EF4-FFF2-40B4-BE49-F238E27FC236}">
              <a16:creationId xmlns:a16="http://schemas.microsoft.com/office/drawing/2014/main" id="{AB4320BD-C191-41D4-B706-029CFD7A253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2" name="Flecha derecha 1">
          <a:extLst>
            <a:ext uri="{FF2B5EF4-FFF2-40B4-BE49-F238E27FC236}">
              <a16:creationId xmlns:a16="http://schemas.microsoft.com/office/drawing/2014/main" id="{067D6D46-3DFF-4FD9-8303-F7D342D7B26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" name="Flecha derecha 1">
          <a:extLst>
            <a:ext uri="{FF2B5EF4-FFF2-40B4-BE49-F238E27FC236}">
              <a16:creationId xmlns:a16="http://schemas.microsoft.com/office/drawing/2014/main" id="{FE680CEB-854F-41A4-84A8-8E66D300486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4" name="Flecha derecha 1">
          <a:extLst>
            <a:ext uri="{FF2B5EF4-FFF2-40B4-BE49-F238E27FC236}">
              <a16:creationId xmlns:a16="http://schemas.microsoft.com/office/drawing/2014/main" id="{F1A1790A-E1A2-4A29-A7DB-03D598F0348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5" name="Flecha derecha 1">
          <a:extLst>
            <a:ext uri="{FF2B5EF4-FFF2-40B4-BE49-F238E27FC236}">
              <a16:creationId xmlns:a16="http://schemas.microsoft.com/office/drawing/2014/main" id="{32CAE156-30DB-4C3C-9C71-A89B6E0DB44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6" name="Flecha derecha 1">
          <a:extLst>
            <a:ext uri="{FF2B5EF4-FFF2-40B4-BE49-F238E27FC236}">
              <a16:creationId xmlns:a16="http://schemas.microsoft.com/office/drawing/2014/main" id="{DE12736A-ECC2-4291-976F-05CEB7B476A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7" name="Flecha derecha 1">
          <a:extLst>
            <a:ext uri="{FF2B5EF4-FFF2-40B4-BE49-F238E27FC236}">
              <a16:creationId xmlns:a16="http://schemas.microsoft.com/office/drawing/2014/main" id="{2D78A7E8-6F6B-4198-A94E-E5EB1F4038B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" name="Flecha derecha 1">
          <a:extLst>
            <a:ext uri="{FF2B5EF4-FFF2-40B4-BE49-F238E27FC236}">
              <a16:creationId xmlns:a16="http://schemas.microsoft.com/office/drawing/2014/main" id="{D142BE0B-B833-48A5-B240-DF6A4EC5F63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59" name="Flecha derecha 1">
          <a:extLst>
            <a:ext uri="{FF2B5EF4-FFF2-40B4-BE49-F238E27FC236}">
              <a16:creationId xmlns:a16="http://schemas.microsoft.com/office/drawing/2014/main" id="{8BCFA9C6-EE9C-46BF-B817-DB854AE9D88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0" name="Flecha derecha 1">
          <a:extLst>
            <a:ext uri="{FF2B5EF4-FFF2-40B4-BE49-F238E27FC236}">
              <a16:creationId xmlns:a16="http://schemas.microsoft.com/office/drawing/2014/main" id="{1DC37068-69D1-4FDA-A3C1-098BBD82EF1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1" name="Flecha derecha 1">
          <a:extLst>
            <a:ext uri="{FF2B5EF4-FFF2-40B4-BE49-F238E27FC236}">
              <a16:creationId xmlns:a16="http://schemas.microsoft.com/office/drawing/2014/main" id="{A98B2F1F-8A85-4536-90AD-E5C578DB09E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" name="Flecha derecha 1">
          <a:extLst>
            <a:ext uri="{FF2B5EF4-FFF2-40B4-BE49-F238E27FC236}">
              <a16:creationId xmlns:a16="http://schemas.microsoft.com/office/drawing/2014/main" id="{ED56CD95-6C55-41A7-A82C-5A6AA3167FF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3" name="Flecha derecha 1">
          <a:extLst>
            <a:ext uri="{FF2B5EF4-FFF2-40B4-BE49-F238E27FC236}">
              <a16:creationId xmlns:a16="http://schemas.microsoft.com/office/drawing/2014/main" id="{2067661A-58F5-4C9B-B441-0BC10AD37BC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4" name="Flecha derecha 1">
          <a:extLst>
            <a:ext uri="{FF2B5EF4-FFF2-40B4-BE49-F238E27FC236}">
              <a16:creationId xmlns:a16="http://schemas.microsoft.com/office/drawing/2014/main" id="{A6D4DC37-7ED9-4162-B5AA-1016C7E55C9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5" name="Flecha derecha 1">
          <a:extLst>
            <a:ext uri="{FF2B5EF4-FFF2-40B4-BE49-F238E27FC236}">
              <a16:creationId xmlns:a16="http://schemas.microsoft.com/office/drawing/2014/main" id="{9A3E8056-BBF7-43A6-90E6-A1E2A6209AB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6" name="Flecha derecha 1">
          <a:extLst>
            <a:ext uri="{FF2B5EF4-FFF2-40B4-BE49-F238E27FC236}">
              <a16:creationId xmlns:a16="http://schemas.microsoft.com/office/drawing/2014/main" id="{63913DA0-8BA1-4B7A-ACF1-CACBCBE685F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7" name="Flecha derecha 1">
          <a:extLst>
            <a:ext uri="{FF2B5EF4-FFF2-40B4-BE49-F238E27FC236}">
              <a16:creationId xmlns:a16="http://schemas.microsoft.com/office/drawing/2014/main" id="{25445EDC-02B0-4EAB-96E2-570F858A302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8" name="Flecha derecha 1">
          <a:extLst>
            <a:ext uri="{FF2B5EF4-FFF2-40B4-BE49-F238E27FC236}">
              <a16:creationId xmlns:a16="http://schemas.microsoft.com/office/drawing/2014/main" id="{BEB7A582-800E-4F53-880C-B961B8E0BE1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69" name="Flecha derecha 1">
          <a:extLst>
            <a:ext uri="{FF2B5EF4-FFF2-40B4-BE49-F238E27FC236}">
              <a16:creationId xmlns:a16="http://schemas.microsoft.com/office/drawing/2014/main" id="{399AB2BB-7772-4050-8148-599870CD468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0" name="Flecha derecha 1">
          <a:extLst>
            <a:ext uri="{FF2B5EF4-FFF2-40B4-BE49-F238E27FC236}">
              <a16:creationId xmlns:a16="http://schemas.microsoft.com/office/drawing/2014/main" id="{9CF5EBDE-89C5-4C4A-86A1-F04BEF33323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1" name="Flecha derecha 25">
          <a:extLst>
            <a:ext uri="{FF2B5EF4-FFF2-40B4-BE49-F238E27FC236}">
              <a16:creationId xmlns:a16="http://schemas.microsoft.com/office/drawing/2014/main" id="{69ECC585-6091-4B91-A846-CC2457AD3BF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2" name="Flecha derecha 1">
          <a:extLst>
            <a:ext uri="{FF2B5EF4-FFF2-40B4-BE49-F238E27FC236}">
              <a16:creationId xmlns:a16="http://schemas.microsoft.com/office/drawing/2014/main" id="{F9CB481A-1099-42DE-AC0B-A583D300510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3" name="Flecha derecha 1">
          <a:extLst>
            <a:ext uri="{FF2B5EF4-FFF2-40B4-BE49-F238E27FC236}">
              <a16:creationId xmlns:a16="http://schemas.microsoft.com/office/drawing/2014/main" id="{880F5384-3DD6-44B9-ABBB-374E8B1B740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4" name="Flecha derecha 1">
          <a:extLst>
            <a:ext uri="{FF2B5EF4-FFF2-40B4-BE49-F238E27FC236}">
              <a16:creationId xmlns:a16="http://schemas.microsoft.com/office/drawing/2014/main" id="{99D8EE80-7E02-4A12-98F5-C2D8F87CFF2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5" name="Flecha derecha 1">
          <a:extLst>
            <a:ext uri="{FF2B5EF4-FFF2-40B4-BE49-F238E27FC236}">
              <a16:creationId xmlns:a16="http://schemas.microsoft.com/office/drawing/2014/main" id="{5FC7D84C-F382-4B03-9C19-FCE7B986734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6" name="Flecha derecha 1">
          <a:extLst>
            <a:ext uri="{FF2B5EF4-FFF2-40B4-BE49-F238E27FC236}">
              <a16:creationId xmlns:a16="http://schemas.microsoft.com/office/drawing/2014/main" id="{C0E49493-0BEF-4E3B-840F-9C8A8A3A0C5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7" name="Flecha derecha 1">
          <a:extLst>
            <a:ext uri="{FF2B5EF4-FFF2-40B4-BE49-F238E27FC236}">
              <a16:creationId xmlns:a16="http://schemas.microsoft.com/office/drawing/2014/main" id="{CA1278A2-546C-4C0C-A4EA-62F20EEE69D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78" name="Flecha derecha 1">
          <a:extLst>
            <a:ext uri="{FF2B5EF4-FFF2-40B4-BE49-F238E27FC236}">
              <a16:creationId xmlns:a16="http://schemas.microsoft.com/office/drawing/2014/main" id="{0A70C7DC-5732-462B-AD63-88AD60CD50A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79" name="Flecha derecha 1">
          <a:extLst>
            <a:ext uri="{FF2B5EF4-FFF2-40B4-BE49-F238E27FC236}">
              <a16:creationId xmlns:a16="http://schemas.microsoft.com/office/drawing/2014/main" id="{B3050352-B158-4470-A0A5-3EE4A625F2C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0" name="Flecha derecha 1">
          <a:extLst>
            <a:ext uri="{FF2B5EF4-FFF2-40B4-BE49-F238E27FC236}">
              <a16:creationId xmlns:a16="http://schemas.microsoft.com/office/drawing/2014/main" id="{7F5EEB62-C518-4317-83A6-FDABE1BE20D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1" name="Flecha derecha 1">
          <a:extLst>
            <a:ext uri="{FF2B5EF4-FFF2-40B4-BE49-F238E27FC236}">
              <a16:creationId xmlns:a16="http://schemas.microsoft.com/office/drawing/2014/main" id="{129C7ABD-94BD-410F-8127-FA696FB331A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2" name="Flecha derecha 1">
          <a:extLst>
            <a:ext uri="{FF2B5EF4-FFF2-40B4-BE49-F238E27FC236}">
              <a16:creationId xmlns:a16="http://schemas.microsoft.com/office/drawing/2014/main" id="{EF3F95E0-E273-436B-832F-38C16F736B7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3" name="Flecha derecha 1">
          <a:extLst>
            <a:ext uri="{FF2B5EF4-FFF2-40B4-BE49-F238E27FC236}">
              <a16:creationId xmlns:a16="http://schemas.microsoft.com/office/drawing/2014/main" id="{0A0826ED-ED74-4E87-B955-C7F2A2EFB9B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4" name="Flecha derecha 1">
          <a:extLst>
            <a:ext uri="{FF2B5EF4-FFF2-40B4-BE49-F238E27FC236}">
              <a16:creationId xmlns:a16="http://schemas.microsoft.com/office/drawing/2014/main" id="{CFA179B6-A5E5-4D45-89B3-BC495507372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5" name="Flecha derecha 1">
          <a:extLst>
            <a:ext uri="{FF2B5EF4-FFF2-40B4-BE49-F238E27FC236}">
              <a16:creationId xmlns:a16="http://schemas.microsoft.com/office/drawing/2014/main" id="{2641A940-1DBE-457E-93AD-F49535C6DF5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6" name="Flecha derecha 1">
          <a:extLst>
            <a:ext uri="{FF2B5EF4-FFF2-40B4-BE49-F238E27FC236}">
              <a16:creationId xmlns:a16="http://schemas.microsoft.com/office/drawing/2014/main" id="{0B368E50-D21E-49D5-AF02-02082CDD1D5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7" name="Flecha derecha 1">
          <a:extLst>
            <a:ext uri="{FF2B5EF4-FFF2-40B4-BE49-F238E27FC236}">
              <a16:creationId xmlns:a16="http://schemas.microsoft.com/office/drawing/2014/main" id="{53475F0A-30AB-4305-B984-1BB9BDBD2B5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88" name="Flecha derecha 1">
          <a:extLst>
            <a:ext uri="{FF2B5EF4-FFF2-40B4-BE49-F238E27FC236}">
              <a16:creationId xmlns:a16="http://schemas.microsoft.com/office/drawing/2014/main" id="{5B504829-357C-4F2D-B569-BF7D7953700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89" name="Flecha derecha 1">
          <a:extLst>
            <a:ext uri="{FF2B5EF4-FFF2-40B4-BE49-F238E27FC236}">
              <a16:creationId xmlns:a16="http://schemas.microsoft.com/office/drawing/2014/main" id="{B6C47342-4FF9-407B-88B8-FEB3AAACB93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0" name="Flecha derecha 1">
          <a:extLst>
            <a:ext uri="{FF2B5EF4-FFF2-40B4-BE49-F238E27FC236}">
              <a16:creationId xmlns:a16="http://schemas.microsoft.com/office/drawing/2014/main" id="{AD5E347D-EC67-4AC3-BEBD-D25DADBE296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1" name="Flecha derecha 1">
          <a:extLst>
            <a:ext uri="{FF2B5EF4-FFF2-40B4-BE49-F238E27FC236}">
              <a16:creationId xmlns:a16="http://schemas.microsoft.com/office/drawing/2014/main" id="{7796743C-7B69-4254-82B8-83B79B73904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2" name="Flecha derecha 1">
          <a:extLst>
            <a:ext uri="{FF2B5EF4-FFF2-40B4-BE49-F238E27FC236}">
              <a16:creationId xmlns:a16="http://schemas.microsoft.com/office/drawing/2014/main" id="{278ADBD4-55AE-40F6-95D1-7BC7CDC30A2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3" name="Flecha derecha 1">
          <a:extLst>
            <a:ext uri="{FF2B5EF4-FFF2-40B4-BE49-F238E27FC236}">
              <a16:creationId xmlns:a16="http://schemas.microsoft.com/office/drawing/2014/main" id="{DCBB4222-0550-444E-8AF9-A05E9CC5BC7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4" name="Flecha derecha 1">
          <a:extLst>
            <a:ext uri="{FF2B5EF4-FFF2-40B4-BE49-F238E27FC236}">
              <a16:creationId xmlns:a16="http://schemas.microsoft.com/office/drawing/2014/main" id="{02F7429A-47BA-4591-AEB0-EA7B386A8F6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5" name="Flecha derecha 1">
          <a:extLst>
            <a:ext uri="{FF2B5EF4-FFF2-40B4-BE49-F238E27FC236}">
              <a16:creationId xmlns:a16="http://schemas.microsoft.com/office/drawing/2014/main" id="{8E5B487B-E2E8-4C1F-9F09-3AB6D250078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6" name="Flecha derecha 1">
          <a:extLst>
            <a:ext uri="{FF2B5EF4-FFF2-40B4-BE49-F238E27FC236}">
              <a16:creationId xmlns:a16="http://schemas.microsoft.com/office/drawing/2014/main" id="{65E79314-C5F4-43A9-931D-B3DA5DA29D8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97" name="Flecha derecha 1">
          <a:extLst>
            <a:ext uri="{FF2B5EF4-FFF2-40B4-BE49-F238E27FC236}">
              <a16:creationId xmlns:a16="http://schemas.microsoft.com/office/drawing/2014/main" id="{D87E01BD-226F-4463-800E-E5E0AEBCB3C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8" name="Flecha derecha 1">
          <a:extLst>
            <a:ext uri="{FF2B5EF4-FFF2-40B4-BE49-F238E27FC236}">
              <a16:creationId xmlns:a16="http://schemas.microsoft.com/office/drawing/2014/main" id="{DE49ED59-09B0-4D51-8981-3EFCE326F2B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99" name="Flecha derecha 1">
          <a:extLst>
            <a:ext uri="{FF2B5EF4-FFF2-40B4-BE49-F238E27FC236}">
              <a16:creationId xmlns:a16="http://schemas.microsoft.com/office/drawing/2014/main" id="{3DF32932-AACC-4704-8926-42691A7D8D2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0" name="Flecha derecha 1">
          <a:extLst>
            <a:ext uri="{FF2B5EF4-FFF2-40B4-BE49-F238E27FC236}">
              <a16:creationId xmlns:a16="http://schemas.microsoft.com/office/drawing/2014/main" id="{6C48B88E-53C7-4D3F-94ED-708935AB9FC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1" name="Flecha derecha 1">
          <a:extLst>
            <a:ext uri="{FF2B5EF4-FFF2-40B4-BE49-F238E27FC236}">
              <a16:creationId xmlns:a16="http://schemas.microsoft.com/office/drawing/2014/main" id="{358CB87F-CB7F-4E70-AF4B-807A9D65C54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2" name="Flecha derecha 1">
          <a:extLst>
            <a:ext uri="{FF2B5EF4-FFF2-40B4-BE49-F238E27FC236}">
              <a16:creationId xmlns:a16="http://schemas.microsoft.com/office/drawing/2014/main" id="{510309A8-4D2E-4A07-9527-E24D9A57EFC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3" name="Flecha derecha 1">
          <a:extLst>
            <a:ext uri="{FF2B5EF4-FFF2-40B4-BE49-F238E27FC236}">
              <a16:creationId xmlns:a16="http://schemas.microsoft.com/office/drawing/2014/main" id="{96897417-2A48-4957-B83E-0F42DE55AA4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4" name="Flecha derecha 1">
          <a:extLst>
            <a:ext uri="{FF2B5EF4-FFF2-40B4-BE49-F238E27FC236}">
              <a16:creationId xmlns:a16="http://schemas.microsoft.com/office/drawing/2014/main" id="{A0CA8027-E8E5-4683-B645-80EDAAED344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05" name="Flecha derecha 1">
          <a:extLst>
            <a:ext uri="{FF2B5EF4-FFF2-40B4-BE49-F238E27FC236}">
              <a16:creationId xmlns:a16="http://schemas.microsoft.com/office/drawing/2014/main" id="{1E157C25-0AC8-4A94-81AE-F3590AC9D85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6" name="Flecha derecha 1">
          <a:extLst>
            <a:ext uri="{FF2B5EF4-FFF2-40B4-BE49-F238E27FC236}">
              <a16:creationId xmlns:a16="http://schemas.microsoft.com/office/drawing/2014/main" id="{476B9CD7-51B1-45D3-8EC5-C1C1D7A8C35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7" name="Flecha derecha 1">
          <a:extLst>
            <a:ext uri="{FF2B5EF4-FFF2-40B4-BE49-F238E27FC236}">
              <a16:creationId xmlns:a16="http://schemas.microsoft.com/office/drawing/2014/main" id="{B6696FDF-73D6-4828-86EF-86394F44AE2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8" name="Flecha derecha 1">
          <a:extLst>
            <a:ext uri="{FF2B5EF4-FFF2-40B4-BE49-F238E27FC236}">
              <a16:creationId xmlns:a16="http://schemas.microsoft.com/office/drawing/2014/main" id="{3E5B4BFF-7226-4800-A7F3-0B9D08816F6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09" name="Flecha derecha 1">
          <a:extLst>
            <a:ext uri="{FF2B5EF4-FFF2-40B4-BE49-F238E27FC236}">
              <a16:creationId xmlns:a16="http://schemas.microsoft.com/office/drawing/2014/main" id="{11D70AD2-41A1-4362-8463-95290955DAF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0" name="Flecha derecha 25">
          <a:extLst>
            <a:ext uri="{FF2B5EF4-FFF2-40B4-BE49-F238E27FC236}">
              <a16:creationId xmlns:a16="http://schemas.microsoft.com/office/drawing/2014/main" id="{B2278F79-49FF-49F6-A9C6-3ED7BA1181B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1" name="Flecha derecha 1">
          <a:extLst>
            <a:ext uri="{FF2B5EF4-FFF2-40B4-BE49-F238E27FC236}">
              <a16:creationId xmlns:a16="http://schemas.microsoft.com/office/drawing/2014/main" id="{03C6A840-86EF-438D-A067-ECF2D991D0B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2" name="Flecha derecha 1">
          <a:extLst>
            <a:ext uri="{FF2B5EF4-FFF2-40B4-BE49-F238E27FC236}">
              <a16:creationId xmlns:a16="http://schemas.microsoft.com/office/drawing/2014/main" id="{3B04E3AD-26B0-4F31-81F8-D84CBB96BF4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3" name="Flecha derecha 1">
          <a:extLst>
            <a:ext uri="{FF2B5EF4-FFF2-40B4-BE49-F238E27FC236}">
              <a16:creationId xmlns:a16="http://schemas.microsoft.com/office/drawing/2014/main" id="{A792D084-10D7-41FB-B0A3-6F740FE8D0B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4" name="Flecha derecha 1">
          <a:extLst>
            <a:ext uri="{FF2B5EF4-FFF2-40B4-BE49-F238E27FC236}">
              <a16:creationId xmlns:a16="http://schemas.microsoft.com/office/drawing/2014/main" id="{DD74CE16-E5A2-48BC-AA1D-879E024AEB9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5" name="Flecha derecha 1">
          <a:extLst>
            <a:ext uri="{FF2B5EF4-FFF2-40B4-BE49-F238E27FC236}">
              <a16:creationId xmlns:a16="http://schemas.microsoft.com/office/drawing/2014/main" id="{D3B7B31A-FCE5-45DF-984B-1B1C037156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6" name="Flecha derecha 1">
          <a:extLst>
            <a:ext uri="{FF2B5EF4-FFF2-40B4-BE49-F238E27FC236}">
              <a16:creationId xmlns:a16="http://schemas.microsoft.com/office/drawing/2014/main" id="{14E8C421-DF93-4D4E-94D1-DF67DDE0215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7" name="Flecha derecha 1">
          <a:extLst>
            <a:ext uri="{FF2B5EF4-FFF2-40B4-BE49-F238E27FC236}">
              <a16:creationId xmlns:a16="http://schemas.microsoft.com/office/drawing/2014/main" id="{C6C0464E-F9BB-4F61-A99C-84DE69C2DAA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18" name="Flecha derecha 1">
          <a:extLst>
            <a:ext uri="{FF2B5EF4-FFF2-40B4-BE49-F238E27FC236}">
              <a16:creationId xmlns:a16="http://schemas.microsoft.com/office/drawing/2014/main" id="{CE55A27A-8C96-44CC-8810-4792C516090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19" name="Flecha derecha 1">
          <a:extLst>
            <a:ext uri="{FF2B5EF4-FFF2-40B4-BE49-F238E27FC236}">
              <a16:creationId xmlns:a16="http://schemas.microsoft.com/office/drawing/2014/main" id="{E8E3E259-F698-42DE-9437-0EDD1808CB3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0" name="Flecha derecha 1">
          <a:extLst>
            <a:ext uri="{FF2B5EF4-FFF2-40B4-BE49-F238E27FC236}">
              <a16:creationId xmlns:a16="http://schemas.microsoft.com/office/drawing/2014/main" id="{C5239576-D909-4FED-8003-E9EE7CB04A8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1" name="Flecha derecha 1">
          <a:extLst>
            <a:ext uri="{FF2B5EF4-FFF2-40B4-BE49-F238E27FC236}">
              <a16:creationId xmlns:a16="http://schemas.microsoft.com/office/drawing/2014/main" id="{2696CE49-2FC2-4F2F-B495-7F900CA92C6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2" name="Flecha derecha 1">
          <a:extLst>
            <a:ext uri="{FF2B5EF4-FFF2-40B4-BE49-F238E27FC236}">
              <a16:creationId xmlns:a16="http://schemas.microsoft.com/office/drawing/2014/main" id="{0D3D5C35-1E18-4D66-AEC8-BFA002240B7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3" name="Flecha derecha 1">
          <a:extLst>
            <a:ext uri="{FF2B5EF4-FFF2-40B4-BE49-F238E27FC236}">
              <a16:creationId xmlns:a16="http://schemas.microsoft.com/office/drawing/2014/main" id="{D1476336-9BDD-416D-8AD3-F9B98C1AADD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4" name="Flecha derecha 1">
          <a:extLst>
            <a:ext uri="{FF2B5EF4-FFF2-40B4-BE49-F238E27FC236}">
              <a16:creationId xmlns:a16="http://schemas.microsoft.com/office/drawing/2014/main" id="{6E8087D8-FB08-492B-83AA-AA48E693BC9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5" name="Flecha derecha 1">
          <a:extLst>
            <a:ext uri="{FF2B5EF4-FFF2-40B4-BE49-F238E27FC236}">
              <a16:creationId xmlns:a16="http://schemas.microsoft.com/office/drawing/2014/main" id="{3190522F-FBE9-4C3A-98C7-4F55EC92400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6" name="Flecha derecha 1">
          <a:extLst>
            <a:ext uri="{FF2B5EF4-FFF2-40B4-BE49-F238E27FC236}">
              <a16:creationId xmlns:a16="http://schemas.microsoft.com/office/drawing/2014/main" id="{706B77CF-DE4A-4997-9AEC-93918335CDB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27" name="Flecha derecha 1">
          <a:extLst>
            <a:ext uri="{FF2B5EF4-FFF2-40B4-BE49-F238E27FC236}">
              <a16:creationId xmlns:a16="http://schemas.microsoft.com/office/drawing/2014/main" id="{D3140D83-46F8-4741-A3B8-A8C17C7DC63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8" name="Flecha derecha 1">
          <a:extLst>
            <a:ext uri="{FF2B5EF4-FFF2-40B4-BE49-F238E27FC236}">
              <a16:creationId xmlns:a16="http://schemas.microsoft.com/office/drawing/2014/main" id="{A38B8BE7-9A28-4BD6-A520-54D90867A7C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29" name="Flecha derecha 1">
          <a:extLst>
            <a:ext uri="{FF2B5EF4-FFF2-40B4-BE49-F238E27FC236}">
              <a16:creationId xmlns:a16="http://schemas.microsoft.com/office/drawing/2014/main" id="{BC51D8ED-574E-4A32-904D-5055DB83B6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0" name="Flecha derecha 1">
          <a:extLst>
            <a:ext uri="{FF2B5EF4-FFF2-40B4-BE49-F238E27FC236}">
              <a16:creationId xmlns:a16="http://schemas.microsoft.com/office/drawing/2014/main" id="{BF3DF1B8-384A-44FC-9161-B2E4F7F47E9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1" name="Flecha derecha 1">
          <a:extLst>
            <a:ext uri="{FF2B5EF4-FFF2-40B4-BE49-F238E27FC236}">
              <a16:creationId xmlns:a16="http://schemas.microsoft.com/office/drawing/2014/main" id="{66B8045C-97E3-42A8-B41D-3D68464E471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2" name="Flecha derecha 1">
          <a:extLst>
            <a:ext uri="{FF2B5EF4-FFF2-40B4-BE49-F238E27FC236}">
              <a16:creationId xmlns:a16="http://schemas.microsoft.com/office/drawing/2014/main" id="{1DCB259C-B8F3-4487-8506-D5715EA1C9C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3" name="Flecha derecha 1">
          <a:extLst>
            <a:ext uri="{FF2B5EF4-FFF2-40B4-BE49-F238E27FC236}">
              <a16:creationId xmlns:a16="http://schemas.microsoft.com/office/drawing/2014/main" id="{B7997700-C4FE-473C-954F-56CB9583AEB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4" name="Flecha derecha 1">
          <a:extLst>
            <a:ext uri="{FF2B5EF4-FFF2-40B4-BE49-F238E27FC236}">
              <a16:creationId xmlns:a16="http://schemas.microsoft.com/office/drawing/2014/main" id="{CE42E516-F095-4DC1-876A-18C27F6986D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5" name="Flecha derecha 1">
          <a:extLst>
            <a:ext uri="{FF2B5EF4-FFF2-40B4-BE49-F238E27FC236}">
              <a16:creationId xmlns:a16="http://schemas.microsoft.com/office/drawing/2014/main" id="{D0750FDA-9524-4C27-8086-6C1A270F318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36" name="Flecha derecha 1">
          <a:extLst>
            <a:ext uri="{FF2B5EF4-FFF2-40B4-BE49-F238E27FC236}">
              <a16:creationId xmlns:a16="http://schemas.microsoft.com/office/drawing/2014/main" id="{7FE84F51-0C31-4CA6-B3F2-8C0ACD8D37F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7" name="Flecha derecha 1">
          <a:extLst>
            <a:ext uri="{FF2B5EF4-FFF2-40B4-BE49-F238E27FC236}">
              <a16:creationId xmlns:a16="http://schemas.microsoft.com/office/drawing/2014/main" id="{73A1945F-552E-4379-A819-5DF1052C178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8" name="Flecha derecha 1">
          <a:extLst>
            <a:ext uri="{FF2B5EF4-FFF2-40B4-BE49-F238E27FC236}">
              <a16:creationId xmlns:a16="http://schemas.microsoft.com/office/drawing/2014/main" id="{E02A1449-B6A5-4C28-A679-0623328E586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39" name="Flecha derecha 1">
          <a:extLst>
            <a:ext uri="{FF2B5EF4-FFF2-40B4-BE49-F238E27FC236}">
              <a16:creationId xmlns:a16="http://schemas.microsoft.com/office/drawing/2014/main" id="{AB40FFA5-522C-4DF6-AEA0-CBC19817D78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0" name="Flecha derecha 1">
          <a:extLst>
            <a:ext uri="{FF2B5EF4-FFF2-40B4-BE49-F238E27FC236}">
              <a16:creationId xmlns:a16="http://schemas.microsoft.com/office/drawing/2014/main" id="{1DE4DB4D-3298-4425-B010-A5BC07ED4E8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1" name="Flecha derecha 1">
          <a:extLst>
            <a:ext uri="{FF2B5EF4-FFF2-40B4-BE49-F238E27FC236}">
              <a16:creationId xmlns:a16="http://schemas.microsoft.com/office/drawing/2014/main" id="{47EA44BB-AA61-43EF-821D-EC84777134C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2" name="Flecha derecha 1">
          <a:extLst>
            <a:ext uri="{FF2B5EF4-FFF2-40B4-BE49-F238E27FC236}">
              <a16:creationId xmlns:a16="http://schemas.microsoft.com/office/drawing/2014/main" id="{065EBB3C-3F9B-4543-80D4-E31A4F60B28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3" name="Flecha derecha 1">
          <a:extLst>
            <a:ext uri="{FF2B5EF4-FFF2-40B4-BE49-F238E27FC236}">
              <a16:creationId xmlns:a16="http://schemas.microsoft.com/office/drawing/2014/main" id="{282D399A-94F8-4C15-A880-471F94799CA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4" name="Flecha derecha 1">
          <a:extLst>
            <a:ext uri="{FF2B5EF4-FFF2-40B4-BE49-F238E27FC236}">
              <a16:creationId xmlns:a16="http://schemas.microsoft.com/office/drawing/2014/main" id="{8B8ABC26-C5B6-4ADB-B308-E00E8084921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5" name="Flecha derecha 1">
          <a:extLst>
            <a:ext uri="{FF2B5EF4-FFF2-40B4-BE49-F238E27FC236}">
              <a16:creationId xmlns:a16="http://schemas.microsoft.com/office/drawing/2014/main" id="{ED8C87D0-08EE-4298-8FF8-2FFAB906F18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6" name="Flecha derecha 1">
          <a:extLst>
            <a:ext uri="{FF2B5EF4-FFF2-40B4-BE49-F238E27FC236}">
              <a16:creationId xmlns:a16="http://schemas.microsoft.com/office/drawing/2014/main" id="{6857B20E-A4DB-4F5A-8C92-29CBB261AFD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7" name="Flecha derecha 1">
          <a:extLst>
            <a:ext uri="{FF2B5EF4-FFF2-40B4-BE49-F238E27FC236}">
              <a16:creationId xmlns:a16="http://schemas.microsoft.com/office/drawing/2014/main" id="{4BE392BD-F28B-41CC-A5BD-6F0278E6887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48" name="Flecha derecha 1">
          <a:extLst>
            <a:ext uri="{FF2B5EF4-FFF2-40B4-BE49-F238E27FC236}">
              <a16:creationId xmlns:a16="http://schemas.microsoft.com/office/drawing/2014/main" id="{157202FE-0CC2-4FBC-92F2-DCFE245F8E8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49" name="Flecha derecha 1">
          <a:extLst>
            <a:ext uri="{FF2B5EF4-FFF2-40B4-BE49-F238E27FC236}">
              <a16:creationId xmlns:a16="http://schemas.microsoft.com/office/drawing/2014/main" id="{716EE9B4-8BFD-4CB5-A5CA-FEC5CA5CAC2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0" name="Flecha derecha 1">
          <a:extLst>
            <a:ext uri="{FF2B5EF4-FFF2-40B4-BE49-F238E27FC236}">
              <a16:creationId xmlns:a16="http://schemas.microsoft.com/office/drawing/2014/main" id="{36E243B4-0007-4C19-A675-216A6BC3F0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1" name="Flecha derecha 1">
          <a:extLst>
            <a:ext uri="{FF2B5EF4-FFF2-40B4-BE49-F238E27FC236}">
              <a16:creationId xmlns:a16="http://schemas.microsoft.com/office/drawing/2014/main" id="{979971D9-5572-4720-A0D3-DCA81F00EFF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2" name="Flecha derecha 1">
          <a:extLst>
            <a:ext uri="{FF2B5EF4-FFF2-40B4-BE49-F238E27FC236}">
              <a16:creationId xmlns:a16="http://schemas.microsoft.com/office/drawing/2014/main" id="{2E07B1EC-85D3-4740-A50D-A8F43183829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3" name="Flecha derecha 1">
          <a:extLst>
            <a:ext uri="{FF2B5EF4-FFF2-40B4-BE49-F238E27FC236}">
              <a16:creationId xmlns:a16="http://schemas.microsoft.com/office/drawing/2014/main" id="{FFC9F71F-37CE-4EA9-9027-6D14E1E5B71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4" name="Flecha derecha 1">
          <a:extLst>
            <a:ext uri="{FF2B5EF4-FFF2-40B4-BE49-F238E27FC236}">
              <a16:creationId xmlns:a16="http://schemas.microsoft.com/office/drawing/2014/main" id="{8D4054E1-AD3B-4383-9743-292DB735A36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5" name="Flecha derecha 1">
          <a:extLst>
            <a:ext uri="{FF2B5EF4-FFF2-40B4-BE49-F238E27FC236}">
              <a16:creationId xmlns:a16="http://schemas.microsoft.com/office/drawing/2014/main" id="{743ED12B-BFEE-4EED-9E73-14FC1FD189B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6" name="Flecha derecha 1">
          <a:extLst>
            <a:ext uri="{FF2B5EF4-FFF2-40B4-BE49-F238E27FC236}">
              <a16:creationId xmlns:a16="http://schemas.microsoft.com/office/drawing/2014/main" id="{B6B9FBB8-6851-4C70-BFEE-6C324A10EB7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57" name="Flecha derecha 1">
          <a:extLst>
            <a:ext uri="{FF2B5EF4-FFF2-40B4-BE49-F238E27FC236}">
              <a16:creationId xmlns:a16="http://schemas.microsoft.com/office/drawing/2014/main" id="{1DD8BC81-CB4C-4255-9137-A568AECE216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8" name="Flecha derecha 1">
          <a:extLst>
            <a:ext uri="{FF2B5EF4-FFF2-40B4-BE49-F238E27FC236}">
              <a16:creationId xmlns:a16="http://schemas.microsoft.com/office/drawing/2014/main" id="{E889F8A1-6D1D-41A4-9D34-F61CE4824BB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59" name="Flecha derecha 1">
          <a:extLst>
            <a:ext uri="{FF2B5EF4-FFF2-40B4-BE49-F238E27FC236}">
              <a16:creationId xmlns:a16="http://schemas.microsoft.com/office/drawing/2014/main" id="{263EFDCF-270A-4690-9705-16607056CC4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0" name="Flecha derecha 1">
          <a:extLst>
            <a:ext uri="{FF2B5EF4-FFF2-40B4-BE49-F238E27FC236}">
              <a16:creationId xmlns:a16="http://schemas.microsoft.com/office/drawing/2014/main" id="{6F8CEEFF-8FBF-48EB-948B-B40B9D54CF8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1" name="Flecha derecha 1">
          <a:extLst>
            <a:ext uri="{FF2B5EF4-FFF2-40B4-BE49-F238E27FC236}">
              <a16:creationId xmlns:a16="http://schemas.microsoft.com/office/drawing/2014/main" id="{52B00B96-C3B5-4E66-8DDB-273B8E8F658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2" name="Flecha derecha 25">
          <a:extLst>
            <a:ext uri="{FF2B5EF4-FFF2-40B4-BE49-F238E27FC236}">
              <a16:creationId xmlns:a16="http://schemas.microsoft.com/office/drawing/2014/main" id="{6B7E9551-A97D-4E8C-952F-3CFDCB258B5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3" name="Flecha derecha 1">
          <a:extLst>
            <a:ext uri="{FF2B5EF4-FFF2-40B4-BE49-F238E27FC236}">
              <a16:creationId xmlns:a16="http://schemas.microsoft.com/office/drawing/2014/main" id="{3F0B07A0-BBBE-4BE6-A42A-6D9FE047953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4" name="Flecha derecha 1">
          <a:extLst>
            <a:ext uri="{FF2B5EF4-FFF2-40B4-BE49-F238E27FC236}">
              <a16:creationId xmlns:a16="http://schemas.microsoft.com/office/drawing/2014/main" id="{86D49735-3C88-401C-8FD2-65C25699A4D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5" name="Flecha derecha 1">
          <a:extLst>
            <a:ext uri="{FF2B5EF4-FFF2-40B4-BE49-F238E27FC236}">
              <a16:creationId xmlns:a16="http://schemas.microsoft.com/office/drawing/2014/main" id="{AE0150D6-0A3B-4BD6-B1C7-E79CDC92C0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66" name="Flecha derecha 1">
          <a:extLst>
            <a:ext uri="{FF2B5EF4-FFF2-40B4-BE49-F238E27FC236}">
              <a16:creationId xmlns:a16="http://schemas.microsoft.com/office/drawing/2014/main" id="{2381D1DB-C72C-4BED-A292-7F957503AF5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7" name="Flecha derecha 1">
          <a:extLst>
            <a:ext uri="{FF2B5EF4-FFF2-40B4-BE49-F238E27FC236}">
              <a16:creationId xmlns:a16="http://schemas.microsoft.com/office/drawing/2014/main" id="{A68C581A-6909-4E4F-B522-782A7FE4370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8" name="Flecha derecha 1">
          <a:extLst>
            <a:ext uri="{FF2B5EF4-FFF2-40B4-BE49-F238E27FC236}">
              <a16:creationId xmlns:a16="http://schemas.microsoft.com/office/drawing/2014/main" id="{9810F7D6-D619-44F6-B7F6-2058F81D43A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69" name="Flecha derecha 1">
          <a:extLst>
            <a:ext uri="{FF2B5EF4-FFF2-40B4-BE49-F238E27FC236}">
              <a16:creationId xmlns:a16="http://schemas.microsoft.com/office/drawing/2014/main" id="{E7865299-276C-4904-B073-59378F3BB49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0" name="Flecha derecha 1">
          <a:extLst>
            <a:ext uri="{FF2B5EF4-FFF2-40B4-BE49-F238E27FC236}">
              <a16:creationId xmlns:a16="http://schemas.microsoft.com/office/drawing/2014/main" id="{270BB5B7-6D65-45A2-A871-558205667B8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1" name="Flecha derecha 1">
          <a:extLst>
            <a:ext uri="{FF2B5EF4-FFF2-40B4-BE49-F238E27FC236}">
              <a16:creationId xmlns:a16="http://schemas.microsoft.com/office/drawing/2014/main" id="{B2D9E1ED-0FB4-422E-BA8E-93BEAD9C0D2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2" name="Flecha derecha 1">
          <a:extLst>
            <a:ext uri="{FF2B5EF4-FFF2-40B4-BE49-F238E27FC236}">
              <a16:creationId xmlns:a16="http://schemas.microsoft.com/office/drawing/2014/main" id="{25560D20-6512-4C13-AB09-8A6C322EC5F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3" name="Flecha derecha 1">
          <a:extLst>
            <a:ext uri="{FF2B5EF4-FFF2-40B4-BE49-F238E27FC236}">
              <a16:creationId xmlns:a16="http://schemas.microsoft.com/office/drawing/2014/main" id="{CF460BDB-2D9A-455C-8515-74D134FFFDB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4" name="Flecha derecha 1">
          <a:extLst>
            <a:ext uri="{FF2B5EF4-FFF2-40B4-BE49-F238E27FC236}">
              <a16:creationId xmlns:a16="http://schemas.microsoft.com/office/drawing/2014/main" id="{7EEC84AE-C9C3-41B8-A052-E5A3A479B8F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5" name="Flecha derecha 1">
          <a:extLst>
            <a:ext uri="{FF2B5EF4-FFF2-40B4-BE49-F238E27FC236}">
              <a16:creationId xmlns:a16="http://schemas.microsoft.com/office/drawing/2014/main" id="{FC71120F-3F23-470A-B3D1-5497199D709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6" name="Flecha derecha 1">
          <a:extLst>
            <a:ext uri="{FF2B5EF4-FFF2-40B4-BE49-F238E27FC236}">
              <a16:creationId xmlns:a16="http://schemas.microsoft.com/office/drawing/2014/main" id="{1A4091CE-13EA-402E-9A8E-BD4C016BDA6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7" name="Flecha derecha 1">
          <a:extLst>
            <a:ext uri="{FF2B5EF4-FFF2-40B4-BE49-F238E27FC236}">
              <a16:creationId xmlns:a16="http://schemas.microsoft.com/office/drawing/2014/main" id="{F6231B5B-C7CF-49B6-92F8-453B363BD46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78" name="Flecha derecha 1">
          <a:extLst>
            <a:ext uri="{FF2B5EF4-FFF2-40B4-BE49-F238E27FC236}">
              <a16:creationId xmlns:a16="http://schemas.microsoft.com/office/drawing/2014/main" id="{7F85A5E4-94D8-4DDF-A69E-9BD8F69B939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79" name="Flecha derecha 1">
          <a:extLst>
            <a:ext uri="{FF2B5EF4-FFF2-40B4-BE49-F238E27FC236}">
              <a16:creationId xmlns:a16="http://schemas.microsoft.com/office/drawing/2014/main" id="{C1F69AED-77D2-4DE9-B582-7BF83C2827F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0" name="Flecha derecha 1">
          <a:extLst>
            <a:ext uri="{FF2B5EF4-FFF2-40B4-BE49-F238E27FC236}">
              <a16:creationId xmlns:a16="http://schemas.microsoft.com/office/drawing/2014/main" id="{F0AE6042-6409-4B2C-AEBE-22446DE7E80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1" name="Flecha derecha 1">
          <a:extLst>
            <a:ext uri="{FF2B5EF4-FFF2-40B4-BE49-F238E27FC236}">
              <a16:creationId xmlns:a16="http://schemas.microsoft.com/office/drawing/2014/main" id="{3FB72F9A-6292-4C18-81B7-436FF5C6C7C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2" name="Flecha derecha 1">
          <a:extLst>
            <a:ext uri="{FF2B5EF4-FFF2-40B4-BE49-F238E27FC236}">
              <a16:creationId xmlns:a16="http://schemas.microsoft.com/office/drawing/2014/main" id="{A52964E0-D1A0-46B6-ADB5-C7CE613587B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3" name="Flecha derecha 1">
          <a:extLst>
            <a:ext uri="{FF2B5EF4-FFF2-40B4-BE49-F238E27FC236}">
              <a16:creationId xmlns:a16="http://schemas.microsoft.com/office/drawing/2014/main" id="{0A42232D-AEF9-49FA-81C7-4FC8FA83759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4" name="Flecha derecha 1">
          <a:extLst>
            <a:ext uri="{FF2B5EF4-FFF2-40B4-BE49-F238E27FC236}">
              <a16:creationId xmlns:a16="http://schemas.microsoft.com/office/drawing/2014/main" id="{DA882E03-8071-4AB9-8594-3C28631C411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5" name="Flecha derecha 1">
          <a:extLst>
            <a:ext uri="{FF2B5EF4-FFF2-40B4-BE49-F238E27FC236}">
              <a16:creationId xmlns:a16="http://schemas.microsoft.com/office/drawing/2014/main" id="{64044DBD-3F74-431D-B118-BADACBC114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6" name="Flecha derecha 1">
          <a:extLst>
            <a:ext uri="{FF2B5EF4-FFF2-40B4-BE49-F238E27FC236}">
              <a16:creationId xmlns:a16="http://schemas.microsoft.com/office/drawing/2014/main" id="{123DE92A-D8F3-46AD-AE14-0F3407017DE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7" name="Flecha derecha 1">
          <a:extLst>
            <a:ext uri="{FF2B5EF4-FFF2-40B4-BE49-F238E27FC236}">
              <a16:creationId xmlns:a16="http://schemas.microsoft.com/office/drawing/2014/main" id="{4A3CCDED-6526-468A-A71C-1D1283C98C0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88" name="Flecha derecha 1">
          <a:extLst>
            <a:ext uri="{FF2B5EF4-FFF2-40B4-BE49-F238E27FC236}">
              <a16:creationId xmlns:a16="http://schemas.microsoft.com/office/drawing/2014/main" id="{B7AB6D76-D93B-40B9-8090-B5061EB00D7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89" name="Flecha derecha 1">
          <a:extLst>
            <a:ext uri="{FF2B5EF4-FFF2-40B4-BE49-F238E27FC236}">
              <a16:creationId xmlns:a16="http://schemas.microsoft.com/office/drawing/2014/main" id="{BCB8008B-7F04-4AAF-98E0-1689097978A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0" name="Flecha derecha 1">
          <a:extLst>
            <a:ext uri="{FF2B5EF4-FFF2-40B4-BE49-F238E27FC236}">
              <a16:creationId xmlns:a16="http://schemas.microsoft.com/office/drawing/2014/main" id="{0D141219-245D-47A7-9E70-D08DA6EA79B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1" name="Flecha derecha 1">
          <a:extLst>
            <a:ext uri="{FF2B5EF4-FFF2-40B4-BE49-F238E27FC236}">
              <a16:creationId xmlns:a16="http://schemas.microsoft.com/office/drawing/2014/main" id="{8ADEEDF9-B728-4A2A-927A-12FFD91FF1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2" name="Flecha derecha 1">
          <a:extLst>
            <a:ext uri="{FF2B5EF4-FFF2-40B4-BE49-F238E27FC236}">
              <a16:creationId xmlns:a16="http://schemas.microsoft.com/office/drawing/2014/main" id="{989D2DD6-88F9-4DDD-80F3-34B7D754107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3" name="Flecha derecha 1">
          <a:extLst>
            <a:ext uri="{FF2B5EF4-FFF2-40B4-BE49-F238E27FC236}">
              <a16:creationId xmlns:a16="http://schemas.microsoft.com/office/drawing/2014/main" id="{67A9821F-C564-4C9D-9E50-6D4E87D5265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4" name="Flecha derecha 1">
          <a:extLst>
            <a:ext uri="{FF2B5EF4-FFF2-40B4-BE49-F238E27FC236}">
              <a16:creationId xmlns:a16="http://schemas.microsoft.com/office/drawing/2014/main" id="{4E0DB39C-38F8-4A22-8F26-5EDDF7BAD06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5" name="Flecha derecha 1">
          <a:extLst>
            <a:ext uri="{FF2B5EF4-FFF2-40B4-BE49-F238E27FC236}">
              <a16:creationId xmlns:a16="http://schemas.microsoft.com/office/drawing/2014/main" id="{965AC2D4-172F-470A-B075-B48C31C76D6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196" name="Flecha derecha 1">
          <a:extLst>
            <a:ext uri="{FF2B5EF4-FFF2-40B4-BE49-F238E27FC236}">
              <a16:creationId xmlns:a16="http://schemas.microsoft.com/office/drawing/2014/main" id="{80908100-343B-45CD-B4A2-1F02620B639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7" name="Flecha derecha 1">
          <a:extLst>
            <a:ext uri="{FF2B5EF4-FFF2-40B4-BE49-F238E27FC236}">
              <a16:creationId xmlns:a16="http://schemas.microsoft.com/office/drawing/2014/main" id="{A2322B13-3BD8-4921-9C7D-710A39CE23D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8" name="Flecha derecha 1">
          <a:extLst>
            <a:ext uri="{FF2B5EF4-FFF2-40B4-BE49-F238E27FC236}">
              <a16:creationId xmlns:a16="http://schemas.microsoft.com/office/drawing/2014/main" id="{126E5885-5833-4060-94B8-715F028F115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199" name="Flecha derecha 1">
          <a:extLst>
            <a:ext uri="{FF2B5EF4-FFF2-40B4-BE49-F238E27FC236}">
              <a16:creationId xmlns:a16="http://schemas.microsoft.com/office/drawing/2014/main" id="{8BE8D0CD-60FB-4C78-8689-A8E077BA9CE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0" name="Flecha derecha 1">
          <a:extLst>
            <a:ext uri="{FF2B5EF4-FFF2-40B4-BE49-F238E27FC236}">
              <a16:creationId xmlns:a16="http://schemas.microsoft.com/office/drawing/2014/main" id="{E2900A8C-8732-452E-A6AA-6E1F3AFD3FC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1" name="Flecha derecha 1">
          <a:extLst>
            <a:ext uri="{FF2B5EF4-FFF2-40B4-BE49-F238E27FC236}">
              <a16:creationId xmlns:a16="http://schemas.microsoft.com/office/drawing/2014/main" id="{1F5F0263-5B40-4740-B203-2934440EF03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2" name="Flecha derecha 1">
          <a:extLst>
            <a:ext uri="{FF2B5EF4-FFF2-40B4-BE49-F238E27FC236}">
              <a16:creationId xmlns:a16="http://schemas.microsoft.com/office/drawing/2014/main" id="{AD20AFA3-047B-41A6-9AB8-37B38BF433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3" name="Flecha derecha 1">
          <a:extLst>
            <a:ext uri="{FF2B5EF4-FFF2-40B4-BE49-F238E27FC236}">
              <a16:creationId xmlns:a16="http://schemas.microsoft.com/office/drawing/2014/main" id="{1157679D-5F13-49DE-AB3D-23966180C6E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4" name="Flecha derecha 1">
          <a:extLst>
            <a:ext uri="{FF2B5EF4-FFF2-40B4-BE49-F238E27FC236}">
              <a16:creationId xmlns:a16="http://schemas.microsoft.com/office/drawing/2014/main" id="{275AE5C0-2FDE-40D2-AD1D-AAA3C63A363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5" name="Flecha derecha 1">
          <a:extLst>
            <a:ext uri="{FF2B5EF4-FFF2-40B4-BE49-F238E27FC236}">
              <a16:creationId xmlns:a16="http://schemas.microsoft.com/office/drawing/2014/main" id="{9FF5A26F-A6EB-4B77-BB61-D2AB63809EC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6" name="Flecha derecha 1">
          <a:extLst>
            <a:ext uri="{FF2B5EF4-FFF2-40B4-BE49-F238E27FC236}">
              <a16:creationId xmlns:a16="http://schemas.microsoft.com/office/drawing/2014/main" id="{A2031C0F-B29A-4F38-A7DE-27E37D32D2E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7" name="Flecha derecha 1">
          <a:extLst>
            <a:ext uri="{FF2B5EF4-FFF2-40B4-BE49-F238E27FC236}">
              <a16:creationId xmlns:a16="http://schemas.microsoft.com/office/drawing/2014/main" id="{269760C3-8573-4D4A-BB20-53132288C89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08" name="Flecha derecha 1">
          <a:extLst>
            <a:ext uri="{FF2B5EF4-FFF2-40B4-BE49-F238E27FC236}">
              <a16:creationId xmlns:a16="http://schemas.microsoft.com/office/drawing/2014/main" id="{DB81D343-E7ED-42C1-B0AC-92976C42CBC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09" name="Flecha derecha 1">
          <a:extLst>
            <a:ext uri="{FF2B5EF4-FFF2-40B4-BE49-F238E27FC236}">
              <a16:creationId xmlns:a16="http://schemas.microsoft.com/office/drawing/2014/main" id="{B8C32D55-8B4D-443C-9B66-008E21D4C9D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0" name="Flecha derecha 1">
          <a:extLst>
            <a:ext uri="{FF2B5EF4-FFF2-40B4-BE49-F238E27FC236}">
              <a16:creationId xmlns:a16="http://schemas.microsoft.com/office/drawing/2014/main" id="{1B5533C3-2F59-4937-A56C-F650367BED0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1" name="Flecha derecha 1">
          <a:extLst>
            <a:ext uri="{FF2B5EF4-FFF2-40B4-BE49-F238E27FC236}">
              <a16:creationId xmlns:a16="http://schemas.microsoft.com/office/drawing/2014/main" id="{CCFC764C-8911-4FD4-8985-709BAF5AA28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2" name="Flecha derecha 1">
          <a:extLst>
            <a:ext uri="{FF2B5EF4-FFF2-40B4-BE49-F238E27FC236}">
              <a16:creationId xmlns:a16="http://schemas.microsoft.com/office/drawing/2014/main" id="{79B65844-0BA3-4C1C-9574-7C865E6762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3" name="Flecha derecha 1">
          <a:extLst>
            <a:ext uri="{FF2B5EF4-FFF2-40B4-BE49-F238E27FC236}">
              <a16:creationId xmlns:a16="http://schemas.microsoft.com/office/drawing/2014/main" id="{EFF834FD-D768-418A-B99E-4884402D981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33406</xdr:colOff>
      <xdr:row>118</xdr:row>
      <xdr:rowOff>47627</xdr:rowOff>
    </xdr:from>
    <xdr:to>
      <xdr:col>2</xdr:col>
      <xdr:colOff>33406</xdr:colOff>
      <xdr:row>118</xdr:row>
      <xdr:rowOff>177800</xdr:rowOff>
    </xdr:to>
    <xdr:sp macro="" textlink="">
      <xdr:nvSpPr>
        <xdr:cNvPr id="214" name="Flecha derecha 1">
          <a:extLst>
            <a:ext uri="{FF2B5EF4-FFF2-40B4-BE49-F238E27FC236}">
              <a16:creationId xmlns:a16="http://schemas.microsoft.com/office/drawing/2014/main" id="{EC677476-F3EB-42BA-95DD-5F020F132417}"/>
            </a:ext>
          </a:extLst>
        </xdr:cNvPr>
        <xdr:cNvSpPr/>
      </xdr:nvSpPr>
      <xdr:spPr>
        <a:xfrm>
          <a:off x="4367281" y="23269577"/>
          <a:ext cx="0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5" name="Flecha derecha 1">
          <a:extLst>
            <a:ext uri="{FF2B5EF4-FFF2-40B4-BE49-F238E27FC236}">
              <a16:creationId xmlns:a16="http://schemas.microsoft.com/office/drawing/2014/main" id="{CB9F9A30-1382-40E7-98FB-CACF35B99F3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6" name="Flecha derecha 1">
          <a:extLst>
            <a:ext uri="{FF2B5EF4-FFF2-40B4-BE49-F238E27FC236}">
              <a16:creationId xmlns:a16="http://schemas.microsoft.com/office/drawing/2014/main" id="{2442A07A-7D25-4C79-A054-780D0D00926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7" name="Flecha derecha 1">
          <a:extLst>
            <a:ext uri="{FF2B5EF4-FFF2-40B4-BE49-F238E27FC236}">
              <a16:creationId xmlns:a16="http://schemas.microsoft.com/office/drawing/2014/main" id="{B7296516-7761-4028-B136-BB6A0748632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18" name="Flecha derecha 1">
          <a:extLst>
            <a:ext uri="{FF2B5EF4-FFF2-40B4-BE49-F238E27FC236}">
              <a16:creationId xmlns:a16="http://schemas.microsoft.com/office/drawing/2014/main" id="{690E88B0-44A3-4CAE-B341-30652E26A8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19" name="Flecha derecha 1">
          <a:extLst>
            <a:ext uri="{FF2B5EF4-FFF2-40B4-BE49-F238E27FC236}">
              <a16:creationId xmlns:a16="http://schemas.microsoft.com/office/drawing/2014/main" id="{3BB1D0CD-4838-4E2F-B2DB-E9491CF8198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0" name="Flecha derecha 1">
          <a:extLst>
            <a:ext uri="{FF2B5EF4-FFF2-40B4-BE49-F238E27FC236}">
              <a16:creationId xmlns:a16="http://schemas.microsoft.com/office/drawing/2014/main" id="{85AA870B-D8C2-45B8-AF37-CF4BD9B4BDF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1" name="Flecha derecha 1">
          <a:extLst>
            <a:ext uri="{FF2B5EF4-FFF2-40B4-BE49-F238E27FC236}">
              <a16:creationId xmlns:a16="http://schemas.microsoft.com/office/drawing/2014/main" id="{F570FE4B-904A-4B40-A369-F2D13A8EB29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2" name="Flecha derecha 1">
          <a:extLst>
            <a:ext uri="{FF2B5EF4-FFF2-40B4-BE49-F238E27FC236}">
              <a16:creationId xmlns:a16="http://schemas.microsoft.com/office/drawing/2014/main" id="{97185B87-F240-4E04-8E88-06DDECE4385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3" name="Flecha derecha 1">
          <a:extLst>
            <a:ext uri="{FF2B5EF4-FFF2-40B4-BE49-F238E27FC236}">
              <a16:creationId xmlns:a16="http://schemas.microsoft.com/office/drawing/2014/main" id="{949B3056-9E4B-44EB-93A5-32483C0EEE1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4" name="Flecha derecha 1">
          <a:extLst>
            <a:ext uri="{FF2B5EF4-FFF2-40B4-BE49-F238E27FC236}">
              <a16:creationId xmlns:a16="http://schemas.microsoft.com/office/drawing/2014/main" id="{B110846B-1098-4C74-BBFD-5B9E5286B39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5" name="Flecha derecha 1">
          <a:extLst>
            <a:ext uri="{FF2B5EF4-FFF2-40B4-BE49-F238E27FC236}">
              <a16:creationId xmlns:a16="http://schemas.microsoft.com/office/drawing/2014/main" id="{0FB9D05B-0AA0-4CBC-B968-EAD3C2D727C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6" name="Flecha derecha 1">
          <a:extLst>
            <a:ext uri="{FF2B5EF4-FFF2-40B4-BE49-F238E27FC236}">
              <a16:creationId xmlns:a16="http://schemas.microsoft.com/office/drawing/2014/main" id="{CDD61A29-9DBB-40A3-BB20-03D6DD22C89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7" name="Flecha derecha 1">
          <a:extLst>
            <a:ext uri="{FF2B5EF4-FFF2-40B4-BE49-F238E27FC236}">
              <a16:creationId xmlns:a16="http://schemas.microsoft.com/office/drawing/2014/main" id="{0B9B4CCC-9A26-41B0-A1B6-FEEA52820A0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28" name="Flecha derecha 25">
          <a:extLst>
            <a:ext uri="{FF2B5EF4-FFF2-40B4-BE49-F238E27FC236}">
              <a16:creationId xmlns:a16="http://schemas.microsoft.com/office/drawing/2014/main" id="{588A38D1-06A3-4831-935E-BD327DD3A9F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29" name="Flecha derecha 1">
          <a:extLst>
            <a:ext uri="{FF2B5EF4-FFF2-40B4-BE49-F238E27FC236}">
              <a16:creationId xmlns:a16="http://schemas.microsoft.com/office/drawing/2014/main" id="{074B48A3-CC01-448A-8D78-7DEBD00D65A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0" name="Flecha derecha 1">
          <a:extLst>
            <a:ext uri="{FF2B5EF4-FFF2-40B4-BE49-F238E27FC236}">
              <a16:creationId xmlns:a16="http://schemas.microsoft.com/office/drawing/2014/main" id="{AEC1833C-2AD6-46F5-8111-2C181D7C598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1" name="Flecha derecha 1">
          <a:extLst>
            <a:ext uri="{FF2B5EF4-FFF2-40B4-BE49-F238E27FC236}">
              <a16:creationId xmlns:a16="http://schemas.microsoft.com/office/drawing/2014/main" id="{5C19A934-9538-4801-8AC8-A2EC01849AE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2" name="Flecha derecha 1">
          <a:extLst>
            <a:ext uri="{FF2B5EF4-FFF2-40B4-BE49-F238E27FC236}">
              <a16:creationId xmlns:a16="http://schemas.microsoft.com/office/drawing/2014/main" id="{39D0B9BA-B917-4475-A138-7005FC856D0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3" name="Flecha derecha 1">
          <a:extLst>
            <a:ext uri="{FF2B5EF4-FFF2-40B4-BE49-F238E27FC236}">
              <a16:creationId xmlns:a16="http://schemas.microsoft.com/office/drawing/2014/main" id="{E3545246-A04E-409E-8A26-FA2EE38183C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4" name="Flecha derecha 1">
          <a:extLst>
            <a:ext uri="{FF2B5EF4-FFF2-40B4-BE49-F238E27FC236}">
              <a16:creationId xmlns:a16="http://schemas.microsoft.com/office/drawing/2014/main" id="{AF966CF9-50AA-4F49-86EB-8A4635702D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5" name="Flecha derecha 1">
          <a:extLst>
            <a:ext uri="{FF2B5EF4-FFF2-40B4-BE49-F238E27FC236}">
              <a16:creationId xmlns:a16="http://schemas.microsoft.com/office/drawing/2014/main" id="{487D6193-BA3D-4307-9ED5-5BFB46F3093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36" name="Flecha derecha 1">
          <a:extLst>
            <a:ext uri="{FF2B5EF4-FFF2-40B4-BE49-F238E27FC236}">
              <a16:creationId xmlns:a16="http://schemas.microsoft.com/office/drawing/2014/main" id="{146B85BB-FC1C-4290-A324-12066258B55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7" name="Flecha derecha 1">
          <a:extLst>
            <a:ext uri="{FF2B5EF4-FFF2-40B4-BE49-F238E27FC236}">
              <a16:creationId xmlns:a16="http://schemas.microsoft.com/office/drawing/2014/main" id="{D268AC68-A9ED-428A-95A0-C7B55599C96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8" name="Flecha derecha 1">
          <a:extLst>
            <a:ext uri="{FF2B5EF4-FFF2-40B4-BE49-F238E27FC236}">
              <a16:creationId xmlns:a16="http://schemas.microsoft.com/office/drawing/2014/main" id="{65FCDF42-03A6-46C2-836B-161968DC5EB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39" name="Flecha derecha 1">
          <a:extLst>
            <a:ext uri="{FF2B5EF4-FFF2-40B4-BE49-F238E27FC236}">
              <a16:creationId xmlns:a16="http://schemas.microsoft.com/office/drawing/2014/main" id="{1C6A7A3E-4594-446B-B21E-C0E0DF3C8E3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0" name="Flecha derecha 1">
          <a:extLst>
            <a:ext uri="{FF2B5EF4-FFF2-40B4-BE49-F238E27FC236}">
              <a16:creationId xmlns:a16="http://schemas.microsoft.com/office/drawing/2014/main" id="{84BB2E35-B479-45E3-B6BC-FE22FFE03C6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1" name="Flecha derecha 1">
          <a:extLst>
            <a:ext uri="{FF2B5EF4-FFF2-40B4-BE49-F238E27FC236}">
              <a16:creationId xmlns:a16="http://schemas.microsoft.com/office/drawing/2014/main" id="{35425088-E70A-4C5F-9595-9A59899AA79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2" name="Flecha derecha 1">
          <a:extLst>
            <a:ext uri="{FF2B5EF4-FFF2-40B4-BE49-F238E27FC236}">
              <a16:creationId xmlns:a16="http://schemas.microsoft.com/office/drawing/2014/main" id="{F0B1D1A8-0198-4DA9-B3E8-07D90DFCAAC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3" name="Flecha derecha 1">
          <a:extLst>
            <a:ext uri="{FF2B5EF4-FFF2-40B4-BE49-F238E27FC236}">
              <a16:creationId xmlns:a16="http://schemas.microsoft.com/office/drawing/2014/main" id="{BC87F47F-B3E6-49DD-8580-28306F0D4CC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4" name="Flecha derecha 1">
          <a:extLst>
            <a:ext uri="{FF2B5EF4-FFF2-40B4-BE49-F238E27FC236}">
              <a16:creationId xmlns:a16="http://schemas.microsoft.com/office/drawing/2014/main" id="{783EBD31-16D2-46AC-B175-66896B19683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5" name="Flecha derecha 1">
          <a:extLst>
            <a:ext uri="{FF2B5EF4-FFF2-40B4-BE49-F238E27FC236}">
              <a16:creationId xmlns:a16="http://schemas.microsoft.com/office/drawing/2014/main" id="{1AAB2942-603A-44F7-A6D7-0F1A24ED3D4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6" name="Flecha derecha 1">
          <a:extLst>
            <a:ext uri="{FF2B5EF4-FFF2-40B4-BE49-F238E27FC236}">
              <a16:creationId xmlns:a16="http://schemas.microsoft.com/office/drawing/2014/main" id="{DFE5DF1F-D613-428F-9DAF-2CCED1629F7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7" name="Flecha derecha 1">
          <a:extLst>
            <a:ext uri="{FF2B5EF4-FFF2-40B4-BE49-F238E27FC236}">
              <a16:creationId xmlns:a16="http://schemas.microsoft.com/office/drawing/2014/main" id="{6E15638A-472E-4231-860C-838AA986FDD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48" name="Flecha derecha 1">
          <a:extLst>
            <a:ext uri="{FF2B5EF4-FFF2-40B4-BE49-F238E27FC236}">
              <a16:creationId xmlns:a16="http://schemas.microsoft.com/office/drawing/2014/main" id="{061B1F9B-8681-4E5F-91CD-582EF167555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49" name="Flecha derecha 1">
          <a:extLst>
            <a:ext uri="{FF2B5EF4-FFF2-40B4-BE49-F238E27FC236}">
              <a16:creationId xmlns:a16="http://schemas.microsoft.com/office/drawing/2014/main" id="{57549F56-6BF2-4E9A-BBD1-59BD9573AE2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0" name="Flecha derecha 1">
          <a:extLst>
            <a:ext uri="{FF2B5EF4-FFF2-40B4-BE49-F238E27FC236}">
              <a16:creationId xmlns:a16="http://schemas.microsoft.com/office/drawing/2014/main" id="{53B5CF65-252B-4F92-AEA8-E7B3CBFA0AC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1" name="Flecha derecha 1">
          <a:extLst>
            <a:ext uri="{FF2B5EF4-FFF2-40B4-BE49-F238E27FC236}">
              <a16:creationId xmlns:a16="http://schemas.microsoft.com/office/drawing/2014/main" id="{D0647554-5130-4BD5-9245-626E142EF40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2" name="Flecha derecha 1">
          <a:extLst>
            <a:ext uri="{FF2B5EF4-FFF2-40B4-BE49-F238E27FC236}">
              <a16:creationId xmlns:a16="http://schemas.microsoft.com/office/drawing/2014/main" id="{05E57C28-949C-43C7-8E9A-216297E67BC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3" name="Flecha derecha 1">
          <a:extLst>
            <a:ext uri="{FF2B5EF4-FFF2-40B4-BE49-F238E27FC236}">
              <a16:creationId xmlns:a16="http://schemas.microsoft.com/office/drawing/2014/main" id="{1037B938-DFCD-40CE-8A44-882FDD295D7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4" name="Flecha derecha 1">
          <a:extLst>
            <a:ext uri="{FF2B5EF4-FFF2-40B4-BE49-F238E27FC236}">
              <a16:creationId xmlns:a16="http://schemas.microsoft.com/office/drawing/2014/main" id="{BBA2AEB1-5E8C-4A11-9A82-79EB116458A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5" name="Flecha derecha 1">
          <a:extLst>
            <a:ext uri="{FF2B5EF4-FFF2-40B4-BE49-F238E27FC236}">
              <a16:creationId xmlns:a16="http://schemas.microsoft.com/office/drawing/2014/main" id="{A735948A-27AF-4D32-A620-4DE0A6E0E59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6" name="Flecha derecha 1">
          <a:extLst>
            <a:ext uri="{FF2B5EF4-FFF2-40B4-BE49-F238E27FC236}">
              <a16:creationId xmlns:a16="http://schemas.microsoft.com/office/drawing/2014/main" id="{03309869-BF98-4C6D-9238-53DC6FC0603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7" name="Flecha derecha 1">
          <a:extLst>
            <a:ext uri="{FF2B5EF4-FFF2-40B4-BE49-F238E27FC236}">
              <a16:creationId xmlns:a16="http://schemas.microsoft.com/office/drawing/2014/main" id="{ED04D153-8B67-407D-8677-E50149F70AE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58" name="Flecha derecha 1">
          <a:extLst>
            <a:ext uri="{FF2B5EF4-FFF2-40B4-BE49-F238E27FC236}">
              <a16:creationId xmlns:a16="http://schemas.microsoft.com/office/drawing/2014/main" id="{410DCDCA-1134-491B-8117-A557480A48A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59" name="Flecha derecha 1">
          <a:extLst>
            <a:ext uri="{FF2B5EF4-FFF2-40B4-BE49-F238E27FC236}">
              <a16:creationId xmlns:a16="http://schemas.microsoft.com/office/drawing/2014/main" id="{EB7EDF9E-C041-452B-816D-84461E631B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0" name="Flecha derecha 1">
          <a:extLst>
            <a:ext uri="{FF2B5EF4-FFF2-40B4-BE49-F238E27FC236}">
              <a16:creationId xmlns:a16="http://schemas.microsoft.com/office/drawing/2014/main" id="{C9F77406-822C-4403-BE31-83C06858D8E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1" name="Flecha derecha 1">
          <a:extLst>
            <a:ext uri="{FF2B5EF4-FFF2-40B4-BE49-F238E27FC236}">
              <a16:creationId xmlns:a16="http://schemas.microsoft.com/office/drawing/2014/main" id="{341D476D-F094-4CE2-A8A6-6460A1B2286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2" name="Flecha derecha 1">
          <a:extLst>
            <a:ext uri="{FF2B5EF4-FFF2-40B4-BE49-F238E27FC236}">
              <a16:creationId xmlns:a16="http://schemas.microsoft.com/office/drawing/2014/main" id="{8F839B8C-9299-42D5-BDC7-86189EF1B6D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3" name="Flecha derecha 1">
          <a:extLst>
            <a:ext uri="{FF2B5EF4-FFF2-40B4-BE49-F238E27FC236}">
              <a16:creationId xmlns:a16="http://schemas.microsoft.com/office/drawing/2014/main" id="{EABACDC8-97C2-4141-863B-89965B4E321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4" name="Flecha derecha 1">
          <a:extLst>
            <a:ext uri="{FF2B5EF4-FFF2-40B4-BE49-F238E27FC236}">
              <a16:creationId xmlns:a16="http://schemas.microsoft.com/office/drawing/2014/main" id="{026BDE7C-660E-4F1E-881E-B8E9EA0880B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5" name="Flecha derecha 1">
          <a:extLst>
            <a:ext uri="{FF2B5EF4-FFF2-40B4-BE49-F238E27FC236}">
              <a16:creationId xmlns:a16="http://schemas.microsoft.com/office/drawing/2014/main" id="{04F1568B-F413-435D-9193-67E25CE9FFB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6" name="Flecha derecha 1">
          <a:extLst>
            <a:ext uri="{FF2B5EF4-FFF2-40B4-BE49-F238E27FC236}">
              <a16:creationId xmlns:a16="http://schemas.microsoft.com/office/drawing/2014/main" id="{76EAA947-31FD-4E45-AD01-C3355C277BA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67" name="Flecha derecha 25">
          <a:extLst>
            <a:ext uri="{FF2B5EF4-FFF2-40B4-BE49-F238E27FC236}">
              <a16:creationId xmlns:a16="http://schemas.microsoft.com/office/drawing/2014/main" id="{662A9D0D-6984-40F4-AEB6-409CA9346B3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8" name="Flecha derecha 1">
          <a:extLst>
            <a:ext uri="{FF2B5EF4-FFF2-40B4-BE49-F238E27FC236}">
              <a16:creationId xmlns:a16="http://schemas.microsoft.com/office/drawing/2014/main" id="{F4A3BF14-D779-472B-B19C-66F12659CD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69" name="Flecha derecha 1">
          <a:extLst>
            <a:ext uri="{FF2B5EF4-FFF2-40B4-BE49-F238E27FC236}">
              <a16:creationId xmlns:a16="http://schemas.microsoft.com/office/drawing/2014/main" id="{149F8AC0-4AC3-4701-886F-FF7DE5FBAC4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0" name="Flecha derecha 1">
          <a:extLst>
            <a:ext uri="{FF2B5EF4-FFF2-40B4-BE49-F238E27FC236}">
              <a16:creationId xmlns:a16="http://schemas.microsoft.com/office/drawing/2014/main" id="{7E3E616B-DBC3-45A8-8A20-A99095F06C9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1" name="Flecha derecha 1">
          <a:extLst>
            <a:ext uri="{FF2B5EF4-FFF2-40B4-BE49-F238E27FC236}">
              <a16:creationId xmlns:a16="http://schemas.microsoft.com/office/drawing/2014/main" id="{C6448EFB-97B8-4DDF-8A20-C1CAF66A717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2" name="Flecha derecha 1">
          <a:extLst>
            <a:ext uri="{FF2B5EF4-FFF2-40B4-BE49-F238E27FC236}">
              <a16:creationId xmlns:a16="http://schemas.microsoft.com/office/drawing/2014/main" id="{195570A4-18DE-4C03-B3A9-CF600689E9A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3" name="Flecha derecha 1">
          <a:extLst>
            <a:ext uri="{FF2B5EF4-FFF2-40B4-BE49-F238E27FC236}">
              <a16:creationId xmlns:a16="http://schemas.microsoft.com/office/drawing/2014/main" id="{FBC1AD0D-404D-4358-9023-28A072F737D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4" name="Flecha derecha 1">
          <a:extLst>
            <a:ext uri="{FF2B5EF4-FFF2-40B4-BE49-F238E27FC236}">
              <a16:creationId xmlns:a16="http://schemas.microsoft.com/office/drawing/2014/main" id="{295B1B52-3B28-4E8C-99A1-0C9D7DCF4C3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75" name="Flecha derecha 1">
          <a:extLst>
            <a:ext uri="{FF2B5EF4-FFF2-40B4-BE49-F238E27FC236}">
              <a16:creationId xmlns:a16="http://schemas.microsoft.com/office/drawing/2014/main" id="{C96FCA20-C4A1-4064-8054-A6602E45C5F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6" name="Flecha derecha 1">
          <a:extLst>
            <a:ext uri="{FF2B5EF4-FFF2-40B4-BE49-F238E27FC236}">
              <a16:creationId xmlns:a16="http://schemas.microsoft.com/office/drawing/2014/main" id="{2C657C78-13D4-48B0-A5D4-29E2E8133AD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7" name="Flecha derecha 1">
          <a:extLst>
            <a:ext uri="{FF2B5EF4-FFF2-40B4-BE49-F238E27FC236}">
              <a16:creationId xmlns:a16="http://schemas.microsoft.com/office/drawing/2014/main" id="{39AB395D-0AAE-4FE9-86A5-B4AA754B6A1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8" name="Flecha derecha 1">
          <a:extLst>
            <a:ext uri="{FF2B5EF4-FFF2-40B4-BE49-F238E27FC236}">
              <a16:creationId xmlns:a16="http://schemas.microsoft.com/office/drawing/2014/main" id="{6379CF2E-E4C1-47D8-B8A9-AF428DC4816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79" name="Flecha derecha 1">
          <a:extLst>
            <a:ext uri="{FF2B5EF4-FFF2-40B4-BE49-F238E27FC236}">
              <a16:creationId xmlns:a16="http://schemas.microsoft.com/office/drawing/2014/main" id="{3A31CC45-4599-4A7F-9D3D-51121E9CF3F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0" name="Flecha derecha 1">
          <a:extLst>
            <a:ext uri="{FF2B5EF4-FFF2-40B4-BE49-F238E27FC236}">
              <a16:creationId xmlns:a16="http://schemas.microsoft.com/office/drawing/2014/main" id="{FEFE8C57-5DBD-42C9-AAA8-F8890FFF464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1" name="Flecha derecha 1">
          <a:extLst>
            <a:ext uri="{FF2B5EF4-FFF2-40B4-BE49-F238E27FC236}">
              <a16:creationId xmlns:a16="http://schemas.microsoft.com/office/drawing/2014/main" id="{06A5D2B9-BE3C-43A3-B169-10A1595A0CA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2" name="Flecha derecha 1">
          <a:extLst>
            <a:ext uri="{FF2B5EF4-FFF2-40B4-BE49-F238E27FC236}">
              <a16:creationId xmlns:a16="http://schemas.microsoft.com/office/drawing/2014/main" id="{FD956E28-CB11-4404-A4DA-F02F765541A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3" name="Flecha derecha 1">
          <a:extLst>
            <a:ext uri="{FF2B5EF4-FFF2-40B4-BE49-F238E27FC236}">
              <a16:creationId xmlns:a16="http://schemas.microsoft.com/office/drawing/2014/main" id="{EA072EFE-8C86-4BB7-9937-A6619A31964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4" name="Flecha derecha 1">
          <a:extLst>
            <a:ext uri="{FF2B5EF4-FFF2-40B4-BE49-F238E27FC236}">
              <a16:creationId xmlns:a16="http://schemas.microsoft.com/office/drawing/2014/main" id="{354F50FD-54B4-4CC3-8123-4B0E58D464B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5" name="Flecha derecha 1">
          <a:extLst>
            <a:ext uri="{FF2B5EF4-FFF2-40B4-BE49-F238E27FC236}">
              <a16:creationId xmlns:a16="http://schemas.microsoft.com/office/drawing/2014/main" id="{2260D258-594F-46C9-9BF5-C602F29C909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6" name="Flecha derecha 1">
          <a:extLst>
            <a:ext uri="{FF2B5EF4-FFF2-40B4-BE49-F238E27FC236}">
              <a16:creationId xmlns:a16="http://schemas.microsoft.com/office/drawing/2014/main" id="{231B427A-083D-429F-B8EF-10A2923A939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7" name="Flecha derecha 1">
          <a:extLst>
            <a:ext uri="{FF2B5EF4-FFF2-40B4-BE49-F238E27FC236}">
              <a16:creationId xmlns:a16="http://schemas.microsoft.com/office/drawing/2014/main" id="{3E4C7182-452A-490C-B75F-D6A0C3CA57B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88" name="Flecha derecha 1">
          <a:extLst>
            <a:ext uri="{FF2B5EF4-FFF2-40B4-BE49-F238E27FC236}">
              <a16:creationId xmlns:a16="http://schemas.microsoft.com/office/drawing/2014/main" id="{D10D9924-C623-466E-B4F0-85298F6A49B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89" name="Flecha derecha 1">
          <a:extLst>
            <a:ext uri="{FF2B5EF4-FFF2-40B4-BE49-F238E27FC236}">
              <a16:creationId xmlns:a16="http://schemas.microsoft.com/office/drawing/2014/main" id="{8FDA407D-EAD7-4CC8-91BB-C3C52F54637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0" name="Flecha derecha 1">
          <a:extLst>
            <a:ext uri="{FF2B5EF4-FFF2-40B4-BE49-F238E27FC236}">
              <a16:creationId xmlns:a16="http://schemas.microsoft.com/office/drawing/2014/main" id="{D85DF2B2-A78C-44CF-9D2A-F78FADEE1D3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1" name="Flecha derecha 1">
          <a:extLst>
            <a:ext uri="{FF2B5EF4-FFF2-40B4-BE49-F238E27FC236}">
              <a16:creationId xmlns:a16="http://schemas.microsoft.com/office/drawing/2014/main" id="{B452F2F0-F897-43A8-ABE4-6AB20E36EA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2" name="Flecha derecha 1">
          <a:extLst>
            <a:ext uri="{FF2B5EF4-FFF2-40B4-BE49-F238E27FC236}">
              <a16:creationId xmlns:a16="http://schemas.microsoft.com/office/drawing/2014/main" id="{15A83E51-A7F6-45B0-9CCC-8A3EF2ABA54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3" name="Flecha derecha 1">
          <a:extLst>
            <a:ext uri="{FF2B5EF4-FFF2-40B4-BE49-F238E27FC236}">
              <a16:creationId xmlns:a16="http://schemas.microsoft.com/office/drawing/2014/main" id="{2832ECD8-F416-401C-A8B6-C9E47E29037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4" name="Flecha derecha 1">
          <a:extLst>
            <a:ext uri="{FF2B5EF4-FFF2-40B4-BE49-F238E27FC236}">
              <a16:creationId xmlns:a16="http://schemas.microsoft.com/office/drawing/2014/main" id="{76DE98AF-86D4-465B-93BC-4931C2F0568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5" name="Flecha derecha 1">
          <a:extLst>
            <a:ext uri="{FF2B5EF4-FFF2-40B4-BE49-F238E27FC236}">
              <a16:creationId xmlns:a16="http://schemas.microsoft.com/office/drawing/2014/main" id="{FAB2B12E-C052-4F9A-8C74-D803AB0697A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6" name="Flecha derecha 1">
          <a:extLst>
            <a:ext uri="{FF2B5EF4-FFF2-40B4-BE49-F238E27FC236}">
              <a16:creationId xmlns:a16="http://schemas.microsoft.com/office/drawing/2014/main" id="{5C899256-EB95-4E85-8FC1-B4BC888286F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297" name="Flecha derecha 1">
          <a:extLst>
            <a:ext uri="{FF2B5EF4-FFF2-40B4-BE49-F238E27FC236}">
              <a16:creationId xmlns:a16="http://schemas.microsoft.com/office/drawing/2014/main" id="{B4473952-9F2C-49B9-9744-FDA2F0BC85D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8" name="Flecha derecha 1">
          <a:extLst>
            <a:ext uri="{FF2B5EF4-FFF2-40B4-BE49-F238E27FC236}">
              <a16:creationId xmlns:a16="http://schemas.microsoft.com/office/drawing/2014/main" id="{50CF61A9-0863-40BB-A965-52F61CC9607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299" name="Flecha derecha 1">
          <a:extLst>
            <a:ext uri="{FF2B5EF4-FFF2-40B4-BE49-F238E27FC236}">
              <a16:creationId xmlns:a16="http://schemas.microsoft.com/office/drawing/2014/main" id="{4BE704F0-F993-4203-99F9-FA0A713452C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0" name="Flecha derecha 1">
          <a:extLst>
            <a:ext uri="{FF2B5EF4-FFF2-40B4-BE49-F238E27FC236}">
              <a16:creationId xmlns:a16="http://schemas.microsoft.com/office/drawing/2014/main" id="{706EB263-348C-44C8-B3F3-88ABBCCF55A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1" name="Flecha derecha 1">
          <a:extLst>
            <a:ext uri="{FF2B5EF4-FFF2-40B4-BE49-F238E27FC236}">
              <a16:creationId xmlns:a16="http://schemas.microsoft.com/office/drawing/2014/main" id="{7150BD20-E30E-4053-B7E5-B1D34D1C687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2" name="Flecha derecha 1">
          <a:extLst>
            <a:ext uri="{FF2B5EF4-FFF2-40B4-BE49-F238E27FC236}">
              <a16:creationId xmlns:a16="http://schemas.microsoft.com/office/drawing/2014/main" id="{6238F929-4B47-4D4F-9C80-F9B5EB3C04A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3" name="Flecha derecha 1">
          <a:extLst>
            <a:ext uri="{FF2B5EF4-FFF2-40B4-BE49-F238E27FC236}">
              <a16:creationId xmlns:a16="http://schemas.microsoft.com/office/drawing/2014/main" id="{3C1A451E-10D6-4DF7-97A4-DD2D80AD6D3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4" name="Flecha derecha 1">
          <a:extLst>
            <a:ext uri="{FF2B5EF4-FFF2-40B4-BE49-F238E27FC236}">
              <a16:creationId xmlns:a16="http://schemas.microsoft.com/office/drawing/2014/main" id="{C8CE4202-480A-4507-9382-D2562E41589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5" name="Flecha derecha 1">
          <a:extLst>
            <a:ext uri="{FF2B5EF4-FFF2-40B4-BE49-F238E27FC236}">
              <a16:creationId xmlns:a16="http://schemas.microsoft.com/office/drawing/2014/main" id="{B3320DD3-3D6C-4C3F-8981-C1634E58C0B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06" name="Flecha derecha 25">
          <a:extLst>
            <a:ext uri="{FF2B5EF4-FFF2-40B4-BE49-F238E27FC236}">
              <a16:creationId xmlns:a16="http://schemas.microsoft.com/office/drawing/2014/main" id="{F7D24AF9-A90C-4CD8-9CFC-778D374CF39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7" name="Flecha derecha 1">
          <a:extLst>
            <a:ext uri="{FF2B5EF4-FFF2-40B4-BE49-F238E27FC236}">
              <a16:creationId xmlns:a16="http://schemas.microsoft.com/office/drawing/2014/main" id="{6CF4B603-9EEA-4862-A145-455CA1B3B765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8" name="Flecha derecha 1">
          <a:extLst>
            <a:ext uri="{FF2B5EF4-FFF2-40B4-BE49-F238E27FC236}">
              <a16:creationId xmlns:a16="http://schemas.microsoft.com/office/drawing/2014/main" id="{E29E3085-C3E2-4C1B-8600-E55D1A938DB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09" name="Flecha derecha 1">
          <a:extLst>
            <a:ext uri="{FF2B5EF4-FFF2-40B4-BE49-F238E27FC236}">
              <a16:creationId xmlns:a16="http://schemas.microsoft.com/office/drawing/2014/main" id="{E608BDDE-82E3-4E33-826C-9E910EA2449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0" name="Flecha derecha 1">
          <a:extLst>
            <a:ext uri="{FF2B5EF4-FFF2-40B4-BE49-F238E27FC236}">
              <a16:creationId xmlns:a16="http://schemas.microsoft.com/office/drawing/2014/main" id="{94C121F1-DB91-40B6-8CD4-B585C4821B1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1" name="Flecha derecha 1">
          <a:extLst>
            <a:ext uri="{FF2B5EF4-FFF2-40B4-BE49-F238E27FC236}">
              <a16:creationId xmlns:a16="http://schemas.microsoft.com/office/drawing/2014/main" id="{9D84894C-1394-48C2-A6F5-006912A6575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2" name="Flecha derecha 1">
          <a:extLst>
            <a:ext uri="{FF2B5EF4-FFF2-40B4-BE49-F238E27FC236}">
              <a16:creationId xmlns:a16="http://schemas.microsoft.com/office/drawing/2014/main" id="{6A4411F1-D846-4AB1-882D-E4712698C5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3" name="Flecha derecha 1">
          <a:extLst>
            <a:ext uri="{FF2B5EF4-FFF2-40B4-BE49-F238E27FC236}">
              <a16:creationId xmlns:a16="http://schemas.microsoft.com/office/drawing/2014/main" id="{62D413D4-E897-45EE-940A-F50F3E92859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4" name="Flecha derecha 1">
          <a:extLst>
            <a:ext uri="{FF2B5EF4-FFF2-40B4-BE49-F238E27FC236}">
              <a16:creationId xmlns:a16="http://schemas.microsoft.com/office/drawing/2014/main" id="{9B2F5EB7-F747-49E0-BE20-FC7C3B09CB5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5" name="Flecha derecha 1">
          <a:extLst>
            <a:ext uri="{FF2B5EF4-FFF2-40B4-BE49-F238E27FC236}">
              <a16:creationId xmlns:a16="http://schemas.microsoft.com/office/drawing/2014/main" id="{DC0C7F34-529D-488F-8BE9-8DC5B65EF83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6" name="Flecha derecha 1">
          <a:extLst>
            <a:ext uri="{FF2B5EF4-FFF2-40B4-BE49-F238E27FC236}">
              <a16:creationId xmlns:a16="http://schemas.microsoft.com/office/drawing/2014/main" id="{2A9892E4-24CA-4E77-B740-523F5E428F6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7" name="Flecha derecha 1">
          <a:extLst>
            <a:ext uri="{FF2B5EF4-FFF2-40B4-BE49-F238E27FC236}">
              <a16:creationId xmlns:a16="http://schemas.microsoft.com/office/drawing/2014/main" id="{4D04CE2E-785B-461D-9915-F34410A55B3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18" name="Flecha derecha 1">
          <a:extLst>
            <a:ext uri="{FF2B5EF4-FFF2-40B4-BE49-F238E27FC236}">
              <a16:creationId xmlns:a16="http://schemas.microsoft.com/office/drawing/2014/main" id="{0F73A5AE-9F5C-4D6C-843F-36FCC2A8BCD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19" name="Flecha derecha 1">
          <a:extLst>
            <a:ext uri="{FF2B5EF4-FFF2-40B4-BE49-F238E27FC236}">
              <a16:creationId xmlns:a16="http://schemas.microsoft.com/office/drawing/2014/main" id="{B64F38CA-D576-4209-A08D-B34AB94EF32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0" name="Flecha derecha 1">
          <a:extLst>
            <a:ext uri="{FF2B5EF4-FFF2-40B4-BE49-F238E27FC236}">
              <a16:creationId xmlns:a16="http://schemas.microsoft.com/office/drawing/2014/main" id="{6DDDAFC3-8DBE-420D-97C3-DB07E24377B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1" name="Flecha derecha 1">
          <a:extLst>
            <a:ext uri="{FF2B5EF4-FFF2-40B4-BE49-F238E27FC236}">
              <a16:creationId xmlns:a16="http://schemas.microsoft.com/office/drawing/2014/main" id="{C716DAD1-4CED-4345-BCD4-3A549E60950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2" name="Flecha derecha 1">
          <a:extLst>
            <a:ext uri="{FF2B5EF4-FFF2-40B4-BE49-F238E27FC236}">
              <a16:creationId xmlns:a16="http://schemas.microsoft.com/office/drawing/2014/main" id="{A541C4E7-D097-42B6-8A2F-68E572CF915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3" name="Flecha derecha 1">
          <a:extLst>
            <a:ext uri="{FF2B5EF4-FFF2-40B4-BE49-F238E27FC236}">
              <a16:creationId xmlns:a16="http://schemas.microsoft.com/office/drawing/2014/main" id="{46F69A08-BD63-476F-B869-A4BC14003E2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4" name="Flecha derecha 1">
          <a:extLst>
            <a:ext uri="{FF2B5EF4-FFF2-40B4-BE49-F238E27FC236}">
              <a16:creationId xmlns:a16="http://schemas.microsoft.com/office/drawing/2014/main" id="{D20AE93C-1FF6-4DF9-AF32-A099286EFAF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5" name="Flecha derecha 1">
          <a:extLst>
            <a:ext uri="{FF2B5EF4-FFF2-40B4-BE49-F238E27FC236}">
              <a16:creationId xmlns:a16="http://schemas.microsoft.com/office/drawing/2014/main" id="{4622DDB9-A092-40DC-A313-B42848D39B8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6" name="Flecha derecha 1">
          <a:extLst>
            <a:ext uri="{FF2B5EF4-FFF2-40B4-BE49-F238E27FC236}">
              <a16:creationId xmlns:a16="http://schemas.microsoft.com/office/drawing/2014/main" id="{4E695605-B5D5-4C16-A8FD-8A20834EB4E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27" name="Flecha derecha 1">
          <a:extLst>
            <a:ext uri="{FF2B5EF4-FFF2-40B4-BE49-F238E27FC236}">
              <a16:creationId xmlns:a16="http://schemas.microsoft.com/office/drawing/2014/main" id="{45B73EAB-BD1C-458C-9F1A-81885A38C1E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8" name="Flecha derecha 1">
          <a:extLst>
            <a:ext uri="{FF2B5EF4-FFF2-40B4-BE49-F238E27FC236}">
              <a16:creationId xmlns:a16="http://schemas.microsoft.com/office/drawing/2014/main" id="{22AC5B81-7DBD-4E98-89F2-8ECF99E5F7F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29" name="Flecha derecha 1">
          <a:extLst>
            <a:ext uri="{FF2B5EF4-FFF2-40B4-BE49-F238E27FC236}">
              <a16:creationId xmlns:a16="http://schemas.microsoft.com/office/drawing/2014/main" id="{754DA3D9-F8FC-474A-8206-C00DA21CA12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0" name="Flecha derecha 1">
          <a:extLst>
            <a:ext uri="{FF2B5EF4-FFF2-40B4-BE49-F238E27FC236}">
              <a16:creationId xmlns:a16="http://schemas.microsoft.com/office/drawing/2014/main" id="{93219A30-D59D-4F50-9200-EF70B48FEB6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1" name="Flecha derecha 1">
          <a:extLst>
            <a:ext uri="{FF2B5EF4-FFF2-40B4-BE49-F238E27FC236}">
              <a16:creationId xmlns:a16="http://schemas.microsoft.com/office/drawing/2014/main" id="{E24AE69A-56CA-448A-A522-322182BDDB2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2" name="Flecha derecha 1">
          <a:extLst>
            <a:ext uri="{FF2B5EF4-FFF2-40B4-BE49-F238E27FC236}">
              <a16:creationId xmlns:a16="http://schemas.microsoft.com/office/drawing/2014/main" id="{C5EF5CFF-1311-425A-8BCA-6C23F1A786C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3" name="Flecha derecha 1">
          <a:extLst>
            <a:ext uri="{FF2B5EF4-FFF2-40B4-BE49-F238E27FC236}">
              <a16:creationId xmlns:a16="http://schemas.microsoft.com/office/drawing/2014/main" id="{47DCCDE9-B08A-44D7-8EED-5C2C9A5531F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4" name="Flecha derecha 1">
          <a:extLst>
            <a:ext uri="{FF2B5EF4-FFF2-40B4-BE49-F238E27FC236}">
              <a16:creationId xmlns:a16="http://schemas.microsoft.com/office/drawing/2014/main" id="{8C6FF6CA-E1E0-409D-8343-294C310075D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5" name="Flecha derecha 1">
          <a:extLst>
            <a:ext uri="{FF2B5EF4-FFF2-40B4-BE49-F238E27FC236}">
              <a16:creationId xmlns:a16="http://schemas.microsoft.com/office/drawing/2014/main" id="{3CAD0588-113A-4CFB-A3E3-5CA27588AB1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36" name="Flecha derecha 1">
          <a:extLst>
            <a:ext uri="{FF2B5EF4-FFF2-40B4-BE49-F238E27FC236}">
              <a16:creationId xmlns:a16="http://schemas.microsoft.com/office/drawing/2014/main" id="{4FBF1F6F-E9F8-4A25-A9B6-D16BC10A0F9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7" name="Flecha derecha 1">
          <a:extLst>
            <a:ext uri="{FF2B5EF4-FFF2-40B4-BE49-F238E27FC236}">
              <a16:creationId xmlns:a16="http://schemas.microsoft.com/office/drawing/2014/main" id="{F05C67DC-6A98-4546-B649-E30C1AD69E3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8" name="Flecha derecha 1">
          <a:extLst>
            <a:ext uri="{FF2B5EF4-FFF2-40B4-BE49-F238E27FC236}">
              <a16:creationId xmlns:a16="http://schemas.microsoft.com/office/drawing/2014/main" id="{7EEC6AA7-5479-4828-A5EB-7C2571B9643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39" name="Flecha derecha 1">
          <a:extLst>
            <a:ext uri="{FF2B5EF4-FFF2-40B4-BE49-F238E27FC236}">
              <a16:creationId xmlns:a16="http://schemas.microsoft.com/office/drawing/2014/main" id="{AA040810-1575-4D54-AE41-138C76E946A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0" name="Flecha derecha 1">
          <a:extLst>
            <a:ext uri="{FF2B5EF4-FFF2-40B4-BE49-F238E27FC236}">
              <a16:creationId xmlns:a16="http://schemas.microsoft.com/office/drawing/2014/main" id="{EDCC561D-CAA1-4654-81BC-65ADFB6A1B7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1" name="Flecha derecha 1">
          <a:extLst>
            <a:ext uri="{FF2B5EF4-FFF2-40B4-BE49-F238E27FC236}">
              <a16:creationId xmlns:a16="http://schemas.microsoft.com/office/drawing/2014/main" id="{4B4136DF-5A5C-4286-8802-764321FA9EE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2" name="Flecha derecha 1">
          <a:extLst>
            <a:ext uri="{FF2B5EF4-FFF2-40B4-BE49-F238E27FC236}">
              <a16:creationId xmlns:a16="http://schemas.microsoft.com/office/drawing/2014/main" id="{0B071ACA-F4EB-4280-ACFA-434B954D1AF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3" name="Flecha derecha 1">
          <a:extLst>
            <a:ext uri="{FF2B5EF4-FFF2-40B4-BE49-F238E27FC236}">
              <a16:creationId xmlns:a16="http://schemas.microsoft.com/office/drawing/2014/main" id="{EEEA086C-A530-4643-A1DA-255EB67A26D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4" name="Flecha derecha 1">
          <a:extLst>
            <a:ext uri="{FF2B5EF4-FFF2-40B4-BE49-F238E27FC236}">
              <a16:creationId xmlns:a16="http://schemas.microsoft.com/office/drawing/2014/main" id="{C842BD14-5223-44F2-9FB6-BFF5EA61755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5" name="Flecha derecha 1">
          <a:extLst>
            <a:ext uri="{FF2B5EF4-FFF2-40B4-BE49-F238E27FC236}">
              <a16:creationId xmlns:a16="http://schemas.microsoft.com/office/drawing/2014/main" id="{ACDE5626-E953-4674-82D1-3FB91E40AD7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6" name="Flecha derecha 1">
          <a:extLst>
            <a:ext uri="{FF2B5EF4-FFF2-40B4-BE49-F238E27FC236}">
              <a16:creationId xmlns:a16="http://schemas.microsoft.com/office/drawing/2014/main" id="{54A20D37-2449-4CF3-B450-341AA906FB1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7" name="Flecha derecha 1">
          <a:extLst>
            <a:ext uri="{FF2B5EF4-FFF2-40B4-BE49-F238E27FC236}">
              <a16:creationId xmlns:a16="http://schemas.microsoft.com/office/drawing/2014/main" id="{C301BC25-2D0A-4948-B21E-494E185DED0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48" name="Flecha derecha 1">
          <a:extLst>
            <a:ext uri="{FF2B5EF4-FFF2-40B4-BE49-F238E27FC236}">
              <a16:creationId xmlns:a16="http://schemas.microsoft.com/office/drawing/2014/main" id="{9341DBA7-FF8C-4A0F-9EA3-1B1B70730D9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49" name="Flecha derecha 1">
          <a:extLst>
            <a:ext uri="{FF2B5EF4-FFF2-40B4-BE49-F238E27FC236}">
              <a16:creationId xmlns:a16="http://schemas.microsoft.com/office/drawing/2014/main" id="{201BD4EC-1B59-4C14-A4E2-943B348C700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0" name="Flecha derecha 1">
          <a:extLst>
            <a:ext uri="{FF2B5EF4-FFF2-40B4-BE49-F238E27FC236}">
              <a16:creationId xmlns:a16="http://schemas.microsoft.com/office/drawing/2014/main" id="{5D0081ED-036E-4A36-9847-C28F983AEBB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1" name="Flecha derecha 1">
          <a:extLst>
            <a:ext uri="{FF2B5EF4-FFF2-40B4-BE49-F238E27FC236}">
              <a16:creationId xmlns:a16="http://schemas.microsoft.com/office/drawing/2014/main" id="{47111F14-254C-488B-8EAA-EE7D7AD4E67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2" name="Flecha derecha 1">
          <a:extLst>
            <a:ext uri="{FF2B5EF4-FFF2-40B4-BE49-F238E27FC236}">
              <a16:creationId xmlns:a16="http://schemas.microsoft.com/office/drawing/2014/main" id="{6567EBAE-A76F-4DD0-B8EF-8DF2722E642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3" name="Flecha derecha 1">
          <a:extLst>
            <a:ext uri="{FF2B5EF4-FFF2-40B4-BE49-F238E27FC236}">
              <a16:creationId xmlns:a16="http://schemas.microsoft.com/office/drawing/2014/main" id="{661FC423-8D06-4753-8ABE-D4631CC85C3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4" name="Flecha derecha 1">
          <a:extLst>
            <a:ext uri="{FF2B5EF4-FFF2-40B4-BE49-F238E27FC236}">
              <a16:creationId xmlns:a16="http://schemas.microsoft.com/office/drawing/2014/main" id="{01106BB0-F374-4769-A4BF-F5AD5FB257C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5" name="Flecha derecha 1">
          <a:extLst>
            <a:ext uri="{FF2B5EF4-FFF2-40B4-BE49-F238E27FC236}">
              <a16:creationId xmlns:a16="http://schemas.microsoft.com/office/drawing/2014/main" id="{59CD1E3E-3C2D-40AB-8183-2CC852889FD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6" name="Flecha derecha 1">
          <a:extLst>
            <a:ext uri="{FF2B5EF4-FFF2-40B4-BE49-F238E27FC236}">
              <a16:creationId xmlns:a16="http://schemas.microsoft.com/office/drawing/2014/main" id="{2B529893-AFAE-454D-9CE4-59F618A9757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7" name="Flecha derecha 1">
          <a:extLst>
            <a:ext uri="{FF2B5EF4-FFF2-40B4-BE49-F238E27FC236}">
              <a16:creationId xmlns:a16="http://schemas.microsoft.com/office/drawing/2014/main" id="{A4382096-410D-48F2-B6BC-F0691878F6D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58" name="Flecha derecha 25">
          <a:extLst>
            <a:ext uri="{FF2B5EF4-FFF2-40B4-BE49-F238E27FC236}">
              <a16:creationId xmlns:a16="http://schemas.microsoft.com/office/drawing/2014/main" id="{AF8B15C8-D7E0-4C60-8DC3-1841BD42A52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59" name="Flecha derecha 1">
          <a:extLst>
            <a:ext uri="{FF2B5EF4-FFF2-40B4-BE49-F238E27FC236}">
              <a16:creationId xmlns:a16="http://schemas.microsoft.com/office/drawing/2014/main" id="{B74F017D-4AA3-4CC8-8E72-201EB3BF141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0" name="Flecha derecha 1">
          <a:extLst>
            <a:ext uri="{FF2B5EF4-FFF2-40B4-BE49-F238E27FC236}">
              <a16:creationId xmlns:a16="http://schemas.microsoft.com/office/drawing/2014/main" id="{B277B650-5909-4B32-83BD-283A5EF4329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1" name="Flecha derecha 1">
          <a:extLst>
            <a:ext uri="{FF2B5EF4-FFF2-40B4-BE49-F238E27FC236}">
              <a16:creationId xmlns:a16="http://schemas.microsoft.com/office/drawing/2014/main" id="{5E28FCF4-44C6-4466-A2D3-DC8A71CE469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2" name="Flecha derecha 1">
          <a:extLst>
            <a:ext uri="{FF2B5EF4-FFF2-40B4-BE49-F238E27FC236}">
              <a16:creationId xmlns:a16="http://schemas.microsoft.com/office/drawing/2014/main" id="{43682996-8E5E-441E-9454-438E0B71149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3" name="Flecha derecha 1">
          <a:extLst>
            <a:ext uri="{FF2B5EF4-FFF2-40B4-BE49-F238E27FC236}">
              <a16:creationId xmlns:a16="http://schemas.microsoft.com/office/drawing/2014/main" id="{AE062E61-C2F9-459B-B12B-E7BE2C89279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4" name="Flecha derecha 1">
          <a:extLst>
            <a:ext uri="{FF2B5EF4-FFF2-40B4-BE49-F238E27FC236}">
              <a16:creationId xmlns:a16="http://schemas.microsoft.com/office/drawing/2014/main" id="{D579B90E-F474-4C25-88FA-7EB6AE0BC26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5" name="Flecha derecha 1">
          <a:extLst>
            <a:ext uri="{FF2B5EF4-FFF2-40B4-BE49-F238E27FC236}">
              <a16:creationId xmlns:a16="http://schemas.microsoft.com/office/drawing/2014/main" id="{4E104600-2CAA-4076-AD0E-CF10A34E53B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6" name="Flecha derecha 1">
          <a:extLst>
            <a:ext uri="{FF2B5EF4-FFF2-40B4-BE49-F238E27FC236}">
              <a16:creationId xmlns:a16="http://schemas.microsoft.com/office/drawing/2014/main" id="{0DC4681D-D8E2-4A31-B2A9-534E06B5683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7" name="Flecha derecha 1">
          <a:extLst>
            <a:ext uri="{FF2B5EF4-FFF2-40B4-BE49-F238E27FC236}">
              <a16:creationId xmlns:a16="http://schemas.microsoft.com/office/drawing/2014/main" id="{9D401889-42A3-4E8C-BA99-3B853567139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8" name="Flecha derecha 1">
          <a:extLst>
            <a:ext uri="{FF2B5EF4-FFF2-40B4-BE49-F238E27FC236}">
              <a16:creationId xmlns:a16="http://schemas.microsoft.com/office/drawing/2014/main" id="{7DC2043A-2B4E-4AF7-B4DA-8AC31F43865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69" name="Flecha derecha 1">
          <a:extLst>
            <a:ext uri="{FF2B5EF4-FFF2-40B4-BE49-F238E27FC236}">
              <a16:creationId xmlns:a16="http://schemas.microsoft.com/office/drawing/2014/main" id="{03D1B19D-0FBD-445E-BF17-7C8919D70C6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0" name="Flecha derecha 1">
          <a:extLst>
            <a:ext uri="{FF2B5EF4-FFF2-40B4-BE49-F238E27FC236}">
              <a16:creationId xmlns:a16="http://schemas.microsoft.com/office/drawing/2014/main" id="{0886B584-39AC-41C0-94B2-9F4033B20E2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1" name="Flecha derecha 1">
          <a:extLst>
            <a:ext uri="{FF2B5EF4-FFF2-40B4-BE49-F238E27FC236}">
              <a16:creationId xmlns:a16="http://schemas.microsoft.com/office/drawing/2014/main" id="{93BC0DE2-5AFA-4D74-938F-F65B3541D3A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2" name="Flecha derecha 1">
          <a:extLst>
            <a:ext uri="{FF2B5EF4-FFF2-40B4-BE49-F238E27FC236}">
              <a16:creationId xmlns:a16="http://schemas.microsoft.com/office/drawing/2014/main" id="{C0D5D710-35A5-4554-ABE9-63D3D5218D1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3" name="Flecha derecha 1">
          <a:extLst>
            <a:ext uri="{FF2B5EF4-FFF2-40B4-BE49-F238E27FC236}">
              <a16:creationId xmlns:a16="http://schemas.microsoft.com/office/drawing/2014/main" id="{16FFED7B-D658-427E-9355-2C134185AAA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126999</xdr:colOff>
      <xdr:row>0</xdr:row>
      <xdr:rowOff>122112</xdr:rowOff>
    </xdr:from>
    <xdr:to>
      <xdr:col>1</xdr:col>
      <xdr:colOff>749380</xdr:colOff>
      <xdr:row>0</xdr:row>
      <xdr:rowOff>579438</xdr:rowOff>
    </xdr:to>
    <xdr:pic>
      <xdr:nvPicPr>
        <xdr:cNvPr id="374" name="Imagen 373">
          <a:extLst>
            <a:ext uri="{FF2B5EF4-FFF2-40B4-BE49-F238E27FC236}">
              <a16:creationId xmlns:a16="http://schemas.microsoft.com/office/drawing/2014/main" id="{45C3C2D2-08AC-438B-9F74-D6B0D6E38C01}"/>
            </a:ext>
            <a:ext uri="{147F2762-F138-4A5C-976F-8EAC2B608ADB}">
              <a16:predDERef xmlns:a16="http://schemas.microsoft.com/office/drawing/2014/main" pred="{272E4C52-6255-4504-8D65-88DF2AB6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312" y="122112"/>
          <a:ext cx="622381" cy="457326"/>
        </a:xfrm>
        <a:prstGeom prst="rect">
          <a:avLst/>
        </a:prstGeom>
      </xdr:spPr>
    </xdr:pic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75" name="Flecha derecha 1">
          <a:extLst>
            <a:ext uri="{FF2B5EF4-FFF2-40B4-BE49-F238E27FC236}">
              <a16:creationId xmlns:a16="http://schemas.microsoft.com/office/drawing/2014/main" id="{25B4A35F-9EB6-49C3-97BF-D2499E32B12D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6" name="Flecha derecha 1">
          <a:extLst>
            <a:ext uri="{FF2B5EF4-FFF2-40B4-BE49-F238E27FC236}">
              <a16:creationId xmlns:a16="http://schemas.microsoft.com/office/drawing/2014/main" id="{0A267EB8-97E8-406F-B0A4-58CFBF36B89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77" name="Flecha derecha 1">
          <a:extLst>
            <a:ext uri="{FF2B5EF4-FFF2-40B4-BE49-F238E27FC236}">
              <a16:creationId xmlns:a16="http://schemas.microsoft.com/office/drawing/2014/main" id="{72A28FC1-0198-412E-BD45-8FA506AA8F1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8" name="Flecha derecha 1">
          <a:extLst>
            <a:ext uri="{FF2B5EF4-FFF2-40B4-BE49-F238E27FC236}">
              <a16:creationId xmlns:a16="http://schemas.microsoft.com/office/drawing/2014/main" id="{92C282C8-566A-410B-A2CA-94EBA384529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79" name="Flecha derecha 1">
          <a:extLst>
            <a:ext uri="{FF2B5EF4-FFF2-40B4-BE49-F238E27FC236}">
              <a16:creationId xmlns:a16="http://schemas.microsoft.com/office/drawing/2014/main" id="{99DF26CB-9A0A-48A4-9498-405FF673A04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0" name="Flecha derecha 1">
          <a:extLst>
            <a:ext uri="{FF2B5EF4-FFF2-40B4-BE49-F238E27FC236}">
              <a16:creationId xmlns:a16="http://schemas.microsoft.com/office/drawing/2014/main" id="{717D5B2C-19E2-46A5-B4F8-DD00563E7786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1" name="Flecha derecha 1">
          <a:extLst>
            <a:ext uri="{FF2B5EF4-FFF2-40B4-BE49-F238E27FC236}">
              <a16:creationId xmlns:a16="http://schemas.microsoft.com/office/drawing/2014/main" id="{7BB6BCEC-E0CE-4FE8-8B65-8F738AF3944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2" name="Flecha derecha 1">
          <a:extLst>
            <a:ext uri="{FF2B5EF4-FFF2-40B4-BE49-F238E27FC236}">
              <a16:creationId xmlns:a16="http://schemas.microsoft.com/office/drawing/2014/main" id="{EFCB59A5-67B6-41C2-85F4-7007315FBCE6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3" name="Flecha derecha 1">
          <a:extLst>
            <a:ext uri="{FF2B5EF4-FFF2-40B4-BE49-F238E27FC236}">
              <a16:creationId xmlns:a16="http://schemas.microsoft.com/office/drawing/2014/main" id="{94D80622-1C32-48BC-8446-50E24D19507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4" name="Flecha derecha 1">
          <a:extLst>
            <a:ext uri="{FF2B5EF4-FFF2-40B4-BE49-F238E27FC236}">
              <a16:creationId xmlns:a16="http://schemas.microsoft.com/office/drawing/2014/main" id="{8ED05D67-14A7-4905-81CF-9A505D74F91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85" name="Flecha derecha 1">
          <a:extLst>
            <a:ext uri="{FF2B5EF4-FFF2-40B4-BE49-F238E27FC236}">
              <a16:creationId xmlns:a16="http://schemas.microsoft.com/office/drawing/2014/main" id="{576A6A49-4BA5-46EB-AC4F-8B95DA873AD2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86" name="Flecha derecha 1">
          <a:extLst>
            <a:ext uri="{FF2B5EF4-FFF2-40B4-BE49-F238E27FC236}">
              <a16:creationId xmlns:a16="http://schemas.microsoft.com/office/drawing/2014/main" id="{C7828811-DDDE-4B79-BCF8-522640D663B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7" name="Flecha derecha 1">
          <a:extLst>
            <a:ext uri="{FF2B5EF4-FFF2-40B4-BE49-F238E27FC236}">
              <a16:creationId xmlns:a16="http://schemas.microsoft.com/office/drawing/2014/main" id="{4DC39237-B6B0-4B64-A507-B991FC9457C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8" name="Flecha derecha 1">
          <a:extLst>
            <a:ext uri="{FF2B5EF4-FFF2-40B4-BE49-F238E27FC236}">
              <a16:creationId xmlns:a16="http://schemas.microsoft.com/office/drawing/2014/main" id="{41BC8CDE-7934-4F46-A426-7DA6280411A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89" name="Flecha derecha 1">
          <a:extLst>
            <a:ext uri="{FF2B5EF4-FFF2-40B4-BE49-F238E27FC236}">
              <a16:creationId xmlns:a16="http://schemas.microsoft.com/office/drawing/2014/main" id="{92021D56-D8B6-4F64-8AA8-9DA98B9FAC9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0" name="Flecha derecha 1">
          <a:extLst>
            <a:ext uri="{FF2B5EF4-FFF2-40B4-BE49-F238E27FC236}">
              <a16:creationId xmlns:a16="http://schemas.microsoft.com/office/drawing/2014/main" id="{FDFD6B47-6F5E-4813-BE73-CD5A80FACE6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1" name="Flecha derecha 1">
          <a:extLst>
            <a:ext uri="{FF2B5EF4-FFF2-40B4-BE49-F238E27FC236}">
              <a16:creationId xmlns:a16="http://schemas.microsoft.com/office/drawing/2014/main" id="{F2308E3B-0938-4694-9DED-73D3F36DE3B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2" name="Flecha derecha 1">
          <a:extLst>
            <a:ext uri="{FF2B5EF4-FFF2-40B4-BE49-F238E27FC236}">
              <a16:creationId xmlns:a16="http://schemas.microsoft.com/office/drawing/2014/main" id="{DEEF78E4-0555-4463-92F9-4EAC82BBE7A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3" name="Flecha derecha 1">
          <a:extLst>
            <a:ext uri="{FF2B5EF4-FFF2-40B4-BE49-F238E27FC236}">
              <a16:creationId xmlns:a16="http://schemas.microsoft.com/office/drawing/2014/main" id="{A85E0011-E0F7-45FF-8965-BDDDCBF8992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4" name="Flecha derecha 1">
          <a:extLst>
            <a:ext uri="{FF2B5EF4-FFF2-40B4-BE49-F238E27FC236}">
              <a16:creationId xmlns:a16="http://schemas.microsoft.com/office/drawing/2014/main" id="{A4BFF863-B614-4F5F-8B80-1EA19B43ADD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5" name="Flecha derecha 1">
          <a:extLst>
            <a:ext uri="{FF2B5EF4-FFF2-40B4-BE49-F238E27FC236}">
              <a16:creationId xmlns:a16="http://schemas.microsoft.com/office/drawing/2014/main" id="{EE4991A0-4D89-41B5-BD85-4C301430ABF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396" name="Flecha derecha 25">
          <a:extLst>
            <a:ext uri="{FF2B5EF4-FFF2-40B4-BE49-F238E27FC236}">
              <a16:creationId xmlns:a16="http://schemas.microsoft.com/office/drawing/2014/main" id="{7C7DB524-B2CC-4DEB-BDA4-B6F4EEF6F1B1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7" name="Flecha derecha 1">
          <a:extLst>
            <a:ext uri="{FF2B5EF4-FFF2-40B4-BE49-F238E27FC236}">
              <a16:creationId xmlns:a16="http://schemas.microsoft.com/office/drawing/2014/main" id="{2904EE7B-8B0E-4D5B-B5BC-549068ABE95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398" name="Flecha derecha 1">
          <a:extLst>
            <a:ext uri="{FF2B5EF4-FFF2-40B4-BE49-F238E27FC236}">
              <a16:creationId xmlns:a16="http://schemas.microsoft.com/office/drawing/2014/main" id="{00B81CE8-38D5-40C1-B626-3CBD53442C5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399" name="Flecha derecha 1">
          <a:extLst>
            <a:ext uri="{FF2B5EF4-FFF2-40B4-BE49-F238E27FC236}">
              <a16:creationId xmlns:a16="http://schemas.microsoft.com/office/drawing/2014/main" id="{4188333B-16A3-4B6E-B6E1-67EE86C1DE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0" name="Flecha derecha 1">
          <a:extLst>
            <a:ext uri="{FF2B5EF4-FFF2-40B4-BE49-F238E27FC236}">
              <a16:creationId xmlns:a16="http://schemas.microsoft.com/office/drawing/2014/main" id="{4A913A1B-5528-4424-A76B-F7B9AB6CE06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1" name="Flecha derecha 1">
          <a:extLst>
            <a:ext uri="{FF2B5EF4-FFF2-40B4-BE49-F238E27FC236}">
              <a16:creationId xmlns:a16="http://schemas.microsoft.com/office/drawing/2014/main" id="{E050AF68-7F41-4767-8E03-3492F5222DDA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2" name="Flecha derecha 1">
          <a:extLst>
            <a:ext uri="{FF2B5EF4-FFF2-40B4-BE49-F238E27FC236}">
              <a16:creationId xmlns:a16="http://schemas.microsoft.com/office/drawing/2014/main" id="{B14CBA62-087B-4322-A663-ECC0F534A87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3" name="Flecha derecha 1">
          <a:extLst>
            <a:ext uri="{FF2B5EF4-FFF2-40B4-BE49-F238E27FC236}">
              <a16:creationId xmlns:a16="http://schemas.microsoft.com/office/drawing/2014/main" id="{BC654C96-8DB4-49FF-B7EC-F1510B2F99F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4" name="Flecha derecha 1">
          <a:extLst>
            <a:ext uri="{FF2B5EF4-FFF2-40B4-BE49-F238E27FC236}">
              <a16:creationId xmlns:a16="http://schemas.microsoft.com/office/drawing/2014/main" id="{7564F53B-1E1D-469A-9B23-8E54AEDEC1B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5" name="Flecha derecha 1">
          <a:extLst>
            <a:ext uri="{FF2B5EF4-FFF2-40B4-BE49-F238E27FC236}">
              <a16:creationId xmlns:a16="http://schemas.microsoft.com/office/drawing/2014/main" id="{71689684-E40C-431A-B046-6B61BD81DC0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121</xdr:row>
      <xdr:rowOff>47627</xdr:rowOff>
    </xdr:from>
    <xdr:to>
      <xdr:col>1</xdr:col>
      <xdr:colOff>3375024</xdr:colOff>
      <xdr:row>121</xdr:row>
      <xdr:rowOff>177800</xdr:rowOff>
    </xdr:to>
    <xdr:sp macro="" textlink="">
      <xdr:nvSpPr>
        <xdr:cNvPr id="406" name="Flecha derecha 1">
          <a:extLst>
            <a:ext uri="{FF2B5EF4-FFF2-40B4-BE49-F238E27FC236}">
              <a16:creationId xmlns:a16="http://schemas.microsoft.com/office/drawing/2014/main" id="{3E4562BA-0EFA-497B-B154-67F94BB94380}"/>
            </a:ext>
          </a:extLst>
        </xdr:cNvPr>
        <xdr:cNvSpPr/>
      </xdr:nvSpPr>
      <xdr:spPr>
        <a:xfrm>
          <a:off x="3936999" y="23841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07" name="Flecha derecha 1">
          <a:extLst>
            <a:ext uri="{FF2B5EF4-FFF2-40B4-BE49-F238E27FC236}">
              <a16:creationId xmlns:a16="http://schemas.microsoft.com/office/drawing/2014/main" id="{3AAD6007-38AA-43FD-AC16-711D8DE2C51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8" name="Flecha derecha 1">
          <a:extLst>
            <a:ext uri="{FF2B5EF4-FFF2-40B4-BE49-F238E27FC236}">
              <a16:creationId xmlns:a16="http://schemas.microsoft.com/office/drawing/2014/main" id="{27938AF7-9099-4F08-B098-F24AFDA3A64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09" name="Flecha derecha 1">
          <a:extLst>
            <a:ext uri="{FF2B5EF4-FFF2-40B4-BE49-F238E27FC236}">
              <a16:creationId xmlns:a16="http://schemas.microsoft.com/office/drawing/2014/main" id="{0FFDFC4F-4C35-4FF0-86A1-659B4D684F3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0" name="Flecha derecha 1">
          <a:extLst>
            <a:ext uri="{FF2B5EF4-FFF2-40B4-BE49-F238E27FC236}">
              <a16:creationId xmlns:a16="http://schemas.microsoft.com/office/drawing/2014/main" id="{12C52242-5844-4071-B424-E36A690BD35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1" name="Flecha derecha 1">
          <a:extLst>
            <a:ext uri="{FF2B5EF4-FFF2-40B4-BE49-F238E27FC236}">
              <a16:creationId xmlns:a16="http://schemas.microsoft.com/office/drawing/2014/main" id="{7D59523E-7683-44AA-9017-9EF5B7B764D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2" name="Flecha derecha 1">
          <a:extLst>
            <a:ext uri="{FF2B5EF4-FFF2-40B4-BE49-F238E27FC236}">
              <a16:creationId xmlns:a16="http://schemas.microsoft.com/office/drawing/2014/main" id="{BA1C901B-859F-46EC-A877-CCCA34E6497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3" name="Flecha derecha 1">
          <a:extLst>
            <a:ext uri="{FF2B5EF4-FFF2-40B4-BE49-F238E27FC236}">
              <a16:creationId xmlns:a16="http://schemas.microsoft.com/office/drawing/2014/main" id="{E955A1CD-ED1E-4D80-8AB8-FCFFC878718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4" name="Flecha derecha 1">
          <a:extLst>
            <a:ext uri="{FF2B5EF4-FFF2-40B4-BE49-F238E27FC236}">
              <a16:creationId xmlns:a16="http://schemas.microsoft.com/office/drawing/2014/main" id="{72F270BF-C7DF-4A6C-BBCA-BC9659AB18C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5" name="Flecha derecha 1">
          <a:extLst>
            <a:ext uri="{FF2B5EF4-FFF2-40B4-BE49-F238E27FC236}">
              <a16:creationId xmlns:a16="http://schemas.microsoft.com/office/drawing/2014/main" id="{B173DED3-9556-4C06-8414-B9F9E8B93DF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6" name="Flecha derecha 1">
          <a:extLst>
            <a:ext uri="{FF2B5EF4-FFF2-40B4-BE49-F238E27FC236}">
              <a16:creationId xmlns:a16="http://schemas.microsoft.com/office/drawing/2014/main" id="{7BA796F7-564E-4BB7-A8AC-E807B6CDF3D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7" name="Flecha derecha 1">
          <a:extLst>
            <a:ext uri="{FF2B5EF4-FFF2-40B4-BE49-F238E27FC236}">
              <a16:creationId xmlns:a16="http://schemas.microsoft.com/office/drawing/2014/main" id="{DA8FEF13-C226-4F0F-B6C3-536C8F3F2B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18" name="Flecha derecha 1">
          <a:extLst>
            <a:ext uri="{FF2B5EF4-FFF2-40B4-BE49-F238E27FC236}">
              <a16:creationId xmlns:a16="http://schemas.microsoft.com/office/drawing/2014/main" id="{8390C10C-FD70-4268-A06F-11F19CBC910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19" name="Flecha derecha 1">
          <a:extLst>
            <a:ext uri="{FF2B5EF4-FFF2-40B4-BE49-F238E27FC236}">
              <a16:creationId xmlns:a16="http://schemas.microsoft.com/office/drawing/2014/main" id="{949BA993-5E94-4F98-B569-6670BF0F1CF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0" name="Flecha derecha 1">
          <a:extLst>
            <a:ext uri="{FF2B5EF4-FFF2-40B4-BE49-F238E27FC236}">
              <a16:creationId xmlns:a16="http://schemas.microsoft.com/office/drawing/2014/main" id="{8D402E7E-095A-4A83-AE7E-9403889BF76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1" name="Flecha derecha 1">
          <a:extLst>
            <a:ext uri="{FF2B5EF4-FFF2-40B4-BE49-F238E27FC236}">
              <a16:creationId xmlns:a16="http://schemas.microsoft.com/office/drawing/2014/main" id="{D000DC33-DF54-4E80-AAB8-3312E2EE05A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2" name="Flecha derecha 1">
          <a:extLst>
            <a:ext uri="{FF2B5EF4-FFF2-40B4-BE49-F238E27FC236}">
              <a16:creationId xmlns:a16="http://schemas.microsoft.com/office/drawing/2014/main" id="{836B54AE-0F63-473A-BCDE-675B4332785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3" name="Flecha derecha 1">
          <a:extLst>
            <a:ext uri="{FF2B5EF4-FFF2-40B4-BE49-F238E27FC236}">
              <a16:creationId xmlns:a16="http://schemas.microsoft.com/office/drawing/2014/main" id="{390A0D27-295A-4AE5-86AF-8786D6AC835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4" name="Flecha derecha 1">
          <a:extLst>
            <a:ext uri="{FF2B5EF4-FFF2-40B4-BE49-F238E27FC236}">
              <a16:creationId xmlns:a16="http://schemas.microsoft.com/office/drawing/2014/main" id="{D96B2937-41E8-42CE-834C-9BC9606C773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5" name="Flecha derecha 1">
          <a:extLst>
            <a:ext uri="{FF2B5EF4-FFF2-40B4-BE49-F238E27FC236}">
              <a16:creationId xmlns:a16="http://schemas.microsoft.com/office/drawing/2014/main" id="{4BA9AB5E-7C60-4CED-AB15-A49DD0175AD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6" name="Flecha derecha 1">
          <a:extLst>
            <a:ext uri="{FF2B5EF4-FFF2-40B4-BE49-F238E27FC236}">
              <a16:creationId xmlns:a16="http://schemas.microsoft.com/office/drawing/2014/main" id="{4973366C-3EDB-4188-8D7A-BE2F98F3109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7" name="Flecha derecha 1">
          <a:extLst>
            <a:ext uri="{FF2B5EF4-FFF2-40B4-BE49-F238E27FC236}">
              <a16:creationId xmlns:a16="http://schemas.microsoft.com/office/drawing/2014/main" id="{06D7A2AA-0FDF-4FCF-8104-DC462BB73C2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28" name="Flecha derecha 1">
          <a:extLst>
            <a:ext uri="{FF2B5EF4-FFF2-40B4-BE49-F238E27FC236}">
              <a16:creationId xmlns:a16="http://schemas.microsoft.com/office/drawing/2014/main" id="{5CD9F1C2-9A56-4D93-89EA-5C5B40A4276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29" name="Flecha derecha 1">
          <a:extLst>
            <a:ext uri="{FF2B5EF4-FFF2-40B4-BE49-F238E27FC236}">
              <a16:creationId xmlns:a16="http://schemas.microsoft.com/office/drawing/2014/main" id="{2B691EFC-9CBE-4561-B33B-FD82C46082F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0" name="Flecha derecha 1">
          <a:extLst>
            <a:ext uri="{FF2B5EF4-FFF2-40B4-BE49-F238E27FC236}">
              <a16:creationId xmlns:a16="http://schemas.microsoft.com/office/drawing/2014/main" id="{ADF04DE7-6E80-4FF6-8503-9BB58A4EA9C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1" name="Flecha derecha 1">
          <a:extLst>
            <a:ext uri="{FF2B5EF4-FFF2-40B4-BE49-F238E27FC236}">
              <a16:creationId xmlns:a16="http://schemas.microsoft.com/office/drawing/2014/main" id="{7275BCBA-5CA7-4EA3-B19F-01F6DEA03F7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2" name="Flecha derecha 1">
          <a:extLst>
            <a:ext uri="{FF2B5EF4-FFF2-40B4-BE49-F238E27FC236}">
              <a16:creationId xmlns:a16="http://schemas.microsoft.com/office/drawing/2014/main" id="{06C6F31F-14BD-475A-BC65-5C2F2AE6A67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3" name="Flecha derecha 1">
          <a:extLst>
            <a:ext uri="{FF2B5EF4-FFF2-40B4-BE49-F238E27FC236}">
              <a16:creationId xmlns:a16="http://schemas.microsoft.com/office/drawing/2014/main" id="{9FF0B7F9-139A-41FE-8F84-71480C6E76B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4" name="Flecha derecha 1">
          <a:extLst>
            <a:ext uri="{FF2B5EF4-FFF2-40B4-BE49-F238E27FC236}">
              <a16:creationId xmlns:a16="http://schemas.microsoft.com/office/drawing/2014/main" id="{085AEE6D-D982-4687-9B4F-1EAEB0F3C6D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5" name="Flecha derecha 1">
          <a:extLst>
            <a:ext uri="{FF2B5EF4-FFF2-40B4-BE49-F238E27FC236}">
              <a16:creationId xmlns:a16="http://schemas.microsoft.com/office/drawing/2014/main" id="{34373D77-1A2A-44A1-9477-6628789A73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36" name="Flecha derecha 1">
          <a:extLst>
            <a:ext uri="{FF2B5EF4-FFF2-40B4-BE49-F238E27FC236}">
              <a16:creationId xmlns:a16="http://schemas.microsoft.com/office/drawing/2014/main" id="{F01D177F-B874-4D45-B406-70EBECBCA087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7" name="Flecha derecha 1">
          <a:extLst>
            <a:ext uri="{FF2B5EF4-FFF2-40B4-BE49-F238E27FC236}">
              <a16:creationId xmlns:a16="http://schemas.microsoft.com/office/drawing/2014/main" id="{F5ACF999-ADD8-4078-8650-FF9974B4024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8" name="Flecha derecha 1">
          <a:extLst>
            <a:ext uri="{FF2B5EF4-FFF2-40B4-BE49-F238E27FC236}">
              <a16:creationId xmlns:a16="http://schemas.microsoft.com/office/drawing/2014/main" id="{F162DE90-A565-4298-AC15-66AF7A7484F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39" name="Flecha derecha 1">
          <a:extLst>
            <a:ext uri="{FF2B5EF4-FFF2-40B4-BE49-F238E27FC236}">
              <a16:creationId xmlns:a16="http://schemas.microsoft.com/office/drawing/2014/main" id="{5617A83E-DC91-4C86-A9F2-059B9F67A3A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0" name="Flecha derecha 1">
          <a:extLst>
            <a:ext uri="{FF2B5EF4-FFF2-40B4-BE49-F238E27FC236}">
              <a16:creationId xmlns:a16="http://schemas.microsoft.com/office/drawing/2014/main" id="{1D5406C6-EAB9-4EB1-BC7D-02CE91F6F49F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1" name="Flecha derecha 1">
          <a:extLst>
            <a:ext uri="{FF2B5EF4-FFF2-40B4-BE49-F238E27FC236}">
              <a16:creationId xmlns:a16="http://schemas.microsoft.com/office/drawing/2014/main" id="{5D83BDEA-1108-4A24-8DEB-07B6C1558E4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2" name="Flecha derecha 1">
          <a:extLst>
            <a:ext uri="{FF2B5EF4-FFF2-40B4-BE49-F238E27FC236}">
              <a16:creationId xmlns:a16="http://schemas.microsoft.com/office/drawing/2014/main" id="{F55B8759-EDA8-4407-A7BE-E9CDE5DE7C7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3" name="Flecha derecha 1">
          <a:extLst>
            <a:ext uri="{FF2B5EF4-FFF2-40B4-BE49-F238E27FC236}">
              <a16:creationId xmlns:a16="http://schemas.microsoft.com/office/drawing/2014/main" id="{47414D69-D2C0-48F7-A894-44C03378714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4" name="Flecha derecha 1">
          <a:extLst>
            <a:ext uri="{FF2B5EF4-FFF2-40B4-BE49-F238E27FC236}">
              <a16:creationId xmlns:a16="http://schemas.microsoft.com/office/drawing/2014/main" id="{48F06188-1C9E-4468-803B-EF708B52B87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5" name="Flecha derecha 1">
          <a:extLst>
            <a:ext uri="{FF2B5EF4-FFF2-40B4-BE49-F238E27FC236}">
              <a16:creationId xmlns:a16="http://schemas.microsoft.com/office/drawing/2014/main" id="{144D6604-813F-4CD7-A8C0-401F993D33F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6" name="Flecha derecha 1">
          <a:extLst>
            <a:ext uri="{FF2B5EF4-FFF2-40B4-BE49-F238E27FC236}">
              <a16:creationId xmlns:a16="http://schemas.microsoft.com/office/drawing/2014/main" id="{5E2717A1-2CE5-4A85-BE49-391FB4A3C62D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7" name="Flecha derecha 1">
          <a:extLst>
            <a:ext uri="{FF2B5EF4-FFF2-40B4-BE49-F238E27FC236}">
              <a16:creationId xmlns:a16="http://schemas.microsoft.com/office/drawing/2014/main" id="{8F67F5CF-7F21-4ABD-979D-0DD90A9C168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48" name="Flecha derecha 1">
          <a:extLst>
            <a:ext uri="{FF2B5EF4-FFF2-40B4-BE49-F238E27FC236}">
              <a16:creationId xmlns:a16="http://schemas.microsoft.com/office/drawing/2014/main" id="{A691442C-528F-4278-BA04-F14A26940D8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49" name="Flecha derecha 1">
          <a:extLst>
            <a:ext uri="{FF2B5EF4-FFF2-40B4-BE49-F238E27FC236}">
              <a16:creationId xmlns:a16="http://schemas.microsoft.com/office/drawing/2014/main" id="{2502FCDA-782E-4699-BA16-2A91F6A9A942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0" name="Flecha derecha 1">
          <a:extLst>
            <a:ext uri="{FF2B5EF4-FFF2-40B4-BE49-F238E27FC236}">
              <a16:creationId xmlns:a16="http://schemas.microsoft.com/office/drawing/2014/main" id="{555DB007-31F2-406D-807D-F558C090678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1" name="Flecha derecha 1">
          <a:extLst>
            <a:ext uri="{FF2B5EF4-FFF2-40B4-BE49-F238E27FC236}">
              <a16:creationId xmlns:a16="http://schemas.microsoft.com/office/drawing/2014/main" id="{3EF93FCB-D7D8-4B6E-8EC2-72CF382C7D4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2" name="Flecha derecha 1">
          <a:extLst>
            <a:ext uri="{FF2B5EF4-FFF2-40B4-BE49-F238E27FC236}">
              <a16:creationId xmlns:a16="http://schemas.microsoft.com/office/drawing/2014/main" id="{943DACE5-FDFA-4BCD-A1EC-79B91308782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3" name="Flecha derecha 1">
          <a:extLst>
            <a:ext uri="{FF2B5EF4-FFF2-40B4-BE49-F238E27FC236}">
              <a16:creationId xmlns:a16="http://schemas.microsoft.com/office/drawing/2014/main" id="{FD2D95F9-366B-4AF8-9363-3CECEA62136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4" name="Flecha derecha 1">
          <a:extLst>
            <a:ext uri="{FF2B5EF4-FFF2-40B4-BE49-F238E27FC236}">
              <a16:creationId xmlns:a16="http://schemas.microsoft.com/office/drawing/2014/main" id="{45D576E1-77B7-40AB-9967-5E040103C0E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5" name="Flecha derecha 1">
          <a:extLst>
            <a:ext uri="{FF2B5EF4-FFF2-40B4-BE49-F238E27FC236}">
              <a16:creationId xmlns:a16="http://schemas.microsoft.com/office/drawing/2014/main" id="{6F1D5DC8-FF15-46CE-AA3C-A7C7CA58F47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6" name="Flecha derecha 1">
          <a:extLst>
            <a:ext uri="{FF2B5EF4-FFF2-40B4-BE49-F238E27FC236}">
              <a16:creationId xmlns:a16="http://schemas.microsoft.com/office/drawing/2014/main" id="{829794A2-D958-4AC9-A6D9-D7AED35853E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7" name="Flecha derecha 1">
          <a:extLst>
            <a:ext uri="{FF2B5EF4-FFF2-40B4-BE49-F238E27FC236}">
              <a16:creationId xmlns:a16="http://schemas.microsoft.com/office/drawing/2014/main" id="{44813811-A885-4AD5-B244-373ABCF766D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58" name="Flecha derecha 1">
          <a:extLst>
            <a:ext uri="{FF2B5EF4-FFF2-40B4-BE49-F238E27FC236}">
              <a16:creationId xmlns:a16="http://schemas.microsoft.com/office/drawing/2014/main" id="{F38374F8-466E-4498-B0AB-F18575BF623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59" name="Flecha derecha 1">
          <a:extLst>
            <a:ext uri="{FF2B5EF4-FFF2-40B4-BE49-F238E27FC236}">
              <a16:creationId xmlns:a16="http://schemas.microsoft.com/office/drawing/2014/main" id="{B128723B-8A48-4F58-9567-AEA2CBC45B3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0" name="Flecha derecha 1">
          <a:extLst>
            <a:ext uri="{FF2B5EF4-FFF2-40B4-BE49-F238E27FC236}">
              <a16:creationId xmlns:a16="http://schemas.microsoft.com/office/drawing/2014/main" id="{ADDBA544-93DD-4961-A639-0CA57468826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1" name="Flecha derecha 1">
          <a:extLst>
            <a:ext uri="{FF2B5EF4-FFF2-40B4-BE49-F238E27FC236}">
              <a16:creationId xmlns:a16="http://schemas.microsoft.com/office/drawing/2014/main" id="{0E0F43C0-CD25-4440-868B-44F70FD0B61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2" name="Flecha derecha 1">
          <a:extLst>
            <a:ext uri="{FF2B5EF4-FFF2-40B4-BE49-F238E27FC236}">
              <a16:creationId xmlns:a16="http://schemas.microsoft.com/office/drawing/2014/main" id="{44315165-BACA-4BCB-B316-1EDE5D0DD550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3" name="Flecha derecha 1">
          <a:extLst>
            <a:ext uri="{FF2B5EF4-FFF2-40B4-BE49-F238E27FC236}">
              <a16:creationId xmlns:a16="http://schemas.microsoft.com/office/drawing/2014/main" id="{18F596A9-6ABE-432B-A788-4E076D1F711E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4" name="Flecha derecha 1">
          <a:extLst>
            <a:ext uri="{FF2B5EF4-FFF2-40B4-BE49-F238E27FC236}">
              <a16:creationId xmlns:a16="http://schemas.microsoft.com/office/drawing/2014/main" id="{9673E26D-4DD2-4A2E-8074-F81B3C3F7BBC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5" name="Flecha derecha 1">
          <a:extLst>
            <a:ext uri="{FF2B5EF4-FFF2-40B4-BE49-F238E27FC236}">
              <a16:creationId xmlns:a16="http://schemas.microsoft.com/office/drawing/2014/main" id="{039DF2A8-2AF8-403C-B3ED-07907FE3F6B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66" name="Flecha derecha 1">
          <a:extLst>
            <a:ext uri="{FF2B5EF4-FFF2-40B4-BE49-F238E27FC236}">
              <a16:creationId xmlns:a16="http://schemas.microsoft.com/office/drawing/2014/main" id="{9C692FA6-08B1-4AA5-9249-C386E2356DF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7" name="Flecha derecha 1">
          <a:extLst>
            <a:ext uri="{FF2B5EF4-FFF2-40B4-BE49-F238E27FC236}">
              <a16:creationId xmlns:a16="http://schemas.microsoft.com/office/drawing/2014/main" id="{8B5A6E4A-65C9-4EFF-A63D-59960E9BB33B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8" name="Flecha derecha 1">
          <a:extLst>
            <a:ext uri="{FF2B5EF4-FFF2-40B4-BE49-F238E27FC236}">
              <a16:creationId xmlns:a16="http://schemas.microsoft.com/office/drawing/2014/main" id="{10A5163D-23A1-4154-9F44-82D41AE30D4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69" name="Flecha derecha 1">
          <a:extLst>
            <a:ext uri="{FF2B5EF4-FFF2-40B4-BE49-F238E27FC236}">
              <a16:creationId xmlns:a16="http://schemas.microsoft.com/office/drawing/2014/main" id="{AC4615EF-CAFB-4A94-BBBD-F0BBDEE796E8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0" name="Flecha derecha 1">
          <a:extLst>
            <a:ext uri="{FF2B5EF4-FFF2-40B4-BE49-F238E27FC236}">
              <a16:creationId xmlns:a16="http://schemas.microsoft.com/office/drawing/2014/main" id="{9A946B2E-7CD1-4322-A0C0-59AB3483893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1" name="Flecha derecha 1">
          <a:extLst>
            <a:ext uri="{FF2B5EF4-FFF2-40B4-BE49-F238E27FC236}">
              <a16:creationId xmlns:a16="http://schemas.microsoft.com/office/drawing/2014/main" id="{2DD7DFB0-42CB-42A1-A8E2-8CD6720F271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2" name="Flecha derecha 1">
          <a:extLst>
            <a:ext uri="{FF2B5EF4-FFF2-40B4-BE49-F238E27FC236}">
              <a16:creationId xmlns:a16="http://schemas.microsoft.com/office/drawing/2014/main" id="{A3A0E74B-B89A-4A4D-AD24-61F4EB0E214A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3" name="Flecha derecha 1">
          <a:extLst>
            <a:ext uri="{FF2B5EF4-FFF2-40B4-BE49-F238E27FC236}">
              <a16:creationId xmlns:a16="http://schemas.microsoft.com/office/drawing/2014/main" id="{AB537D24-AE04-408F-B942-DA96AFA656A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4" name="Flecha derecha 1">
          <a:extLst>
            <a:ext uri="{FF2B5EF4-FFF2-40B4-BE49-F238E27FC236}">
              <a16:creationId xmlns:a16="http://schemas.microsoft.com/office/drawing/2014/main" id="{EAE5527E-FF03-4753-ACFE-34D22E9DB4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5" name="Flecha derecha 1">
          <a:extLst>
            <a:ext uri="{FF2B5EF4-FFF2-40B4-BE49-F238E27FC236}">
              <a16:creationId xmlns:a16="http://schemas.microsoft.com/office/drawing/2014/main" id="{3018B124-5FAC-49AB-9B8E-C5575395E09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76" name="Flecha derecha 1">
          <a:extLst>
            <a:ext uri="{FF2B5EF4-FFF2-40B4-BE49-F238E27FC236}">
              <a16:creationId xmlns:a16="http://schemas.microsoft.com/office/drawing/2014/main" id="{6370C10E-09BB-434E-8C57-8040178B69F9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7" name="Flecha derecha 1">
          <a:extLst>
            <a:ext uri="{FF2B5EF4-FFF2-40B4-BE49-F238E27FC236}">
              <a16:creationId xmlns:a16="http://schemas.microsoft.com/office/drawing/2014/main" id="{8C0E632B-948F-4DC3-AFA6-782B0E5BED1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8" name="Flecha derecha 1">
          <a:extLst>
            <a:ext uri="{FF2B5EF4-FFF2-40B4-BE49-F238E27FC236}">
              <a16:creationId xmlns:a16="http://schemas.microsoft.com/office/drawing/2014/main" id="{F1CF68B3-4B2A-4A6B-AF81-726ACE4F014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79" name="Flecha derecha 1">
          <a:extLst>
            <a:ext uri="{FF2B5EF4-FFF2-40B4-BE49-F238E27FC236}">
              <a16:creationId xmlns:a16="http://schemas.microsoft.com/office/drawing/2014/main" id="{284B8894-AF3E-44BD-9863-4DAF9ECF58A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0" name="Flecha derecha 1">
          <a:extLst>
            <a:ext uri="{FF2B5EF4-FFF2-40B4-BE49-F238E27FC236}">
              <a16:creationId xmlns:a16="http://schemas.microsoft.com/office/drawing/2014/main" id="{4414C976-0ECB-4316-BE38-455C843B88C1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1" name="Flecha derecha 1">
          <a:extLst>
            <a:ext uri="{FF2B5EF4-FFF2-40B4-BE49-F238E27FC236}">
              <a16:creationId xmlns:a16="http://schemas.microsoft.com/office/drawing/2014/main" id="{15B2E958-147D-473E-BD05-42791D617254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119</xdr:row>
      <xdr:rowOff>47627</xdr:rowOff>
    </xdr:from>
    <xdr:to>
      <xdr:col>1</xdr:col>
      <xdr:colOff>3375024</xdr:colOff>
      <xdr:row>119</xdr:row>
      <xdr:rowOff>177800</xdr:rowOff>
    </xdr:to>
    <xdr:sp macro="" textlink="">
      <xdr:nvSpPr>
        <xdr:cNvPr id="482" name="Flecha derecha 1">
          <a:extLst>
            <a:ext uri="{FF2B5EF4-FFF2-40B4-BE49-F238E27FC236}">
              <a16:creationId xmlns:a16="http://schemas.microsoft.com/office/drawing/2014/main" id="{2B313C9D-E334-482C-BD1E-E7921083E833}"/>
            </a:ext>
          </a:extLst>
        </xdr:cNvPr>
        <xdr:cNvSpPr/>
      </xdr:nvSpPr>
      <xdr:spPr>
        <a:xfrm>
          <a:off x="3936999" y="234600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3" name="Flecha derecha 1">
          <a:extLst>
            <a:ext uri="{FF2B5EF4-FFF2-40B4-BE49-F238E27FC236}">
              <a16:creationId xmlns:a16="http://schemas.microsoft.com/office/drawing/2014/main" id="{5B226735-DB54-4B96-9BFF-2659E9CEAC9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4" name="Flecha derecha 1">
          <a:extLst>
            <a:ext uri="{FF2B5EF4-FFF2-40B4-BE49-F238E27FC236}">
              <a16:creationId xmlns:a16="http://schemas.microsoft.com/office/drawing/2014/main" id="{633360EC-054A-423F-A0A7-C975DCC10B1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5" name="Flecha derecha 1">
          <a:extLst>
            <a:ext uri="{FF2B5EF4-FFF2-40B4-BE49-F238E27FC236}">
              <a16:creationId xmlns:a16="http://schemas.microsoft.com/office/drawing/2014/main" id="{D29C2F65-69A1-41BC-A639-64BA701A39B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6" name="Flecha derecha 1">
          <a:extLst>
            <a:ext uri="{FF2B5EF4-FFF2-40B4-BE49-F238E27FC236}">
              <a16:creationId xmlns:a16="http://schemas.microsoft.com/office/drawing/2014/main" id="{FD5996FE-CC38-44E3-925A-00D0D940071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7" name="Flecha derecha 1">
          <a:extLst>
            <a:ext uri="{FF2B5EF4-FFF2-40B4-BE49-F238E27FC236}">
              <a16:creationId xmlns:a16="http://schemas.microsoft.com/office/drawing/2014/main" id="{1C4422CC-416A-45D9-9D9D-1D23CF3B571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8" name="Flecha derecha 1">
          <a:extLst>
            <a:ext uri="{FF2B5EF4-FFF2-40B4-BE49-F238E27FC236}">
              <a16:creationId xmlns:a16="http://schemas.microsoft.com/office/drawing/2014/main" id="{FD496464-2124-4449-914E-FEA5E453E07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89" name="Flecha derecha 1">
          <a:extLst>
            <a:ext uri="{FF2B5EF4-FFF2-40B4-BE49-F238E27FC236}">
              <a16:creationId xmlns:a16="http://schemas.microsoft.com/office/drawing/2014/main" id="{CC7F6B1B-1DF0-48A5-9DFF-0C5DD1DE810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0" name="Flecha derecha 1">
          <a:extLst>
            <a:ext uri="{FF2B5EF4-FFF2-40B4-BE49-F238E27FC236}">
              <a16:creationId xmlns:a16="http://schemas.microsoft.com/office/drawing/2014/main" id="{87F1C18A-24A0-465B-91D8-E4A4626E9F6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1" name="Flecha derecha 1">
          <a:extLst>
            <a:ext uri="{FF2B5EF4-FFF2-40B4-BE49-F238E27FC236}">
              <a16:creationId xmlns:a16="http://schemas.microsoft.com/office/drawing/2014/main" id="{1F8DEBEF-486C-400E-A8E8-90DA99A2F30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2" name="Flecha derecha 1">
          <a:extLst>
            <a:ext uri="{FF2B5EF4-FFF2-40B4-BE49-F238E27FC236}">
              <a16:creationId xmlns:a16="http://schemas.microsoft.com/office/drawing/2014/main" id="{1283267B-76FC-4744-9023-C7DE41F21EF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3" name="Flecha derecha 1">
          <a:extLst>
            <a:ext uri="{FF2B5EF4-FFF2-40B4-BE49-F238E27FC236}">
              <a16:creationId xmlns:a16="http://schemas.microsoft.com/office/drawing/2014/main" id="{17B2B088-D1A8-4371-B4B7-F03747A9437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4" name="Flecha derecha 1">
          <a:extLst>
            <a:ext uri="{FF2B5EF4-FFF2-40B4-BE49-F238E27FC236}">
              <a16:creationId xmlns:a16="http://schemas.microsoft.com/office/drawing/2014/main" id="{D6757179-335F-4614-8E59-20C8F2C5726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5" name="Flecha derecha 1">
          <a:extLst>
            <a:ext uri="{FF2B5EF4-FFF2-40B4-BE49-F238E27FC236}">
              <a16:creationId xmlns:a16="http://schemas.microsoft.com/office/drawing/2014/main" id="{857EB2F3-D967-4F5A-8774-19179327AEC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6" name="Flecha derecha 1">
          <a:extLst>
            <a:ext uri="{FF2B5EF4-FFF2-40B4-BE49-F238E27FC236}">
              <a16:creationId xmlns:a16="http://schemas.microsoft.com/office/drawing/2014/main" id="{70C95A63-91B0-4848-8F7C-129DB8B995D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7" name="Flecha derecha 1">
          <a:extLst>
            <a:ext uri="{FF2B5EF4-FFF2-40B4-BE49-F238E27FC236}">
              <a16:creationId xmlns:a16="http://schemas.microsoft.com/office/drawing/2014/main" id="{62EF963C-9897-42AE-83BD-2A5FE288BDC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8" name="Flecha derecha 1">
          <a:extLst>
            <a:ext uri="{FF2B5EF4-FFF2-40B4-BE49-F238E27FC236}">
              <a16:creationId xmlns:a16="http://schemas.microsoft.com/office/drawing/2014/main" id="{3A1C2284-F1F0-4AD8-8D98-4FFA2C75881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499" name="Flecha derecha 1">
          <a:extLst>
            <a:ext uri="{FF2B5EF4-FFF2-40B4-BE49-F238E27FC236}">
              <a16:creationId xmlns:a16="http://schemas.microsoft.com/office/drawing/2014/main" id="{D4F4E3AB-F7C4-435D-90FD-2CB7CAA373A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0" name="Flecha derecha 1">
          <a:extLst>
            <a:ext uri="{FF2B5EF4-FFF2-40B4-BE49-F238E27FC236}">
              <a16:creationId xmlns:a16="http://schemas.microsoft.com/office/drawing/2014/main" id="{D2FD29B5-072B-40FA-8E6D-1A182EABCF2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1" name="Flecha derecha 1">
          <a:extLst>
            <a:ext uri="{FF2B5EF4-FFF2-40B4-BE49-F238E27FC236}">
              <a16:creationId xmlns:a16="http://schemas.microsoft.com/office/drawing/2014/main" id="{5086C80F-EA6D-4C32-B8FC-4B9AF387D5C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2" name="Flecha derecha 1">
          <a:extLst>
            <a:ext uri="{FF2B5EF4-FFF2-40B4-BE49-F238E27FC236}">
              <a16:creationId xmlns:a16="http://schemas.microsoft.com/office/drawing/2014/main" id="{005C6958-B683-4F5A-9D72-94601AFC61E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3" name="Flecha derecha 1">
          <a:extLst>
            <a:ext uri="{FF2B5EF4-FFF2-40B4-BE49-F238E27FC236}">
              <a16:creationId xmlns:a16="http://schemas.microsoft.com/office/drawing/2014/main" id="{494A3123-4F6E-4A43-AB5F-38FA90A87DD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4" name="Flecha derecha 1">
          <a:extLst>
            <a:ext uri="{FF2B5EF4-FFF2-40B4-BE49-F238E27FC236}">
              <a16:creationId xmlns:a16="http://schemas.microsoft.com/office/drawing/2014/main" id="{8EC460E6-A7E6-4D11-82F6-E0BCA1668B9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5" name="Flecha derecha 1">
          <a:extLst>
            <a:ext uri="{FF2B5EF4-FFF2-40B4-BE49-F238E27FC236}">
              <a16:creationId xmlns:a16="http://schemas.microsoft.com/office/drawing/2014/main" id="{522AB1BC-7939-40EB-A271-01DAA2C8DD5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6" name="Flecha derecha 1">
          <a:extLst>
            <a:ext uri="{FF2B5EF4-FFF2-40B4-BE49-F238E27FC236}">
              <a16:creationId xmlns:a16="http://schemas.microsoft.com/office/drawing/2014/main" id="{649E205A-D1FE-4234-984D-AFD06F6D98A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7" name="Flecha derecha 1">
          <a:extLst>
            <a:ext uri="{FF2B5EF4-FFF2-40B4-BE49-F238E27FC236}">
              <a16:creationId xmlns:a16="http://schemas.microsoft.com/office/drawing/2014/main" id="{D71F9B2B-954F-4974-B756-06E17635B90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8" name="Flecha derecha 1">
          <a:extLst>
            <a:ext uri="{FF2B5EF4-FFF2-40B4-BE49-F238E27FC236}">
              <a16:creationId xmlns:a16="http://schemas.microsoft.com/office/drawing/2014/main" id="{05B14EAF-222F-4752-B286-77375E7FC73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09" name="Flecha derecha 1">
          <a:extLst>
            <a:ext uri="{FF2B5EF4-FFF2-40B4-BE49-F238E27FC236}">
              <a16:creationId xmlns:a16="http://schemas.microsoft.com/office/drawing/2014/main" id="{91DF4DCA-174E-4A95-B093-277AF0CDDA5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0" name="Flecha derecha 1">
          <a:extLst>
            <a:ext uri="{FF2B5EF4-FFF2-40B4-BE49-F238E27FC236}">
              <a16:creationId xmlns:a16="http://schemas.microsoft.com/office/drawing/2014/main" id="{6ACB7D9F-7397-45AC-985C-A87F8E5F906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1" name="Flecha derecha 1">
          <a:extLst>
            <a:ext uri="{FF2B5EF4-FFF2-40B4-BE49-F238E27FC236}">
              <a16:creationId xmlns:a16="http://schemas.microsoft.com/office/drawing/2014/main" id="{63682826-B48B-4308-88A1-420C86B7B8C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2" name="Flecha derecha 1">
          <a:extLst>
            <a:ext uri="{FF2B5EF4-FFF2-40B4-BE49-F238E27FC236}">
              <a16:creationId xmlns:a16="http://schemas.microsoft.com/office/drawing/2014/main" id="{BAC41716-31A9-410E-9271-891E98F0354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3" name="Flecha derecha 1">
          <a:extLst>
            <a:ext uri="{FF2B5EF4-FFF2-40B4-BE49-F238E27FC236}">
              <a16:creationId xmlns:a16="http://schemas.microsoft.com/office/drawing/2014/main" id="{9A3E197E-B0CF-4E86-BA52-95BA9983F3E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4" name="Flecha derecha 1">
          <a:extLst>
            <a:ext uri="{FF2B5EF4-FFF2-40B4-BE49-F238E27FC236}">
              <a16:creationId xmlns:a16="http://schemas.microsoft.com/office/drawing/2014/main" id="{FF887500-7788-4200-9D85-0889FEE825B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5" name="Flecha derecha 1">
          <a:extLst>
            <a:ext uri="{FF2B5EF4-FFF2-40B4-BE49-F238E27FC236}">
              <a16:creationId xmlns:a16="http://schemas.microsoft.com/office/drawing/2014/main" id="{1A6B3AA4-F60A-4E51-A22B-BE62581C645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6" name="Flecha derecha 1">
          <a:extLst>
            <a:ext uri="{FF2B5EF4-FFF2-40B4-BE49-F238E27FC236}">
              <a16:creationId xmlns:a16="http://schemas.microsoft.com/office/drawing/2014/main" id="{6C19B633-AB8E-44F4-9A31-613A7DDF540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7" name="Flecha derecha 1">
          <a:extLst>
            <a:ext uri="{FF2B5EF4-FFF2-40B4-BE49-F238E27FC236}">
              <a16:creationId xmlns:a16="http://schemas.microsoft.com/office/drawing/2014/main" id="{36B518A8-C7C7-492E-85ED-6114C60FE58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8" name="Flecha derecha 1">
          <a:extLst>
            <a:ext uri="{FF2B5EF4-FFF2-40B4-BE49-F238E27FC236}">
              <a16:creationId xmlns:a16="http://schemas.microsoft.com/office/drawing/2014/main" id="{E3261841-1890-4F12-B11D-373690FDCAF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19" name="Flecha derecha 1">
          <a:extLst>
            <a:ext uri="{FF2B5EF4-FFF2-40B4-BE49-F238E27FC236}">
              <a16:creationId xmlns:a16="http://schemas.microsoft.com/office/drawing/2014/main" id="{D8BA02EE-E108-491C-B753-AAE5D5AEE81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0" name="Flecha derecha 1">
          <a:extLst>
            <a:ext uri="{FF2B5EF4-FFF2-40B4-BE49-F238E27FC236}">
              <a16:creationId xmlns:a16="http://schemas.microsoft.com/office/drawing/2014/main" id="{96E37810-A0C0-4F0D-9B1B-952F2B5893F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1" name="Flecha derecha 1">
          <a:extLst>
            <a:ext uri="{FF2B5EF4-FFF2-40B4-BE49-F238E27FC236}">
              <a16:creationId xmlns:a16="http://schemas.microsoft.com/office/drawing/2014/main" id="{88326F1C-DCF5-418F-BF79-E71AB6E847D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2" name="Flecha derecha 1">
          <a:extLst>
            <a:ext uri="{FF2B5EF4-FFF2-40B4-BE49-F238E27FC236}">
              <a16:creationId xmlns:a16="http://schemas.microsoft.com/office/drawing/2014/main" id="{C3DB8544-169D-4138-BA4F-4102FB961F6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3" name="Flecha derecha 1">
          <a:extLst>
            <a:ext uri="{FF2B5EF4-FFF2-40B4-BE49-F238E27FC236}">
              <a16:creationId xmlns:a16="http://schemas.microsoft.com/office/drawing/2014/main" id="{0A367C17-2D97-4EEE-85E9-48E76BCA9C3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4" name="Flecha derecha 1">
          <a:extLst>
            <a:ext uri="{FF2B5EF4-FFF2-40B4-BE49-F238E27FC236}">
              <a16:creationId xmlns:a16="http://schemas.microsoft.com/office/drawing/2014/main" id="{C35171D6-8B70-46FF-B138-F8ADEE7F7EC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5" name="Flecha derecha 1">
          <a:extLst>
            <a:ext uri="{FF2B5EF4-FFF2-40B4-BE49-F238E27FC236}">
              <a16:creationId xmlns:a16="http://schemas.microsoft.com/office/drawing/2014/main" id="{3D50FDAB-B826-4DA2-8326-29AB23E2C40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6" name="Flecha derecha 1">
          <a:extLst>
            <a:ext uri="{FF2B5EF4-FFF2-40B4-BE49-F238E27FC236}">
              <a16:creationId xmlns:a16="http://schemas.microsoft.com/office/drawing/2014/main" id="{63BA50B3-CED2-45E0-AFCE-51F8E8298D9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7" name="Flecha derecha 1">
          <a:extLst>
            <a:ext uri="{FF2B5EF4-FFF2-40B4-BE49-F238E27FC236}">
              <a16:creationId xmlns:a16="http://schemas.microsoft.com/office/drawing/2014/main" id="{48F9C064-09F1-48B1-9B63-0A5F733441D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8" name="Flecha derecha 1">
          <a:extLst>
            <a:ext uri="{FF2B5EF4-FFF2-40B4-BE49-F238E27FC236}">
              <a16:creationId xmlns:a16="http://schemas.microsoft.com/office/drawing/2014/main" id="{EE30BF16-7099-4B55-B321-5ED9B496A63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29" name="Flecha derecha 1">
          <a:extLst>
            <a:ext uri="{FF2B5EF4-FFF2-40B4-BE49-F238E27FC236}">
              <a16:creationId xmlns:a16="http://schemas.microsoft.com/office/drawing/2014/main" id="{9C720A84-1B30-42D2-B504-172144203E2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0" name="Flecha derecha 1">
          <a:extLst>
            <a:ext uri="{FF2B5EF4-FFF2-40B4-BE49-F238E27FC236}">
              <a16:creationId xmlns:a16="http://schemas.microsoft.com/office/drawing/2014/main" id="{33B03B9A-3CF0-4AF6-8ADF-589085FEC02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1" name="Flecha derecha 1">
          <a:extLst>
            <a:ext uri="{FF2B5EF4-FFF2-40B4-BE49-F238E27FC236}">
              <a16:creationId xmlns:a16="http://schemas.microsoft.com/office/drawing/2014/main" id="{DE04C6EF-FDF3-49F0-AA32-45626F5C28F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2" name="Flecha derecha 1">
          <a:extLst>
            <a:ext uri="{FF2B5EF4-FFF2-40B4-BE49-F238E27FC236}">
              <a16:creationId xmlns:a16="http://schemas.microsoft.com/office/drawing/2014/main" id="{B0397408-4F03-4287-9215-8F859FA6818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3" name="Flecha derecha 1">
          <a:extLst>
            <a:ext uri="{FF2B5EF4-FFF2-40B4-BE49-F238E27FC236}">
              <a16:creationId xmlns:a16="http://schemas.microsoft.com/office/drawing/2014/main" id="{AD8971BF-F5F5-4352-A4C0-6EFFFF0DE1B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4" name="Flecha derecha 1">
          <a:extLst>
            <a:ext uri="{FF2B5EF4-FFF2-40B4-BE49-F238E27FC236}">
              <a16:creationId xmlns:a16="http://schemas.microsoft.com/office/drawing/2014/main" id="{DEDDEEE3-0403-4793-8B39-205CDD36453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5" name="Flecha derecha 1">
          <a:extLst>
            <a:ext uri="{FF2B5EF4-FFF2-40B4-BE49-F238E27FC236}">
              <a16:creationId xmlns:a16="http://schemas.microsoft.com/office/drawing/2014/main" id="{91024F0F-2737-43F3-B02D-697135BB103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6" name="Flecha derecha 1">
          <a:extLst>
            <a:ext uri="{FF2B5EF4-FFF2-40B4-BE49-F238E27FC236}">
              <a16:creationId xmlns:a16="http://schemas.microsoft.com/office/drawing/2014/main" id="{49D7186C-8B44-4529-8874-E00A3ADBA45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7" name="Flecha derecha 1">
          <a:extLst>
            <a:ext uri="{FF2B5EF4-FFF2-40B4-BE49-F238E27FC236}">
              <a16:creationId xmlns:a16="http://schemas.microsoft.com/office/drawing/2014/main" id="{F1C8B90E-8419-4D9C-BD71-FBEE90C8BAD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8" name="Flecha derecha 1">
          <a:extLst>
            <a:ext uri="{FF2B5EF4-FFF2-40B4-BE49-F238E27FC236}">
              <a16:creationId xmlns:a16="http://schemas.microsoft.com/office/drawing/2014/main" id="{616EEB45-90D4-4190-A11E-7CF35D343CC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39" name="Flecha derecha 1">
          <a:extLst>
            <a:ext uri="{FF2B5EF4-FFF2-40B4-BE49-F238E27FC236}">
              <a16:creationId xmlns:a16="http://schemas.microsoft.com/office/drawing/2014/main" id="{8B8211BA-7FBA-48EC-AD23-5358DE51DD9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0" name="Flecha derecha 1">
          <a:extLst>
            <a:ext uri="{FF2B5EF4-FFF2-40B4-BE49-F238E27FC236}">
              <a16:creationId xmlns:a16="http://schemas.microsoft.com/office/drawing/2014/main" id="{412AC1B8-8F7B-42F0-85DD-6B64A1556B4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1" name="Flecha derecha 1">
          <a:extLst>
            <a:ext uri="{FF2B5EF4-FFF2-40B4-BE49-F238E27FC236}">
              <a16:creationId xmlns:a16="http://schemas.microsoft.com/office/drawing/2014/main" id="{5D0B8BEE-ACA1-41FD-9A2D-AD266B36C2C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2" name="Flecha derecha 1">
          <a:extLst>
            <a:ext uri="{FF2B5EF4-FFF2-40B4-BE49-F238E27FC236}">
              <a16:creationId xmlns:a16="http://schemas.microsoft.com/office/drawing/2014/main" id="{C9CA3D17-0BA9-4857-B0A0-46521D69823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3" name="Flecha derecha 1">
          <a:extLst>
            <a:ext uri="{FF2B5EF4-FFF2-40B4-BE49-F238E27FC236}">
              <a16:creationId xmlns:a16="http://schemas.microsoft.com/office/drawing/2014/main" id="{82AB51BF-B01F-4D5A-8411-211DF775761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4" name="Flecha derecha 1">
          <a:extLst>
            <a:ext uri="{FF2B5EF4-FFF2-40B4-BE49-F238E27FC236}">
              <a16:creationId xmlns:a16="http://schemas.microsoft.com/office/drawing/2014/main" id="{C8AB1C7C-C234-4D58-9411-4FEF162CC9D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5" name="Flecha derecha 1">
          <a:extLst>
            <a:ext uri="{FF2B5EF4-FFF2-40B4-BE49-F238E27FC236}">
              <a16:creationId xmlns:a16="http://schemas.microsoft.com/office/drawing/2014/main" id="{41AF03DF-13B4-4E54-8868-68FAAF32DBE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6" name="Flecha derecha 1">
          <a:extLst>
            <a:ext uri="{FF2B5EF4-FFF2-40B4-BE49-F238E27FC236}">
              <a16:creationId xmlns:a16="http://schemas.microsoft.com/office/drawing/2014/main" id="{E992F229-3DF9-41E1-9AE9-47C9F53B811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7" name="Flecha derecha 1">
          <a:extLst>
            <a:ext uri="{FF2B5EF4-FFF2-40B4-BE49-F238E27FC236}">
              <a16:creationId xmlns:a16="http://schemas.microsoft.com/office/drawing/2014/main" id="{57113AFE-351F-4B82-91BC-FF8799C5E3C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8" name="Flecha derecha 1">
          <a:extLst>
            <a:ext uri="{FF2B5EF4-FFF2-40B4-BE49-F238E27FC236}">
              <a16:creationId xmlns:a16="http://schemas.microsoft.com/office/drawing/2014/main" id="{6A1F54AA-D9D2-4918-B819-90514A6EB5C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49" name="Flecha derecha 1">
          <a:extLst>
            <a:ext uri="{FF2B5EF4-FFF2-40B4-BE49-F238E27FC236}">
              <a16:creationId xmlns:a16="http://schemas.microsoft.com/office/drawing/2014/main" id="{B7D4AEF7-7E75-4A59-88D5-8381625FBC7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0" name="Flecha derecha 1">
          <a:extLst>
            <a:ext uri="{FF2B5EF4-FFF2-40B4-BE49-F238E27FC236}">
              <a16:creationId xmlns:a16="http://schemas.microsoft.com/office/drawing/2014/main" id="{29A0E504-99A5-493B-AED3-E2AF9DAEB2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1" name="Flecha derecha 1">
          <a:extLst>
            <a:ext uri="{FF2B5EF4-FFF2-40B4-BE49-F238E27FC236}">
              <a16:creationId xmlns:a16="http://schemas.microsoft.com/office/drawing/2014/main" id="{05187565-4414-4E54-9692-0BA66A78208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2" name="Flecha derecha 1">
          <a:extLst>
            <a:ext uri="{FF2B5EF4-FFF2-40B4-BE49-F238E27FC236}">
              <a16:creationId xmlns:a16="http://schemas.microsoft.com/office/drawing/2014/main" id="{F7D59B40-55C4-4C44-A216-37052C826F7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3" name="Flecha derecha 1">
          <a:extLst>
            <a:ext uri="{FF2B5EF4-FFF2-40B4-BE49-F238E27FC236}">
              <a16:creationId xmlns:a16="http://schemas.microsoft.com/office/drawing/2014/main" id="{2554FCD6-BCE5-427B-94CB-16991130C9E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4" name="Flecha derecha 1">
          <a:extLst>
            <a:ext uri="{FF2B5EF4-FFF2-40B4-BE49-F238E27FC236}">
              <a16:creationId xmlns:a16="http://schemas.microsoft.com/office/drawing/2014/main" id="{61A55AC7-DEF9-43B8-83E7-906C181D643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5" name="Flecha derecha 1">
          <a:extLst>
            <a:ext uri="{FF2B5EF4-FFF2-40B4-BE49-F238E27FC236}">
              <a16:creationId xmlns:a16="http://schemas.microsoft.com/office/drawing/2014/main" id="{D1A079C9-9DD2-4189-8E52-B3B8634E8FF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6" name="Flecha derecha 1">
          <a:extLst>
            <a:ext uri="{FF2B5EF4-FFF2-40B4-BE49-F238E27FC236}">
              <a16:creationId xmlns:a16="http://schemas.microsoft.com/office/drawing/2014/main" id="{4E9DFD71-9115-499C-A35E-4AFE993372A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7" name="Flecha derecha 1">
          <a:extLst>
            <a:ext uri="{FF2B5EF4-FFF2-40B4-BE49-F238E27FC236}">
              <a16:creationId xmlns:a16="http://schemas.microsoft.com/office/drawing/2014/main" id="{B918EA03-1CF4-4728-A470-20FADDBF65B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8" name="Flecha derecha 1">
          <a:extLst>
            <a:ext uri="{FF2B5EF4-FFF2-40B4-BE49-F238E27FC236}">
              <a16:creationId xmlns:a16="http://schemas.microsoft.com/office/drawing/2014/main" id="{DA101467-0C91-4FD5-BEB9-478B6F350DF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59" name="Flecha derecha 1">
          <a:extLst>
            <a:ext uri="{FF2B5EF4-FFF2-40B4-BE49-F238E27FC236}">
              <a16:creationId xmlns:a16="http://schemas.microsoft.com/office/drawing/2014/main" id="{620ED56D-B207-4959-8731-F6267520DDA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0" name="Flecha derecha 1">
          <a:extLst>
            <a:ext uri="{FF2B5EF4-FFF2-40B4-BE49-F238E27FC236}">
              <a16:creationId xmlns:a16="http://schemas.microsoft.com/office/drawing/2014/main" id="{3A97FA72-DD11-4A82-8893-44D0A2351C7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1" name="Flecha derecha 1">
          <a:extLst>
            <a:ext uri="{FF2B5EF4-FFF2-40B4-BE49-F238E27FC236}">
              <a16:creationId xmlns:a16="http://schemas.microsoft.com/office/drawing/2014/main" id="{3855C06F-302B-42D1-9B29-D414F6349C0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2" name="Flecha derecha 1">
          <a:extLst>
            <a:ext uri="{FF2B5EF4-FFF2-40B4-BE49-F238E27FC236}">
              <a16:creationId xmlns:a16="http://schemas.microsoft.com/office/drawing/2014/main" id="{4060825D-41ED-4E88-B266-A149C662D65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3" name="Flecha derecha 1">
          <a:extLst>
            <a:ext uri="{FF2B5EF4-FFF2-40B4-BE49-F238E27FC236}">
              <a16:creationId xmlns:a16="http://schemas.microsoft.com/office/drawing/2014/main" id="{93F2F189-D251-4AB0-BEFE-2B18C89B4FB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4" name="Flecha derecha 1">
          <a:extLst>
            <a:ext uri="{FF2B5EF4-FFF2-40B4-BE49-F238E27FC236}">
              <a16:creationId xmlns:a16="http://schemas.microsoft.com/office/drawing/2014/main" id="{90B00FD8-0F66-43F1-BD24-8C865D2230F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5" name="Flecha derecha 1">
          <a:extLst>
            <a:ext uri="{FF2B5EF4-FFF2-40B4-BE49-F238E27FC236}">
              <a16:creationId xmlns:a16="http://schemas.microsoft.com/office/drawing/2014/main" id="{2D38717D-05D7-4494-B35B-78E3F559B5F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6" name="Flecha derecha 1">
          <a:extLst>
            <a:ext uri="{FF2B5EF4-FFF2-40B4-BE49-F238E27FC236}">
              <a16:creationId xmlns:a16="http://schemas.microsoft.com/office/drawing/2014/main" id="{968D42FC-CA8F-460E-94E7-9B020027DF1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7" name="Flecha derecha 1">
          <a:extLst>
            <a:ext uri="{FF2B5EF4-FFF2-40B4-BE49-F238E27FC236}">
              <a16:creationId xmlns:a16="http://schemas.microsoft.com/office/drawing/2014/main" id="{287FFA36-0596-4CE8-8C05-AAA10BBB3D6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8" name="Flecha derecha 1">
          <a:extLst>
            <a:ext uri="{FF2B5EF4-FFF2-40B4-BE49-F238E27FC236}">
              <a16:creationId xmlns:a16="http://schemas.microsoft.com/office/drawing/2014/main" id="{41493ADF-7D2C-44E8-AEFF-CCBE6011ED5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69" name="Flecha derecha 1">
          <a:extLst>
            <a:ext uri="{FF2B5EF4-FFF2-40B4-BE49-F238E27FC236}">
              <a16:creationId xmlns:a16="http://schemas.microsoft.com/office/drawing/2014/main" id="{BB3E605E-10C5-4C8B-A21F-059EA0F3A87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0" name="Flecha derecha 1">
          <a:extLst>
            <a:ext uri="{FF2B5EF4-FFF2-40B4-BE49-F238E27FC236}">
              <a16:creationId xmlns:a16="http://schemas.microsoft.com/office/drawing/2014/main" id="{55941E29-9253-482E-B102-6DFEB65B967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1" name="Flecha derecha 1">
          <a:extLst>
            <a:ext uri="{FF2B5EF4-FFF2-40B4-BE49-F238E27FC236}">
              <a16:creationId xmlns:a16="http://schemas.microsoft.com/office/drawing/2014/main" id="{90AE64FE-52D4-4C3D-972E-8D65CB34F89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2" name="Flecha derecha 1">
          <a:extLst>
            <a:ext uri="{FF2B5EF4-FFF2-40B4-BE49-F238E27FC236}">
              <a16:creationId xmlns:a16="http://schemas.microsoft.com/office/drawing/2014/main" id="{D4A1695A-A720-4BE6-A28D-F08B101D4BD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3" name="Flecha derecha 1">
          <a:extLst>
            <a:ext uri="{FF2B5EF4-FFF2-40B4-BE49-F238E27FC236}">
              <a16:creationId xmlns:a16="http://schemas.microsoft.com/office/drawing/2014/main" id="{66012CB4-1072-4D66-A3F1-571CBD5DF08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4" name="Flecha derecha 1">
          <a:extLst>
            <a:ext uri="{FF2B5EF4-FFF2-40B4-BE49-F238E27FC236}">
              <a16:creationId xmlns:a16="http://schemas.microsoft.com/office/drawing/2014/main" id="{730FDF41-2D66-4343-9A71-27572FCA0D4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5" name="Flecha derecha 1">
          <a:extLst>
            <a:ext uri="{FF2B5EF4-FFF2-40B4-BE49-F238E27FC236}">
              <a16:creationId xmlns:a16="http://schemas.microsoft.com/office/drawing/2014/main" id="{551B5E4D-809E-4332-955F-6C57015BC59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6" name="Flecha derecha 1">
          <a:extLst>
            <a:ext uri="{FF2B5EF4-FFF2-40B4-BE49-F238E27FC236}">
              <a16:creationId xmlns:a16="http://schemas.microsoft.com/office/drawing/2014/main" id="{8782875F-ED0B-4316-94D2-C0B540B24D5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7" name="Flecha derecha 1">
          <a:extLst>
            <a:ext uri="{FF2B5EF4-FFF2-40B4-BE49-F238E27FC236}">
              <a16:creationId xmlns:a16="http://schemas.microsoft.com/office/drawing/2014/main" id="{A9B3C4B8-FF2E-452A-AE1F-44B7D923020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8" name="Flecha derecha 1">
          <a:extLst>
            <a:ext uri="{FF2B5EF4-FFF2-40B4-BE49-F238E27FC236}">
              <a16:creationId xmlns:a16="http://schemas.microsoft.com/office/drawing/2014/main" id="{11C74E53-1B8B-4EC9-BE6B-ED6AB4FA2A8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79" name="Flecha derecha 1">
          <a:extLst>
            <a:ext uri="{FF2B5EF4-FFF2-40B4-BE49-F238E27FC236}">
              <a16:creationId xmlns:a16="http://schemas.microsoft.com/office/drawing/2014/main" id="{C2B0E5C1-64EF-4FE2-8369-8FBBE8F0656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0" name="Flecha derecha 1">
          <a:extLst>
            <a:ext uri="{FF2B5EF4-FFF2-40B4-BE49-F238E27FC236}">
              <a16:creationId xmlns:a16="http://schemas.microsoft.com/office/drawing/2014/main" id="{3B4167A8-4160-4DC5-8C8F-3CB86A3FBE2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1" name="Flecha derecha 1">
          <a:extLst>
            <a:ext uri="{FF2B5EF4-FFF2-40B4-BE49-F238E27FC236}">
              <a16:creationId xmlns:a16="http://schemas.microsoft.com/office/drawing/2014/main" id="{4426DFB4-71D1-451D-969F-8052DD05A66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2" name="Flecha derecha 1">
          <a:extLst>
            <a:ext uri="{FF2B5EF4-FFF2-40B4-BE49-F238E27FC236}">
              <a16:creationId xmlns:a16="http://schemas.microsoft.com/office/drawing/2014/main" id="{B8BD42F4-F6C7-434D-83A2-227193B98B0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3" name="Flecha derecha 1">
          <a:extLst>
            <a:ext uri="{FF2B5EF4-FFF2-40B4-BE49-F238E27FC236}">
              <a16:creationId xmlns:a16="http://schemas.microsoft.com/office/drawing/2014/main" id="{E8AEDDC7-4A6A-4BDD-BE45-ABB290F7FD1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4" name="Flecha derecha 1">
          <a:extLst>
            <a:ext uri="{FF2B5EF4-FFF2-40B4-BE49-F238E27FC236}">
              <a16:creationId xmlns:a16="http://schemas.microsoft.com/office/drawing/2014/main" id="{35268F6E-5032-4504-921D-69CF7298B3A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5" name="Flecha derecha 1">
          <a:extLst>
            <a:ext uri="{FF2B5EF4-FFF2-40B4-BE49-F238E27FC236}">
              <a16:creationId xmlns:a16="http://schemas.microsoft.com/office/drawing/2014/main" id="{B18B13D1-FB7D-4DD7-A8FF-6AC0E75AC7F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6" name="Flecha derecha 1">
          <a:extLst>
            <a:ext uri="{FF2B5EF4-FFF2-40B4-BE49-F238E27FC236}">
              <a16:creationId xmlns:a16="http://schemas.microsoft.com/office/drawing/2014/main" id="{FC14A8DE-5E47-4BE7-818D-F09D45E0F56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7" name="Flecha derecha 1">
          <a:extLst>
            <a:ext uri="{FF2B5EF4-FFF2-40B4-BE49-F238E27FC236}">
              <a16:creationId xmlns:a16="http://schemas.microsoft.com/office/drawing/2014/main" id="{BE1C0B63-63B9-4FFC-A48F-D3F13101D12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8" name="Flecha derecha 1">
          <a:extLst>
            <a:ext uri="{FF2B5EF4-FFF2-40B4-BE49-F238E27FC236}">
              <a16:creationId xmlns:a16="http://schemas.microsoft.com/office/drawing/2014/main" id="{A72C0652-061D-4A09-A4D3-2DDD7C47DAE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89" name="Flecha derecha 1">
          <a:extLst>
            <a:ext uri="{FF2B5EF4-FFF2-40B4-BE49-F238E27FC236}">
              <a16:creationId xmlns:a16="http://schemas.microsoft.com/office/drawing/2014/main" id="{B7ADDF1C-01E5-4997-B585-4FAEFDB88FB8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0" name="Flecha derecha 1">
          <a:extLst>
            <a:ext uri="{FF2B5EF4-FFF2-40B4-BE49-F238E27FC236}">
              <a16:creationId xmlns:a16="http://schemas.microsoft.com/office/drawing/2014/main" id="{3FD3D556-14CD-44C3-970A-7F9817401FEF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1" name="Flecha derecha 1">
          <a:extLst>
            <a:ext uri="{FF2B5EF4-FFF2-40B4-BE49-F238E27FC236}">
              <a16:creationId xmlns:a16="http://schemas.microsoft.com/office/drawing/2014/main" id="{901F5136-CA1A-46D1-89DF-DA48FBC8207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2" name="Flecha derecha 1">
          <a:extLst>
            <a:ext uri="{FF2B5EF4-FFF2-40B4-BE49-F238E27FC236}">
              <a16:creationId xmlns:a16="http://schemas.microsoft.com/office/drawing/2014/main" id="{4520F6D8-3C74-4807-8889-BF6099928BF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3" name="Flecha derecha 1">
          <a:extLst>
            <a:ext uri="{FF2B5EF4-FFF2-40B4-BE49-F238E27FC236}">
              <a16:creationId xmlns:a16="http://schemas.microsoft.com/office/drawing/2014/main" id="{4F569C06-E2EA-480A-BEC6-A0612002F82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4" name="Flecha derecha 1">
          <a:extLst>
            <a:ext uri="{FF2B5EF4-FFF2-40B4-BE49-F238E27FC236}">
              <a16:creationId xmlns:a16="http://schemas.microsoft.com/office/drawing/2014/main" id="{C81E5ACD-F8A1-425F-B4D4-AC7EE87A142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5" name="Flecha derecha 1">
          <a:extLst>
            <a:ext uri="{FF2B5EF4-FFF2-40B4-BE49-F238E27FC236}">
              <a16:creationId xmlns:a16="http://schemas.microsoft.com/office/drawing/2014/main" id="{D3AA0CCF-F176-4496-8236-270F76C1D3D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6" name="Flecha derecha 1">
          <a:extLst>
            <a:ext uri="{FF2B5EF4-FFF2-40B4-BE49-F238E27FC236}">
              <a16:creationId xmlns:a16="http://schemas.microsoft.com/office/drawing/2014/main" id="{6A88EFAA-AE22-4B26-8623-3E4340AEDF7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7" name="Flecha derecha 1">
          <a:extLst>
            <a:ext uri="{FF2B5EF4-FFF2-40B4-BE49-F238E27FC236}">
              <a16:creationId xmlns:a16="http://schemas.microsoft.com/office/drawing/2014/main" id="{E659C24E-8CE7-4344-BDE0-3CA584614142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8" name="Flecha derecha 1">
          <a:extLst>
            <a:ext uri="{FF2B5EF4-FFF2-40B4-BE49-F238E27FC236}">
              <a16:creationId xmlns:a16="http://schemas.microsoft.com/office/drawing/2014/main" id="{0B4A329C-A0C6-46DE-B0E4-1B609A66EA8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599" name="Flecha derecha 1">
          <a:extLst>
            <a:ext uri="{FF2B5EF4-FFF2-40B4-BE49-F238E27FC236}">
              <a16:creationId xmlns:a16="http://schemas.microsoft.com/office/drawing/2014/main" id="{54B7D23D-98A6-4B2C-94B5-3F498CB76EC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0" name="Flecha derecha 1">
          <a:extLst>
            <a:ext uri="{FF2B5EF4-FFF2-40B4-BE49-F238E27FC236}">
              <a16:creationId xmlns:a16="http://schemas.microsoft.com/office/drawing/2014/main" id="{243FABA4-8B7A-4EA8-90D4-9B81D5F8284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1" name="Flecha derecha 1">
          <a:extLst>
            <a:ext uri="{FF2B5EF4-FFF2-40B4-BE49-F238E27FC236}">
              <a16:creationId xmlns:a16="http://schemas.microsoft.com/office/drawing/2014/main" id="{CFDB493B-6C4A-4817-AEE3-3D3DD85A7CD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2" name="Flecha derecha 1">
          <a:extLst>
            <a:ext uri="{FF2B5EF4-FFF2-40B4-BE49-F238E27FC236}">
              <a16:creationId xmlns:a16="http://schemas.microsoft.com/office/drawing/2014/main" id="{72D0E86A-2909-4F0A-9749-E2E8C08AB3A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3" name="Flecha derecha 1">
          <a:extLst>
            <a:ext uri="{FF2B5EF4-FFF2-40B4-BE49-F238E27FC236}">
              <a16:creationId xmlns:a16="http://schemas.microsoft.com/office/drawing/2014/main" id="{CCF6E8E8-67EF-4DB1-AD4C-B0A720B7E5F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4" name="Flecha derecha 1">
          <a:extLst>
            <a:ext uri="{FF2B5EF4-FFF2-40B4-BE49-F238E27FC236}">
              <a16:creationId xmlns:a16="http://schemas.microsoft.com/office/drawing/2014/main" id="{CDE4638C-04CF-42D8-A376-00EAC64BB72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5" name="Flecha derecha 1">
          <a:extLst>
            <a:ext uri="{FF2B5EF4-FFF2-40B4-BE49-F238E27FC236}">
              <a16:creationId xmlns:a16="http://schemas.microsoft.com/office/drawing/2014/main" id="{AEB857F0-91D0-4738-81F4-FF9CF01C51B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6" name="Flecha derecha 1">
          <a:extLst>
            <a:ext uri="{FF2B5EF4-FFF2-40B4-BE49-F238E27FC236}">
              <a16:creationId xmlns:a16="http://schemas.microsoft.com/office/drawing/2014/main" id="{9D0C6204-7C4E-46FA-9048-447746B873F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7" name="Flecha derecha 1">
          <a:extLst>
            <a:ext uri="{FF2B5EF4-FFF2-40B4-BE49-F238E27FC236}">
              <a16:creationId xmlns:a16="http://schemas.microsoft.com/office/drawing/2014/main" id="{B30C9426-2451-45DD-9876-E176F456384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8" name="Flecha derecha 1">
          <a:extLst>
            <a:ext uri="{FF2B5EF4-FFF2-40B4-BE49-F238E27FC236}">
              <a16:creationId xmlns:a16="http://schemas.microsoft.com/office/drawing/2014/main" id="{9D77BCF0-C175-4E06-BD9E-84D3BD499FF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09" name="Flecha derecha 1">
          <a:extLst>
            <a:ext uri="{FF2B5EF4-FFF2-40B4-BE49-F238E27FC236}">
              <a16:creationId xmlns:a16="http://schemas.microsoft.com/office/drawing/2014/main" id="{676385D6-964E-474C-AF12-82C4D39A28F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0" name="Flecha derecha 1">
          <a:extLst>
            <a:ext uri="{FF2B5EF4-FFF2-40B4-BE49-F238E27FC236}">
              <a16:creationId xmlns:a16="http://schemas.microsoft.com/office/drawing/2014/main" id="{D7B2DB64-0C43-49DC-9008-03462024D05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1" name="Flecha derecha 1">
          <a:extLst>
            <a:ext uri="{FF2B5EF4-FFF2-40B4-BE49-F238E27FC236}">
              <a16:creationId xmlns:a16="http://schemas.microsoft.com/office/drawing/2014/main" id="{C0404002-67A3-4B8C-B98D-997238154F1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2" name="Flecha derecha 1">
          <a:extLst>
            <a:ext uri="{FF2B5EF4-FFF2-40B4-BE49-F238E27FC236}">
              <a16:creationId xmlns:a16="http://schemas.microsoft.com/office/drawing/2014/main" id="{0FFEF0D5-0900-4506-889F-DBDC5EC77D4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3" name="Flecha derecha 1">
          <a:extLst>
            <a:ext uri="{FF2B5EF4-FFF2-40B4-BE49-F238E27FC236}">
              <a16:creationId xmlns:a16="http://schemas.microsoft.com/office/drawing/2014/main" id="{AA6E5409-CE75-42E0-A7F1-E0F1F20CB10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4" name="Flecha derecha 1">
          <a:extLst>
            <a:ext uri="{FF2B5EF4-FFF2-40B4-BE49-F238E27FC236}">
              <a16:creationId xmlns:a16="http://schemas.microsoft.com/office/drawing/2014/main" id="{37FD1E5A-C84F-4915-91F7-FCEA8323C0D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5" name="Flecha derecha 1">
          <a:extLst>
            <a:ext uri="{FF2B5EF4-FFF2-40B4-BE49-F238E27FC236}">
              <a16:creationId xmlns:a16="http://schemas.microsoft.com/office/drawing/2014/main" id="{9ED01B21-CD58-49A3-AC9C-1A6F86E07D6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6" name="Flecha derecha 1">
          <a:extLst>
            <a:ext uri="{FF2B5EF4-FFF2-40B4-BE49-F238E27FC236}">
              <a16:creationId xmlns:a16="http://schemas.microsoft.com/office/drawing/2014/main" id="{2E08724B-7E81-4190-BCB3-F7B246FC65C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7" name="Flecha derecha 1">
          <a:extLst>
            <a:ext uri="{FF2B5EF4-FFF2-40B4-BE49-F238E27FC236}">
              <a16:creationId xmlns:a16="http://schemas.microsoft.com/office/drawing/2014/main" id="{A999E26D-17FF-47F3-9ED6-E53A69ECAE6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8" name="Flecha derecha 1">
          <a:extLst>
            <a:ext uri="{FF2B5EF4-FFF2-40B4-BE49-F238E27FC236}">
              <a16:creationId xmlns:a16="http://schemas.microsoft.com/office/drawing/2014/main" id="{BB20671F-D277-42D6-A88D-42072EC3632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19" name="Flecha derecha 1">
          <a:extLst>
            <a:ext uri="{FF2B5EF4-FFF2-40B4-BE49-F238E27FC236}">
              <a16:creationId xmlns:a16="http://schemas.microsoft.com/office/drawing/2014/main" id="{66DF7480-B9FB-44CC-AFE1-0B0226EDFFC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0" name="Flecha derecha 1">
          <a:extLst>
            <a:ext uri="{FF2B5EF4-FFF2-40B4-BE49-F238E27FC236}">
              <a16:creationId xmlns:a16="http://schemas.microsoft.com/office/drawing/2014/main" id="{29A84885-C94A-4D3A-9F06-853F7BD3C55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1" name="Flecha derecha 1">
          <a:extLst>
            <a:ext uri="{FF2B5EF4-FFF2-40B4-BE49-F238E27FC236}">
              <a16:creationId xmlns:a16="http://schemas.microsoft.com/office/drawing/2014/main" id="{7A6D1A9A-3169-41F7-8D52-6EE2F212B391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2" name="Flecha derecha 1">
          <a:extLst>
            <a:ext uri="{FF2B5EF4-FFF2-40B4-BE49-F238E27FC236}">
              <a16:creationId xmlns:a16="http://schemas.microsoft.com/office/drawing/2014/main" id="{8F6B1331-9B48-40C5-B11C-7CFA0FEC78ED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3" name="Flecha derecha 1">
          <a:extLst>
            <a:ext uri="{FF2B5EF4-FFF2-40B4-BE49-F238E27FC236}">
              <a16:creationId xmlns:a16="http://schemas.microsoft.com/office/drawing/2014/main" id="{D380504B-5308-440A-AD72-2D31CE18E36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4" name="Flecha derecha 1">
          <a:extLst>
            <a:ext uri="{FF2B5EF4-FFF2-40B4-BE49-F238E27FC236}">
              <a16:creationId xmlns:a16="http://schemas.microsoft.com/office/drawing/2014/main" id="{DC21B63C-EC2E-4D2C-860A-96FBD360681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5" name="Flecha derecha 1">
          <a:extLst>
            <a:ext uri="{FF2B5EF4-FFF2-40B4-BE49-F238E27FC236}">
              <a16:creationId xmlns:a16="http://schemas.microsoft.com/office/drawing/2014/main" id="{10C4712B-4D93-4C87-A88C-ACC1186B4F8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6" name="Flecha derecha 1">
          <a:extLst>
            <a:ext uri="{FF2B5EF4-FFF2-40B4-BE49-F238E27FC236}">
              <a16:creationId xmlns:a16="http://schemas.microsoft.com/office/drawing/2014/main" id="{2454D317-25EC-4B6A-BF14-D1029093C5F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7" name="Flecha derecha 1">
          <a:extLst>
            <a:ext uri="{FF2B5EF4-FFF2-40B4-BE49-F238E27FC236}">
              <a16:creationId xmlns:a16="http://schemas.microsoft.com/office/drawing/2014/main" id="{509B5E20-28FC-4076-8FFB-7D96FF8D5190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8" name="Flecha derecha 1">
          <a:extLst>
            <a:ext uri="{FF2B5EF4-FFF2-40B4-BE49-F238E27FC236}">
              <a16:creationId xmlns:a16="http://schemas.microsoft.com/office/drawing/2014/main" id="{76E46AE5-6C80-4AC9-99B4-741369FBD44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29" name="Flecha derecha 1">
          <a:extLst>
            <a:ext uri="{FF2B5EF4-FFF2-40B4-BE49-F238E27FC236}">
              <a16:creationId xmlns:a16="http://schemas.microsoft.com/office/drawing/2014/main" id="{8DC26AE8-F0FC-48EA-A701-E5481B9CE6C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0" name="Flecha derecha 1">
          <a:extLst>
            <a:ext uri="{FF2B5EF4-FFF2-40B4-BE49-F238E27FC236}">
              <a16:creationId xmlns:a16="http://schemas.microsoft.com/office/drawing/2014/main" id="{23963939-EF09-4AB5-8024-D10AC4F4EBB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1" name="Flecha derecha 1">
          <a:extLst>
            <a:ext uri="{FF2B5EF4-FFF2-40B4-BE49-F238E27FC236}">
              <a16:creationId xmlns:a16="http://schemas.microsoft.com/office/drawing/2014/main" id="{1D987A4C-2EE1-4626-B03D-47D752C2A3B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2" name="Flecha derecha 1">
          <a:extLst>
            <a:ext uri="{FF2B5EF4-FFF2-40B4-BE49-F238E27FC236}">
              <a16:creationId xmlns:a16="http://schemas.microsoft.com/office/drawing/2014/main" id="{AB0F883B-5EC8-4419-A7F7-AD7179EBA10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3" name="Flecha derecha 1">
          <a:extLst>
            <a:ext uri="{FF2B5EF4-FFF2-40B4-BE49-F238E27FC236}">
              <a16:creationId xmlns:a16="http://schemas.microsoft.com/office/drawing/2014/main" id="{34219DFF-587D-4AAE-AB87-58FF6B7EE15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4" name="Flecha derecha 1">
          <a:extLst>
            <a:ext uri="{FF2B5EF4-FFF2-40B4-BE49-F238E27FC236}">
              <a16:creationId xmlns:a16="http://schemas.microsoft.com/office/drawing/2014/main" id="{7FE2E807-ADD9-4511-BF9A-6200EF5B194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5" name="Flecha derecha 1">
          <a:extLst>
            <a:ext uri="{FF2B5EF4-FFF2-40B4-BE49-F238E27FC236}">
              <a16:creationId xmlns:a16="http://schemas.microsoft.com/office/drawing/2014/main" id="{8DECE0FC-5D70-4D66-BEDC-A57BBD31857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6" name="Flecha derecha 1">
          <a:extLst>
            <a:ext uri="{FF2B5EF4-FFF2-40B4-BE49-F238E27FC236}">
              <a16:creationId xmlns:a16="http://schemas.microsoft.com/office/drawing/2014/main" id="{60B10793-4026-4D1C-8B0C-6763D9446F8C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7" name="Flecha derecha 1">
          <a:extLst>
            <a:ext uri="{FF2B5EF4-FFF2-40B4-BE49-F238E27FC236}">
              <a16:creationId xmlns:a16="http://schemas.microsoft.com/office/drawing/2014/main" id="{107ED947-DF5B-43B4-8EC1-919DD701B95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8" name="Flecha derecha 1">
          <a:extLst>
            <a:ext uri="{FF2B5EF4-FFF2-40B4-BE49-F238E27FC236}">
              <a16:creationId xmlns:a16="http://schemas.microsoft.com/office/drawing/2014/main" id="{641AA081-570C-42D1-95F0-BBA68534A59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39" name="Flecha derecha 1">
          <a:extLst>
            <a:ext uri="{FF2B5EF4-FFF2-40B4-BE49-F238E27FC236}">
              <a16:creationId xmlns:a16="http://schemas.microsoft.com/office/drawing/2014/main" id="{DCB06925-07BA-4357-81B9-3081AD11E1D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0" name="Flecha derecha 1">
          <a:extLst>
            <a:ext uri="{FF2B5EF4-FFF2-40B4-BE49-F238E27FC236}">
              <a16:creationId xmlns:a16="http://schemas.microsoft.com/office/drawing/2014/main" id="{42BFDB33-413D-48E3-A519-064C28A5C16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1" name="Flecha derecha 1">
          <a:extLst>
            <a:ext uri="{FF2B5EF4-FFF2-40B4-BE49-F238E27FC236}">
              <a16:creationId xmlns:a16="http://schemas.microsoft.com/office/drawing/2014/main" id="{9B235833-5933-441C-AB55-4832AE2C959A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2" name="Flecha derecha 1">
          <a:extLst>
            <a:ext uri="{FF2B5EF4-FFF2-40B4-BE49-F238E27FC236}">
              <a16:creationId xmlns:a16="http://schemas.microsoft.com/office/drawing/2014/main" id="{2E09D8FF-5128-4EE3-8395-A7C1D412DD7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3" name="Flecha derecha 1">
          <a:extLst>
            <a:ext uri="{FF2B5EF4-FFF2-40B4-BE49-F238E27FC236}">
              <a16:creationId xmlns:a16="http://schemas.microsoft.com/office/drawing/2014/main" id="{310DC5B0-BDA9-4CE2-8F8B-67451334B6FE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4" name="Flecha derecha 1">
          <a:extLst>
            <a:ext uri="{FF2B5EF4-FFF2-40B4-BE49-F238E27FC236}">
              <a16:creationId xmlns:a16="http://schemas.microsoft.com/office/drawing/2014/main" id="{1F30199B-CD57-45EF-80E9-D7B1CB6966C4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5" name="Flecha derecha 1">
          <a:extLst>
            <a:ext uri="{FF2B5EF4-FFF2-40B4-BE49-F238E27FC236}">
              <a16:creationId xmlns:a16="http://schemas.microsoft.com/office/drawing/2014/main" id="{1E5004CE-1A76-4AA3-8EEB-63684706B40B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6" name="Flecha derecha 1">
          <a:extLst>
            <a:ext uri="{FF2B5EF4-FFF2-40B4-BE49-F238E27FC236}">
              <a16:creationId xmlns:a16="http://schemas.microsoft.com/office/drawing/2014/main" id="{733FCF02-0E09-48F5-9459-009ECD43E37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7" name="Flecha derecha 1">
          <a:extLst>
            <a:ext uri="{FF2B5EF4-FFF2-40B4-BE49-F238E27FC236}">
              <a16:creationId xmlns:a16="http://schemas.microsoft.com/office/drawing/2014/main" id="{9BC75604-FC98-48FA-A83B-A16B22FE961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8" name="Flecha derecha 1">
          <a:extLst>
            <a:ext uri="{FF2B5EF4-FFF2-40B4-BE49-F238E27FC236}">
              <a16:creationId xmlns:a16="http://schemas.microsoft.com/office/drawing/2014/main" id="{42F43106-61D3-4AAA-8D46-1A24EC66DFC9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49" name="Flecha derecha 1">
          <a:extLst>
            <a:ext uri="{FF2B5EF4-FFF2-40B4-BE49-F238E27FC236}">
              <a16:creationId xmlns:a16="http://schemas.microsoft.com/office/drawing/2014/main" id="{1D55A854-4709-4765-AF19-6B4B426223C3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0" name="Flecha derecha 1">
          <a:extLst>
            <a:ext uri="{FF2B5EF4-FFF2-40B4-BE49-F238E27FC236}">
              <a16:creationId xmlns:a16="http://schemas.microsoft.com/office/drawing/2014/main" id="{35E84DB0-D00F-47C1-983E-F7F928E011C7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1" name="Flecha derecha 1">
          <a:extLst>
            <a:ext uri="{FF2B5EF4-FFF2-40B4-BE49-F238E27FC236}">
              <a16:creationId xmlns:a16="http://schemas.microsoft.com/office/drawing/2014/main" id="{C477FE9B-918E-4DFA-A980-3EBBEDDCDF16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3213099</xdr:colOff>
      <xdr:row>120</xdr:row>
      <xdr:rowOff>47627</xdr:rowOff>
    </xdr:from>
    <xdr:to>
      <xdr:col>1</xdr:col>
      <xdr:colOff>3375024</xdr:colOff>
      <xdr:row>120</xdr:row>
      <xdr:rowOff>177800</xdr:rowOff>
    </xdr:to>
    <xdr:sp macro="" textlink="">
      <xdr:nvSpPr>
        <xdr:cNvPr id="652" name="Flecha derecha 1">
          <a:extLst>
            <a:ext uri="{FF2B5EF4-FFF2-40B4-BE49-F238E27FC236}">
              <a16:creationId xmlns:a16="http://schemas.microsoft.com/office/drawing/2014/main" id="{9F69A110-CE8C-4097-8E2B-58DD44050955}"/>
            </a:ext>
          </a:extLst>
        </xdr:cNvPr>
        <xdr:cNvSpPr/>
      </xdr:nvSpPr>
      <xdr:spPr>
        <a:xfrm>
          <a:off x="3936999" y="236505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" name="Flecha derecha 1">
          <a:extLst>
            <a:ext uri="{FF2B5EF4-FFF2-40B4-BE49-F238E27FC236}">
              <a16:creationId xmlns:a16="http://schemas.microsoft.com/office/drawing/2014/main" id="{44FD3801-7E52-4577-B5C8-2E01591D95D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" name="Flecha derecha 1">
          <a:extLst>
            <a:ext uri="{FF2B5EF4-FFF2-40B4-BE49-F238E27FC236}">
              <a16:creationId xmlns:a16="http://schemas.microsoft.com/office/drawing/2014/main" id="{4E057244-2F03-4543-BFEE-B5454CFFCE6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4" name="Flecha derecha 1">
          <a:extLst>
            <a:ext uri="{FF2B5EF4-FFF2-40B4-BE49-F238E27FC236}">
              <a16:creationId xmlns:a16="http://schemas.microsoft.com/office/drawing/2014/main" id="{F9270AB6-E8FA-43CC-A8C9-370BDB527D64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" name="Flecha derecha 1">
          <a:extLst>
            <a:ext uri="{FF2B5EF4-FFF2-40B4-BE49-F238E27FC236}">
              <a16:creationId xmlns:a16="http://schemas.microsoft.com/office/drawing/2014/main" id="{04A18523-ADCC-41C5-B344-D13A600CABF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" name="Flecha derecha 1">
          <a:extLst>
            <a:ext uri="{FF2B5EF4-FFF2-40B4-BE49-F238E27FC236}">
              <a16:creationId xmlns:a16="http://schemas.microsoft.com/office/drawing/2014/main" id="{CEB45A52-66CC-4B3F-9A84-44D73A11BA5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7" name="Flecha derecha 1">
          <a:extLst>
            <a:ext uri="{FF2B5EF4-FFF2-40B4-BE49-F238E27FC236}">
              <a16:creationId xmlns:a16="http://schemas.microsoft.com/office/drawing/2014/main" id="{FF8F6E32-9ABD-422A-A0FB-42F0D9F73E6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" name="Flecha derecha 1">
          <a:extLst>
            <a:ext uri="{FF2B5EF4-FFF2-40B4-BE49-F238E27FC236}">
              <a16:creationId xmlns:a16="http://schemas.microsoft.com/office/drawing/2014/main" id="{59B678E6-646B-40B7-848D-4DE3F948E6D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9" name="Flecha derecha 1">
          <a:extLst>
            <a:ext uri="{FF2B5EF4-FFF2-40B4-BE49-F238E27FC236}">
              <a16:creationId xmlns:a16="http://schemas.microsoft.com/office/drawing/2014/main" id="{5C731A87-7B86-45A3-8C3A-13BA02B3FC2E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" name="Flecha derecha 1">
          <a:extLst>
            <a:ext uri="{FF2B5EF4-FFF2-40B4-BE49-F238E27FC236}">
              <a16:creationId xmlns:a16="http://schemas.microsoft.com/office/drawing/2014/main" id="{70AFA2BF-A620-4174-AC5D-0B2A4BE6FA4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" name="Flecha derecha 1">
          <a:extLst>
            <a:ext uri="{FF2B5EF4-FFF2-40B4-BE49-F238E27FC236}">
              <a16:creationId xmlns:a16="http://schemas.microsoft.com/office/drawing/2014/main" id="{6891FC09-7472-4E12-8AFE-47A2B59D95A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2" name="Flecha derecha 1">
          <a:extLst>
            <a:ext uri="{FF2B5EF4-FFF2-40B4-BE49-F238E27FC236}">
              <a16:creationId xmlns:a16="http://schemas.microsoft.com/office/drawing/2014/main" id="{9A36D7A4-17F2-482B-A050-F9C83BE40AC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" name="Flecha derecha 1">
          <a:extLst>
            <a:ext uri="{FF2B5EF4-FFF2-40B4-BE49-F238E27FC236}">
              <a16:creationId xmlns:a16="http://schemas.microsoft.com/office/drawing/2014/main" id="{E77BE6B8-AA49-439B-9F9E-69B0F1F027A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14" name="Flecha derecha 1">
          <a:extLst>
            <a:ext uri="{FF2B5EF4-FFF2-40B4-BE49-F238E27FC236}">
              <a16:creationId xmlns:a16="http://schemas.microsoft.com/office/drawing/2014/main" id="{6FC07403-4D4C-4E17-ACE9-0B0A92A8B3F7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15" name="Flecha derecha 1">
          <a:extLst>
            <a:ext uri="{FF2B5EF4-FFF2-40B4-BE49-F238E27FC236}">
              <a16:creationId xmlns:a16="http://schemas.microsoft.com/office/drawing/2014/main" id="{5105CB61-DF33-46E7-B07C-320BBE6F2FA0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16" name="Flecha derecha 1">
          <a:extLst>
            <a:ext uri="{FF2B5EF4-FFF2-40B4-BE49-F238E27FC236}">
              <a16:creationId xmlns:a16="http://schemas.microsoft.com/office/drawing/2014/main" id="{9422FF29-8BC4-417E-8329-8F76814786DB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" name="Flecha derecha 1">
          <a:extLst>
            <a:ext uri="{FF2B5EF4-FFF2-40B4-BE49-F238E27FC236}">
              <a16:creationId xmlns:a16="http://schemas.microsoft.com/office/drawing/2014/main" id="{C8954CF2-DAB8-4D88-BFBB-9EFDBD36C33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" name="Flecha derecha 1">
          <a:extLst>
            <a:ext uri="{FF2B5EF4-FFF2-40B4-BE49-F238E27FC236}">
              <a16:creationId xmlns:a16="http://schemas.microsoft.com/office/drawing/2014/main" id="{A8E0DD0E-1E64-404D-A25A-329747E4C09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19" name="Flecha derecha 1">
          <a:extLst>
            <a:ext uri="{FF2B5EF4-FFF2-40B4-BE49-F238E27FC236}">
              <a16:creationId xmlns:a16="http://schemas.microsoft.com/office/drawing/2014/main" id="{41EB43E0-8BD6-4B00-9835-34D9D3B6E60D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20" name="Flecha derecha 1">
          <a:extLst>
            <a:ext uri="{FF2B5EF4-FFF2-40B4-BE49-F238E27FC236}">
              <a16:creationId xmlns:a16="http://schemas.microsoft.com/office/drawing/2014/main" id="{CB44E343-DF60-447B-AC19-F353591620B9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21" name="Flecha derecha 1">
          <a:extLst>
            <a:ext uri="{FF2B5EF4-FFF2-40B4-BE49-F238E27FC236}">
              <a16:creationId xmlns:a16="http://schemas.microsoft.com/office/drawing/2014/main" id="{0D4F6B85-DA5B-4C1E-8871-D98363F943F9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" name="Flecha derecha 1">
          <a:extLst>
            <a:ext uri="{FF2B5EF4-FFF2-40B4-BE49-F238E27FC236}">
              <a16:creationId xmlns:a16="http://schemas.microsoft.com/office/drawing/2014/main" id="{E57F3580-1B96-40BC-B7D2-770F35271C0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3" name="Flecha derecha 25">
          <a:extLst>
            <a:ext uri="{FF2B5EF4-FFF2-40B4-BE49-F238E27FC236}">
              <a16:creationId xmlns:a16="http://schemas.microsoft.com/office/drawing/2014/main" id="{0693A8BD-DD98-4538-ACC6-96DEC303B61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" name="Flecha derecha 1">
          <a:extLst>
            <a:ext uri="{FF2B5EF4-FFF2-40B4-BE49-F238E27FC236}">
              <a16:creationId xmlns:a16="http://schemas.microsoft.com/office/drawing/2014/main" id="{2F77F881-C637-4A76-A03A-0AE14B018DD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25" name="Flecha derecha 1">
          <a:extLst>
            <a:ext uri="{FF2B5EF4-FFF2-40B4-BE49-F238E27FC236}">
              <a16:creationId xmlns:a16="http://schemas.microsoft.com/office/drawing/2014/main" id="{A92D7376-06EE-4640-BEC7-89DB0BFAC75D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" name="Flecha derecha 1">
          <a:extLst>
            <a:ext uri="{FF2B5EF4-FFF2-40B4-BE49-F238E27FC236}">
              <a16:creationId xmlns:a16="http://schemas.microsoft.com/office/drawing/2014/main" id="{9ED4F483-8ABF-4A20-A93C-1DDA72D1D3C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" name="Flecha derecha 1">
          <a:extLst>
            <a:ext uri="{FF2B5EF4-FFF2-40B4-BE49-F238E27FC236}">
              <a16:creationId xmlns:a16="http://schemas.microsoft.com/office/drawing/2014/main" id="{28268882-11CC-48D7-92FB-3E8C83B9CB3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8" name="Flecha derecha 1">
          <a:extLst>
            <a:ext uri="{FF2B5EF4-FFF2-40B4-BE49-F238E27FC236}">
              <a16:creationId xmlns:a16="http://schemas.microsoft.com/office/drawing/2014/main" id="{84F1D271-EE5A-4A67-8F9E-9889C2BE404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" name="Flecha derecha 1">
          <a:extLst>
            <a:ext uri="{FF2B5EF4-FFF2-40B4-BE49-F238E27FC236}">
              <a16:creationId xmlns:a16="http://schemas.microsoft.com/office/drawing/2014/main" id="{56DC1E0A-F783-4318-A660-723DBDF1D72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30" name="Flecha derecha 1">
          <a:extLst>
            <a:ext uri="{FF2B5EF4-FFF2-40B4-BE49-F238E27FC236}">
              <a16:creationId xmlns:a16="http://schemas.microsoft.com/office/drawing/2014/main" id="{8FA54D15-69E6-4897-BAA4-155E499F1587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" name="Flecha derecha 1">
          <a:extLst>
            <a:ext uri="{FF2B5EF4-FFF2-40B4-BE49-F238E27FC236}">
              <a16:creationId xmlns:a16="http://schemas.microsoft.com/office/drawing/2014/main" id="{747C9F87-DE09-4CA3-B5E5-8C599A5E555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" name="Flecha derecha 1">
          <a:extLst>
            <a:ext uri="{FF2B5EF4-FFF2-40B4-BE49-F238E27FC236}">
              <a16:creationId xmlns:a16="http://schemas.microsoft.com/office/drawing/2014/main" id="{82AAF0AA-3B61-4AA0-80AA-CD730946E87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3" name="Flecha derecha 1">
          <a:extLst>
            <a:ext uri="{FF2B5EF4-FFF2-40B4-BE49-F238E27FC236}">
              <a16:creationId xmlns:a16="http://schemas.microsoft.com/office/drawing/2014/main" id="{65729B40-6A35-4906-AC88-762DD948A0D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" name="Flecha derecha 1">
          <a:extLst>
            <a:ext uri="{FF2B5EF4-FFF2-40B4-BE49-F238E27FC236}">
              <a16:creationId xmlns:a16="http://schemas.microsoft.com/office/drawing/2014/main" id="{403BDDEF-1C41-4A2F-9007-3C0A033519F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35" name="Flecha derecha 1">
          <a:extLst>
            <a:ext uri="{FF2B5EF4-FFF2-40B4-BE49-F238E27FC236}">
              <a16:creationId xmlns:a16="http://schemas.microsoft.com/office/drawing/2014/main" id="{89534190-A5D0-457E-98F6-EE33AF777D0C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36" name="Flecha derecha 1">
          <a:extLst>
            <a:ext uri="{FF2B5EF4-FFF2-40B4-BE49-F238E27FC236}">
              <a16:creationId xmlns:a16="http://schemas.microsoft.com/office/drawing/2014/main" id="{015220A9-920E-4CA5-A595-FC68CF8CCD32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37" name="Flecha derecha 1">
          <a:extLst>
            <a:ext uri="{FF2B5EF4-FFF2-40B4-BE49-F238E27FC236}">
              <a16:creationId xmlns:a16="http://schemas.microsoft.com/office/drawing/2014/main" id="{C896854B-80E0-4CCF-9FD3-4AE24B8EE5D5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8" name="Flecha derecha 1">
          <a:extLst>
            <a:ext uri="{FF2B5EF4-FFF2-40B4-BE49-F238E27FC236}">
              <a16:creationId xmlns:a16="http://schemas.microsoft.com/office/drawing/2014/main" id="{A062901F-F544-497E-9E6B-73950EFCFAE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9" name="Flecha derecha 1">
          <a:extLst>
            <a:ext uri="{FF2B5EF4-FFF2-40B4-BE49-F238E27FC236}">
              <a16:creationId xmlns:a16="http://schemas.microsoft.com/office/drawing/2014/main" id="{D4FACC66-8035-4E53-A43E-1736656AE80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40" name="Flecha derecha 1">
          <a:extLst>
            <a:ext uri="{FF2B5EF4-FFF2-40B4-BE49-F238E27FC236}">
              <a16:creationId xmlns:a16="http://schemas.microsoft.com/office/drawing/2014/main" id="{1BEA85FC-993C-4AFD-AA72-F950B21F74F3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41" name="Flecha derecha 1">
          <a:extLst>
            <a:ext uri="{FF2B5EF4-FFF2-40B4-BE49-F238E27FC236}">
              <a16:creationId xmlns:a16="http://schemas.microsoft.com/office/drawing/2014/main" id="{705A07FB-D9DE-400B-8EBE-D746092FB308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42" name="Flecha derecha 1">
          <a:extLst>
            <a:ext uri="{FF2B5EF4-FFF2-40B4-BE49-F238E27FC236}">
              <a16:creationId xmlns:a16="http://schemas.microsoft.com/office/drawing/2014/main" id="{BB89CF53-E27B-412C-BBA0-590505C0737D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3" name="Flecha derecha 1">
          <a:extLst>
            <a:ext uri="{FF2B5EF4-FFF2-40B4-BE49-F238E27FC236}">
              <a16:creationId xmlns:a16="http://schemas.microsoft.com/office/drawing/2014/main" id="{64FFC196-D607-489A-987A-FBD4B6AFBA9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4" name="Flecha derecha 1">
          <a:extLst>
            <a:ext uri="{FF2B5EF4-FFF2-40B4-BE49-F238E27FC236}">
              <a16:creationId xmlns:a16="http://schemas.microsoft.com/office/drawing/2014/main" id="{4C8D27F6-E19E-4EA7-A7BC-93E912B74DE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5" name="Flecha derecha 1">
          <a:extLst>
            <a:ext uri="{FF2B5EF4-FFF2-40B4-BE49-F238E27FC236}">
              <a16:creationId xmlns:a16="http://schemas.microsoft.com/office/drawing/2014/main" id="{9FA37DC3-DBB5-47D6-B0A6-E218E595779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118</xdr:row>
      <xdr:rowOff>47627</xdr:rowOff>
    </xdr:from>
    <xdr:to>
      <xdr:col>2</xdr:col>
      <xdr:colOff>3375024</xdr:colOff>
      <xdr:row>118</xdr:row>
      <xdr:rowOff>177800</xdr:rowOff>
    </xdr:to>
    <xdr:sp macro="" textlink="">
      <xdr:nvSpPr>
        <xdr:cNvPr id="46" name="Flecha derecha 1">
          <a:extLst>
            <a:ext uri="{FF2B5EF4-FFF2-40B4-BE49-F238E27FC236}">
              <a16:creationId xmlns:a16="http://schemas.microsoft.com/office/drawing/2014/main" id="{693350D8-C109-4C09-BCA6-68B338DE436F}"/>
            </a:ext>
          </a:extLst>
        </xdr:cNvPr>
        <xdr:cNvSpPr/>
      </xdr:nvSpPr>
      <xdr:spPr>
        <a:xfrm>
          <a:off x="3936999" y="23536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7" name="Flecha derecha 1">
          <a:extLst>
            <a:ext uri="{FF2B5EF4-FFF2-40B4-BE49-F238E27FC236}">
              <a16:creationId xmlns:a16="http://schemas.microsoft.com/office/drawing/2014/main" id="{E8AEC60C-AE79-498A-A031-6859E1B612A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8" name="Flecha derecha 1">
          <a:extLst>
            <a:ext uri="{FF2B5EF4-FFF2-40B4-BE49-F238E27FC236}">
              <a16:creationId xmlns:a16="http://schemas.microsoft.com/office/drawing/2014/main" id="{4271B05B-7837-47FE-A013-386D18B4AFE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" name="Flecha derecha 1">
          <a:extLst>
            <a:ext uri="{FF2B5EF4-FFF2-40B4-BE49-F238E27FC236}">
              <a16:creationId xmlns:a16="http://schemas.microsoft.com/office/drawing/2014/main" id="{E30E4AF3-7D15-47BE-BB5F-5CF7846378B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0" name="Flecha derecha 1">
          <a:extLst>
            <a:ext uri="{FF2B5EF4-FFF2-40B4-BE49-F238E27FC236}">
              <a16:creationId xmlns:a16="http://schemas.microsoft.com/office/drawing/2014/main" id="{D8D42394-326A-4C8B-A0B8-562F1BBA7C8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1" name="Flecha derecha 1">
          <a:extLst>
            <a:ext uri="{FF2B5EF4-FFF2-40B4-BE49-F238E27FC236}">
              <a16:creationId xmlns:a16="http://schemas.microsoft.com/office/drawing/2014/main" id="{98E0BEB9-CB4A-4CBB-9C43-4B03275E43F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2" name="Flecha derecha 1">
          <a:extLst>
            <a:ext uri="{FF2B5EF4-FFF2-40B4-BE49-F238E27FC236}">
              <a16:creationId xmlns:a16="http://schemas.microsoft.com/office/drawing/2014/main" id="{D6465BFE-B92E-49F0-B0B7-9DF18EE1CD6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" name="Flecha derecha 1">
          <a:extLst>
            <a:ext uri="{FF2B5EF4-FFF2-40B4-BE49-F238E27FC236}">
              <a16:creationId xmlns:a16="http://schemas.microsoft.com/office/drawing/2014/main" id="{C0F7382F-22CF-4A47-8E8A-B92797F0D23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4" name="Flecha derecha 1">
          <a:extLst>
            <a:ext uri="{FF2B5EF4-FFF2-40B4-BE49-F238E27FC236}">
              <a16:creationId xmlns:a16="http://schemas.microsoft.com/office/drawing/2014/main" id="{B25F3F54-785F-4302-A467-BD8859290CA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5" name="Flecha derecha 1">
          <a:extLst>
            <a:ext uri="{FF2B5EF4-FFF2-40B4-BE49-F238E27FC236}">
              <a16:creationId xmlns:a16="http://schemas.microsoft.com/office/drawing/2014/main" id="{83D8C4DE-6489-466C-AAE7-B6ED298F9A5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6" name="Flecha derecha 1">
          <a:extLst>
            <a:ext uri="{FF2B5EF4-FFF2-40B4-BE49-F238E27FC236}">
              <a16:creationId xmlns:a16="http://schemas.microsoft.com/office/drawing/2014/main" id="{FC9780F1-B86F-43D8-B4D3-6FB5917CFB9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7" name="Flecha derecha 1">
          <a:extLst>
            <a:ext uri="{FF2B5EF4-FFF2-40B4-BE49-F238E27FC236}">
              <a16:creationId xmlns:a16="http://schemas.microsoft.com/office/drawing/2014/main" id="{E548AF6A-66B0-45A1-84CF-45168C73891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" name="Flecha derecha 1">
          <a:extLst>
            <a:ext uri="{FF2B5EF4-FFF2-40B4-BE49-F238E27FC236}">
              <a16:creationId xmlns:a16="http://schemas.microsoft.com/office/drawing/2014/main" id="{5E61C249-8109-4537-AF7E-04D9C62ABE8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59" name="Flecha derecha 1">
          <a:extLst>
            <a:ext uri="{FF2B5EF4-FFF2-40B4-BE49-F238E27FC236}">
              <a16:creationId xmlns:a16="http://schemas.microsoft.com/office/drawing/2014/main" id="{DA44A82D-D04A-4BB1-9AD2-AAE25FF82B8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0" name="Flecha derecha 1">
          <a:extLst>
            <a:ext uri="{FF2B5EF4-FFF2-40B4-BE49-F238E27FC236}">
              <a16:creationId xmlns:a16="http://schemas.microsoft.com/office/drawing/2014/main" id="{50EF348E-FC33-4385-971A-4C37F9671EA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1" name="Flecha derecha 1">
          <a:extLst>
            <a:ext uri="{FF2B5EF4-FFF2-40B4-BE49-F238E27FC236}">
              <a16:creationId xmlns:a16="http://schemas.microsoft.com/office/drawing/2014/main" id="{75EA328D-0B28-43E5-A682-D5D1AABB9E4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" name="Flecha derecha 1">
          <a:extLst>
            <a:ext uri="{FF2B5EF4-FFF2-40B4-BE49-F238E27FC236}">
              <a16:creationId xmlns:a16="http://schemas.microsoft.com/office/drawing/2014/main" id="{C3D1E1EA-F26A-401C-8E81-41C7A83A5E4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3" name="Flecha derecha 1">
          <a:extLst>
            <a:ext uri="{FF2B5EF4-FFF2-40B4-BE49-F238E27FC236}">
              <a16:creationId xmlns:a16="http://schemas.microsoft.com/office/drawing/2014/main" id="{5D5F1E0D-52D2-4CE9-B689-44426C2A03A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4" name="Flecha derecha 1">
          <a:extLst>
            <a:ext uri="{FF2B5EF4-FFF2-40B4-BE49-F238E27FC236}">
              <a16:creationId xmlns:a16="http://schemas.microsoft.com/office/drawing/2014/main" id="{5126E881-4B45-4AFC-B607-0142703EF0C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5" name="Flecha derecha 1">
          <a:extLst>
            <a:ext uri="{FF2B5EF4-FFF2-40B4-BE49-F238E27FC236}">
              <a16:creationId xmlns:a16="http://schemas.microsoft.com/office/drawing/2014/main" id="{13D49F65-5888-4053-A101-5931168D518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6" name="Flecha derecha 1">
          <a:extLst>
            <a:ext uri="{FF2B5EF4-FFF2-40B4-BE49-F238E27FC236}">
              <a16:creationId xmlns:a16="http://schemas.microsoft.com/office/drawing/2014/main" id="{C94573E9-0211-454D-B8C2-3A328E1BF0A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7" name="Flecha derecha 1">
          <a:extLst>
            <a:ext uri="{FF2B5EF4-FFF2-40B4-BE49-F238E27FC236}">
              <a16:creationId xmlns:a16="http://schemas.microsoft.com/office/drawing/2014/main" id="{6F934392-5EB3-425B-9B5E-205DB0713C6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8" name="Flecha derecha 1">
          <a:extLst>
            <a:ext uri="{FF2B5EF4-FFF2-40B4-BE49-F238E27FC236}">
              <a16:creationId xmlns:a16="http://schemas.microsoft.com/office/drawing/2014/main" id="{D9E559D2-CA51-4231-BB9D-04317EE1485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69" name="Flecha derecha 1">
          <a:extLst>
            <a:ext uri="{FF2B5EF4-FFF2-40B4-BE49-F238E27FC236}">
              <a16:creationId xmlns:a16="http://schemas.microsoft.com/office/drawing/2014/main" id="{450EEB00-89CC-4AFB-86D6-5FEC60707E2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70" name="Flecha derecha 1">
          <a:extLst>
            <a:ext uri="{FF2B5EF4-FFF2-40B4-BE49-F238E27FC236}">
              <a16:creationId xmlns:a16="http://schemas.microsoft.com/office/drawing/2014/main" id="{29A741DF-B5AA-4A87-B9DC-F5D0886768C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71" name="Flecha derecha 25">
          <a:extLst>
            <a:ext uri="{FF2B5EF4-FFF2-40B4-BE49-F238E27FC236}">
              <a16:creationId xmlns:a16="http://schemas.microsoft.com/office/drawing/2014/main" id="{751B1322-499A-43EA-A355-9BABE62CD09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72" name="Flecha derecha 1">
          <a:extLst>
            <a:ext uri="{FF2B5EF4-FFF2-40B4-BE49-F238E27FC236}">
              <a16:creationId xmlns:a16="http://schemas.microsoft.com/office/drawing/2014/main" id="{69E6CF98-74C8-4F56-88AE-DFA341ED78F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73" name="Flecha derecha 1">
          <a:extLst>
            <a:ext uri="{FF2B5EF4-FFF2-40B4-BE49-F238E27FC236}">
              <a16:creationId xmlns:a16="http://schemas.microsoft.com/office/drawing/2014/main" id="{BA07F552-9774-4A9E-BF9D-BEA57BB46B3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74" name="Flecha derecha 1">
          <a:extLst>
            <a:ext uri="{FF2B5EF4-FFF2-40B4-BE49-F238E27FC236}">
              <a16:creationId xmlns:a16="http://schemas.microsoft.com/office/drawing/2014/main" id="{BBE9A823-02FC-4A6D-879F-27017CC6C82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75" name="Flecha derecha 1">
          <a:extLst>
            <a:ext uri="{FF2B5EF4-FFF2-40B4-BE49-F238E27FC236}">
              <a16:creationId xmlns:a16="http://schemas.microsoft.com/office/drawing/2014/main" id="{A716D02B-E243-456D-894E-BE4440DF5C6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76" name="Flecha derecha 1">
          <a:extLst>
            <a:ext uri="{FF2B5EF4-FFF2-40B4-BE49-F238E27FC236}">
              <a16:creationId xmlns:a16="http://schemas.microsoft.com/office/drawing/2014/main" id="{829F4A8F-24D2-4D0B-BE88-CAF9CD1A263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77" name="Flecha derecha 1">
          <a:extLst>
            <a:ext uri="{FF2B5EF4-FFF2-40B4-BE49-F238E27FC236}">
              <a16:creationId xmlns:a16="http://schemas.microsoft.com/office/drawing/2014/main" id="{8E06F60C-00AF-461D-8DF2-CC38F4C5B04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78" name="Flecha derecha 1">
          <a:extLst>
            <a:ext uri="{FF2B5EF4-FFF2-40B4-BE49-F238E27FC236}">
              <a16:creationId xmlns:a16="http://schemas.microsoft.com/office/drawing/2014/main" id="{1BBE17D2-AA2F-44C0-BDB6-014BEC0DF7A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79" name="Flecha derecha 1">
          <a:extLst>
            <a:ext uri="{FF2B5EF4-FFF2-40B4-BE49-F238E27FC236}">
              <a16:creationId xmlns:a16="http://schemas.microsoft.com/office/drawing/2014/main" id="{48161486-6CFA-421A-8125-2BFB74D457E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0" name="Flecha derecha 1">
          <a:extLst>
            <a:ext uri="{FF2B5EF4-FFF2-40B4-BE49-F238E27FC236}">
              <a16:creationId xmlns:a16="http://schemas.microsoft.com/office/drawing/2014/main" id="{E30083C5-2684-4216-A53A-793567BB724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1" name="Flecha derecha 1">
          <a:extLst>
            <a:ext uri="{FF2B5EF4-FFF2-40B4-BE49-F238E27FC236}">
              <a16:creationId xmlns:a16="http://schemas.microsoft.com/office/drawing/2014/main" id="{91DD89C9-9161-458D-A105-43EC752B987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2" name="Flecha derecha 1">
          <a:extLst>
            <a:ext uri="{FF2B5EF4-FFF2-40B4-BE49-F238E27FC236}">
              <a16:creationId xmlns:a16="http://schemas.microsoft.com/office/drawing/2014/main" id="{92AC4C76-7D8C-4313-B6C6-22849598970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3" name="Flecha derecha 1">
          <a:extLst>
            <a:ext uri="{FF2B5EF4-FFF2-40B4-BE49-F238E27FC236}">
              <a16:creationId xmlns:a16="http://schemas.microsoft.com/office/drawing/2014/main" id="{0D089CC5-9B9D-4797-920E-857C0D690E6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84" name="Flecha derecha 1">
          <a:extLst>
            <a:ext uri="{FF2B5EF4-FFF2-40B4-BE49-F238E27FC236}">
              <a16:creationId xmlns:a16="http://schemas.microsoft.com/office/drawing/2014/main" id="{F8AE82B3-0DFB-459B-BFBC-0D10F582AC4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5" name="Flecha derecha 1">
          <a:extLst>
            <a:ext uri="{FF2B5EF4-FFF2-40B4-BE49-F238E27FC236}">
              <a16:creationId xmlns:a16="http://schemas.microsoft.com/office/drawing/2014/main" id="{66C51152-226B-4673-B596-B57ABB6DA55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6" name="Flecha derecha 1">
          <a:extLst>
            <a:ext uri="{FF2B5EF4-FFF2-40B4-BE49-F238E27FC236}">
              <a16:creationId xmlns:a16="http://schemas.microsoft.com/office/drawing/2014/main" id="{61FA81CA-FF22-4511-A82F-86AF719A1FB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7" name="Flecha derecha 1">
          <a:extLst>
            <a:ext uri="{FF2B5EF4-FFF2-40B4-BE49-F238E27FC236}">
              <a16:creationId xmlns:a16="http://schemas.microsoft.com/office/drawing/2014/main" id="{CBE1384B-9715-4D65-8B71-9096DEFAA47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88" name="Flecha derecha 1">
          <a:extLst>
            <a:ext uri="{FF2B5EF4-FFF2-40B4-BE49-F238E27FC236}">
              <a16:creationId xmlns:a16="http://schemas.microsoft.com/office/drawing/2014/main" id="{EF5CF297-4113-4716-A5A6-94D501DEB8B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89" name="Flecha derecha 1">
          <a:extLst>
            <a:ext uri="{FF2B5EF4-FFF2-40B4-BE49-F238E27FC236}">
              <a16:creationId xmlns:a16="http://schemas.microsoft.com/office/drawing/2014/main" id="{F24BD886-32BD-4B82-84F1-E89E6D56B70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0" name="Flecha derecha 1">
          <a:extLst>
            <a:ext uri="{FF2B5EF4-FFF2-40B4-BE49-F238E27FC236}">
              <a16:creationId xmlns:a16="http://schemas.microsoft.com/office/drawing/2014/main" id="{24DD0BA8-7EA1-41FE-99D1-9D42A6CA0AC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1" name="Flecha derecha 1">
          <a:extLst>
            <a:ext uri="{FF2B5EF4-FFF2-40B4-BE49-F238E27FC236}">
              <a16:creationId xmlns:a16="http://schemas.microsoft.com/office/drawing/2014/main" id="{9CF66648-0724-4B81-9F97-B9555F1364E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92" name="Flecha derecha 1">
          <a:extLst>
            <a:ext uri="{FF2B5EF4-FFF2-40B4-BE49-F238E27FC236}">
              <a16:creationId xmlns:a16="http://schemas.microsoft.com/office/drawing/2014/main" id="{5341B087-3012-4A9A-9D3D-17DDB9331AB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3" name="Flecha derecha 1">
          <a:extLst>
            <a:ext uri="{FF2B5EF4-FFF2-40B4-BE49-F238E27FC236}">
              <a16:creationId xmlns:a16="http://schemas.microsoft.com/office/drawing/2014/main" id="{765F97D3-B665-4C52-8ADA-D3B4E91F906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4" name="Flecha derecha 1">
          <a:extLst>
            <a:ext uri="{FF2B5EF4-FFF2-40B4-BE49-F238E27FC236}">
              <a16:creationId xmlns:a16="http://schemas.microsoft.com/office/drawing/2014/main" id="{B03A9B01-D898-4EC3-8ECC-1A355C7D910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5" name="Flecha derecha 1">
          <a:extLst>
            <a:ext uri="{FF2B5EF4-FFF2-40B4-BE49-F238E27FC236}">
              <a16:creationId xmlns:a16="http://schemas.microsoft.com/office/drawing/2014/main" id="{C8761F9F-87D3-4136-A653-E52B0757B97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6" name="Flecha derecha 1">
          <a:extLst>
            <a:ext uri="{FF2B5EF4-FFF2-40B4-BE49-F238E27FC236}">
              <a16:creationId xmlns:a16="http://schemas.microsoft.com/office/drawing/2014/main" id="{D8974883-F6BC-4508-B468-3AB97BC2FD8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97" name="Flecha derecha 1">
          <a:extLst>
            <a:ext uri="{FF2B5EF4-FFF2-40B4-BE49-F238E27FC236}">
              <a16:creationId xmlns:a16="http://schemas.microsoft.com/office/drawing/2014/main" id="{9E832134-E4F8-47BB-AEAC-47D4DFDCBC4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8" name="Flecha derecha 1">
          <a:extLst>
            <a:ext uri="{FF2B5EF4-FFF2-40B4-BE49-F238E27FC236}">
              <a16:creationId xmlns:a16="http://schemas.microsoft.com/office/drawing/2014/main" id="{8BD1E3F7-4E99-408B-A71E-539A5113174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99" name="Flecha derecha 1">
          <a:extLst>
            <a:ext uri="{FF2B5EF4-FFF2-40B4-BE49-F238E27FC236}">
              <a16:creationId xmlns:a16="http://schemas.microsoft.com/office/drawing/2014/main" id="{CB29DF8B-6D04-4580-B93E-33768053070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0" name="Flecha derecha 1">
          <a:extLst>
            <a:ext uri="{FF2B5EF4-FFF2-40B4-BE49-F238E27FC236}">
              <a16:creationId xmlns:a16="http://schemas.microsoft.com/office/drawing/2014/main" id="{BC1453AF-5A96-42BF-A575-EE66E8625AD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01" name="Flecha derecha 1">
          <a:extLst>
            <a:ext uri="{FF2B5EF4-FFF2-40B4-BE49-F238E27FC236}">
              <a16:creationId xmlns:a16="http://schemas.microsoft.com/office/drawing/2014/main" id="{C5E32F13-6637-4689-B822-7D70F9DAEE2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2" name="Flecha derecha 1">
          <a:extLst>
            <a:ext uri="{FF2B5EF4-FFF2-40B4-BE49-F238E27FC236}">
              <a16:creationId xmlns:a16="http://schemas.microsoft.com/office/drawing/2014/main" id="{9C5680CC-EE5A-4363-81B6-761818BAF6A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3" name="Flecha derecha 1">
          <a:extLst>
            <a:ext uri="{FF2B5EF4-FFF2-40B4-BE49-F238E27FC236}">
              <a16:creationId xmlns:a16="http://schemas.microsoft.com/office/drawing/2014/main" id="{0668C207-91A5-45E9-BBDE-CD4BD0008F9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4" name="Flecha derecha 1">
          <a:extLst>
            <a:ext uri="{FF2B5EF4-FFF2-40B4-BE49-F238E27FC236}">
              <a16:creationId xmlns:a16="http://schemas.microsoft.com/office/drawing/2014/main" id="{6830E6A5-A1AE-4458-A56D-D5E4B0204FC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05" name="Flecha derecha 1">
          <a:extLst>
            <a:ext uri="{FF2B5EF4-FFF2-40B4-BE49-F238E27FC236}">
              <a16:creationId xmlns:a16="http://schemas.microsoft.com/office/drawing/2014/main" id="{BD5A991C-9173-456E-8B31-7A59D7735BF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6" name="Flecha derecha 1">
          <a:extLst>
            <a:ext uri="{FF2B5EF4-FFF2-40B4-BE49-F238E27FC236}">
              <a16:creationId xmlns:a16="http://schemas.microsoft.com/office/drawing/2014/main" id="{77520923-6783-4ED0-9591-43734117A37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7" name="Flecha derecha 1">
          <a:extLst>
            <a:ext uri="{FF2B5EF4-FFF2-40B4-BE49-F238E27FC236}">
              <a16:creationId xmlns:a16="http://schemas.microsoft.com/office/drawing/2014/main" id="{456805EB-BF48-44B0-A4F4-AD8819A6BC0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8" name="Flecha derecha 1">
          <a:extLst>
            <a:ext uri="{FF2B5EF4-FFF2-40B4-BE49-F238E27FC236}">
              <a16:creationId xmlns:a16="http://schemas.microsoft.com/office/drawing/2014/main" id="{4BFD7B8D-B412-4C62-A418-D4D3652B2CF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09" name="Flecha derecha 1">
          <a:extLst>
            <a:ext uri="{FF2B5EF4-FFF2-40B4-BE49-F238E27FC236}">
              <a16:creationId xmlns:a16="http://schemas.microsoft.com/office/drawing/2014/main" id="{3CB298F5-38E5-4FE9-B254-7F9051056AC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10" name="Flecha derecha 25">
          <a:extLst>
            <a:ext uri="{FF2B5EF4-FFF2-40B4-BE49-F238E27FC236}">
              <a16:creationId xmlns:a16="http://schemas.microsoft.com/office/drawing/2014/main" id="{8B6258FE-981E-4655-90AB-012DA15CBEE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1" name="Flecha derecha 1">
          <a:extLst>
            <a:ext uri="{FF2B5EF4-FFF2-40B4-BE49-F238E27FC236}">
              <a16:creationId xmlns:a16="http://schemas.microsoft.com/office/drawing/2014/main" id="{49D3DA43-40C6-459C-BC04-8D002FB2D4C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2" name="Flecha derecha 1">
          <a:extLst>
            <a:ext uri="{FF2B5EF4-FFF2-40B4-BE49-F238E27FC236}">
              <a16:creationId xmlns:a16="http://schemas.microsoft.com/office/drawing/2014/main" id="{DB5FDCC3-5DA0-4F8C-B2F5-4F4E9CBA898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3" name="Flecha derecha 1">
          <a:extLst>
            <a:ext uri="{FF2B5EF4-FFF2-40B4-BE49-F238E27FC236}">
              <a16:creationId xmlns:a16="http://schemas.microsoft.com/office/drawing/2014/main" id="{C8D98409-135C-4DFB-A9CE-E7E26FFEBC0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14" name="Flecha derecha 1">
          <a:extLst>
            <a:ext uri="{FF2B5EF4-FFF2-40B4-BE49-F238E27FC236}">
              <a16:creationId xmlns:a16="http://schemas.microsoft.com/office/drawing/2014/main" id="{1677AC3B-8CAC-4C04-B631-F3EE9BB917A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5" name="Flecha derecha 1">
          <a:extLst>
            <a:ext uri="{FF2B5EF4-FFF2-40B4-BE49-F238E27FC236}">
              <a16:creationId xmlns:a16="http://schemas.microsoft.com/office/drawing/2014/main" id="{BBCF1EE0-03BF-4D79-89B3-7710432FC37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6" name="Flecha derecha 1">
          <a:extLst>
            <a:ext uri="{FF2B5EF4-FFF2-40B4-BE49-F238E27FC236}">
              <a16:creationId xmlns:a16="http://schemas.microsoft.com/office/drawing/2014/main" id="{E6456606-CB1E-4298-90BE-8C424B8B0D7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7" name="Flecha derecha 1">
          <a:extLst>
            <a:ext uri="{FF2B5EF4-FFF2-40B4-BE49-F238E27FC236}">
              <a16:creationId xmlns:a16="http://schemas.microsoft.com/office/drawing/2014/main" id="{9EB5E77A-EF26-4802-AD46-E9E3364F990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18" name="Flecha derecha 1">
          <a:extLst>
            <a:ext uri="{FF2B5EF4-FFF2-40B4-BE49-F238E27FC236}">
              <a16:creationId xmlns:a16="http://schemas.microsoft.com/office/drawing/2014/main" id="{5FD7F7AA-B92B-4013-A6DF-0313081E0E3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19" name="Flecha derecha 1">
          <a:extLst>
            <a:ext uri="{FF2B5EF4-FFF2-40B4-BE49-F238E27FC236}">
              <a16:creationId xmlns:a16="http://schemas.microsoft.com/office/drawing/2014/main" id="{566DA925-75AC-44FC-9FFD-4B81161EABB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0" name="Flecha derecha 1">
          <a:extLst>
            <a:ext uri="{FF2B5EF4-FFF2-40B4-BE49-F238E27FC236}">
              <a16:creationId xmlns:a16="http://schemas.microsoft.com/office/drawing/2014/main" id="{C54676FD-E9F4-49BF-BEBF-2C7695EE7F6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1" name="Flecha derecha 1">
          <a:extLst>
            <a:ext uri="{FF2B5EF4-FFF2-40B4-BE49-F238E27FC236}">
              <a16:creationId xmlns:a16="http://schemas.microsoft.com/office/drawing/2014/main" id="{74B49E29-A638-4441-863F-ADFA26C48E5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2" name="Flecha derecha 1">
          <a:extLst>
            <a:ext uri="{FF2B5EF4-FFF2-40B4-BE49-F238E27FC236}">
              <a16:creationId xmlns:a16="http://schemas.microsoft.com/office/drawing/2014/main" id="{E46C4745-EE6A-4D4E-A4FE-5B249CCB0B2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23" name="Flecha derecha 1">
          <a:extLst>
            <a:ext uri="{FF2B5EF4-FFF2-40B4-BE49-F238E27FC236}">
              <a16:creationId xmlns:a16="http://schemas.microsoft.com/office/drawing/2014/main" id="{0F13C5EE-967B-428E-A8B5-0AD68D9AA0E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4" name="Flecha derecha 1">
          <a:extLst>
            <a:ext uri="{FF2B5EF4-FFF2-40B4-BE49-F238E27FC236}">
              <a16:creationId xmlns:a16="http://schemas.microsoft.com/office/drawing/2014/main" id="{18A8FCBC-CBB1-48D0-9E0E-D74AFDFFB80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5" name="Flecha derecha 1">
          <a:extLst>
            <a:ext uri="{FF2B5EF4-FFF2-40B4-BE49-F238E27FC236}">
              <a16:creationId xmlns:a16="http://schemas.microsoft.com/office/drawing/2014/main" id="{F4C114C3-B840-4E32-8C15-26A9D95A86E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6" name="Flecha derecha 1">
          <a:extLst>
            <a:ext uri="{FF2B5EF4-FFF2-40B4-BE49-F238E27FC236}">
              <a16:creationId xmlns:a16="http://schemas.microsoft.com/office/drawing/2014/main" id="{5C9CE60A-5C8D-4A7E-B0A7-56A59D945F2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27" name="Flecha derecha 1">
          <a:extLst>
            <a:ext uri="{FF2B5EF4-FFF2-40B4-BE49-F238E27FC236}">
              <a16:creationId xmlns:a16="http://schemas.microsoft.com/office/drawing/2014/main" id="{FCBF78B2-CE7A-4416-B306-12B8F43E971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8" name="Flecha derecha 1">
          <a:extLst>
            <a:ext uri="{FF2B5EF4-FFF2-40B4-BE49-F238E27FC236}">
              <a16:creationId xmlns:a16="http://schemas.microsoft.com/office/drawing/2014/main" id="{65B7C4D3-C06D-47B2-BF35-03BC9F4DEC1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29" name="Flecha derecha 1">
          <a:extLst>
            <a:ext uri="{FF2B5EF4-FFF2-40B4-BE49-F238E27FC236}">
              <a16:creationId xmlns:a16="http://schemas.microsoft.com/office/drawing/2014/main" id="{96D83880-2009-414B-A7FE-A68A6E0B4DD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0" name="Flecha derecha 1">
          <a:extLst>
            <a:ext uri="{FF2B5EF4-FFF2-40B4-BE49-F238E27FC236}">
              <a16:creationId xmlns:a16="http://schemas.microsoft.com/office/drawing/2014/main" id="{FAE7DBEC-FB09-4FA9-AB42-B2A6841F5A8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31" name="Flecha derecha 1">
          <a:extLst>
            <a:ext uri="{FF2B5EF4-FFF2-40B4-BE49-F238E27FC236}">
              <a16:creationId xmlns:a16="http://schemas.microsoft.com/office/drawing/2014/main" id="{49144B16-518C-4B1E-94CB-D4FA4D0A4A5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2" name="Flecha derecha 1">
          <a:extLst>
            <a:ext uri="{FF2B5EF4-FFF2-40B4-BE49-F238E27FC236}">
              <a16:creationId xmlns:a16="http://schemas.microsoft.com/office/drawing/2014/main" id="{00DF5DC0-807A-4662-AC1C-B5906C4FCD7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3" name="Flecha derecha 1">
          <a:extLst>
            <a:ext uri="{FF2B5EF4-FFF2-40B4-BE49-F238E27FC236}">
              <a16:creationId xmlns:a16="http://schemas.microsoft.com/office/drawing/2014/main" id="{B7F43B00-93A8-430D-99CB-6F23577EE3C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4" name="Flecha derecha 1">
          <a:extLst>
            <a:ext uri="{FF2B5EF4-FFF2-40B4-BE49-F238E27FC236}">
              <a16:creationId xmlns:a16="http://schemas.microsoft.com/office/drawing/2014/main" id="{0D29D718-0C0F-410E-BDB6-72102654F71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5" name="Flecha derecha 1">
          <a:extLst>
            <a:ext uri="{FF2B5EF4-FFF2-40B4-BE49-F238E27FC236}">
              <a16:creationId xmlns:a16="http://schemas.microsoft.com/office/drawing/2014/main" id="{6F2EB473-3FC3-415B-B5E7-A605129B691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36" name="Flecha derecha 1">
          <a:extLst>
            <a:ext uri="{FF2B5EF4-FFF2-40B4-BE49-F238E27FC236}">
              <a16:creationId xmlns:a16="http://schemas.microsoft.com/office/drawing/2014/main" id="{F3FB9E88-EB45-42A8-8226-3E7A92E6A9F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7" name="Flecha derecha 1">
          <a:extLst>
            <a:ext uri="{FF2B5EF4-FFF2-40B4-BE49-F238E27FC236}">
              <a16:creationId xmlns:a16="http://schemas.microsoft.com/office/drawing/2014/main" id="{000995CC-FE2D-4FFF-80F7-743D58DF87B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8" name="Flecha derecha 1">
          <a:extLst>
            <a:ext uri="{FF2B5EF4-FFF2-40B4-BE49-F238E27FC236}">
              <a16:creationId xmlns:a16="http://schemas.microsoft.com/office/drawing/2014/main" id="{A0E67AFD-5C9F-4A79-95B7-D7B8FD82839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39" name="Flecha derecha 1">
          <a:extLst>
            <a:ext uri="{FF2B5EF4-FFF2-40B4-BE49-F238E27FC236}">
              <a16:creationId xmlns:a16="http://schemas.microsoft.com/office/drawing/2014/main" id="{F3E2C32D-5165-4E20-B490-97BD2069420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40" name="Flecha derecha 1">
          <a:extLst>
            <a:ext uri="{FF2B5EF4-FFF2-40B4-BE49-F238E27FC236}">
              <a16:creationId xmlns:a16="http://schemas.microsoft.com/office/drawing/2014/main" id="{43D2506F-1761-4A5D-AC89-B121E3A5922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41" name="Flecha derecha 1">
          <a:extLst>
            <a:ext uri="{FF2B5EF4-FFF2-40B4-BE49-F238E27FC236}">
              <a16:creationId xmlns:a16="http://schemas.microsoft.com/office/drawing/2014/main" id="{837B3F79-A316-4477-B3C3-FF9C947304F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42" name="Flecha derecha 1">
          <a:extLst>
            <a:ext uri="{FF2B5EF4-FFF2-40B4-BE49-F238E27FC236}">
              <a16:creationId xmlns:a16="http://schemas.microsoft.com/office/drawing/2014/main" id="{2AF2B903-754C-4701-B343-B2A6707C330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43" name="Flecha derecha 1">
          <a:extLst>
            <a:ext uri="{FF2B5EF4-FFF2-40B4-BE49-F238E27FC236}">
              <a16:creationId xmlns:a16="http://schemas.microsoft.com/office/drawing/2014/main" id="{5009B58B-6C08-422E-9907-3B70E499773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44" name="Flecha derecha 1">
          <a:extLst>
            <a:ext uri="{FF2B5EF4-FFF2-40B4-BE49-F238E27FC236}">
              <a16:creationId xmlns:a16="http://schemas.microsoft.com/office/drawing/2014/main" id="{C324F838-1BF7-4580-83F4-A2FCE73A51D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45" name="Flecha derecha 1">
          <a:extLst>
            <a:ext uri="{FF2B5EF4-FFF2-40B4-BE49-F238E27FC236}">
              <a16:creationId xmlns:a16="http://schemas.microsoft.com/office/drawing/2014/main" id="{EA0253CC-A388-438C-ABFE-AF4C1FAA4D6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46" name="Flecha derecha 1">
          <a:extLst>
            <a:ext uri="{FF2B5EF4-FFF2-40B4-BE49-F238E27FC236}">
              <a16:creationId xmlns:a16="http://schemas.microsoft.com/office/drawing/2014/main" id="{11063516-E7FA-4104-BD10-ADA3E7F1552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47" name="Flecha derecha 1">
          <a:extLst>
            <a:ext uri="{FF2B5EF4-FFF2-40B4-BE49-F238E27FC236}">
              <a16:creationId xmlns:a16="http://schemas.microsoft.com/office/drawing/2014/main" id="{591A8C92-7CE5-4315-9496-29033129656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48" name="Flecha derecha 1">
          <a:extLst>
            <a:ext uri="{FF2B5EF4-FFF2-40B4-BE49-F238E27FC236}">
              <a16:creationId xmlns:a16="http://schemas.microsoft.com/office/drawing/2014/main" id="{FD882F54-DB2D-412C-9D1C-9D6DCB0821D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49" name="Flecha derecha 1">
          <a:extLst>
            <a:ext uri="{FF2B5EF4-FFF2-40B4-BE49-F238E27FC236}">
              <a16:creationId xmlns:a16="http://schemas.microsoft.com/office/drawing/2014/main" id="{B70BB3A3-2A03-4CEE-A10C-A7158A93C6F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0" name="Flecha derecha 1">
          <a:extLst>
            <a:ext uri="{FF2B5EF4-FFF2-40B4-BE49-F238E27FC236}">
              <a16:creationId xmlns:a16="http://schemas.microsoft.com/office/drawing/2014/main" id="{849D5BE0-D083-4B6F-A1A0-C469EBE266B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1" name="Flecha derecha 1">
          <a:extLst>
            <a:ext uri="{FF2B5EF4-FFF2-40B4-BE49-F238E27FC236}">
              <a16:creationId xmlns:a16="http://schemas.microsoft.com/office/drawing/2014/main" id="{9589E65C-5FC6-4722-9409-C24CBA8A5F8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2" name="Flecha derecha 1">
          <a:extLst>
            <a:ext uri="{FF2B5EF4-FFF2-40B4-BE49-F238E27FC236}">
              <a16:creationId xmlns:a16="http://schemas.microsoft.com/office/drawing/2014/main" id="{14DF6EB4-5AAC-4DB4-8093-C27EC445FB2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53" name="Flecha derecha 1">
          <a:extLst>
            <a:ext uri="{FF2B5EF4-FFF2-40B4-BE49-F238E27FC236}">
              <a16:creationId xmlns:a16="http://schemas.microsoft.com/office/drawing/2014/main" id="{2C9DFB84-815F-4C29-AFA2-55FECE80A21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4" name="Flecha derecha 1">
          <a:extLst>
            <a:ext uri="{FF2B5EF4-FFF2-40B4-BE49-F238E27FC236}">
              <a16:creationId xmlns:a16="http://schemas.microsoft.com/office/drawing/2014/main" id="{3E4275B5-DA91-4851-A3F7-C22910156CA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5" name="Flecha derecha 1">
          <a:extLst>
            <a:ext uri="{FF2B5EF4-FFF2-40B4-BE49-F238E27FC236}">
              <a16:creationId xmlns:a16="http://schemas.microsoft.com/office/drawing/2014/main" id="{390C1E32-B2FB-49D6-AA51-BD69FCA0646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6" name="Flecha derecha 1">
          <a:extLst>
            <a:ext uri="{FF2B5EF4-FFF2-40B4-BE49-F238E27FC236}">
              <a16:creationId xmlns:a16="http://schemas.microsoft.com/office/drawing/2014/main" id="{1149046C-AE41-4DC2-BD0E-910771B6E88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57" name="Flecha derecha 1">
          <a:extLst>
            <a:ext uri="{FF2B5EF4-FFF2-40B4-BE49-F238E27FC236}">
              <a16:creationId xmlns:a16="http://schemas.microsoft.com/office/drawing/2014/main" id="{410C4ED8-C36C-49CD-AC80-3B3507BFAF5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8" name="Flecha derecha 1">
          <a:extLst>
            <a:ext uri="{FF2B5EF4-FFF2-40B4-BE49-F238E27FC236}">
              <a16:creationId xmlns:a16="http://schemas.microsoft.com/office/drawing/2014/main" id="{DD477F05-8980-40BA-B9C3-D35A52C0C60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59" name="Flecha derecha 1">
          <a:extLst>
            <a:ext uri="{FF2B5EF4-FFF2-40B4-BE49-F238E27FC236}">
              <a16:creationId xmlns:a16="http://schemas.microsoft.com/office/drawing/2014/main" id="{F58BE911-DC1E-4D21-90A0-31249E8CA2B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0" name="Flecha derecha 1">
          <a:extLst>
            <a:ext uri="{FF2B5EF4-FFF2-40B4-BE49-F238E27FC236}">
              <a16:creationId xmlns:a16="http://schemas.microsoft.com/office/drawing/2014/main" id="{952E60E5-1865-4E98-BD27-1C43C16A795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1" name="Flecha derecha 1">
          <a:extLst>
            <a:ext uri="{FF2B5EF4-FFF2-40B4-BE49-F238E27FC236}">
              <a16:creationId xmlns:a16="http://schemas.microsoft.com/office/drawing/2014/main" id="{CB8EB238-1D5E-4D04-BD3E-FF92B9E9D50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62" name="Flecha derecha 25">
          <a:extLst>
            <a:ext uri="{FF2B5EF4-FFF2-40B4-BE49-F238E27FC236}">
              <a16:creationId xmlns:a16="http://schemas.microsoft.com/office/drawing/2014/main" id="{25EBAE3B-2EFC-4D74-8BE2-6422A75F13F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3" name="Flecha derecha 1">
          <a:extLst>
            <a:ext uri="{FF2B5EF4-FFF2-40B4-BE49-F238E27FC236}">
              <a16:creationId xmlns:a16="http://schemas.microsoft.com/office/drawing/2014/main" id="{8A8C54D5-89F7-4DE9-AA42-A9E0E5E2CBB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4" name="Flecha derecha 1">
          <a:extLst>
            <a:ext uri="{FF2B5EF4-FFF2-40B4-BE49-F238E27FC236}">
              <a16:creationId xmlns:a16="http://schemas.microsoft.com/office/drawing/2014/main" id="{09E96E6B-5085-496A-9F41-E4AF037BDB8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5" name="Flecha derecha 1">
          <a:extLst>
            <a:ext uri="{FF2B5EF4-FFF2-40B4-BE49-F238E27FC236}">
              <a16:creationId xmlns:a16="http://schemas.microsoft.com/office/drawing/2014/main" id="{DCF739F5-FC8D-4E86-AD49-5C8DA2CCD2A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66" name="Flecha derecha 1">
          <a:extLst>
            <a:ext uri="{FF2B5EF4-FFF2-40B4-BE49-F238E27FC236}">
              <a16:creationId xmlns:a16="http://schemas.microsoft.com/office/drawing/2014/main" id="{B5C22861-7D90-4D44-8025-134EB6D55E7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7" name="Flecha derecha 1">
          <a:extLst>
            <a:ext uri="{FF2B5EF4-FFF2-40B4-BE49-F238E27FC236}">
              <a16:creationId xmlns:a16="http://schemas.microsoft.com/office/drawing/2014/main" id="{78C0268F-B2F3-4D12-BA61-5CCD0E5D3F2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8" name="Flecha derecha 1">
          <a:extLst>
            <a:ext uri="{FF2B5EF4-FFF2-40B4-BE49-F238E27FC236}">
              <a16:creationId xmlns:a16="http://schemas.microsoft.com/office/drawing/2014/main" id="{B1B86B33-45BA-41C3-BB6F-B1BC8FC8C45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69" name="Flecha derecha 1">
          <a:extLst>
            <a:ext uri="{FF2B5EF4-FFF2-40B4-BE49-F238E27FC236}">
              <a16:creationId xmlns:a16="http://schemas.microsoft.com/office/drawing/2014/main" id="{24BAFC01-5B51-40B5-A61D-404EE41382E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70" name="Flecha derecha 1">
          <a:extLst>
            <a:ext uri="{FF2B5EF4-FFF2-40B4-BE49-F238E27FC236}">
              <a16:creationId xmlns:a16="http://schemas.microsoft.com/office/drawing/2014/main" id="{13A23806-61C9-47AA-8916-0F419C4EAF5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1" name="Flecha derecha 1">
          <a:extLst>
            <a:ext uri="{FF2B5EF4-FFF2-40B4-BE49-F238E27FC236}">
              <a16:creationId xmlns:a16="http://schemas.microsoft.com/office/drawing/2014/main" id="{61BF64E9-0718-4FE0-B537-80B0B33D496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2" name="Flecha derecha 1">
          <a:extLst>
            <a:ext uri="{FF2B5EF4-FFF2-40B4-BE49-F238E27FC236}">
              <a16:creationId xmlns:a16="http://schemas.microsoft.com/office/drawing/2014/main" id="{F2ED38FC-BDC3-4950-9B58-1A0C84EA501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3" name="Flecha derecha 1">
          <a:extLst>
            <a:ext uri="{FF2B5EF4-FFF2-40B4-BE49-F238E27FC236}">
              <a16:creationId xmlns:a16="http://schemas.microsoft.com/office/drawing/2014/main" id="{A717EF60-6B72-48B9-812F-621FD40FC59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4" name="Flecha derecha 1">
          <a:extLst>
            <a:ext uri="{FF2B5EF4-FFF2-40B4-BE49-F238E27FC236}">
              <a16:creationId xmlns:a16="http://schemas.microsoft.com/office/drawing/2014/main" id="{2CCBE080-5CDA-41F5-A85A-2FA9FEBAB76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75" name="Flecha derecha 1">
          <a:extLst>
            <a:ext uri="{FF2B5EF4-FFF2-40B4-BE49-F238E27FC236}">
              <a16:creationId xmlns:a16="http://schemas.microsoft.com/office/drawing/2014/main" id="{9A9E81B6-9432-48E2-8263-80B5581B9B5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6" name="Flecha derecha 1">
          <a:extLst>
            <a:ext uri="{FF2B5EF4-FFF2-40B4-BE49-F238E27FC236}">
              <a16:creationId xmlns:a16="http://schemas.microsoft.com/office/drawing/2014/main" id="{89476860-25A1-4E68-A754-BC72E51BF2D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7" name="Flecha derecha 1">
          <a:extLst>
            <a:ext uri="{FF2B5EF4-FFF2-40B4-BE49-F238E27FC236}">
              <a16:creationId xmlns:a16="http://schemas.microsoft.com/office/drawing/2014/main" id="{3C15DAC1-E943-4B0D-922F-D7C8484D076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78" name="Flecha derecha 1">
          <a:extLst>
            <a:ext uri="{FF2B5EF4-FFF2-40B4-BE49-F238E27FC236}">
              <a16:creationId xmlns:a16="http://schemas.microsoft.com/office/drawing/2014/main" id="{95C06101-0ABC-4F39-BA16-97414B8A0C6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79" name="Flecha derecha 1">
          <a:extLst>
            <a:ext uri="{FF2B5EF4-FFF2-40B4-BE49-F238E27FC236}">
              <a16:creationId xmlns:a16="http://schemas.microsoft.com/office/drawing/2014/main" id="{29CEDE74-B402-4E4C-88C6-8E0F3D37669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0" name="Flecha derecha 1">
          <a:extLst>
            <a:ext uri="{FF2B5EF4-FFF2-40B4-BE49-F238E27FC236}">
              <a16:creationId xmlns:a16="http://schemas.microsoft.com/office/drawing/2014/main" id="{24B8BF88-C278-4228-BFDA-28B3B210F88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1" name="Flecha derecha 1">
          <a:extLst>
            <a:ext uri="{FF2B5EF4-FFF2-40B4-BE49-F238E27FC236}">
              <a16:creationId xmlns:a16="http://schemas.microsoft.com/office/drawing/2014/main" id="{6C3C1C99-BECA-40E4-B574-F18BB2F890B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2" name="Flecha derecha 1">
          <a:extLst>
            <a:ext uri="{FF2B5EF4-FFF2-40B4-BE49-F238E27FC236}">
              <a16:creationId xmlns:a16="http://schemas.microsoft.com/office/drawing/2014/main" id="{45E3177A-F8AA-4580-83E2-AB899FAE7BB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83" name="Flecha derecha 1">
          <a:extLst>
            <a:ext uri="{FF2B5EF4-FFF2-40B4-BE49-F238E27FC236}">
              <a16:creationId xmlns:a16="http://schemas.microsoft.com/office/drawing/2014/main" id="{1E99ECAD-BD51-4D01-8CDA-A82246AB92E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4" name="Flecha derecha 1">
          <a:extLst>
            <a:ext uri="{FF2B5EF4-FFF2-40B4-BE49-F238E27FC236}">
              <a16:creationId xmlns:a16="http://schemas.microsoft.com/office/drawing/2014/main" id="{62FB9DAA-8FAF-47CD-94E9-6DB78094BCF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5" name="Flecha derecha 1">
          <a:extLst>
            <a:ext uri="{FF2B5EF4-FFF2-40B4-BE49-F238E27FC236}">
              <a16:creationId xmlns:a16="http://schemas.microsoft.com/office/drawing/2014/main" id="{6E96FF1B-5336-4F68-9616-C0155E10832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6" name="Flecha derecha 1">
          <a:extLst>
            <a:ext uri="{FF2B5EF4-FFF2-40B4-BE49-F238E27FC236}">
              <a16:creationId xmlns:a16="http://schemas.microsoft.com/office/drawing/2014/main" id="{339368F1-6D45-4761-A3A5-15A09CF7F83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7" name="Flecha derecha 1">
          <a:extLst>
            <a:ext uri="{FF2B5EF4-FFF2-40B4-BE49-F238E27FC236}">
              <a16:creationId xmlns:a16="http://schemas.microsoft.com/office/drawing/2014/main" id="{BC807C85-08CA-40ED-BFC2-3ACE7055769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88" name="Flecha derecha 1">
          <a:extLst>
            <a:ext uri="{FF2B5EF4-FFF2-40B4-BE49-F238E27FC236}">
              <a16:creationId xmlns:a16="http://schemas.microsoft.com/office/drawing/2014/main" id="{FB5CF281-D636-4D11-A0B2-9C5B520141A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89" name="Flecha derecha 1">
          <a:extLst>
            <a:ext uri="{FF2B5EF4-FFF2-40B4-BE49-F238E27FC236}">
              <a16:creationId xmlns:a16="http://schemas.microsoft.com/office/drawing/2014/main" id="{F12355BE-F915-4B30-8328-347B7696289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0" name="Flecha derecha 1">
          <a:extLst>
            <a:ext uri="{FF2B5EF4-FFF2-40B4-BE49-F238E27FC236}">
              <a16:creationId xmlns:a16="http://schemas.microsoft.com/office/drawing/2014/main" id="{52C901B1-88BB-4756-A0C1-290FC515817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1" name="Flecha derecha 1">
          <a:extLst>
            <a:ext uri="{FF2B5EF4-FFF2-40B4-BE49-F238E27FC236}">
              <a16:creationId xmlns:a16="http://schemas.microsoft.com/office/drawing/2014/main" id="{5DDA9991-EAEC-4CE3-BF99-4072F7C485D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92" name="Flecha derecha 1">
          <a:extLst>
            <a:ext uri="{FF2B5EF4-FFF2-40B4-BE49-F238E27FC236}">
              <a16:creationId xmlns:a16="http://schemas.microsoft.com/office/drawing/2014/main" id="{27C76E13-306C-4E52-81CD-47D26663EC1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3" name="Flecha derecha 1">
          <a:extLst>
            <a:ext uri="{FF2B5EF4-FFF2-40B4-BE49-F238E27FC236}">
              <a16:creationId xmlns:a16="http://schemas.microsoft.com/office/drawing/2014/main" id="{C249C237-0108-43E4-B89F-6B2719A5C40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4" name="Flecha derecha 1">
          <a:extLst>
            <a:ext uri="{FF2B5EF4-FFF2-40B4-BE49-F238E27FC236}">
              <a16:creationId xmlns:a16="http://schemas.microsoft.com/office/drawing/2014/main" id="{4F49B6BE-32D6-4777-9C90-461CC4F9529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5" name="Flecha derecha 1">
          <a:extLst>
            <a:ext uri="{FF2B5EF4-FFF2-40B4-BE49-F238E27FC236}">
              <a16:creationId xmlns:a16="http://schemas.microsoft.com/office/drawing/2014/main" id="{996179F9-7AAB-47C0-9AE6-C0FE6ED086F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196" name="Flecha derecha 1">
          <a:extLst>
            <a:ext uri="{FF2B5EF4-FFF2-40B4-BE49-F238E27FC236}">
              <a16:creationId xmlns:a16="http://schemas.microsoft.com/office/drawing/2014/main" id="{470EF710-75F3-449F-8F07-E433759F4EA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7" name="Flecha derecha 1">
          <a:extLst>
            <a:ext uri="{FF2B5EF4-FFF2-40B4-BE49-F238E27FC236}">
              <a16:creationId xmlns:a16="http://schemas.microsoft.com/office/drawing/2014/main" id="{F1D424E9-D4B8-4E01-9F2F-8B06C8BB3AE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8" name="Flecha derecha 1">
          <a:extLst>
            <a:ext uri="{FF2B5EF4-FFF2-40B4-BE49-F238E27FC236}">
              <a16:creationId xmlns:a16="http://schemas.microsoft.com/office/drawing/2014/main" id="{91366733-DC71-42F1-BBE9-D5196C5757D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199" name="Flecha derecha 1">
          <a:extLst>
            <a:ext uri="{FF2B5EF4-FFF2-40B4-BE49-F238E27FC236}">
              <a16:creationId xmlns:a16="http://schemas.microsoft.com/office/drawing/2014/main" id="{1A42DCE2-1059-4584-9BDB-3AE196A7BDD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00" name="Flecha derecha 1">
          <a:extLst>
            <a:ext uri="{FF2B5EF4-FFF2-40B4-BE49-F238E27FC236}">
              <a16:creationId xmlns:a16="http://schemas.microsoft.com/office/drawing/2014/main" id="{90FB1343-66BF-4907-ABBA-76DE75BC78C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01" name="Flecha derecha 1">
          <a:extLst>
            <a:ext uri="{FF2B5EF4-FFF2-40B4-BE49-F238E27FC236}">
              <a16:creationId xmlns:a16="http://schemas.microsoft.com/office/drawing/2014/main" id="{095641BC-5DE9-4F36-A770-4D7FC113718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02" name="Flecha derecha 1">
          <a:extLst>
            <a:ext uri="{FF2B5EF4-FFF2-40B4-BE49-F238E27FC236}">
              <a16:creationId xmlns:a16="http://schemas.microsoft.com/office/drawing/2014/main" id="{CB572C06-EA35-4380-A05C-7743DD46813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03" name="Flecha derecha 1">
          <a:extLst>
            <a:ext uri="{FF2B5EF4-FFF2-40B4-BE49-F238E27FC236}">
              <a16:creationId xmlns:a16="http://schemas.microsoft.com/office/drawing/2014/main" id="{234656BA-C81A-4B88-9E70-8043BE2ABA0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04" name="Flecha derecha 1">
          <a:extLst>
            <a:ext uri="{FF2B5EF4-FFF2-40B4-BE49-F238E27FC236}">
              <a16:creationId xmlns:a16="http://schemas.microsoft.com/office/drawing/2014/main" id="{04EB10E5-87DE-4BAB-B7F6-EAC85B2199F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05" name="Flecha derecha 1">
          <a:extLst>
            <a:ext uri="{FF2B5EF4-FFF2-40B4-BE49-F238E27FC236}">
              <a16:creationId xmlns:a16="http://schemas.microsoft.com/office/drawing/2014/main" id="{AB27B868-C48F-44F3-BD1B-621793A1481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06" name="Flecha derecha 1">
          <a:extLst>
            <a:ext uri="{FF2B5EF4-FFF2-40B4-BE49-F238E27FC236}">
              <a16:creationId xmlns:a16="http://schemas.microsoft.com/office/drawing/2014/main" id="{DAFC9848-749B-4901-846A-E4C7E6ECBF2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07" name="Flecha derecha 1">
          <a:extLst>
            <a:ext uri="{FF2B5EF4-FFF2-40B4-BE49-F238E27FC236}">
              <a16:creationId xmlns:a16="http://schemas.microsoft.com/office/drawing/2014/main" id="{3DD1EA3E-2C24-4FB8-B663-7A0A80EF395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08" name="Flecha derecha 1">
          <a:extLst>
            <a:ext uri="{FF2B5EF4-FFF2-40B4-BE49-F238E27FC236}">
              <a16:creationId xmlns:a16="http://schemas.microsoft.com/office/drawing/2014/main" id="{EF90480D-E63B-4E08-AA7B-71FE24DD75A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09" name="Flecha derecha 1">
          <a:extLst>
            <a:ext uri="{FF2B5EF4-FFF2-40B4-BE49-F238E27FC236}">
              <a16:creationId xmlns:a16="http://schemas.microsoft.com/office/drawing/2014/main" id="{4242CA1E-2BDB-4151-97B9-36FF975150C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10" name="Flecha derecha 1">
          <a:extLst>
            <a:ext uri="{FF2B5EF4-FFF2-40B4-BE49-F238E27FC236}">
              <a16:creationId xmlns:a16="http://schemas.microsoft.com/office/drawing/2014/main" id="{3C19D68F-5B52-49A2-B3C4-86B10410889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11" name="Flecha derecha 1">
          <a:extLst>
            <a:ext uri="{FF2B5EF4-FFF2-40B4-BE49-F238E27FC236}">
              <a16:creationId xmlns:a16="http://schemas.microsoft.com/office/drawing/2014/main" id="{C549115E-A239-46AD-B203-8B41DE2E6B3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12" name="Flecha derecha 1">
          <a:extLst>
            <a:ext uri="{FF2B5EF4-FFF2-40B4-BE49-F238E27FC236}">
              <a16:creationId xmlns:a16="http://schemas.microsoft.com/office/drawing/2014/main" id="{1D2A7065-6F87-4677-87C2-EB377E52B19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13" name="Flecha derecha 1">
          <a:extLst>
            <a:ext uri="{FF2B5EF4-FFF2-40B4-BE49-F238E27FC236}">
              <a16:creationId xmlns:a16="http://schemas.microsoft.com/office/drawing/2014/main" id="{894E453C-1350-4400-BB08-A0287385D30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33406</xdr:colOff>
      <xdr:row>118</xdr:row>
      <xdr:rowOff>47627</xdr:rowOff>
    </xdr:from>
    <xdr:to>
      <xdr:col>3</xdr:col>
      <xdr:colOff>33406</xdr:colOff>
      <xdr:row>118</xdr:row>
      <xdr:rowOff>177800</xdr:rowOff>
    </xdr:to>
    <xdr:sp macro="" textlink="">
      <xdr:nvSpPr>
        <xdr:cNvPr id="214" name="Flecha derecha 1">
          <a:extLst>
            <a:ext uri="{FF2B5EF4-FFF2-40B4-BE49-F238E27FC236}">
              <a16:creationId xmlns:a16="http://schemas.microsoft.com/office/drawing/2014/main" id="{E6464F73-4A32-4C2A-B2A6-F1DC56884705}"/>
            </a:ext>
          </a:extLst>
        </xdr:cNvPr>
        <xdr:cNvSpPr/>
      </xdr:nvSpPr>
      <xdr:spPr>
        <a:xfrm>
          <a:off x="4367281" y="23536277"/>
          <a:ext cx="0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15" name="Flecha derecha 1">
          <a:extLst>
            <a:ext uri="{FF2B5EF4-FFF2-40B4-BE49-F238E27FC236}">
              <a16:creationId xmlns:a16="http://schemas.microsoft.com/office/drawing/2014/main" id="{9ECAB9A1-E2A3-4844-8C61-E850F82408D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16" name="Flecha derecha 1">
          <a:extLst>
            <a:ext uri="{FF2B5EF4-FFF2-40B4-BE49-F238E27FC236}">
              <a16:creationId xmlns:a16="http://schemas.microsoft.com/office/drawing/2014/main" id="{2B4726BA-8F63-4395-940D-B5E2F8CE1E5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17" name="Flecha derecha 1">
          <a:extLst>
            <a:ext uri="{FF2B5EF4-FFF2-40B4-BE49-F238E27FC236}">
              <a16:creationId xmlns:a16="http://schemas.microsoft.com/office/drawing/2014/main" id="{D46057F3-2D6A-479E-ACA1-287D6B43548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18" name="Flecha derecha 1">
          <a:extLst>
            <a:ext uri="{FF2B5EF4-FFF2-40B4-BE49-F238E27FC236}">
              <a16:creationId xmlns:a16="http://schemas.microsoft.com/office/drawing/2014/main" id="{81173016-D144-4E2B-9CF1-2A1F1B5AF6D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19" name="Flecha derecha 1">
          <a:extLst>
            <a:ext uri="{FF2B5EF4-FFF2-40B4-BE49-F238E27FC236}">
              <a16:creationId xmlns:a16="http://schemas.microsoft.com/office/drawing/2014/main" id="{5926A1A6-6E79-4E74-8918-52EBEC64599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0" name="Flecha derecha 1">
          <a:extLst>
            <a:ext uri="{FF2B5EF4-FFF2-40B4-BE49-F238E27FC236}">
              <a16:creationId xmlns:a16="http://schemas.microsoft.com/office/drawing/2014/main" id="{ADA72704-AA7A-4E12-80BB-58B4E09CAFC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1" name="Flecha derecha 1">
          <a:extLst>
            <a:ext uri="{FF2B5EF4-FFF2-40B4-BE49-F238E27FC236}">
              <a16:creationId xmlns:a16="http://schemas.microsoft.com/office/drawing/2014/main" id="{D9C5E718-E387-439A-A88A-62408E1D910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2" name="Flecha derecha 1">
          <a:extLst>
            <a:ext uri="{FF2B5EF4-FFF2-40B4-BE49-F238E27FC236}">
              <a16:creationId xmlns:a16="http://schemas.microsoft.com/office/drawing/2014/main" id="{F09C2EB4-C384-45CA-A8F9-2643A2C9846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23" name="Flecha derecha 1">
          <a:extLst>
            <a:ext uri="{FF2B5EF4-FFF2-40B4-BE49-F238E27FC236}">
              <a16:creationId xmlns:a16="http://schemas.microsoft.com/office/drawing/2014/main" id="{47D2E181-16CB-4A7D-B44D-8195ACCA311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4" name="Flecha derecha 1">
          <a:extLst>
            <a:ext uri="{FF2B5EF4-FFF2-40B4-BE49-F238E27FC236}">
              <a16:creationId xmlns:a16="http://schemas.microsoft.com/office/drawing/2014/main" id="{C58D1F1C-3123-4AC3-A10A-77B455558AD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5" name="Flecha derecha 1">
          <a:extLst>
            <a:ext uri="{FF2B5EF4-FFF2-40B4-BE49-F238E27FC236}">
              <a16:creationId xmlns:a16="http://schemas.microsoft.com/office/drawing/2014/main" id="{68DD6758-72B4-495A-ADA5-5590D079B0C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6" name="Flecha derecha 1">
          <a:extLst>
            <a:ext uri="{FF2B5EF4-FFF2-40B4-BE49-F238E27FC236}">
              <a16:creationId xmlns:a16="http://schemas.microsoft.com/office/drawing/2014/main" id="{FF2B424E-155F-411D-A870-5B09CDD327F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7" name="Flecha derecha 1">
          <a:extLst>
            <a:ext uri="{FF2B5EF4-FFF2-40B4-BE49-F238E27FC236}">
              <a16:creationId xmlns:a16="http://schemas.microsoft.com/office/drawing/2014/main" id="{C0C25C79-CD39-4BAD-8981-A40232AE3C7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28" name="Flecha derecha 25">
          <a:extLst>
            <a:ext uri="{FF2B5EF4-FFF2-40B4-BE49-F238E27FC236}">
              <a16:creationId xmlns:a16="http://schemas.microsoft.com/office/drawing/2014/main" id="{B9D100C1-1862-49F0-BF3A-F6B97C42522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29" name="Flecha derecha 1">
          <a:extLst>
            <a:ext uri="{FF2B5EF4-FFF2-40B4-BE49-F238E27FC236}">
              <a16:creationId xmlns:a16="http://schemas.microsoft.com/office/drawing/2014/main" id="{E9B4E72A-33F0-42E0-B25D-8C0781D8D72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0" name="Flecha derecha 1">
          <a:extLst>
            <a:ext uri="{FF2B5EF4-FFF2-40B4-BE49-F238E27FC236}">
              <a16:creationId xmlns:a16="http://schemas.microsoft.com/office/drawing/2014/main" id="{D2A09E17-A177-4F39-94DD-3EEA555381F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1" name="Flecha derecha 1">
          <a:extLst>
            <a:ext uri="{FF2B5EF4-FFF2-40B4-BE49-F238E27FC236}">
              <a16:creationId xmlns:a16="http://schemas.microsoft.com/office/drawing/2014/main" id="{BCF8419B-1A99-4D60-BDD3-1B756C580F7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32" name="Flecha derecha 1">
          <a:extLst>
            <a:ext uri="{FF2B5EF4-FFF2-40B4-BE49-F238E27FC236}">
              <a16:creationId xmlns:a16="http://schemas.microsoft.com/office/drawing/2014/main" id="{9146BA53-B41F-46AD-8ACB-735A93F424C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3" name="Flecha derecha 1">
          <a:extLst>
            <a:ext uri="{FF2B5EF4-FFF2-40B4-BE49-F238E27FC236}">
              <a16:creationId xmlns:a16="http://schemas.microsoft.com/office/drawing/2014/main" id="{FD7B84EE-B7DC-410C-AB45-6CF33093054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4" name="Flecha derecha 1">
          <a:extLst>
            <a:ext uri="{FF2B5EF4-FFF2-40B4-BE49-F238E27FC236}">
              <a16:creationId xmlns:a16="http://schemas.microsoft.com/office/drawing/2014/main" id="{7D428D9F-7DB1-4B77-9949-90D7AE159E0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5" name="Flecha derecha 1">
          <a:extLst>
            <a:ext uri="{FF2B5EF4-FFF2-40B4-BE49-F238E27FC236}">
              <a16:creationId xmlns:a16="http://schemas.microsoft.com/office/drawing/2014/main" id="{F1598C8A-EE48-4FDF-9E54-22BE755AC10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36" name="Flecha derecha 1">
          <a:extLst>
            <a:ext uri="{FF2B5EF4-FFF2-40B4-BE49-F238E27FC236}">
              <a16:creationId xmlns:a16="http://schemas.microsoft.com/office/drawing/2014/main" id="{9C9F618A-037B-466F-A714-CD83F95C099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7" name="Flecha derecha 1">
          <a:extLst>
            <a:ext uri="{FF2B5EF4-FFF2-40B4-BE49-F238E27FC236}">
              <a16:creationId xmlns:a16="http://schemas.microsoft.com/office/drawing/2014/main" id="{F59AD4A2-C2B4-48B0-9CB3-65B1C3F86CA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8" name="Flecha derecha 1">
          <a:extLst>
            <a:ext uri="{FF2B5EF4-FFF2-40B4-BE49-F238E27FC236}">
              <a16:creationId xmlns:a16="http://schemas.microsoft.com/office/drawing/2014/main" id="{BCFBAB69-2666-4C6D-8B65-AEB6363F1E0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39" name="Flecha derecha 1">
          <a:extLst>
            <a:ext uri="{FF2B5EF4-FFF2-40B4-BE49-F238E27FC236}">
              <a16:creationId xmlns:a16="http://schemas.microsoft.com/office/drawing/2014/main" id="{4DBBBBED-1CF5-4E3C-9FF7-8B24D5F9108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0" name="Flecha derecha 1">
          <a:extLst>
            <a:ext uri="{FF2B5EF4-FFF2-40B4-BE49-F238E27FC236}">
              <a16:creationId xmlns:a16="http://schemas.microsoft.com/office/drawing/2014/main" id="{915CCDAB-4581-40CF-ADA1-2B93789F0E9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41" name="Flecha derecha 1">
          <a:extLst>
            <a:ext uri="{FF2B5EF4-FFF2-40B4-BE49-F238E27FC236}">
              <a16:creationId xmlns:a16="http://schemas.microsoft.com/office/drawing/2014/main" id="{CD93D361-B542-42DB-A792-A824ECB4232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2" name="Flecha derecha 1">
          <a:extLst>
            <a:ext uri="{FF2B5EF4-FFF2-40B4-BE49-F238E27FC236}">
              <a16:creationId xmlns:a16="http://schemas.microsoft.com/office/drawing/2014/main" id="{9E81C4A3-76FA-4B54-B7DB-B34CF71ABAA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3" name="Flecha derecha 1">
          <a:extLst>
            <a:ext uri="{FF2B5EF4-FFF2-40B4-BE49-F238E27FC236}">
              <a16:creationId xmlns:a16="http://schemas.microsoft.com/office/drawing/2014/main" id="{0914BE76-9950-463E-92A5-C17C8C574A5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4" name="Flecha derecha 1">
          <a:extLst>
            <a:ext uri="{FF2B5EF4-FFF2-40B4-BE49-F238E27FC236}">
              <a16:creationId xmlns:a16="http://schemas.microsoft.com/office/drawing/2014/main" id="{910944CA-E464-49FF-AA9A-A1AB631DDAF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45" name="Flecha derecha 1">
          <a:extLst>
            <a:ext uri="{FF2B5EF4-FFF2-40B4-BE49-F238E27FC236}">
              <a16:creationId xmlns:a16="http://schemas.microsoft.com/office/drawing/2014/main" id="{5C338643-F0F0-4629-BA42-406E522CB95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6" name="Flecha derecha 1">
          <a:extLst>
            <a:ext uri="{FF2B5EF4-FFF2-40B4-BE49-F238E27FC236}">
              <a16:creationId xmlns:a16="http://schemas.microsoft.com/office/drawing/2014/main" id="{8D368D2B-C334-401B-AEF6-A660757D526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7" name="Flecha derecha 1">
          <a:extLst>
            <a:ext uri="{FF2B5EF4-FFF2-40B4-BE49-F238E27FC236}">
              <a16:creationId xmlns:a16="http://schemas.microsoft.com/office/drawing/2014/main" id="{5FA944E4-4A12-4EBF-8E1C-C52ACCCB355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48" name="Flecha derecha 1">
          <a:extLst>
            <a:ext uri="{FF2B5EF4-FFF2-40B4-BE49-F238E27FC236}">
              <a16:creationId xmlns:a16="http://schemas.microsoft.com/office/drawing/2014/main" id="{A5A925A2-B3FE-4544-9FA5-2131E9A3BE4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49" name="Flecha derecha 1">
          <a:extLst>
            <a:ext uri="{FF2B5EF4-FFF2-40B4-BE49-F238E27FC236}">
              <a16:creationId xmlns:a16="http://schemas.microsoft.com/office/drawing/2014/main" id="{6C015B39-E357-4524-A0FE-0D085E89146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0" name="Flecha derecha 1">
          <a:extLst>
            <a:ext uri="{FF2B5EF4-FFF2-40B4-BE49-F238E27FC236}">
              <a16:creationId xmlns:a16="http://schemas.microsoft.com/office/drawing/2014/main" id="{4EB2542F-E929-4640-BF82-CC7A415165B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1" name="Flecha derecha 1">
          <a:extLst>
            <a:ext uri="{FF2B5EF4-FFF2-40B4-BE49-F238E27FC236}">
              <a16:creationId xmlns:a16="http://schemas.microsoft.com/office/drawing/2014/main" id="{DBACE3A7-3046-416C-9F1F-16B08C0DAD0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2" name="Flecha derecha 1">
          <a:extLst>
            <a:ext uri="{FF2B5EF4-FFF2-40B4-BE49-F238E27FC236}">
              <a16:creationId xmlns:a16="http://schemas.microsoft.com/office/drawing/2014/main" id="{3EB1EBA2-FE30-41EA-9E36-8E104C7AD5E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3" name="Flecha derecha 1">
          <a:extLst>
            <a:ext uri="{FF2B5EF4-FFF2-40B4-BE49-F238E27FC236}">
              <a16:creationId xmlns:a16="http://schemas.microsoft.com/office/drawing/2014/main" id="{79387EC4-C5A5-4B2D-8EF2-B5DDD70F2D1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54" name="Flecha derecha 1">
          <a:extLst>
            <a:ext uri="{FF2B5EF4-FFF2-40B4-BE49-F238E27FC236}">
              <a16:creationId xmlns:a16="http://schemas.microsoft.com/office/drawing/2014/main" id="{04ED98CD-8F17-41B4-8BC3-4D2729BA225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5" name="Flecha derecha 1">
          <a:extLst>
            <a:ext uri="{FF2B5EF4-FFF2-40B4-BE49-F238E27FC236}">
              <a16:creationId xmlns:a16="http://schemas.microsoft.com/office/drawing/2014/main" id="{D470B433-7B5C-40D5-B321-A64D989AED0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6" name="Flecha derecha 1">
          <a:extLst>
            <a:ext uri="{FF2B5EF4-FFF2-40B4-BE49-F238E27FC236}">
              <a16:creationId xmlns:a16="http://schemas.microsoft.com/office/drawing/2014/main" id="{A19721F7-931A-4226-A78A-E52DF913153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7" name="Flecha derecha 1">
          <a:extLst>
            <a:ext uri="{FF2B5EF4-FFF2-40B4-BE49-F238E27FC236}">
              <a16:creationId xmlns:a16="http://schemas.microsoft.com/office/drawing/2014/main" id="{30F4A3A1-29D9-466A-974A-BA33C1BC4A0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58" name="Flecha derecha 1">
          <a:extLst>
            <a:ext uri="{FF2B5EF4-FFF2-40B4-BE49-F238E27FC236}">
              <a16:creationId xmlns:a16="http://schemas.microsoft.com/office/drawing/2014/main" id="{F42EF442-AA95-4B86-81FB-2D965AE9EF4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59" name="Flecha derecha 1">
          <a:extLst>
            <a:ext uri="{FF2B5EF4-FFF2-40B4-BE49-F238E27FC236}">
              <a16:creationId xmlns:a16="http://schemas.microsoft.com/office/drawing/2014/main" id="{BEDDEC80-70EA-4E8C-A8B9-0530FDD3AC4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0" name="Flecha derecha 1">
          <a:extLst>
            <a:ext uri="{FF2B5EF4-FFF2-40B4-BE49-F238E27FC236}">
              <a16:creationId xmlns:a16="http://schemas.microsoft.com/office/drawing/2014/main" id="{BFDC4C8E-FCBE-4296-B9EF-E65E14601C0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1" name="Flecha derecha 1">
          <a:extLst>
            <a:ext uri="{FF2B5EF4-FFF2-40B4-BE49-F238E27FC236}">
              <a16:creationId xmlns:a16="http://schemas.microsoft.com/office/drawing/2014/main" id="{B26A1A4E-35BE-4692-8548-E451EE407E0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62" name="Flecha derecha 1">
          <a:extLst>
            <a:ext uri="{FF2B5EF4-FFF2-40B4-BE49-F238E27FC236}">
              <a16:creationId xmlns:a16="http://schemas.microsoft.com/office/drawing/2014/main" id="{FCBDBC7F-BE63-4785-949C-F1C88A22035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3" name="Flecha derecha 1">
          <a:extLst>
            <a:ext uri="{FF2B5EF4-FFF2-40B4-BE49-F238E27FC236}">
              <a16:creationId xmlns:a16="http://schemas.microsoft.com/office/drawing/2014/main" id="{2F416268-58DF-4470-828C-30798F1B25B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4" name="Flecha derecha 1">
          <a:extLst>
            <a:ext uri="{FF2B5EF4-FFF2-40B4-BE49-F238E27FC236}">
              <a16:creationId xmlns:a16="http://schemas.microsoft.com/office/drawing/2014/main" id="{72D9B295-E5FE-4FAF-8FEA-866D3A3972F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5" name="Flecha derecha 1">
          <a:extLst>
            <a:ext uri="{FF2B5EF4-FFF2-40B4-BE49-F238E27FC236}">
              <a16:creationId xmlns:a16="http://schemas.microsoft.com/office/drawing/2014/main" id="{38B6C102-C899-4527-9F3A-33A13CF13E0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6" name="Flecha derecha 1">
          <a:extLst>
            <a:ext uri="{FF2B5EF4-FFF2-40B4-BE49-F238E27FC236}">
              <a16:creationId xmlns:a16="http://schemas.microsoft.com/office/drawing/2014/main" id="{073B061A-B0CC-4507-90CC-E7A33BEAB21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67" name="Flecha derecha 25">
          <a:extLst>
            <a:ext uri="{FF2B5EF4-FFF2-40B4-BE49-F238E27FC236}">
              <a16:creationId xmlns:a16="http://schemas.microsoft.com/office/drawing/2014/main" id="{8AEC4B8E-D94F-4EEA-9659-8196B07E62F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8" name="Flecha derecha 1">
          <a:extLst>
            <a:ext uri="{FF2B5EF4-FFF2-40B4-BE49-F238E27FC236}">
              <a16:creationId xmlns:a16="http://schemas.microsoft.com/office/drawing/2014/main" id="{70D5C49E-CE0A-472A-AD8B-616D1FF65E4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69" name="Flecha derecha 1">
          <a:extLst>
            <a:ext uri="{FF2B5EF4-FFF2-40B4-BE49-F238E27FC236}">
              <a16:creationId xmlns:a16="http://schemas.microsoft.com/office/drawing/2014/main" id="{0B1118D0-83CE-4870-9F83-1F994C42793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0" name="Flecha derecha 1">
          <a:extLst>
            <a:ext uri="{FF2B5EF4-FFF2-40B4-BE49-F238E27FC236}">
              <a16:creationId xmlns:a16="http://schemas.microsoft.com/office/drawing/2014/main" id="{E455F222-983F-4811-A99A-A813AA2F362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71" name="Flecha derecha 1">
          <a:extLst>
            <a:ext uri="{FF2B5EF4-FFF2-40B4-BE49-F238E27FC236}">
              <a16:creationId xmlns:a16="http://schemas.microsoft.com/office/drawing/2014/main" id="{FB7697CB-581D-4E3C-B2A1-559CC671F51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2" name="Flecha derecha 1">
          <a:extLst>
            <a:ext uri="{FF2B5EF4-FFF2-40B4-BE49-F238E27FC236}">
              <a16:creationId xmlns:a16="http://schemas.microsoft.com/office/drawing/2014/main" id="{BE1C2420-5C0B-45AA-B01D-B99C864E6E7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3" name="Flecha derecha 1">
          <a:extLst>
            <a:ext uri="{FF2B5EF4-FFF2-40B4-BE49-F238E27FC236}">
              <a16:creationId xmlns:a16="http://schemas.microsoft.com/office/drawing/2014/main" id="{C712D4DC-0177-49C4-9DD0-09352ACC118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4" name="Flecha derecha 1">
          <a:extLst>
            <a:ext uri="{FF2B5EF4-FFF2-40B4-BE49-F238E27FC236}">
              <a16:creationId xmlns:a16="http://schemas.microsoft.com/office/drawing/2014/main" id="{1D4AD54E-0081-419C-A5C3-717FDCB71A6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75" name="Flecha derecha 1">
          <a:extLst>
            <a:ext uri="{FF2B5EF4-FFF2-40B4-BE49-F238E27FC236}">
              <a16:creationId xmlns:a16="http://schemas.microsoft.com/office/drawing/2014/main" id="{46E3BFE8-3708-40C4-9F23-0A32C610532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6" name="Flecha derecha 1">
          <a:extLst>
            <a:ext uri="{FF2B5EF4-FFF2-40B4-BE49-F238E27FC236}">
              <a16:creationId xmlns:a16="http://schemas.microsoft.com/office/drawing/2014/main" id="{FC3FF2C2-BB8E-42D1-BFC0-882AEE28D79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7" name="Flecha derecha 1">
          <a:extLst>
            <a:ext uri="{FF2B5EF4-FFF2-40B4-BE49-F238E27FC236}">
              <a16:creationId xmlns:a16="http://schemas.microsoft.com/office/drawing/2014/main" id="{53B9DD96-45BF-4BFE-8C88-FA0266A3C46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8" name="Flecha derecha 1">
          <a:extLst>
            <a:ext uri="{FF2B5EF4-FFF2-40B4-BE49-F238E27FC236}">
              <a16:creationId xmlns:a16="http://schemas.microsoft.com/office/drawing/2014/main" id="{48B5C351-6103-47C0-9CE1-92E43F990F4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79" name="Flecha derecha 1">
          <a:extLst>
            <a:ext uri="{FF2B5EF4-FFF2-40B4-BE49-F238E27FC236}">
              <a16:creationId xmlns:a16="http://schemas.microsoft.com/office/drawing/2014/main" id="{86D22EC1-B313-4013-82D4-1F91F49874B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80" name="Flecha derecha 1">
          <a:extLst>
            <a:ext uri="{FF2B5EF4-FFF2-40B4-BE49-F238E27FC236}">
              <a16:creationId xmlns:a16="http://schemas.microsoft.com/office/drawing/2014/main" id="{E8B340C6-E22F-4CFC-9B54-13676A1063E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81" name="Flecha derecha 1">
          <a:extLst>
            <a:ext uri="{FF2B5EF4-FFF2-40B4-BE49-F238E27FC236}">
              <a16:creationId xmlns:a16="http://schemas.microsoft.com/office/drawing/2014/main" id="{A9C317DD-72D0-4D88-AAFB-608ED64CB58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82" name="Flecha derecha 1">
          <a:extLst>
            <a:ext uri="{FF2B5EF4-FFF2-40B4-BE49-F238E27FC236}">
              <a16:creationId xmlns:a16="http://schemas.microsoft.com/office/drawing/2014/main" id="{D430E124-3502-4D47-9860-0AD6B433AF6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83" name="Flecha derecha 1">
          <a:extLst>
            <a:ext uri="{FF2B5EF4-FFF2-40B4-BE49-F238E27FC236}">
              <a16:creationId xmlns:a16="http://schemas.microsoft.com/office/drawing/2014/main" id="{5459E18F-C212-4E9E-8F85-9677B8D9994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84" name="Flecha derecha 1">
          <a:extLst>
            <a:ext uri="{FF2B5EF4-FFF2-40B4-BE49-F238E27FC236}">
              <a16:creationId xmlns:a16="http://schemas.microsoft.com/office/drawing/2014/main" id="{5C71AD22-C5E8-4B12-8532-4898DD08B3D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85" name="Flecha derecha 1">
          <a:extLst>
            <a:ext uri="{FF2B5EF4-FFF2-40B4-BE49-F238E27FC236}">
              <a16:creationId xmlns:a16="http://schemas.microsoft.com/office/drawing/2014/main" id="{57A7AB30-02EF-47BD-9FAC-EC8465D39FB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86" name="Flecha derecha 1">
          <a:extLst>
            <a:ext uri="{FF2B5EF4-FFF2-40B4-BE49-F238E27FC236}">
              <a16:creationId xmlns:a16="http://schemas.microsoft.com/office/drawing/2014/main" id="{F73370EA-C1A1-41D7-A7E0-8E6D793953E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87" name="Flecha derecha 1">
          <a:extLst>
            <a:ext uri="{FF2B5EF4-FFF2-40B4-BE49-F238E27FC236}">
              <a16:creationId xmlns:a16="http://schemas.microsoft.com/office/drawing/2014/main" id="{5B4A6F20-30AC-4EBA-A2B9-2F17D8B56A4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88" name="Flecha derecha 1">
          <a:extLst>
            <a:ext uri="{FF2B5EF4-FFF2-40B4-BE49-F238E27FC236}">
              <a16:creationId xmlns:a16="http://schemas.microsoft.com/office/drawing/2014/main" id="{F060FCD4-4795-4E77-8D44-21C13FC62B2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89" name="Flecha derecha 1">
          <a:extLst>
            <a:ext uri="{FF2B5EF4-FFF2-40B4-BE49-F238E27FC236}">
              <a16:creationId xmlns:a16="http://schemas.microsoft.com/office/drawing/2014/main" id="{D2BD8B93-0C17-470F-ABC1-6B829CFCA97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0" name="Flecha derecha 1">
          <a:extLst>
            <a:ext uri="{FF2B5EF4-FFF2-40B4-BE49-F238E27FC236}">
              <a16:creationId xmlns:a16="http://schemas.microsoft.com/office/drawing/2014/main" id="{592461A0-B076-4372-BB35-6834544B318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1" name="Flecha derecha 1">
          <a:extLst>
            <a:ext uri="{FF2B5EF4-FFF2-40B4-BE49-F238E27FC236}">
              <a16:creationId xmlns:a16="http://schemas.microsoft.com/office/drawing/2014/main" id="{632088DF-28E0-4CA4-9497-BF51C4392A1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2" name="Flecha derecha 1">
          <a:extLst>
            <a:ext uri="{FF2B5EF4-FFF2-40B4-BE49-F238E27FC236}">
              <a16:creationId xmlns:a16="http://schemas.microsoft.com/office/drawing/2014/main" id="{7FA26559-7E7A-4787-8DD5-9E4D3D0B342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93" name="Flecha derecha 1">
          <a:extLst>
            <a:ext uri="{FF2B5EF4-FFF2-40B4-BE49-F238E27FC236}">
              <a16:creationId xmlns:a16="http://schemas.microsoft.com/office/drawing/2014/main" id="{80DF5749-2BA9-4069-9817-5C0151321E8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4" name="Flecha derecha 1">
          <a:extLst>
            <a:ext uri="{FF2B5EF4-FFF2-40B4-BE49-F238E27FC236}">
              <a16:creationId xmlns:a16="http://schemas.microsoft.com/office/drawing/2014/main" id="{3312C3FE-B38B-4E5D-8C0C-0BB4294BD3D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5" name="Flecha derecha 1">
          <a:extLst>
            <a:ext uri="{FF2B5EF4-FFF2-40B4-BE49-F238E27FC236}">
              <a16:creationId xmlns:a16="http://schemas.microsoft.com/office/drawing/2014/main" id="{D3C93C6D-0664-41E8-8FDB-E925B6EFEDE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6" name="Flecha derecha 1">
          <a:extLst>
            <a:ext uri="{FF2B5EF4-FFF2-40B4-BE49-F238E27FC236}">
              <a16:creationId xmlns:a16="http://schemas.microsoft.com/office/drawing/2014/main" id="{EA8739FB-17AC-4A4A-AA6B-FB5284FC845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297" name="Flecha derecha 1">
          <a:extLst>
            <a:ext uri="{FF2B5EF4-FFF2-40B4-BE49-F238E27FC236}">
              <a16:creationId xmlns:a16="http://schemas.microsoft.com/office/drawing/2014/main" id="{04710309-6FED-4FE9-AB05-0F2D95F653A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8" name="Flecha derecha 1">
          <a:extLst>
            <a:ext uri="{FF2B5EF4-FFF2-40B4-BE49-F238E27FC236}">
              <a16:creationId xmlns:a16="http://schemas.microsoft.com/office/drawing/2014/main" id="{1481E137-00E5-41B9-9E74-B23C8C7053B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299" name="Flecha derecha 1">
          <a:extLst>
            <a:ext uri="{FF2B5EF4-FFF2-40B4-BE49-F238E27FC236}">
              <a16:creationId xmlns:a16="http://schemas.microsoft.com/office/drawing/2014/main" id="{4611094A-B62B-40FB-8B98-C1C794B994F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0" name="Flecha derecha 1">
          <a:extLst>
            <a:ext uri="{FF2B5EF4-FFF2-40B4-BE49-F238E27FC236}">
              <a16:creationId xmlns:a16="http://schemas.microsoft.com/office/drawing/2014/main" id="{C1E3F3D0-E680-4853-9E1B-4FD16141D2F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01" name="Flecha derecha 1">
          <a:extLst>
            <a:ext uri="{FF2B5EF4-FFF2-40B4-BE49-F238E27FC236}">
              <a16:creationId xmlns:a16="http://schemas.microsoft.com/office/drawing/2014/main" id="{92C8D326-ECDA-4F02-9D99-F4ED7A6CE82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2" name="Flecha derecha 1">
          <a:extLst>
            <a:ext uri="{FF2B5EF4-FFF2-40B4-BE49-F238E27FC236}">
              <a16:creationId xmlns:a16="http://schemas.microsoft.com/office/drawing/2014/main" id="{6FB8995F-00C8-427A-B078-3200BA24072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3" name="Flecha derecha 1">
          <a:extLst>
            <a:ext uri="{FF2B5EF4-FFF2-40B4-BE49-F238E27FC236}">
              <a16:creationId xmlns:a16="http://schemas.microsoft.com/office/drawing/2014/main" id="{D0A529C0-A703-40CA-AD50-5071E7D6A2D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4" name="Flecha derecha 1">
          <a:extLst>
            <a:ext uri="{FF2B5EF4-FFF2-40B4-BE49-F238E27FC236}">
              <a16:creationId xmlns:a16="http://schemas.microsoft.com/office/drawing/2014/main" id="{FA5797AC-9377-4513-9630-AEC510106E5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5" name="Flecha derecha 1">
          <a:extLst>
            <a:ext uri="{FF2B5EF4-FFF2-40B4-BE49-F238E27FC236}">
              <a16:creationId xmlns:a16="http://schemas.microsoft.com/office/drawing/2014/main" id="{AF069A1E-5361-48FF-B95E-2187DA60739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06" name="Flecha derecha 25">
          <a:extLst>
            <a:ext uri="{FF2B5EF4-FFF2-40B4-BE49-F238E27FC236}">
              <a16:creationId xmlns:a16="http://schemas.microsoft.com/office/drawing/2014/main" id="{CEBE1A63-2D62-4E47-803B-6F7A04D7991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7" name="Flecha derecha 1">
          <a:extLst>
            <a:ext uri="{FF2B5EF4-FFF2-40B4-BE49-F238E27FC236}">
              <a16:creationId xmlns:a16="http://schemas.microsoft.com/office/drawing/2014/main" id="{C1B01E2D-7197-4E39-B7EB-643A9BE87F7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8" name="Flecha derecha 1">
          <a:extLst>
            <a:ext uri="{FF2B5EF4-FFF2-40B4-BE49-F238E27FC236}">
              <a16:creationId xmlns:a16="http://schemas.microsoft.com/office/drawing/2014/main" id="{DF97714E-E8E0-4C1F-B760-2AB8E0F84ED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09" name="Flecha derecha 1">
          <a:extLst>
            <a:ext uri="{FF2B5EF4-FFF2-40B4-BE49-F238E27FC236}">
              <a16:creationId xmlns:a16="http://schemas.microsoft.com/office/drawing/2014/main" id="{D9CC5E59-A519-48CA-A933-87B3493FCD5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10" name="Flecha derecha 1">
          <a:extLst>
            <a:ext uri="{FF2B5EF4-FFF2-40B4-BE49-F238E27FC236}">
              <a16:creationId xmlns:a16="http://schemas.microsoft.com/office/drawing/2014/main" id="{1613C89C-284B-4589-BADE-928DAFA8DD1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1" name="Flecha derecha 1">
          <a:extLst>
            <a:ext uri="{FF2B5EF4-FFF2-40B4-BE49-F238E27FC236}">
              <a16:creationId xmlns:a16="http://schemas.microsoft.com/office/drawing/2014/main" id="{54C74609-CDF3-499E-AF23-70AB6C278F3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2" name="Flecha derecha 1">
          <a:extLst>
            <a:ext uri="{FF2B5EF4-FFF2-40B4-BE49-F238E27FC236}">
              <a16:creationId xmlns:a16="http://schemas.microsoft.com/office/drawing/2014/main" id="{D9DCDE4A-B6D2-445D-8AC6-C100A9A8F7B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3" name="Flecha derecha 1">
          <a:extLst>
            <a:ext uri="{FF2B5EF4-FFF2-40B4-BE49-F238E27FC236}">
              <a16:creationId xmlns:a16="http://schemas.microsoft.com/office/drawing/2014/main" id="{E9181930-AC51-4D8E-A465-71B3E8D5FE9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14" name="Flecha derecha 1">
          <a:extLst>
            <a:ext uri="{FF2B5EF4-FFF2-40B4-BE49-F238E27FC236}">
              <a16:creationId xmlns:a16="http://schemas.microsoft.com/office/drawing/2014/main" id="{37CC4511-CCD0-40F3-A894-3CF8522C929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5" name="Flecha derecha 1">
          <a:extLst>
            <a:ext uri="{FF2B5EF4-FFF2-40B4-BE49-F238E27FC236}">
              <a16:creationId xmlns:a16="http://schemas.microsoft.com/office/drawing/2014/main" id="{9ACD08EB-FB8A-4EF9-90CA-238096E29CD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6" name="Flecha derecha 1">
          <a:extLst>
            <a:ext uri="{FF2B5EF4-FFF2-40B4-BE49-F238E27FC236}">
              <a16:creationId xmlns:a16="http://schemas.microsoft.com/office/drawing/2014/main" id="{5FC4D6FF-75A6-49AA-839C-AB2107C034F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7" name="Flecha derecha 1">
          <a:extLst>
            <a:ext uri="{FF2B5EF4-FFF2-40B4-BE49-F238E27FC236}">
              <a16:creationId xmlns:a16="http://schemas.microsoft.com/office/drawing/2014/main" id="{A45B39C3-5A70-437A-99FF-C99F0E59899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18" name="Flecha derecha 1">
          <a:extLst>
            <a:ext uri="{FF2B5EF4-FFF2-40B4-BE49-F238E27FC236}">
              <a16:creationId xmlns:a16="http://schemas.microsoft.com/office/drawing/2014/main" id="{5E69D018-4DD0-4394-88B6-49FDF6B2B00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19" name="Flecha derecha 1">
          <a:extLst>
            <a:ext uri="{FF2B5EF4-FFF2-40B4-BE49-F238E27FC236}">
              <a16:creationId xmlns:a16="http://schemas.microsoft.com/office/drawing/2014/main" id="{539F16CB-F4C8-42FA-B1E9-FAA7D8D2072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0" name="Flecha derecha 1">
          <a:extLst>
            <a:ext uri="{FF2B5EF4-FFF2-40B4-BE49-F238E27FC236}">
              <a16:creationId xmlns:a16="http://schemas.microsoft.com/office/drawing/2014/main" id="{943E0419-5A8C-4EA4-AF61-026D19114FE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1" name="Flecha derecha 1">
          <a:extLst>
            <a:ext uri="{FF2B5EF4-FFF2-40B4-BE49-F238E27FC236}">
              <a16:creationId xmlns:a16="http://schemas.microsoft.com/office/drawing/2014/main" id="{04F89BF7-3A38-4233-902F-E423130AA57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2" name="Flecha derecha 1">
          <a:extLst>
            <a:ext uri="{FF2B5EF4-FFF2-40B4-BE49-F238E27FC236}">
              <a16:creationId xmlns:a16="http://schemas.microsoft.com/office/drawing/2014/main" id="{5453D54B-8741-4CA1-AB70-2FF427413D0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23" name="Flecha derecha 1">
          <a:extLst>
            <a:ext uri="{FF2B5EF4-FFF2-40B4-BE49-F238E27FC236}">
              <a16:creationId xmlns:a16="http://schemas.microsoft.com/office/drawing/2014/main" id="{1FE9CBE0-4E92-435D-9664-2A4B65CFF58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4" name="Flecha derecha 1">
          <a:extLst>
            <a:ext uri="{FF2B5EF4-FFF2-40B4-BE49-F238E27FC236}">
              <a16:creationId xmlns:a16="http://schemas.microsoft.com/office/drawing/2014/main" id="{26FA192B-D6F8-4902-B504-4A21128C7D7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5" name="Flecha derecha 1">
          <a:extLst>
            <a:ext uri="{FF2B5EF4-FFF2-40B4-BE49-F238E27FC236}">
              <a16:creationId xmlns:a16="http://schemas.microsoft.com/office/drawing/2014/main" id="{609422C7-F6D4-4642-A398-0BC73457322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6" name="Flecha derecha 1">
          <a:extLst>
            <a:ext uri="{FF2B5EF4-FFF2-40B4-BE49-F238E27FC236}">
              <a16:creationId xmlns:a16="http://schemas.microsoft.com/office/drawing/2014/main" id="{10D8FEFA-A651-4F68-8AC1-167C00C01CE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27" name="Flecha derecha 1">
          <a:extLst>
            <a:ext uri="{FF2B5EF4-FFF2-40B4-BE49-F238E27FC236}">
              <a16:creationId xmlns:a16="http://schemas.microsoft.com/office/drawing/2014/main" id="{020EE4E5-3711-4A2D-8EAE-1AE4EFEBCA9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8" name="Flecha derecha 1">
          <a:extLst>
            <a:ext uri="{FF2B5EF4-FFF2-40B4-BE49-F238E27FC236}">
              <a16:creationId xmlns:a16="http://schemas.microsoft.com/office/drawing/2014/main" id="{4FFCAB7C-7296-42F6-B77C-C2BB558FB1A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29" name="Flecha derecha 1">
          <a:extLst>
            <a:ext uri="{FF2B5EF4-FFF2-40B4-BE49-F238E27FC236}">
              <a16:creationId xmlns:a16="http://schemas.microsoft.com/office/drawing/2014/main" id="{99F1A9E9-C2DF-4173-8D12-33C7A3EE185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0" name="Flecha derecha 1">
          <a:extLst>
            <a:ext uri="{FF2B5EF4-FFF2-40B4-BE49-F238E27FC236}">
              <a16:creationId xmlns:a16="http://schemas.microsoft.com/office/drawing/2014/main" id="{060852E4-6805-4797-8061-136A264B70C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1" name="Flecha derecha 1">
          <a:extLst>
            <a:ext uri="{FF2B5EF4-FFF2-40B4-BE49-F238E27FC236}">
              <a16:creationId xmlns:a16="http://schemas.microsoft.com/office/drawing/2014/main" id="{C542804C-6188-4942-B870-0B8C529CCE8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32" name="Flecha derecha 1">
          <a:extLst>
            <a:ext uri="{FF2B5EF4-FFF2-40B4-BE49-F238E27FC236}">
              <a16:creationId xmlns:a16="http://schemas.microsoft.com/office/drawing/2014/main" id="{02F04684-2655-4A26-B1B4-5FB4A0BEE72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3" name="Flecha derecha 1">
          <a:extLst>
            <a:ext uri="{FF2B5EF4-FFF2-40B4-BE49-F238E27FC236}">
              <a16:creationId xmlns:a16="http://schemas.microsoft.com/office/drawing/2014/main" id="{3EDCE082-E84D-4CD4-94BB-C5E9B6CA04C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4" name="Flecha derecha 1">
          <a:extLst>
            <a:ext uri="{FF2B5EF4-FFF2-40B4-BE49-F238E27FC236}">
              <a16:creationId xmlns:a16="http://schemas.microsoft.com/office/drawing/2014/main" id="{297B1DA3-5176-4925-92BE-A5A5EA0A285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5" name="Flecha derecha 1">
          <a:extLst>
            <a:ext uri="{FF2B5EF4-FFF2-40B4-BE49-F238E27FC236}">
              <a16:creationId xmlns:a16="http://schemas.microsoft.com/office/drawing/2014/main" id="{A17B229F-6EEE-4DD8-A66E-84E2C812A57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36" name="Flecha derecha 1">
          <a:extLst>
            <a:ext uri="{FF2B5EF4-FFF2-40B4-BE49-F238E27FC236}">
              <a16:creationId xmlns:a16="http://schemas.microsoft.com/office/drawing/2014/main" id="{C50DC10C-580E-44D0-81D7-491A1D8C560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7" name="Flecha derecha 1">
          <a:extLst>
            <a:ext uri="{FF2B5EF4-FFF2-40B4-BE49-F238E27FC236}">
              <a16:creationId xmlns:a16="http://schemas.microsoft.com/office/drawing/2014/main" id="{D348D020-E3B8-46DB-9083-A43C9850F0B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8" name="Flecha derecha 1">
          <a:extLst>
            <a:ext uri="{FF2B5EF4-FFF2-40B4-BE49-F238E27FC236}">
              <a16:creationId xmlns:a16="http://schemas.microsoft.com/office/drawing/2014/main" id="{51A69617-C61C-4F3C-821E-45DF27E8CAA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39" name="Flecha derecha 1">
          <a:extLst>
            <a:ext uri="{FF2B5EF4-FFF2-40B4-BE49-F238E27FC236}">
              <a16:creationId xmlns:a16="http://schemas.microsoft.com/office/drawing/2014/main" id="{62471BFA-47C5-4432-9B2D-1846107F4F9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40" name="Flecha derecha 1">
          <a:extLst>
            <a:ext uri="{FF2B5EF4-FFF2-40B4-BE49-F238E27FC236}">
              <a16:creationId xmlns:a16="http://schemas.microsoft.com/office/drawing/2014/main" id="{91898776-4EE7-44E2-A741-D5F3D140845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1" name="Flecha derecha 1">
          <a:extLst>
            <a:ext uri="{FF2B5EF4-FFF2-40B4-BE49-F238E27FC236}">
              <a16:creationId xmlns:a16="http://schemas.microsoft.com/office/drawing/2014/main" id="{1156C96A-B857-41D8-94A8-EA9B732B6AB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2" name="Flecha derecha 1">
          <a:extLst>
            <a:ext uri="{FF2B5EF4-FFF2-40B4-BE49-F238E27FC236}">
              <a16:creationId xmlns:a16="http://schemas.microsoft.com/office/drawing/2014/main" id="{AB1EB30B-6B91-4F32-B604-826472236D8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3" name="Flecha derecha 1">
          <a:extLst>
            <a:ext uri="{FF2B5EF4-FFF2-40B4-BE49-F238E27FC236}">
              <a16:creationId xmlns:a16="http://schemas.microsoft.com/office/drawing/2014/main" id="{4BFA57ED-C2E5-49B1-AA4A-645FCCF19FB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4" name="Flecha derecha 1">
          <a:extLst>
            <a:ext uri="{FF2B5EF4-FFF2-40B4-BE49-F238E27FC236}">
              <a16:creationId xmlns:a16="http://schemas.microsoft.com/office/drawing/2014/main" id="{7B88AB64-2ABC-4E3F-A38C-81FFD969236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45" name="Flecha derecha 1">
          <a:extLst>
            <a:ext uri="{FF2B5EF4-FFF2-40B4-BE49-F238E27FC236}">
              <a16:creationId xmlns:a16="http://schemas.microsoft.com/office/drawing/2014/main" id="{6EE3A1AF-01AC-49A7-80F7-0257DA5476E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6" name="Flecha derecha 1">
          <a:extLst>
            <a:ext uri="{FF2B5EF4-FFF2-40B4-BE49-F238E27FC236}">
              <a16:creationId xmlns:a16="http://schemas.microsoft.com/office/drawing/2014/main" id="{2A9A84F7-5C0B-4BFC-A8E8-388E32D39D0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7" name="Flecha derecha 1">
          <a:extLst>
            <a:ext uri="{FF2B5EF4-FFF2-40B4-BE49-F238E27FC236}">
              <a16:creationId xmlns:a16="http://schemas.microsoft.com/office/drawing/2014/main" id="{0488276D-E8F4-43B4-9D8C-6841AE57180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48" name="Flecha derecha 1">
          <a:extLst>
            <a:ext uri="{FF2B5EF4-FFF2-40B4-BE49-F238E27FC236}">
              <a16:creationId xmlns:a16="http://schemas.microsoft.com/office/drawing/2014/main" id="{5DC3FD30-EDD2-460B-B9BE-3C17351726C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49" name="Flecha derecha 1">
          <a:extLst>
            <a:ext uri="{FF2B5EF4-FFF2-40B4-BE49-F238E27FC236}">
              <a16:creationId xmlns:a16="http://schemas.microsoft.com/office/drawing/2014/main" id="{B4850F1E-72BD-4162-88E3-60C6C7C4CB4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0" name="Flecha derecha 1">
          <a:extLst>
            <a:ext uri="{FF2B5EF4-FFF2-40B4-BE49-F238E27FC236}">
              <a16:creationId xmlns:a16="http://schemas.microsoft.com/office/drawing/2014/main" id="{0225ECB7-2CB8-4F56-A8D3-6250F064FD9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1" name="Flecha derecha 1">
          <a:extLst>
            <a:ext uri="{FF2B5EF4-FFF2-40B4-BE49-F238E27FC236}">
              <a16:creationId xmlns:a16="http://schemas.microsoft.com/office/drawing/2014/main" id="{89824A80-FD31-4626-B503-F2C1684B22C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2" name="Flecha derecha 1">
          <a:extLst>
            <a:ext uri="{FF2B5EF4-FFF2-40B4-BE49-F238E27FC236}">
              <a16:creationId xmlns:a16="http://schemas.microsoft.com/office/drawing/2014/main" id="{C84D0145-8BC8-4480-86B7-562BA245E67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53" name="Flecha derecha 1">
          <a:extLst>
            <a:ext uri="{FF2B5EF4-FFF2-40B4-BE49-F238E27FC236}">
              <a16:creationId xmlns:a16="http://schemas.microsoft.com/office/drawing/2014/main" id="{0DA3538C-DF6B-40DA-B454-2D15C8B08A3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4" name="Flecha derecha 1">
          <a:extLst>
            <a:ext uri="{FF2B5EF4-FFF2-40B4-BE49-F238E27FC236}">
              <a16:creationId xmlns:a16="http://schemas.microsoft.com/office/drawing/2014/main" id="{4DD2F85E-6071-40E1-8E00-2E6DDE168CB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5" name="Flecha derecha 1">
          <a:extLst>
            <a:ext uri="{FF2B5EF4-FFF2-40B4-BE49-F238E27FC236}">
              <a16:creationId xmlns:a16="http://schemas.microsoft.com/office/drawing/2014/main" id="{2D8EB4FF-A543-4529-B8F1-1711EC1437D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6" name="Flecha derecha 1">
          <a:extLst>
            <a:ext uri="{FF2B5EF4-FFF2-40B4-BE49-F238E27FC236}">
              <a16:creationId xmlns:a16="http://schemas.microsoft.com/office/drawing/2014/main" id="{B3859DD2-74D9-487B-9CA8-70FBC80AD773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7" name="Flecha derecha 1">
          <a:extLst>
            <a:ext uri="{FF2B5EF4-FFF2-40B4-BE49-F238E27FC236}">
              <a16:creationId xmlns:a16="http://schemas.microsoft.com/office/drawing/2014/main" id="{2B0D798F-D755-4B3C-8B5B-CADE94806F4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58" name="Flecha derecha 25">
          <a:extLst>
            <a:ext uri="{FF2B5EF4-FFF2-40B4-BE49-F238E27FC236}">
              <a16:creationId xmlns:a16="http://schemas.microsoft.com/office/drawing/2014/main" id="{0F53A0E1-BCC9-43E4-844C-41E15988A6B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59" name="Flecha derecha 1">
          <a:extLst>
            <a:ext uri="{FF2B5EF4-FFF2-40B4-BE49-F238E27FC236}">
              <a16:creationId xmlns:a16="http://schemas.microsoft.com/office/drawing/2014/main" id="{4A1B87C3-BC4D-4ADD-B198-950F13DABD8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0" name="Flecha derecha 1">
          <a:extLst>
            <a:ext uri="{FF2B5EF4-FFF2-40B4-BE49-F238E27FC236}">
              <a16:creationId xmlns:a16="http://schemas.microsoft.com/office/drawing/2014/main" id="{49F4EEB3-9563-4E39-A0BA-4017107E0F5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1" name="Flecha derecha 1">
          <a:extLst>
            <a:ext uri="{FF2B5EF4-FFF2-40B4-BE49-F238E27FC236}">
              <a16:creationId xmlns:a16="http://schemas.microsoft.com/office/drawing/2014/main" id="{A5BFC4C7-48B2-4380-A983-ED80BEDA0A3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2" name="Flecha derecha 1">
          <a:extLst>
            <a:ext uri="{FF2B5EF4-FFF2-40B4-BE49-F238E27FC236}">
              <a16:creationId xmlns:a16="http://schemas.microsoft.com/office/drawing/2014/main" id="{D1294AA1-1447-4C3B-9509-B7649CB4FA62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3" name="Flecha derecha 1">
          <a:extLst>
            <a:ext uri="{FF2B5EF4-FFF2-40B4-BE49-F238E27FC236}">
              <a16:creationId xmlns:a16="http://schemas.microsoft.com/office/drawing/2014/main" id="{7407E8F8-D1D8-42B7-A058-D1562BE29A5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4" name="Flecha derecha 1">
          <a:extLst>
            <a:ext uri="{FF2B5EF4-FFF2-40B4-BE49-F238E27FC236}">
              <a16:creationId xmlns:a16="http://schemas.microsoft.com/office/drawing/2014/main" id="{E92918A1-0712-46C2-857E-B1E5481424F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5" name="Flecha derecha 1">
          <a:extLst>
            <a:ext uri="{FF2B5EF4-FFF2-40B4-BE49-F238E27FC236}">
              <a16:creationId xmlns:a16="http://schemas.microsoft.com/office/drawing/2014/main" id="{C8B6FA2A-D143-4943-AEC6-EDCF2D28D4B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6" name="Flecha derecha 1">
          <a:extLst>
            <a:ext uri="{FF2B5EF4-FFF2-40B4-BE49-F238E27FC236}">
              <a16:creationId xmlns:a16="http://schemas.microsoft.com/office/drawing/2014/main" id="{532E0959-03E7-4141-A967-33E7806797C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7" name="Flecha derecha 1">
          <a:extLst>
            <a:ext uri="{FF2B5EF4-FFF2-40B4-BE49-F238E27FC236}">
              <a16:creationId xmlns:a16="http://schemas.microsoft.com/office/drawing/2014/main" id="{62191B10-5EE3-4768-9EBA-F57B4DAA0CD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8" name="Flecha derecha 1">
          <a:extLst>
            <a:ext uri="{FF2B5EF4-FFF2-40B4-BE49-F238E27FC236}">
              <a16:creationId xmlns:a16="http://schemas.microsoft.com/office/drawing/2014/main" id="{CA3A6051-8CA4-4E7B-85D0-6B92D78DD40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69" name="Flecha derecha 1">
          <a:extLst>
            <a:ext uri="{FF2B5EF4-FFF2-40B4-BE49-F238E27FC236}">
              <a16:creationId xmlns:a16="http://schemas.microsoft.com/office/drawing/2014/main" id="{1EEE634E-1108-4D84-8753-499A1A1FEBE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70" name="Flecha derecha 1">
          <a:extLst>
            <a:ext uri="{FF2B5EF4-FFF2-40B4-BE49-F238E27FC236}">
              <a16:creationId xmlns:a16="http://schemas.microsoft.com/office/drawing/2014/main" id="{90F70C0B-22ED-4CC0-9EF3-AD9D85C74D5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71" name="Flecha derecha 1">
          <a:extLst>
            <a:ext uri="{FF2B5EF4-FFF2-40B4-BE49-F238E27FC236}">
              <a16:creationId xmlns:a16="http://schemas.microsoft.com/office/drawing/2014/main" id="{33B8642D-8013-48EC-8F8F-E41582C2820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72" name="Flecha derecha 1">
          <a:extLst>
            <a:ext uri="{FF2B5EF4-FFF2-40B4-BE49-F238E27FC236}">
              <a16:creationId xmlns:a16="http://schemas.microsoft.com/office/drawing/2014/main" id="{3BD87A23-6D17-447C-8056-D42C0620AE0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73" name="Flecha derecha 1">
          <a:extLst>
            <a:ext uri="{FF2B5EF4-FFF2-40B4-BE49-F238E27FC236}">
              <a16:creationId xmlns:a16="http://schemas.microsoft.com/office/drawing/2014/main" id="{F0E43EB4-50C7-467C-8D46-D3C082940D47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126999</xdr:colOff>
      <xdr:row>0</xdr:row>
      <xdr:rowOff>122112</xdr:rowOff>
    </xdr:from>
    <xdr:to>
      <xdr:col>2</xdr:col>
      <xdr:colOff>749380</xdr:colOff>
      <xdr:row>0</xdr:row>
      <xdr:rowOff>579438</xdr:rowOff>
    </xdr:to>
    <xdr:pic>
      <xdr:nvPicPr>
        <xdr:cNvPr id="374" name="Imagen 373">
          <a:extLst>
            <a:ext uri="{FF2B5EF4-FFF2-40B4-BE49-F238E27FC236}">
              <a16:creationId xmlns:a16="http://schemas.microsoft.com/office/drawing/2014/main" id="{A2D4CA61-1E09-46CD-B451-F80FC81F349C}"/>
            </a:ext>
            <a:ext uri="{147F2762-F138-4A5C-976F-8EAC2B608ADB}">
              <a16:predDERef xmlns:a16="http://schemas.microsoft.com/office/drawing/2014/main" pred="{272E4C52-6255-4504-8D65-88DF2AB6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899" y="122112"/>
          <a:ext cx="622381" cy="457326"/>
        </a:xfrm>
        <a:prstGeom prst="rect">
          <a:avLst/>
        </a:prstGeom>
      </xdr:spPr>
    </xdr:pic>
    <xdr:clientData/>
  </xdr:twoCellAnchor>
  <xdr:twoCellAnchor>
    <xdr:from>
      <xdr:col>2</xdr:col>
      <xdr:colOff>3213099</xdr:colOff>
      <xdr:row>121</xdr:row>
      <xdr:rowOff>47627</xdr:rowOff>
    </xdr:from>
    <xdr:to>
      <xdr:col>2</xdr:col>
      <xdr:colOff>3375024</xdr:colOff>
      <xdr:row>121</xdr:row>
      <xdr:rowOff>177800</xdr:rowOff>
    </xdr:to>
    <xdr:sp macro="" textlink="">
      <xdr:nvSpPr>
        <xdr:cNvPr id="375" name="Flecha derecha 1">
          <a:extLst>
            <a:ext uri="{FF2B5EF4-FFF2-40B4-BE49-F238E27FC236}">
              <a16:creationId xmlns:a16="http://schemas.microsoft.com/office/drawing/2014/main" id="{3F03AA02-9ED5-4751-AC97-5055672AEF0A}"/>
            </a:ext>
          </a:extLst>
        </xdr:cNvPr>
        <xdr:cNvSpPr/>
      </xdr:nvSpPr>
      <xdr:spPr>
        <a:xfrm>
          <a:off x="3936999" y="24107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76" name="Flecha derecha 1">
          <a:extLst>
            <a:ext uri="{FF2B5EF4-FFF2-40B4-BE49-F238E27FC236}">
              <a16:creationId xmlns:a16="http://schemas.microsoft.com/office/drawing/2014/main" id="{9C015A80-A30D-47C3-A3E9-E60A10647A1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77" name="Flecha derecha 1">
          <a:extLst>
            <a:ext uri="{FF2B5EF4-FFF2-40B4-BE49-F238E27FC236}">
              <a16:creationId xmlns:a16="http://schemas.microsoft.com/office/drawing/2014/main" id="{98046732-4807-4689-AD1A-7801F8D3D16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78" name="Flecha derecha 1">
          <a:extLst>
            <a:ext uri="{FF2B5EF4-FFF2-40B4-BE49-F238E27FC236}">
              <a16:creationId xmlns:a16="http://schemas.microsoft.com/office/drawing/2014/main" id="{0CB4E3DE-44A4-41EA-980A-4F34C4BF5AB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79" name="Flecha derecha 1">
          <a:extLst>
            <a:ext uri="{FF2B5EF4-FFF2-40B4-BE49-F238E27FC236}">
              <a16:creationId xmlns:a16="http://schemas.microsoft.com/office/drawing/2014/main" id="{FAA4F5E5-6BCA-4E50-AF36-D9D9CBE87D8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121</xdr:row>
      <xdr:rowOff>47627</xdr:rowOff>
    </xdr:from>
    <xdr:to>
      <xdr:col>2</xdr:col>
      <xdr:colOff>3375024</xdr:colOff>
      <xdr:row>121</xdr:row>
      <xdr:rowOff>177800</xdr:rowOff>
    </xdr:to>
    <xdr:sp macro="" textlink="">
      <xdr:nvSpPr>
        <xdr:cNvPr id="380" name="Flecha derecha 1">
          <a:extLst>
            <a:ext uri="{FF2B5EF4-FFF2-40B4-BE49-F238E27FC236}">
              <a16:creationId xmlns:a16="http://schemas.microsoft.com/office/drawing/2014/main" id="{1C4DF50C-1DD6-45BB-90E5-5E544EA85F69}"/>
            </a:ext>
          </a:extLst>
        </xdr:cNvPr>
        <xdr:cNvSpPr/>
      </xdr:nvSpPr>
      <xdr:spPr>
        <a:xfrm>
          <a:off x="3936999" y="24107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81" name="Flecha derecha 1">
          <a:extLst>
            <a:ext uri="{FF2B5EF4-FFF2-40B4-BE49-F238E27FC236}">
              <a16:creationId xmlns:a16="http://schemas.microsoft.com/office/drawing/2014/main" id="{40EB5C67-733D-4D6F-84E9-A2C4554B246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82" name="Flecha derecha 1">
          <a:extLst>
            <a:ext uri="{FF2B5EF4-FFF2-40B4-BE49-F238E27FC236}">
              <a16:creationId xmlns:a16="http://schemas.microsoft.com/office/drawing/2014/main" id="{3324CCAC-4D72-4F59-ADEF-B1ADF5BB622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83" name="Flecha derecha 1">
          <a:extLst>
            <a:ext uri="{FF2B5EF4-FFF2-40B4-BE49-F238E27FC236}">
              <a16:creationId xmlns:a16="http://schemas.microsoft.com/office/drawing/2014/main" id="{B228E1B2-9AEA-4465-9B4B-610704F09D8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84" name="Flecha derecha 1">
          <a:extLst>
            <a:ext uri="{FF2B5EF4-FFF2-40B4-BE49-F238E27FC236}">
              <a16:creationId xmlns:a16="http://schemas.microsoft.com/office/drawing/2014/main" id="{7C36017D-E32A-4432-A024-8F4255D568B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121</xdr:row>
      <xdr:rowOff>47627</xdr:rowOff>
    </xdr:from>
    <xdr:to>
      <xdr:col>2</xdr:col>
      <xdr:colOff>3375024</xdr:colOff>
      <xdr:row>121</xdr:row>
      <xdr:rowOff>177800</xdr:rowOff>
    </xdr:to>
    <xdr:sp macro="" textlink="">
      <xdr:nvSpPr>
        <xdr:cNvPr id="385" name="Flecha derecha 1">
          <a:extLst>
            <a:ext uri="{FF2B5EF4-FFF2-40B4-BE49-F238E27FC236}">
              <a16:creationId xmlns:a16="http://schemas.microsoft.com/office/drawing/2014/main" id="{7E76CDDD-15F9-4868-B6BF-4A01C093C157}"/>
            </a:ext>
          </a:extLst>
        </xdr:cNvPr>
        <xdr:cNvSpPr/>
      </xdr:nvSpPr>
      <xdr:spPr>
        <a:xfrm>
          <a:off x="3936999" y="24107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86" name="Flecha derecha 1">
          <a:extLst>
            <a:ext uri="{FF2B5EF4-FFF2-40B4-BE49-F238E27FC236}">
              <a16:creationId xmlns:a16="http://schemas.microsoft.com/office/drawing/2014/main" id="{E795D645-B7D0-4233-AD1F-590311B0F72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87" name="Flecha derecha 1">
          <a:extLst>
            <a:ext uri="{FF2B5EF4-FFF2-40B4-BE49-F238E27FC236}">
              <a16:creationId xmlns:a16="http://schemas.microsoft.com/office/drawing/2014/main" id="{164FE555-D1E9-4DBA-A36E-B0ABA19E0B0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88" name="Flecha derecha 1">
          <a:extLst>
            <a:ext uri="{FF2B5EF4-FFF2-40B4-BE49-F238E27FC236}">
              <a16:creationId xmlns:a16="http://schemas.microsoft.com/office/drawing/2014/main" id="{C27BE4F8-72E3-4BF1-B68F-23C08E24A63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89" name="Flecha derecha 1">
          <a:extLst>
            <a:ext uri="{FF2B5EF4-FFF2-40B4-BE49-F238E27FC236}">
              <a16:creationId xmlns:a16="http://schemas.microsoft.com/office/drawing/2014/main" id="{FC445E6A-3D3E-4910-AD5A-9E9F102DD1B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90" name="Flecha derecha 1">
          <a:extLst>
            <a:ext uri="{FF2B5EF4-FFF2-40B4-BE49-F238E27FC236}">
              <a16:creationId xmlns:a16="http://schemas.microsoft.com/office/drawing/2014/main" id="{3DF61237-0B37-454A-9429-52338169339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91" name="Flecha derecha 1">
          <a:extLst>
            <a:ext uri="{FF2B5EF4-FFF2-40B4-BE49-F238E27FC236}">
              <a16:creationId xmlns:a16="http://schemas.microsoft.com/office/drawing/2014/main" id="{1D5C1AD5-9A7A-4356-9153-D64F45E6213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92" name="Flecha derecha 1">
          <a:extLst>
            <a:ext uri="{FF2B5EF4-FFF2-40B4-BE49-F238E27FC236}">
              <a16:creationId xmlns:a16="http://schemas.microsoft.com/office/drawing/2014/main" id="{5123E307-B982-4606-8574-C8D39D700DF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93" name="Flecha derecha 1">
          <a:extLst>
            <a:ext uri="{FF2B5EF4-FFF2-40B4-BE49-F238E27FC236}">
              <a16:creationId xmlns:a16="http://schemas.microsoft.com/office/drawing/2014/main" id="{A7E7CF45-94E5-42C0-A447-9ED6FA05D14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94" name="Flecha derecha 1">
          <a:extLst>
            <a:ext uri="{FF2B5EF4-FFF2-40B4-BE49-F238E27FC236}">
              <a16:creationId xmlns:a16="http://schemas.microsoft.com/office/drawing/2014/main" id="{669991AD-8672-4170-800D-4DDB6793D1E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95" name="Flecha derecha 1">
          <a:extLst>
            <a:ext uri="{FF2B5EF4-FFF2-40B4-BE49-F238E27FC236}">
              <a16:creationId xmlns:a16="http://schemas.microsoft.com/office/drawing/2014/main" id="{92A83CC7-6019-421C-B49F-91710991EB9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121</xdr:row>
      <xdr:rowOff>47627</xdr:rowOff>
    </xdr:from>
    <xdr:to>
      <xdr:col>2</xdr:col>
      <xdr:colOff>3375024</xdr:colOff>
      <xdr:row>121</xdr:row>
      <xdr:rowOff>177800</xdr:rowOff>
    </xdr:to>
    <xdr:sp macro="" textlink="">
      <xdr:nvSpPr>
        <xdr:cNvPr id="396" name="Flecha derecha 25">
          <a:extLst>
            <a:ext uri="{FF2B5EF4-FFF2-40B4-BE49-F238E27FC236}">
              <a16:creationId xmlns:a16="http://schemas.microsoft.com/office/drawing/2014/main" id="{68C2CEC4-4162-4A75-B8E3-FCFFD4D0F8F9}"/>
            </a:ext>
          </a:extLst>
        </xdr:cNvPr>
        <xdr:cNvSpPr/>
      </xdr:nvSpPr>
      <xdr:spPr>
        <a:xfrm>
          <a:off x="3936999" y="24107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97" name="Flecha derecha 1">
          <a:extLst>
            <a:ext uri="{FF2B5EF4-FFF2-40B4-BE49-F238E27FC236}">
              <a16:creationId xmlns:a16="http://schemas.microsoft.com/office/drawing/2014/main" id="{284D74D3-7322-4BE8-931E-53F99CF866B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398" name="Flecha derecha 1">
          <a:extLst>
            <a:ext uri="{FF2B5EF4-FFF2-40B4-BE49-F238E27FC236}">
              <a16:creationId xmlns:a16="http://schemas.microsoft.com/office/drawing/2014/main" id="{7DA49C86-9CCC-4620-B690-75AB67BAE5E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399" name="Flecha derecha 1">
          <a:extLst>
            <a:ext uri="{FF2B5EF4-FFF2-40B4-BE49-F238E27FC236}">
              <a16:creationId xmlns:a16="http://schemas.microsoft.com/office/drawing/2014/main" id="{F5F1A67B-0322-4D50-95FD-A800C27BBE1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00" name="Flecha derecha 1">
          <a:extLst>
            <a:ext uri="{FF2B5EF4-FFF2-40B4-BE49-F238E27FC236}">
              <a16:creationId xmlns:a16="http://schemas.microsoft.com/office/drawing/2014/main" id="{A3AD97F0-78E3-4F0F-8D9F-7A456B3750B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121</xdr:row>
      <xdr:rowOff>47627</xdr:rowOff>
    </xdr:from>
    <xdr:to>
      <xdr:col>2</xdr:col>
      <xdr:colOff>3375024</xdr:colOff>
      <xdr:row>121</xdr:row>
      <xdr:rowOff>177800</xdr:rowOff>
    </xdr:to>
    <xdr:sp macro="" textlink="">
      <xdr:nvSpPr>
        <xdr:cNvPr id="401" name="Flecha derecha 1">
          <a:extLst>
            <a:ext uri="{FF2B5EF4-FFF2-40B4-BE49-F238E27FC236}">
              <a16:creationId xmlns:a16="http://schemas.microsoft.com/office/drawing/2014/main" id="{5A71F21B-64F3-4BAB-B647-A1B2796EFFB0}"/>
            </a:ext>
          </a:extLst>
        </xdr:cNvPr>
        <xdr:cNvSpPr/>
      </xdr:nvSpPr>
      <xdr:spPr>
        <a:xfrm>
          <a:off x="3936999" y="24107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02" name="Flecha derecha 1">
          <a:extLst>
            <a:ext uri="{FF2B5EF4-FFF2-40B4-BE49-F238E27FC236}">
              <a16:creationId xmlns:a16="http://schemas.microsoft.com/office/drawing/2014/main" id="{33E24ACF-DF19-4506-B308-98CB7938B37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03" name="Flecha derecha 1">
          <a:extLst>
            <a:ext uri="{FF2B5EF4-FFF2-40B4-BE49-F238E27FC236}">
              <a16:creationId xmlns:a16="http://schemas.microsoft.com/office/drawing/2014/main" id="{7E462D5D-E61B-459E-94AF-578ED519C4E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04" name="Flecha derecha 1">
          <a:extLst>
            <a:ext uri="{FF2B5EF4-FFF2-40B4-BE49-F238E27FC236}">
              <a16:creationId xmlns:a16="http://schemas.microsoft.com/office/drawing/2014/main" id="{CFC2EF10-32E6-4301-A63C-767A018304B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05" name="Flecha derecha 1">
          <a:extLst>
            <a:ext uri="{FF2B5EF4-FFF2-40B4-BE49-F238E27FC236}">
              <a16:creationId xmlns:a16="http://schemas.microsoft.com/office/drawing/2014/main" id="{8EA76B6F-BB91-4324-BE88-EA35C9ACAE2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121</xdr:row>
      <xdr:rowOff>47627</xdr:rowOff>
    </xdr:from>
    <xdr:to>
      <xdr:col>2</xdr:col>
      <xdr:colOff>3375024</xdr:colOff>
      <xdr:row>121</xdr:row>
      <xdr:rowOff>177800</xdr:rowOff>
    </xdr:to>
    <xdr:sp macro="" textlink="">
      <xdr:nvSpPr>
        <xdr:cNvPr id="406" name="Flecha derecha 1">
          <a:extLst>
            <a:ext uri="{FF2B5EF4-FFF2-40B4-BE49-F238E27FC236}">
              <a16:creationId xmlns:a16="http://schemas.microsoft.com/office/drawing/2014/main" id="{114CB10E-B139-4D95-A15E-A569908B9C82}"/>
            </a:ext>
          </a:extLst>
        </xdr:cNvPr>
        <xdr:cNvSpPr/>
      </xdr:nvSpPr>
      <xdr:spPr>
        <a:xfrm>
          <a:off x="3936999" y="24107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07" name="Flecha derecha 1">
          <a:extLst>
            <a:ext uri="{FF2B5EF4-FFF2-40B4-BE49-F238E27FC236}">
              <a16:creationId xmlns:a16="http://schemas.microsoft.com/office/drawing/2014/main" id="{468F949F-B223-4D67-A7E4-06DF0EFC3F9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08" name="Flecha derecha 1">
          <a:extLst>
            <a:ext uri="{FF2B5EF4-FFF2-40B4-BE49-F238E27FC236}">
              <a16:creationId xmlns:a16="http://schemas.microsoft.com/office/drawing/2014/main" id="{4B544BE1-9123-485C-87FA-D88DF18DF9B5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09" name="Flecha derecha 1">
          <a:extLst>
            <a:ext uri="{FF2B5EF4-FFF2-40B4-BE49-F238E27FC236}">
              <a16:creationId xmlns:a16="http://schemas.microsoft.com/office/drawing/2014/main" id="{BCAF9233-0E10-483D-8F05-E2405AC0E97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10" name="Flecha derecha 1">
          <a:extLst>
            <a:ext uri="{FF2B5EF4-FFF2-40B4-BE49-F238E27FC236}">
              <a16:creationId xmlns:a16="http://schemas.microsoft.com/office/drawing/2014/main" id="{F414A27D-AFFC-47A8-85CF-208C6C750CC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11" name="Flecha derecha 1">
          <a:extLst>
            <a:ext uri="{FF2B5EF4-FFF2-40B4-BE49-F238E27FC236}">
              <a16:creationId xmlns:a16="http://schemas.microsoft.com/office/drawing/2014/main" id="{DE613811-5C3E-4765-98C0-017D844A800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12" name="Flecha derecha 1">
          <a:extLst>
            <a:ext uri="{FF2B5EF4-FFF2-40B4-BE49-F238E27FC236}">
              <a16:creationId xmlns:a16="http://schemas.microsoft.com/office/drawing/2014/main" id="{DC059999-FE20-457A-96D0-444459CF4FF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13" name="Flecha derecha 1">
          <a:extLst>
            <a:ext uri="{FF2B5EF4-FFF2-40B4-BE49-F238E27FC236}">
              <a16:creationId xmlns:a16="http://schemas.microsoft.com/office/drawing/2014/main" id="{5A99E638-08A5-4F43-BF56-E97B40A7C29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14" name="Flecha derecha 1">
          <a:extLst>
            <a:ext uri="{FF2B5EF4-FFF2-40B4-BE49-F238E27FC236}">
              <a16:creationId xmlns:a16="http://schemas.microsoft.com/office/drawing/2014/main" id="{F67B5B55-C9DA-41B7-B92B-C91131D9BBE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15" name="Flecha derecha 1">
          <a:extLst>
            <a:ext uri="{FF2B5EF4-FFF2-40B4-BE49-F238E27FC236}">
              <a16:creationId xmlns:a16="http://schemas.microsoft.com/office/drawing/2014/main" id="{EDE293CC-D7F7-41E8-B3AC-876616FC889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16" name="Flecha derecha 1">
          <a:extLst>
            <a:ext uri="{FF2B5EF4-FFF2-40B4-BE49-F238E27FC236}">
              <a16:creationId xmlns:a16="http://schemas.microsoft.com/office/drawing/2014/main" id="{0AE0745F-43F9-447F-816C-557CF82A992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17" name="Flecha derecha 1">
          <a:extLst>
            <a:ext uri="{FF2B5EF4-FFF2-40B4-BE49-F238E27FC236}">
              <a16:creationId xmlns:a16="http://schemas.microsoft.com/office/drawing/2014/main" id="{AB403406-A24D-4C55-99F6-8B41F123DD1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18" name="Flecha derecha 1">
          <a:extLst>
            <a:ext uri="{FF2B5EF4-FFF2-40B4-BE49-F238E27FC236}">
              <a16:creationId xmlns:a16="http://schemas.microsoft.com/office/drawing/2014/main" id="{0F911F06-A26B-4DC1-B12C-FCC3CA86EB3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19" name="Flecha derecha 1">
          <a:extLst>
            <a:ext uri="{FF2B5EF4-FFF2-40B4-BE49-F238E27FC236}">
              <a16:creationId xmlns:a16="http://schemas.microsoft.com/office/drawing/2014/main" id="{8D51074E-A449-488D-AA27-DBD347B4147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20" name="Flecha derecha 1">
          <a:extLst>
            <a:ext uri="{FF2B5EF4-FFF2-40B4-BE49-F238E27FC236}">
              <a16:creationId xmlns:a16="http://schemas.microsoft.com/office/drawing/2014/main" id="{88CF5BDB-D012-4BC4-8BE9-91B7C4568D2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21" name="Flecha derecha 1">
          <a:extLst>
            <a:ext uri="{FF2B5EF4-FFF2-40B4-BE49-F238E27FC236}">
              <a16:creationId xmlns:a16="http://schemas.microsoft.com/office/drawing/2014/main" id="{4C04D99E-A869-499E-BE69-50BB3CFD2AE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22" name="Flecha derecha 1">
          <a:extLst>
            <a:ext uri="{FF2B5EF4-FFF2-40B4-BE49-F238E27FC236}">
              <a16:creationId xmlns:a16="http://schemas.microsoft.com/office/drawing/2014/main" id="{7D07DDDC-F68F-43A4-A648-3D96FB6FDAC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23" name="Flecha derecha 1">
          <a:extLst>
            <a:ext uri="{FF2B5EF4-FFF2-40B4-BE49-F238E27FC236}">
              <a16:creationId xmlns:a16="http://schemas.microsoft.com/office/drawing/2014/main" id="{7DE6E0C5-C572-426C-8F53-2A72A41E9F2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24" name="Flecha derecha 1">
          <a:extLst>
            <a:ext uri="{FF2B5EF4-FFF2-40B4-BE49-F238E27FC236}">
              <a16:creationId xmlns:a16="http://schemas.microsoft.com/office/drawing/2014/main" id="{A0ED6EFE-EA47-4704-804C-75AE727E396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25" name="Flecha derecha 1">
          <a:extLst>
            <a:ext uri="{FF2B5EF4-FFF2-40B4-BE49-F238E27FC236}">
              <a16:creationId xmlns:a16="http://schemas.microsoft.com/office/drawing/2014/main" id="{D0B204F9-29A3-4505-B5C2-F34A44F5D36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26" name="Flecha derecha 1">
          <a:extLst>
            <a:ext uri="{FF2B5EF4-FFF2-40B4-BE49-F238E27FC236}">
              <a16:creationId xmlns:a16="http://schemas.microsoft.com/office/drawing/2014/main" id="{87DBFC8D-DD49-43D1-963B-9B5573761EA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27" name="Flecha derecha 1">
          <a:extLst>
            <a:ext uri="{FF2B5EF4-FFF2-40B4-BE49-F238E27FC236}">
              <a16:creationId xmlns:a16="http://schemas.microsoft.com/office/drawing/2014/main" id="{49D709EF-CD68-499A-96D3-5A843E63CFA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28" name="Flecha derecha 1">
          <a:extLst>
            <a:ext uri="{FF2B5EF4-FFF2-40B4-BE49-F238E27FC236}">
              <a16:creationId xmlns:a16="http://schemas.microsoft.com/office/drawing/2014/main" id="{8FF216AA-AE28-44EB-BACE-D510A7B8394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29" name="Flecha derecha 1">
          <a:extLst>
            <a:ext uri="{FF2B5EF4-FFF2-40B4-BE49-F238E27FC236}">
              <a16:creationId xmlns:a16="http://schemas.microsoft.com/office/drawing/2014/main" id="{825FFB34-73B5-44FD-84C9-9FE321CEF41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30" name="Flecha derecha 1">
          <a:extLst>
            <a:ext uri="{FF2B5EF4-FFF2-40B4-BE49-F238E27FC236}">
              <a16:creationId xmlns:a16="http://schemas.microsoft.com/office/drawing/2014/main" id="{3A0E468B-1BDA-4081-8D41-3175D232411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31" name="Flecha derecha 1">
          <a:extLst>
            <a:ext uri="{FF2B5EF4-FFF2-40B4-BE49-F238E27FC236}">
              <a16:creationId xmlns:a16="http://schemas.microsoft.com/office/drawing/2014/main" id="{FD5E34D9-04AE-49B2-A712-B1E14C446F0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32" name="Flecha derecha 1">
          <a:extLst>
            <a:ext uri="{FF2B5EF4-FFF2-40B4-BE49-F238E27FC236}">
              <a16:creationId xmlns:a16="http://schemas.microsoft.com/office/drawing/2014/main" id="{D1CDADC0-99AA-4DB4-A782-90B4EC1F972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33" name="Flecha derecha 1">
          <a:extLst>
            <a:ext uri="{FF2B5EF4-FFF2-40B4-BE49-F238E27FC236}">
              <a16:creationId xmlns:a16="http://schemas.microsoft.com/office/drawing/2014/main" id="{C667B409-9164-4863-9B43-77A662E5D52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34" name="Flecha derecha 1">
          <a:extLst>
            <a:ext uri="{FF2B5EF4-FFF2-40B4-BE49-F238E27FC236}">
              <a16:creationId xmlns:a16="http://schemas.microsoft.com/office/drawing/2014/main" id="{9FCF4E63-13AC-4EBE-9634-F1C0EEA8DAA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35" name="Flecha derecha 1">
          <a:extLst>
            <a:ext uri="{FF2B5EF4-FFF2-40B4-BE49-F238E27FC236}">
              <a16:creationId xmlns:a16="http://schemas.microsoft.com/office/drawing/2014/main" id="{9B0B577E-889F-461B-9D0B-535A5B0DB72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36" name="Flecha derecha 1">
          <a:extLst>
            <a:ext uri="{FF2B5EF4-FFF2-40B4-BE49-F238E27FC236}">
              <a16:creationId xmlns:a16="http://schemas.microsoft.com/office/drawing/2014/main" id="{434201DF-C952-4572-B43B-6E7EF472265D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37" name="Flecha derecha 1">
          <a:extLst>
            <a:ext uri="{FF2B5EF4-FFF2-40B4-BE49-F238E27FC236}">
              <a16:creationId xmlns:a16="http://schemas.microsoft.com/office/drawing/2014/main" id="{BFB06DDD-6944-46FC-9E7E-37AE6BF5222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38" name="Flecha derecha 1">
          <a:extLst>
            <a:ext uri="{FF2B5EF4-FFF2-40B4-BE49-F238E27FC236}">
              <a16:creationId xmlns:a16="http://schemas.microsoft.com/office/drawing/2014/main" id="{D6CD448C-85CF-49D6-AB03-F2234D3C56B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39" name="Flecha derecha 1">
          <a:extLst>
            <a:ext uri="{FF2B5EF4-FFF2-40B4-BE49-F238E27FC236}">
              <a16:creationId xmlns:a16="http://schemas.microsoft.com/office/drawing/2014/main" id="{75FD42DD-DF25-45DB-A3D0-84DC9B93372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40" name="Flecha derecha 1">
          <a:extLst>
            <a:ext uri="{FF2B5EF4-FFF2-40B4-BE49-F238E27FC236}">
              <a16:creationId xmlns:a16="http://schemas.microsoft.com/office/drawing/2014/main" id="{3725C720-6E0D-4B7F-91AA-4EF054B187C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41" name="Flecha derecha 1">
          <a:extLst>
            <a:ext uri="{FF2B5EF4-FFF2-40B4-BE49-F238E27FC236}">
              <a16:creationId xmlns:a16="http://schemas.microsoft.com/office/drawing/2014/main" id="{3169AB7F-3047-40F2-B249-884169DFDD3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42" name="Flecha derecha 1">
          <a:extLst>
            <a:ext uri="{FF2B5EF4-FFF2-40B4-BE49-F238E27FC236}">
              <a16:creationId xmlns:a16="http://schemas.microsoft.com/office/drawing/2014/main" id="{EE53A1B2-6416-43ED-8BB2-78071C6C861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43" name="Flecha derecha 1">
          <a:extLst>
            <a:ext uri="{FF2B5EF4-FFF2-40B4-BE49-F238E27FC236}">
              <a16:creationId xmlns:a16="http://schemas.microsoft.com/office/drawing/2014/main" id="{9DB25F45-0F27-4F36-8B5C-8B9E3989B2A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44" name="Flecha derecha 1">
          <a:extLst>
            <a:ext uri="{FF2B5EF4-FFF2-40B4-BE49-F238E27FC236}">
              <a16:creationId xmlns:a16="http://schemas.microsoft.com/office/drawing/2014/main" id="{C7DDD9C5-DD2D-48E5-AC9E-83B825B25DB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45" name="Flecha derecha 1">
          <a:extLst>
            <a:ext uri="{FF2B5EF4-FFF2-40B4-BE49-F238E27FC236}">
              <a16:creationId xmlns:a16="http://schemas.microsoft.com/office/drawing/2014/main" id="{3E7B9A23-A9FF-432D-8962-D0595755B92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46" name="Flecha derecha 1">
          <a:extLst>
            <a:ext uri="{FF2B5EF4-FFF2-40B4-BE49-F238E27FC236}">
              <a16:creationId xmlns:a16="http://schemas.microsoft.com/office/drawing/2014/main" id="{BACA4D9D-06C7-44FD-A61C-9EA1A0DB63C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47" name="Flecha derecha 1">
          <a:extLst>
            <a:ext uri="{FF2B5EF4-FFF2-40B4-BE49-F238E27FC236}">
              <a16:creationId xmlns:a16="http://schemas.microsoft.com/office/drawing/2014/main" id="{6FD99961-21A3-48C1-A6C2-6F00D26491C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48" name="Flecha derecha 1">
          <a:extLst>
            <a:ext uri="{FF2B5EF4-FFF2-40B4-BE49-F238E27FC236}">
              <a16:creationId xmlns:a16="http://schemas.microsoft.com/office/drawing/2014/main" id="{E3D15FC6-EDAE-4D6D-BCF4-34F9CFA0136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49" name="Flecha derecha 1">
          <a:extLst>
            <a:ext uri="{FF2B5EF4-FFF2-40B4-BE49-F238E27FC236}">
              <a16:creationId xmlns:a16="http://schemas.microsoft.com/office/drawing/2014/main" id="{0B102BD3-2B1C-4DC7-A95A-6C22B0F91A5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50" name="Flecha derecha 1">
          <a:extLst>
            <a:ext uri="{FF2B5EF4-FFF2-40B4-BE49-F238E27FC236}">
              <a16:creationId xmlns:a16="http://schemas.microsoft.com/office/drawing/2014/main" id="{964F77D4-F8A8-4E42-8BD5-DD936959B8DF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51" name="Flecha derecha 1">
          <a:extLst>
            <a:ext uri="{FF2B5EF4-FFF2-40B4-BE49-F238E27FC236}">
              <a16:creationId xmlns:a16="http://schemas.microsoft.com/office/drawing/2014/main" id="{4F073A22-DD9A-432D-9E87-F47A2A2B334E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52" name="Flecha derecha 1">
          <a:extLst>
            <a:ext uri="{FF2B5EF4-FFF2-40B4-BE49-F238E27FC236}">
              <a16:creationId xmlns:a16="http://schemas.microsoft.com/office/drawing/2014/main" id="{B17ABA4D-CCC5-40EB-B0A1-F66438C5C51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53" name="Flecha derecha 1">
          <a:extLst>
            <a:ext uri="{FF2B5EF4-FFF2-40B4-BE49-F238E27FC236}">
              <a16:creationId xmlns:a16="http://schemas.microsoft.com/office/drawing/2014/main" id="{5D4E1825-4A63-4AD4-8B28-45A358E7947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54" name="Flecha derecha 1">
          <a:extLst>
            <a:ext uri="{FF2B5EF4-FFF2-40B4-BE49-F238E27FC236}">
              <a16:creationId xmlns:a16="http://schemas.microsoft.com/office/drawing/2014/main" id="{09267717-F9D0-42EF-9FE6-41E1593FCCE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55" name="Flecha derecha 1">
          <a:extLst>
            <a:ext uri="{FF2B5EF4-FFF2-40B4-BE49-F238E27FC236}">
              <a16:creationId xmlns:a16="http://schemas.microsoft.com/office/drawing/2014/main" id="{FF2F500C-6CB4-4520-A024-3AE4F40EEF4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56" name="Flecha derecha 1">
          <a:extLst>
            <a:ext uri="{FF2B5EF4-FFF2-40B4-BE49-F238E27FC236}">
              <a16:creationId xmlns:a16="http://schemas.microsoft.com/office/drawing/2014/main" id="{E6A14510-671E-4B27-84F6-72509E7FE02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57" name="Flecha derecha 1">
          <a:extLst>
            <a:ext uri="{FF2B5EF4-FFF2-40B4-BE49-F238E27FC236}">
              <a16:creationId xmlns:a16="http://schemas.microsoft.com/office/drawing/2014/main" id="{4773DE0C-C027-462E-A9C4-07F6FFD2729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58" name="Flecha derecha 1">
          <a:extLst>
            <a:ext uri="{FF2B5EF4-FFF2-40B4-BE49-F238E27FC236}">
              <a16:creationId xmlns:a16="http://schemas.microsoft.com/office/drawing/2014/main" id="{B654139C-9F53-4A0B-A7D6-9A01BA613A2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59" name="Flecha derecha 1">
          <a:extLst>
            <a:ext uri="{FF2B5EF4-FFF2-40B4-BE49-F238E27FC236}">
              <a16:creationId xmlns:a16="http://schemas.microsoft.com/office/drawing/2014/main" id="{D34EA6E8-93D2-45F2-836E-3D7E8EE5AD6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60" name="Flecha derecha 1">
          <a:extLst>
            <a:ext uri="{FF2B5EF4-FFF2-40B4-BE49-F238E27FC236}">
              <a16:creationId xmlns:a16="http://schemas.microsoft.com/office/drawing/2014/main" id="{178D538D-1974-4ACC-ADFE-281E5DFBE49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61" name="Flecha derecha 1">
          <a:extLst>
            <a:ext uri="{FF2B5EF4-FFF2-40B4-BE49-F238E27FC236}">
              <a16:creationId xmlns:a16="http://schemas.microsoft.com/office/drawing/2014/main" id="{7E0D0B37-2906-4B9B-819B-46E1C405BAC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62" name="Flecha derecha 1">
          <a:extLst>
            <a:ext uri="{FF2B5EF4-FFF2-40B4-BE49-F238E27FC236}">
              <a16:creationId xmlns:a16="http://schemas.microsoft.com/office/drawing/2014/main" id="{9F6F462D-4391-4269-B301-D7325FA50F88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63" name="Flecha derecha 1">
          <a:extLst>
            <a:ext uri="{FF2B5EF4-FFF2-40B4-BE49-F238E27FC236}">
              <a16:creationId xmlns:a16="http://schemas.microsoft.com/office/drawing/2014/main" id="{AD7829CA-DAD8-4C59-8A4C-905A4120522C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64" name="Flecha derecha 1">
          <a:extLst>
            <a:ext uri="{FF2B5EF4-FFF2-40B4-BE49-F238E27FC236}">
              <a16:creationId xmlns:a16="http://schemas.microsoft.com/office/drawing/2014/main" id="{8479A7BD-B236-4F2A-B827-DBB4260A3EEB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65" name="Flecha derecha 1">
          <a:extLst>
            <a:ext uri="{FF2B5EF4-FFF2-40B4-BE49-F238E27FC236}">
              <a16:creationId xmlns:a16="http://schemas.microsoft.com/office/drawing/2014/main" id="{2D1F1D16-BFDC-4352-973F-AA68B019919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66" name="Flecha derecha 1">
          <a:extLst>
            <a:ext uri="{FF2B5EF4-FFF2-40B4-BE49-F238E27FC236}">
              <a16:creationId xmlns:a16="http://schemas.microsoft.com/office/drawing/2014/main" id="{485133DD-BC35-4C80-8655-4280F52935C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67" name="Flecha derecha 1">
          <a:extLst>
            <a:ext uri="{FF2B5EF4-FFF2-40B4-BE49-F238E27FC236}">
              <a16:creationId xmlns:a16="http://schemas.microsoft.com/office/drawing/2014/main" id="{45FA01CF-2E86-4C79-8C76-F82664F62E8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68" name="Flecha derecha 1">
          <a:extLst>
            <a:ext uri="{FF2B5EF4-FFF2-40B4-BE49-F238E27FC236}">
              <a16:creationId xmlns:a16="http://schemas.microsoft.com/office/drawing/2014/main" id="{A40D7103-5328-4D76-89C0-F92235A21FB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69" name="Flecha derecha 1">
          <a:extLst>
            <a:ext uri="{FF2B5EF4-FFF2-40B4-BE49-F238E27FC236}">
              <a16:creationId xmlns:a16="http://schemas.microsoft.com/office/drawing/2014/main" id="{87C57036-85D5-4B3B-8EB2-30FB5345C361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0" name="Flecha derecha 1">
          <a:extLst>
            <a:ext uri="{FF2B5EF4-FFF2-40B4-BE49-F238E27FC236}">
              <a16:creationId xmlns:a16="http://schemas.microsoft.com/office/drawing/2014/main" id="{DCC7B66F-EAFF-46CB-99EB-C8025BBE531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1" name="Flecha derecha 1">
          <a:extLst>
            <a:ext uri="{FF2B5EF4-FFF2-40B4-BE49-F238E27FC236}">
              <a16:creationId xmlns:a16="http://schemas.microsoft.com/office/drawing/2014/main" id="{9CDEC15B-8378-4FB9-80D9-F980C1795FB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72" name="Flecha derecha 1">
          <a:extLst>
            <a:ext uri="{FF2B5EF4-FFF2-40B4-BE49-F238E27FC236}">
              <a16:creationId xmlns:a16="http://schemas.microsoft.com/office/drawing/2014/main" id="{429F679D-CCBC-4993-A75C-75CB7AF27FC6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3" name="Flecha derecha 1">
          <a:extLst>
            <a:ext uri="{FF2B5EF4-FFF2-40B4-BE49-F238E27FC236}">
              <a16:creationId xmlns:a16="http://schemas.microsoft.com/office/drawing/2014/main" id="{7FA9612F-EEB0-4B36-99FA-BE68621AC7A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4" name="Flecha derecha 1">
          <a:extLst>
            <a:ext uri="{FF2B5EF4-FFF2-40B4-BE49-F238E27FC236}">
              <a16:creationId xmlns:a16="http://schemas.microsoft.com/office/drawing/2014/main" id="{2360B903-9F23-40A4-A724-F1AA9964242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5" name="Flecha derecha 1">
          <a:extLst>
            <a:ext uri="{FF2B5EF4-FFF2-40B4-BE49-F238E27FC236}">
              <a16:creationId xmlns:a16="http://schemas.microsoft.com/office/drawing/2014/main" id="{242E4418-E912-4455-BE4F-12C74710FAB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76" name="Flecha derecha 1">
          <a:extLst>
            <a:ext uri="{FF2B5EF4-FFF2-40B4-BE49-F238E27FC236}">
              <a16:creationId xmlns:a16="http://schemas.microsoft.com/office/drawing/2014/main" id="{D61F2E68-6E39-4FEE-B7D8-61A85B01F0A9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7" name="Flecha derecha 1">
          <a:extLst>
            <a:ext uri="{FF2B5EF4-FFF2-40B4-BE49-F238E27FC236}">
              <a16:creationId xmlns:a16="http://schemas.microsoft.com/office/drawing/2014/main" id="{B400CB77-A032-4C26-BE35-47761464ADA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8" name="Flecha derecha 1">
          <a:extLst>
            <a:ext uri="{FF2B5EF4-FFF2-40B4-BE49-F238E27FC236}">
              <a16:creationId xmlns:a16="http://schemas.microsoft.com/office/drawing/2014/main" id="{DBC443C6-507B-42E7-A173-48FA12E7F75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79" name="Flecha derecha 1">
          <a:extLst>
            <a:ext uri="{FF2B5EF4-FFF2-40B4-BE49-F238E27FC236}">
              <a16:creationId xmlns:a16="http://schemas.microsoft.com/office/drawing/2014/main" id="{312E1805-5A6E-4166-B95F-F097BB5B6DA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80" name="Flecha derecha 1">
          <a:extLst>
            <a:ext uri="{FF2B5EF4-FFF2-40B4-BE49-F238E27FC236}">
              <a16:creationId xmlns:a16="http://schemas.microsoft.com/office/drawing/2014/main" id="{E11AF5B0-0C8D-47CA-916A-C4BEFAE60690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81" name="Flecha derecha 1">
          <a:extLst>
            <a:ext uri="{FF2B5EF4-FFF2-40B4-BE49-F238E27FC236}">
              <a16:creationId xmlns:a16="http://schemas.microsoft.com/office/drawing/2014/main" id="{C2F00BC4-08EB-4D71-A5C0-52773AEEFC6A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119</xdr:row>
      <xdr:rowOff>47627</xdr:rowOff>
    </xdr:from>
    <xdr:to>
      <xdr:col>2</xdr:col>
      <xdr:colOff>3375024</xdr:colOff>
      <xdr:row>119</xdr:row>
      <xdr:rowOff>177800</xdr:rowOff>
    </xdr:to>
    <xdr:sp macro="" textlink="">
      <xdr:nvSpPr>
        <xdr:cNvPr id="482" name="Flecha derecha 1">
          <a:extLst>
            <a:ext uri="{FF2B5EF4-FFF2-40B4-BE49-F238E27FC236}">
              <a16:creationId xmlns:a16="http://schemas.microsoft.com/office/drawing/2014/main" id="{FA77A9E3-71FD-476D-B139-0C27C6AFA3A4}"/>
            </a:ext>
          </a:extLst>
        </xdr:cNvPr>
        <xdr:cNvSpPr/>
      </xdr:nvSpPr>
      <xdr:spPr>
        <a:xfrm>
          <a:off x="3936999" y="237267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83" name="Flecha derecha 1">
          <a:extLst>
            <a:ext uri="{FF2B5EF4-FFF2-40B4-BE49-F238E27FC236}">
              <a16:creationId xmlns:a16="http://schemas.microsoft.com/office/drawing/2014/main" id="{E0B90D4F-6AA1-4072-8D1A-2FF7CA34E5F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84" name="Flecha derecha 1">
          <a:extLst>
            <a:ext uri="{FF2B5EF4-FFF2-40B4-BE49-F238E27FC236}">
              <a16:creationId xmlns:a16="http://schemas.microsoft.com/office/drawing/2014/main" id="{4E1D8901-DEAB-4191-9EF8-8AEEC533E30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85" name="Flecha derecha 1">
          <a:extLst>
            <a:ext uri="{FF2B5EF4-FFF2-40B4-BE49-F238E27FC236}">
              <a16:creationId xmlns:a16="http://schemas.microsoft.com/office/drawing/2014/main" id="{4A6AF80D-D086-4990-8C31-B6CDB3FEB51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86" name="Flecha derecha 1">
          <a:extLst>
            <a:ext uri="{FF2B5EF4-FFF2-40B4-BE49-F238E27FC236}">
              <a16:creationId xmlns:a16="http://schemas.microsoft.com/office/drawing/2014/main" id="{0FD13047-29E1-4188-B747-C1B6B67225E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87" name="Flecha derecha 1">
          <a:extLst>
            <a:ext uri="{FF2B5EF4-FFF2-40B4-BE49-F238E27FC236}">
              <a16:creationId xmlns:a16="http://schemas.microsoft.com/office/drawing/2014/main" id="{CD8F6640-339B-4FB9-8344-C86A2B43CB4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88" name="Flecha derecha 1">
          <a:extLst>
            <a:ext uri="{FF2B5EF4-FFF2-40B4-BE49-F238E27FC236}">
              <a16:creationId xmlns:a16="http://schemas.microsoft.com/office/drawing/2014/main" id="{D98B7A4A-38F2-47F7-8BDB-C053A1776A7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89" name="Flecha derecha 1">
          <a:extLst>
            <a:ext uri="{FF2B5EF4-FFF2-40B4-BE49-F238E27FC236}">
              <a16:creationId xmlns:a16="http://schemas.microsoft.com/office/drawing/2014/main" id="{0EE23C5F-CEF7-4573-9E30-E3789499ABA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0" name="Flecha derecha 1">
          <a:extLst>
            <a:ext uri="{FF2B5EF4-FFF2-40B4-BE49-F238E27FC236}">
              <a16:creationId xmlns:a16="http://schemas.microsoft.com/office/drawing/2014/main" id="{1EEB2626-84CB-4719-9091-9DAED4EC787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1" name="Flecha derecha 1">
          <a:extLst>
            <a:ext uri="{FF2B5EF4-FFF2-40B4-BE49-F238E27FC236}">
              <a16:creationId xmlns:a16="http://schemas.microsoft.com/office/drawing/2014/main" id="{0E7D2920-763E-41F3-A8CA-B578956E745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2" name="Flecha derecha 1">
          <a:extLst>
            <a:ext uri="{FF2B5EF4-FFF2-40B4-BE49-F238E27FC236}">
              <a16:creationId xmlns:a16="http://schemas.microsoft.com/office/drawing/2014/main" id="{E54CD9E8-BBFD-4A24-BDE2-919A8F6DC9F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3" name="Flecha derecha 1">
          <a:extLst>
            <a:ext uri="{FF2B5EF4-FFF2-40B4-BE49-F238E27FC236}">
              <a16:creationId xmlns:a16="http://schemas.microsoft.com/office/drawing/2014/main" id="{735A6696-0A8E-4B11-BFA6-A6CFEF62F11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4" name="Flecha derecha 1">
          <a:extLst>
            <a:ext uri="{FF2B5EF4-FFF2-40B4-BE49-F238E27FC236}">
              <a16:creationId xmlns:a16="http://schemas.microsoft.com/office/drawing/2014/main" id="{E8F6E98E-605D-4B2C-8F45-28596158F24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5" name="Flecha derecha 1">
          <a:extLst>
            <a:ext uri="{FF2B5EF4-FFF2-40B4-BE49-F238E27FC236}">
              <a16:creationId xmlns:a16="http://schemas.microsoft.com/office/drawing/2014/main" id="{4E663292-D7FD-4CC7-9DFE-CC60F7D1B8C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6" name="Flecha derecha 1">
          <a:extLst>
            <a:ext uri="{FF2B5EF4-FFF2-40B4-BE49-F238E27FC236}">
              <a16:creationId xmlns:a16="http://schemas.microsoft.com/office/drawing/2014/main" id="{AEB16E68-94DF-4696-A827-320042C33F4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7" name="Flecha derecha 1">
          <a:extLst>
            <a:ext uri="{FF2B5EF4-FFF2-40B4-BE49-F238E27FC236}">
              <a16:creationId xmlns:a16="http://schemas.microsoft.com/office/drawing/2014/main" id="{2AB56584-3899-4796-835A-F57203893C4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8" name="Flecha derecha 1">
          <a:extLst>
            <a:ext uri="{FF2B5EF4-FFF2-40B4-BE49-F238E27FC236}">
              <a16:creationId xmlns:a16="http://schemas.microsoft.com/office/drawing/2014/main" id="{35B359BA-85FA-45D1-8452-E10BFA49C59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499" name="Flecha derecha 1">
          <a:extLst>
            <a:ext uri="{FF2B5EF4-FFF2-40B4-BE49-F238E27FC236}">
              <a16:creationId xmlns:a16="http://schemas.microsoft.com/office/drawing/2014/main" id="{D90B6FE9-2F91-46DB-B032-9F2DDFD711B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0" name="Flecha derecha 1">
          <a:extLst>
            <a:ext uri="{FF2B5EF4-FFF2-40B4-BE49-F238E27FC236}">
              <a16:creationId xmlns:a16="http://schemas.microsoft.com/office/drawing/2014/main" id="{E0BA27F6-0257-458F-8451-9DC710B8BC7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1" name="Flecha derecha 1">
          <a:extLst>
            <a:ext uri="{FF2B5EF4-FFF2-40B4-BE49-F238E27FC236}">
              <a16:creationId xmlns:a16="http://schemas.microsoft.com/office/drawing/2014/main" id="{C562DF20-156A-4D2F-BDFA-F203FF937DA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2" name="Flecha derecha 1">
          <a:extLst>
            <a:ext uri="{FF2B5EF4-FFF2-40B4-BE49-F238E27FC236}">
              <a16:creationId xmlns:a16="http://schemas.microsoft.com/office/drawing/2014/main" id="{33D74BF3-6E0A-4993-AD00-2772A0134B1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3" name="Flecha derecha 1">
          <a:extLst>
            <a:ext uri="{FF2B5EF4-FFF2-40B4-BE49-F238E27FC236}">
              <a16:creationId xmlns:a16="http://schemas.microsoft.com/office/drawing/2014/main" id="{715F438E-EDB1-4674-9EB4-6D240563DB9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4" name="Flecha derecha 1">
          <a:extLst>
            <a:ext uri="{FF2B5EF4-FFF2-40B4-BE49-F238E27FC236}">
              <a16:creationId xmlns:a16="http://schemas.microsoft.com/office/drawing/2014/main" id="{1772A11C-CB6F-4F39-8556-057C94F5A51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5" name="Flecha derecha 1">
          <a:extLst>
            <a:ext uri="{FF2B5EF4-FFF2-40B4-BE49-F238E27FC236}">
              <a16:creationId xmlns:a16="http://schemas.microsoft.com/office/drawing/2014/main" id="{7112C1F4-9812-409D-ABAA-FBF8EDBDAC0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6" name="Flecha derecha 1">
          <a:extLst>
            <a:ext uri="{FF2B5EF4-FFF2-40B4-BE49-F238E27FC236}">
              <a16:creationId xmlns:a16="http://schemas.microsoft.com/office/drawing/2014/main" id="{0CD63936-6DA6-428D-A517-2202E1B19BE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7" name="Flecha derecha 1">
          <a:extLst>
            <a:ext uri="{FF2B5EF4-FFF2-40B4-BE49-F238E27FC236}">
              <a16:creationId xmlns:a16="http://schemas.microsoft.com/office/drawing/2014/main" id="{0D72AEE1-01C6-43FF-8DE5-10F011B566C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8" name="Flecha derecha 1">
          <a:extLst>
            <a:ext uri="{FF2B5EF4-FFF2-40B4-BE49-F238E27FC236}">
              <a16:creationId xmlns:a16="http://schemas.microsoft.com/office/drawing/2014/main" id="{3DE4E5D9-AA1F-4B27-8004-A85778F4B39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09" name="Flecha derecha 1">
          <a:extLst>
            <a:ext uri="{FF2B5EF4-FFF2-40B4-BE49-F238E27FC236}">
              <a16:creationId xmlns:a16="http://schemas.microsoft.com/office/drawing/2014/main" id="{A6C5FCF2-6B0F-40ED-8188-1758EA2B545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0" name="Flecha derecha 1">
          <a:extLst>
            <a:ext uri="{FF2B5EF4-FFF2-40B4-BE49-F238E27FC236}">
              <a16:creationId xmlns:a16="http://schemas.microsoft.com/office/drawing/2014/main" id="{B0C3F133-6C40-4EB1-ACF0-34013241F6B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1" name="Flecha derecha 1">
          <a:extLst>
            <a:ext uri="{FF2B5EF4-FFF2-40B4-BE49-F238E27FC236}">
              <a16:creationId xmlns:a16="http://schemas.microsoft.com/office/drawing/2014/main" id="{8C5E25AC-6D83-4191-A3A5-A4767EBAC47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2" name="Flecha derecha 1">
          <a:extLst>
            <a:ext uri="{FF2B5EF4-FFF2-40B4-BE49-F238E27FC236}">
              <a16:creationId xmlns:a16="http://schemas.microsoft.com/office/drawing/2014/main" id="{05CD2545-410B-4B59-AE11-3CCF0EADEDD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3" name="Flecha derecha 1">
          <a:extLst>
            <a:ext uri="{FF2B5EF4-FFF2-40B4-BE49-F238E27FC236}">
              <a16:creationId xmlns:a16="http://schemas.microsoft.com/office/drawing/2014/main" id="{2FB3B4F7-99AD-4D64-89B8-A8693008F4B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4" name="Flecha derecha 1">
          <a:extLst>
            <a:ext uri="{FF2B5EF4-FFF2-40B4-BE49-F238E27FC236}">
              <a16:creationId xmlns:a16="http://schemas.microsoft.com/office/drawing/2014/main" id="{1A2C3774-ABD7-4E59-8C04-CD97ED2EF6B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5" name="Flecha derecha 1">
          <a:extLst>
            <a:ext uri="{FF2B5EF4-FFF2-40B4-BE49-F238E27FC236}">
              <a16:creationId xmlns:a16="http://schemas.microsoft.com/office/drawing/2014/main" id="{D85152E8-9C99-4FD3-ACDA-A69BDCF02ED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6" name="Flecha derecha 1">
          <a:extLst>
            <a:ext uri="{FF2B5EF4-FFF2-40B4-BE49-F238E27FC236}">
              <a16:creationId xmlns:a16="http://schemas.microsoft.com/office/drawing/2014/main" id="{E7733905-7604-4D52-9C57-91170B19907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7" name="Flecha derecha 1">
          <a:extLst>
            <a:ext uri="{FF2B5EF4-FFF2-40B4-BE49-F238E27FC236}">
              <a16:creationId xmlns:a16="http://schemas.microsoft.com/office/drawing/2014/main" id="{153B5345-71BA-4D1E-9F74-CF47ACC926E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8" name="Flecha derecha 1">
          <a:extLst>
            <a:ext uri="{FF2B5EF4-FFF2-40B4-BE49-F238E27FC236}">
              <a16:creationId xmlns:a16="http://schemas.microsoft.com/office/drawing/2014/main" id="{6F6242F2-C184-4637-8B72-EE3C1F0F1B9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19" name="Flecha derecha 1">
          <a:extLst>
            <a:ext uri="{FF2B5EF4-FFF2-40B4-BE49-F238E27FC236}">
              <a16:creationId xmlns:a16="http://schemas.microsoft.com/office/drawing/2014/main" id="{63A058E7-FDA7-4F12-99B7-E18296D0C66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0" name="Flecha derecha 1">
          <a:extLst>
            <a:ext uri="{FF2B5EF4-FFF2-40B4-BE49-F238E27FC236}">
              <a16:creationId xmlns:a16="http://schemas.microsoft.com/office/drawing/2014/main" id="{BBA7C588-D734-4DA5-8C8F-4F261D89894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1" name="Flecha derecha 1">
          <a:extLst>
            <a:ext uri="{FF2B5EF4-FFF2-40B4-BE49-F238E27FC236}">
              <a16:creationId xmlns:a16="http://schemas.microsoft.com/office/drawing/2014/main" id="{72597528-EA17-40AA-BA8C-6F4AF4E8AEF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2" name="Flecha derecha 1">
          <a:extLst>
            <a:ext uri="{FF2B5EF4-FFF2-40B4-BE49-F238E27FC236}">
              <a16:creationId xmlns:a16="http://schemas.microsoft.com/office/drawing/2014/main" id="{FEDC3040-791B-4F35-80E4-DCE5355604C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3" name="Flecha derecha 1">
          <a:extLst>
            <a:ext uri="{FF2B5EF4-FFF2-40B4-BE49-F238E27FC236}">
              <a16:creationId xmlns:a16="http://schemas.microsoft.com/office/drawing/2014/main" id="{A772097B-797A-4D37-B2F8-40126090B93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4" name="Flecha derecha 1">
          <a:extLst>
            <a:ext uri="{FF2B5EF4-FFF2-40B4-BE49-F238E27FC236}">
              <a16:creationId xmlns:a16="http://schemas.microsoft.com/office/drawing/2014/main" id="{CFB87BF6-C8A8-48BC-BCF1-26373D59C79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5" name="Flecha derecha 1">
          <a:extLst>
            <a:ext uri="{FF2B5EF4-FFF2-40B4-BE49-F238E27FC236}">
              <a16:creationId xmlns:a16="http://schemas.microsoft.com/office/drawing/2014/main" id="{FF352501-3E3A-4D3D-85F9-C32196C80AB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6" name="Flecha derecha 1">
          <a:extLst>
            <a:ext uri="{FF2B5EF4-FFF2-40B4-BE49-F238E27FC236}">
              <a16:creationId xmlns:a16="http://schemas.microsoft.com/office/drawing/2014/main" id="{EB226A9D-14D9-4CAE-876C-2C7FF05F8FF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7" name="Flecha derecha 1">
          <a:extLst>
            <a:ext uri="{FF2B5EF4-FFF2-40B4-BE49-F238E27FC236}">
              <a16:creationId xmlns:a16="http://schemas.microsoft.com/office/drawing/2014/main" id="{5FD61B23-AE80-49B2-AAB8-434763518D4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8" name="Flecha derecha 1">
          <a:extLst>
            <a:ext uri="{FF2B5EF4-FFF2-40B4-BE49-F238E27FC236}">
              <a16:creationId xmlns:a16="http://schemas.microsoft.com/office/drawing/2014/main" id="{1EF72E1A-CE30-48F3-B8DC-40ACFE8F1A5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29" name="Flecha derecha 1">
          <a:extLst>
            <a:ext uri="{FF2B5EF4-FFF2-40B4-BE49-F238E27FC236}">
              <a16:creationId xmlns:a16="http://schemas.microsoft.com/office/drawing/2014/main" id="{CD57A648-8CEA-4CFA-B5F9-85A915A9DD5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0" name="Flecha derecha 1">
          <a:extLst>
            <a:ext uri="{FF2B5EF4-FFF2-40B4-BE49-F238E27FC236}">
              <a16:creationId xmlns:a16="http://schemas.microsoft.com/office/drawing/2014/main" id="{27B7B893-6DCE-4AD3-8125-913A3119DAE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1" name="Flecha derecha 1">
          <a:extLst>
            <a:ext uri="{FF2B5EF4-FFF2-40B4-BE49-F238E27FC236}">
              <a16:creationId xmlns:a16="http://schemas.microsoft.com/office/drawing/2014/main" id="{BB4E7D0C-A90B-465D-AA43-2B8D78A154F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2" name="Flecha derecha 1">
          <a:extLst>
            <a:ext uri="{FF2B5EF4-FFF2-40B4-BE49-F238E27FC236}">
              <a16:creationId xmlns:a16="http://schemas.microsoft.com/office/drawing/2014/main" id="{DEAC4286-CEE1-4B4B-A643-48A8CF44A7A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3" name="Flecha derecha 1">
          <a:extLst>
            <a:ext uri="{FF2B5EF4-FFF2-40B4-BE49-F238E27FC236}">
              <a16:creationId xmlns:a16="http://schemas.microsoft.com/office/drawing/2014/main" id="{DA24BDB3-438E-4C33-895D-EB823C411A3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4" name="Flecha derecha 1">
          <a:extLst>
            <a:ext uri="{FF2B5EF4-FFF2-40B4-BE49-F238E27FC236}">
              <a16:creationId xmlns:a16="http://schemas.microsoft.com/office/drawing/2014/main" id="{066F8453-65B6-4162-8FE7-C55AAF63D41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5" name="Flecha derecha 1">
          <a:extLst>
            <a:ext uri="{FF2B5EF4-FFF2-40B4-BE49-F238E27FC236}">
              <a16:creationId xmlns:a16="http://schemas.microsoft.com/office/drawing/2014/main" id="{5FFC2766-CF83-43D6-A216-FF599AF4CEC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6" name="Flecha derecha 1">
          <a:extLst>
            <a:ext uri="{FF2B5EF4-FFF2-40B4-BE49-F238E27FC236}">
              <a16:creationId xmlns:a16="http://schemas.microsoft.com/office/drawing/2014/main" id="{2BFF1BDF-D3A7-472F-97F8-BD9EBB77474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7" name="Flecha derecha 1">
          <a:extLst>
            <a:ext uri="{FF2B5EF4-FFF2-40B4-BE49-F238E27FC236}">
              <a16:creationId xmlns:a16="http://schemas.microsoft.com/office/drawing/2014/main" id="{11A0311C-B1BE-4C5E-83F2-A3D1698AB7E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8" name="Flecha derecha 1">
          <a:extLst>
            <a:ext uri="{FF2B5EF4-FFF2-40B4-BE49-F238E27FC236}">
              <a16:creationId xmlns:a16="http://schemas.microsoft.com/office/drawing/2014/main" id="{214C24C4-1E43-4EFD-95A8-06DFC0C109A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39" name="Flecha derecha 1">
          <a:extLst>
            <a:ext uri="{FF2B5EF4-FFF2-40B4-BE49-F238E27FC236}">
              <a16:creationId xmlns:a16="http://schemas.microsoft.com/office/drawing/2014/main" id="{9E905FD4-0130-441B-81AF-4993AA5500B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0" name="Flecha derecha 1">
          <a:extLst>
            <a:ext uri="{FF2B5EF4-FFF2-40B4-BE49-F238E27FC236}">
              <a16:creationId xmlns:a16="http://schemas.microsoft.com/office/drawing/2014/main" id="{6EA7CABB-1684-4623-BB02-1B04C353A1C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1" name="Flecha derecha 1">
          <a:extLst>
            <a:ext uri="{FF2B5EF4-FFF2-40B4-BE49-F238E27FC236}">
              <a16:creationId xmlns:a16="http://schemas.microsoft.com/office/drawing/2014/main" id="{A8A2C591-9C96-48F7-8CF3-8C55E72AE84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2" name="Flecha derecha 1">
          <a:extLst>
            <a:ext uri="{FF2B5EF4-FFF2-40B4-BE49-F238E27FC236}">
              <a16:creationId xmlns:a16="http://schemas.microsoft.com/office/drawing/2014/main" id="{1643CB14-6FF2-4E56-A5B4-3D7691CE885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3" name="Flecha derecha 1">
          <a:extLst>
            <a:ext uri="{FF2B5EF4-FFF2-40B4-BE49-F238E27FC236}">
              <a16:creationId xmlns:a16="http://schemas.microsoft.com/office/drawing/2014/main" id="{E6B3FB85-35E2-4586-92F2-0A7F583AEE4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4" name="Flecha derecha 1">
          <a:extLst>
            <a:ext uri="{FF2B5EF4-FFF2-40B4-BE49-F238E27FC236}">
              <a16:creationId xmlns:a16="http://schemas.microsoft.com/office/drawing/2014/main" id="{311BF9A4-B58B-4B90-A422-3C12CB66E5D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5" name="Flecha derecha 1">
          <a:extLst>
            <a:ext uri="{FF2B5EF4-FFF2-40B4-BE49-F238E27FC236}">
              <a16:creationId xmlns:a16="http://schemas.microsoft.com/office/drawing/2014/main" id="{2B1BEBB1-AC8B-4E02-855B-01BD2BEAA66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6" name="Flecha derecha 1">
          <a:extLst>
            <a:ext uri="{FF2B5EF4-FFF2-40B4-BE49-F238E27FC236}">
              <a16:creationId xmlns:a16="http://schemas.microsoft.com/office/drawing/2014/main" id="{BC7ACD2B-4EB4-49B1-84BA-11E5BC1019D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7" name="Flecha derecha 1">
          <a:extLst>
            <a:ext uri="{FF2B5EF4-FFF2-40B4-BE49-F238E27FC236}">
              <a16:creationId xmlns:a16="http://schemas.microsoft.com/office/drawing/2014/main" id="{F89DE90E-A5D9-410E-8FFC-F843FDFDF33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8" name="Flecha derecha 1">
          <a:extLst>
            <a:ext uri="{FF2B5EF4-FFF2-40B4-BE49-F238E27FC236}">
              <a16:creationId xmlns:a16="http://schemas.microsoft.com/office/drawing/2014/main" id="{9540951C-2BD1-4A51-9902-730EF4A5942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49" name="Flecha derecha 1">
          <a:extLst>
            <a:ext uri="{FF2B5EF4-FFF2-40B4-BE49-F238E27FC236}">
              <a16:creationId xmlns:a16="http://schemas.microsoft.com/office/drawing/2014/main" id="{1FE0573E-2AA7-4ABA-9A1E-8D7A6278499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0" name="Flecha derecha 1">
          <a:extLst>
            <a:ext uri="{FF2B5EF4-FFF2-40B4-BE49-F238E27FC236}">
              <a16:creationId xmlns:a16="http://schemas.microsoft.com/office/drawing/2014/main" id="{D7D8BE28-F9B8-44B7-8F81-465FF8ABDCF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1" name="Flecha derecha 1">
          <a:extLst>
            <a:ext uri="{FF2B5EF4-FFF2-40B4-BE49-F238E27FC236}">
              <a16:creationId xmlns:a16="http://schemas.microsoft.com/office/drawing/2014/main" id="{84202DFE-9F82-42C6-99AE-C8B3D439C84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2" name="Flecha derecha 1">
          <a:extLst>
            <a:ext uri="{FF2B5EF4-FFF2-40B4-BE49-F238E27FC236}">
              <a16:creationId xmlns:a16="http://schemas.microsoft.com/office/drawing/2014/main" id="{DD0C6550-6F54-4A44-A81D-0E812D64828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3" name="Flecha derecha 1">
          <a:extLst>
            <a:ext uri="{FF2B5EF4-FFF2-40B4-BE49-F238E27FC236}">
              <a16:creationId xmlns:a16="http://schemas.microsoft.com/office/drawing/2014/main" id="{7041208E-71C0-4AEC-872E-5C75FD7CE75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4" name="Flecha derecha 1">
          <a:extLst>
            <a:ext uri="{FF2B5EF4-FFF2-40B4-BE49-F238E27FC236}">
              <a16:creationId xmlns:a16="http://schemas.microsoft.com/office/drawing/2014/main" id="{609329FA-B17B-46E1-86A3-0EA62DBD8CE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5" name="Flecha derecha 1">
          <a:extLst>
            <a:ext uri="{FF2B5EF4-FFF2-40B4-BE49-F238E27FC236}">
              <a16:creationId xmlns:a16="http://schemas.microsoft.com/office/drawing/2014/main" id="{594ACC91-BCEA-463C-B70E-68668202768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6" name="Flecha derecha 1">
          <a:extLst>
            <a:ext uri="{FF2B5EF4-FFF2-40B4-BE49-F238E27FC236}">
              <a16:creationId xmlns:a16="http://schemas.microsoft.com/office/drawing/2014/main" id="{B48F11EE-DEDE-4891-84C2-1BF2CE82A99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7" name="Flecha derecha 1">
          <a:extLst>
            <a:ext uri="{FF2B5EF4-FFF2-40B4-BE49-F238E27FC236}">
              <a16:creationId xmlns:a16="http://schemas.microsoft.com/office/drawing/2014/main" id="{D95799FF-C3D9-45F0-9D65-ED44F9D1C98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8" name="Flecha derecha 1">
          <a:extLst>
            <a:ext uri="{FF2B5EF4-FFF2-40B4-BE49-F238E27FC236}">
              <a16:creationId xmlns:a16="http://schemas.microsoft.com/office/drawing/2014/main" id="{63CAAD0E-A9A9-40B6-AD4F-51B400C9A42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59" name="Flecha derecha 1">
          <a:extLst>
            <a:ext uri="{FF2B5EF4-FFF2-40B4-BE49-F238E27FC236}">
              <a16:creationId xmlns:a16="http://schemas.microsoft.com/office/drawing/2014/main" id="{AC902B7A-FB9D-4A57-9A72-244F47FBDAA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0" name="Flecha derecha 1">
          <a:extLst>
            <a:ext uri="{FF2B5EF4-FFF2-40B4-BE49-F238E27FC236}">
              <a16:creationId xmlns:a16="http://schemas.microsoft.com/office/drawing/2014/main" id="{A6B88442-B1F6-4F31-97E1-4F8A3617CB8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1" name="Flecha derecha 1">
          <a:extLst>
            <a:ext uri="{FF2B5EF4-FFF2-40B4-BE49-F238E27FC236}">
              <a16:creationId xmlns:a16="http://schemas.microsoft.com/office/drawing/2014/main" id="{2BF9A2FC-74F6-4DB2-A0CE-F152D675E11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2" name="Flecha derecha 1">
          <a:extLst>
            <a:ext uri="{FF2B5EF4-FFF2-40B4-BE49-F238E27FC236}">
              <a16:creationId xmlns:a16="http://schemas.microsoft.com/office/drawing/2014/main" id="{6D154C91-8E0F-4D48-8C8E-11FF17C26C4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3" name="Flecha derecha 1">
          <a:extLst>
            <a:ext uri="{FF2B5EF4-FFF2-40B4-BE49-F238E27FC236}">
              <a16:creationId xmlns:a16="http://schemas.microsoft.com/office/drawing/2014/main" id="{92C6CED7-A61E-4BF9-9B72-882219A54F0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4" name="Flecha derecha 1">
          <a:extLst>
            <a:ext uri="{FF2B5EF4-FFF2-40B4-BE49-F238E27FC236}">
              <a16:creationId xmlns:a16="http://schemas.microsoft.com/office/drawing/2014/main" id="{E72585E5-15F9-484D-9EA9-010BBF69B87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5" name="Flecha derecha 1">
          <a:extLst>
            <a:ext uri="{FF2B5EF4-FFF2-40B4-BE49-F238E27FC236}">
              <a16:creationId xmlns:a16="http://schemas.microsoft.com/office/drawing/2014/main" id="{BC59EE3B-F7A0-4258-8C45-7637C484466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6" name="Flecha derecha 1">
          <a:extLst>
            <a:ext uri="{FF2B5EF4-FFF2-40B4-BE49-F238E27FC236}">
              <a16:creationId xmlns:a16="http://schemas.microsoft.com/office/drawing/2014/main" id="{E1B05126-7D0A-4639-9C62-49E62269004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7" name="Flecha derecha 1">
          <a:extLst>
            <a:ext uri="{FF2B5EF4-FFF2-40B4-BE49-F238E27FC236}">
              <a16:creationId xmlns:a16="http://schemas.microsoft.com/office/drawing/2014/main" id="{71E39948-3CE6-43A2-83F0-32D34596E4F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8" name="Flecha derecha 1">
          <a:extLst>
            <a:ext uri="{FF2B5EF4-FFF2-40B4-BE49-F238E27FC236}">
              <a16:creationId xmlns:a16="http://schemas.microsoft.com/office/drawing/2014/main" id="{5F8554CA-9C54-4883-9284-58EE1434661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69" name="Flecha derecha 1">
          <a:extLst>
            <a:ext uri="{FF2B5EF4-FFF2-40B4-BE49-F238E27FC236}">
              <a16:creationId xmlns:a16="http://schemas.microsoft.com/office/drawing/2014/main" id="{043FD686-534C-41A2-AA7F-BAE0F139771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0" name="Flecha derecha 1">
          <a:extLst>
            <a:ext uri="{FF2B5EF4-FFF2-40B4-BE49-F238E27FC236}">
              <a16:creationId xmlns:a16="http://schemas.microsoft.com/office/drawing/2014/main" id="{09B260F5-18AA-493C-B5BD-0F0C2BDAF69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1" name="Flecha derecha 1">
          <a:extLst>
            <a:ext uri="{FF2B5EF4-FFF2-40B4-BE49-F238E27FC236}">
              <a16:creationId xmlns:a16="http://schemas.microsoft.com/office/drawing/2014/main" id="{12CF0D37-3470-4319-86E5-E6A5A000AA8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2" name="Flecha derecha 1">
          <a:extLst>
            <a:ext uri="{FF2B5EF4-FFF2-40B4-BE49-F238E27FC236}">
              <a16:creationId xmlns:a16="http://schemas.microsoft.com/office/drawing/2014/main" id="{0140CA7A-EB62-4FD2-96E3-662C367000C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3" name="Flecha derecha 1">
          <a:extLst>
            <a:ext uri="{FF2B5EF4-FFF2-40B4-BE49-F238E27FC236}">
              <a16:creationId xmlns:a16="http://schemas.microsoft.com/office/drawing/2014/main" id="{21D58E3C-5A4F-4E58-AA23-790748D82F7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4" name="Flecha derecha 1">
          <a:extLst>
            <a:ext uri="{FF2B5EF4-FFF2-40B4-BE49-F238E27FC236}">
              <a16:creationId xmlns:a16="http://schemas.microsoft.com/office/drawing/2014/main" id="{96489434-8DE2-4F21-AD56-99A1BA621CB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5" name="Flecha derecha 1">
          <a:extLst>
            <a:ext uri="{FF2B5EF4-FFF2-40B4-BE49-F238E27FC236}">
              <a16:creationId xmlns:a16="http://schemas.microsoft.com/office/drawing/2014/main" id="{4BE80AE1-C05C-4394-9C0E-25016DEB651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6" name="Flecha derecha 1">
          <a:extLst>
            <a:ext uri="{FF2B5EF4-FFF2-40B4-BE49-F238E27FC236}">
              <a16:creationId xmlns:a16="http://schemas.microsoft.com/office/drawing/2014/main" id="{674745EB-ACD7-4CE9-8D9F-E78C25B44CA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7" name="Flecha derecha 1">
          <a:extLst>
            <a:ext uri="{FF2B5EF4-FFF2-40B4-BE49-F238E27FC236}">
              <a16:creationId xmlns:a16="http://schemas.microsoft.com/office/drawing/2014/main" id="{E73E8861-B647-48CF-B619-9C5B39BA719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8" name="Flecha derecha 1">
          <a:extLst>
            <a:ext uri="{FF2B5EF4-FFF2-40B4-BE49-F238E27FC236}">
              <a16:creationId xmlns:a16="http://schemas.microsoft.com/office/drawing/2014/main" id="{6B73F138-F305-4B87-AA4E-CC358135199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79" name="Flecha derecha 1">
          <a:extLst>
            <a:ext uri="{FF2B5EF4-FFF2-40B4-BE49-F238E27FC236}">
              <a16:creationId xmlns:a16="http://schemas.microsoft.com/office/drawing/2014/main" id="{A1A9863B-355C-4A9F-9322-9551D11755D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0" name="Flecha derecha 1">
          <a:extLst>
            <a:ext uri="{FF2B5EF4-FFF2-40B4-BE49-F238E27FC236}">
              <a16:creationId xmlns:a16="http://schemas.microsoft.com/office/drawing/2014/main" id="{4CA70581-0F40-4C23-96F0-B11FC453AC5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1" name="Flecha derecha 1">
          <a:extLst>
            <a:ext uri="{FF2B5EF4-FFF2-40B4-BE49-F238E27FC236}">
              <a16:creationId xmlns:a16="http://schemas.microsoft.com/office/drawing/2014/main" id="{5A9F2578-3461-4CF1-9910-F53A2E597D3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2" name="Flecha derecha 1">
          <a:extLst>
            <a:ext uri="{FF2B5EF4-FFF2-40B4-BE49-F238E27FC236}">
              <a16:creationId xmlns:a16="http://schemas.microsoft.com/office/drawing/2014/main" id="{D1DF0551-8DAE-4DD1-8ABB-3BBF4FFA79E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3" name="Flecha derecha 1">
          <a:extLst>
            <a:ext uri="{FF2B5EF4-FFF2-40B4-BE49-F238E27FC236}">
              <a16:creationId xmlns:a16="http://schemas.microsoft.com/office/drawing/2014/main" id="{C8908419-BA6B-4A55-A12A-E0E98BB90D1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4" name="Flecha derecha 1">
          <a:extLst>
            <a:ext uri="{FF2B5EF4-FFF2-40B4-BE49-F238E27FC236}">
              <a16:creationId xmlns:a16="http://schemas.microsoft.com/office/drawing/2014/main" id="{96488E72-1361-4A2A-A843-8D21CE3EE50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5" name="Flecha derecha 1">
          <a:extLst>
            <a:ext uri="{FF2B5EF4-FFF2-40B4-BE49-F238E27FC236}">
              <a16:creationId xmlns:a16="http://schemas.microsoft.com/office/drawing/2014/main" id="{E767A28B-65A0-4177-8C93-90514290D18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6" name="Flecha derecha 1">
          <a:extLst>
            <a:ext uri="{FF2B5EF4-FFF2-40B4-BE49-F238E27FC236}">
              <a16:creationId xmlns:a16="http://schemas.microsoft.com/office/drawing/2014/main" id="{F8794708-E63B-4C26-94A7-964264A9FD1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7" name="Flecha derecha 1">
          <a:extLst>
            <a:ext uri="{FF2B5EF4-FFF2-40B4-BE49-F238E27FC236}">
              <a16:creationId xmlns:a16="http://schemas.microsoft.com/office/drawing/2014/main" id="{9205DD00-2950-4E48-9678-5DAF97620EF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8" name="Flecha derecha 1">
          <a:extLst>
            <a:ext uri="{FF2B5EF4-FFF2-40B4-BE49-F238E27FC236}">
              <a16:creationId xmlns:a16="http://schemas.microsoft.com/office/drawing/2014/main" id="{5150199C-EDD4-418C-923D-B91507EF005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89" name="Flecha derecha 1">
          <a:extLst>
            <a:ext uri="{FF2B5EF4-FFF2-40B4-BE49-F238E27FC236}">
              <a16:creationId xmlns:a16="http://schemas.microsoft.com/office/drawing/2014/main" id="{D14153D1-CEEC-441C-9A28-E617B71D40C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0" name="Flecha derecha 1">
          <a:extLst>
            <a:ext uri="{FF2B5EF4-FFF2-40B4-BE49-F238E27FC236}">
              <a16:creationId xmlns:a16="http://schemas.microsoft.com/office/drawing/2014/main" id="{999521E0-7E3A-4687-9372-E31A75A6601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1" name="Flecha derecha 1">
          <a:extLst>
            <a:ext uri="{FF2B5EF4-FFF2-40B4-BE49-F238E27FC236}">
              <a16:creationId xmlns:a16="http://schemas.microsoft.com/office/drawing/2014/main" id="{3E272D89-8873-432E-A1CA-B9EC3247D59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2" name="Flecha derecha 1">
          <a:extLst>
            <a:ext uri="{FF2B5EF4-FFF2-40B4-BE49-F238E27FC236}">
              <a16:creationId xmlns:a16="http://schemas.microsoft.com/office/drawing/2014/main" id="{FC39DDC9-1342-4F28-9C5C-0AA58B339DC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3" name="Flecha derecha 1">
          <a:extLst>
            <a:ext uri="{FF2B5EF4-FFF2-40B4-BE49-F238E27FC236}">
              <a16:creationId xmlns:a16="http://schemas.microsoft.com/office/drawing/2014/main" id="{AB55E4DD-5EF5-447B-A381-11753247F27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4" name="Flecha derecha 1">
          <a:extLst>
            <a:ext uri="{FF2B5EF4-FFF2-40B4-BE49-F238E27FC236}">
              <a16:creationId xmlns:a16="http://schemas.microsoft.com/office/drawing/2014/main" id="{715F196E-5EF1-4DD9-8030-6E3D2FF8D035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5" name="Flecha derecha 1">
          <a:extLst>
            <a:ext uri="{FF2B5EF4-FFF2-40B4-BE49-F238E27FC236}">
              <a16:creationId xmlns:a16="http://schemas.microsoft.com/office/drawing/2014/main" id="{9455FD3C-BB2D-42DC-B840-1A5726D2D56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6" name="Flecha derecha 1">
          <a:extLst>
            <a:ext uri="{FF2B5EF4-FFF2-40B4-BE49-F238E27FC236}">
              <a16:creationId xmlns:a16="http://schemas.microsoft.com/office/drawing/2014/main" id="{8CE87842-4BA2-4DDB-81C6-42183F3D6BE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7" name="Flecha derecha 1">
          <a:extLst>
            <a:ext uri="{FF2B5EF4-FFF2-40B4-BE49-F238E27FC236}">
              <a16:creationId xmlns:a16="http://schemas.microsoft.com/office/drawing/2014/main" id="{0D07BFB8-3D71-461D-AFC1-E36CE4A4725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8" name="Flecha derecha 1">
          <a:extLst>
            <a:ext uri="{FF2B5EF4-FFF2-40B4-BE49-F238E27FC236}">
              <a16:creationId xmlns:a16="http://schemas.microsoft.com/office/drawing/2014/main" id="{E6BE8FFB-8898-43C1-BB94-8BD84D09314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599" name="Flecha derecha 1">
          <a:extLst>
            <a:ext uri="{FF2B5EF4-FFF2-40B4-BE49-F238E27FC236}">
              <a16:creationId xmlns:a16="http://schemas.microsoft.com/office/drawing/2014/main" id="{C379C9FA-82E8-45B2-9604-BBF6A77C0FA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0" name="Flecha derecha 1">
          <a:extLst>
            <a:ext uri="{FF2B5EF4-FFF2-40B4-BE49-F238E27FC236}">
              <a16:creationId xmlns:a16="http://schemas.microsoft.com/office/drawing/2014/main" id="{7A24C943-4392-4A17-AC75-1C9F620D1CBB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1" name="Flecha derecha 1">
          <a:extLst>
            <a:ext uri="{FF2B5EF4-FFF2-40B4-BE49-F238E27FC236}">
              <a16:creationId xmlns:a16="http://schemas.microsoft.com/office/drawing/2014/main" id="{945CCB67-015C-4653-9007-DB5C5CB6869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2" name="Flecha derecha 1">
          <a:extLst>
            <a:ext uri="{FF2B5EF4-FFF2-40B4-BE49-F238E27FC236}">
              <a16:creationId xmlns:a16="http://schemas.microsoft.com/office/drawing/2014/main" id="{445A928B-006B-4A6E-92AD-C696C99A3A8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3" name="Flecha derecha 1">
          <a:extLst>
            <a:ext uri="{FF2B5EF4-FFF2-40B4-BE49-F238E27FC236}">
              <a16:creationId xmlns:a16="http://schemas.microsoft.com/office/drawing/2014/main" id="{F36E69A8-1B54-495F-984A-303347E7D5F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4" name="Flecha derecha 1">
          <a:extLst>
            <a:ext uri="{FF2B5EF4-FFF2-40B4-BE49-F238E27FC236}">
              <a16:creationId xmlns:a16="http://schemas.microsoft.com/office/drawing/2014/main" id="{F83B91A1-D381-4E40-B491-F5B424764E5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5" name="Flecha derecha 1">
          <a:extLst>
            <a:ext uri="{FF2B5EF4-FFF2-40B4-BE49-F238E27FC236}">
              <a16:creationId xmlns:a16="http://schemas.microsoft.com/office/drawing/2014/main" id="{5FF2952E-AFE4-400A-8620-742DF53468A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6" name="Flecha derecha 1">
          <a:extLst>
            <a:ext uri="{FF2B5EF4-FFF2-40B4-BE49-F238E27FC236}">
              <a16:creationId xmlns:a16="http://schemas.microsoft.com/office/drawing/2014/main" id="{B8E20196-43ED-4B91-BB03-7A806427243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7" name="Flecha derecha 1">
          <a:extLst>
            <a:ext uri="{FF2B5EF4-FFF2-40B4-BE49-F238E27FC236}">
              <a16:creationId xmlns:a16="http://schemas.microsoft.com/office/drawing/2014/main" id="{053EA6B2-D777-4E0C-98D3-6B42B665051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8" name="Flecha derecha 1">
          <a:extLst>
            <a:ext uri="{FF2B5EF4-FFF2-40B4-BE49-F238E27FC236}">
              <a16:creationId xmlns:a16="http://schemas.microsoft.com/office/drawing/2014/main" id="{B1D82137-8F7F-4C07-9AF9-C7ECF677D64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09" name="Flecha derecha 1">
          <a:extLst>
            <a:ext uri="{FF2B5EF4-FFF2-40B4-BE49-F238E27FC236}">
              <a16:creationId xmlns:a16="http://schemas.microsoft.com/office/drawing/2014/main" id="{198329ED-EE11-41DF-9BF3-EB601F41F7A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0" name="Flecha derecha 1">
          <a:extLst>
            <a:ext uri="{FF2B5EF4-FFF2-40B4-BE49-F238E27FC236}">
              <a16:creationId xmlns:a16="http://schemas.microsoft.com/office/drawing/2014/main" id="{E5566E73-5432-4CD9-8626-C2CC24412F7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1" name="Flecha derecha 1">
          <a:extLst>
            <a:ext uri="{FF2B5EF4-FFF2-40B4-BE49-F238E27FC236}">
              <a16:creationId xmlns:a16="http://schemas.microsoft.com/office/drawing/2014/main" id="{82C43881-A607-4BFA-BA58-E1FB070561D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2" name="Flecha derecha 1">
          <a:extLst>
            <a:ext uri="{FF2B5EF4-FFF2-40B4-BE49-F238E27FC236}">
              <a16:creationId xmlns:a16="http://schemas.microsoft.com/office/drawing/2014/main" id="{54959791-0E80-4BC5-B6C9-72C87475DCD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3" name="Flecha derecha 1">
          <a:extLst>
            <a:ext uri="{FF2B5EF4-FFF2-40B4-BE49-F238E27FC236}">
              <a16:creationId xmlns:a16="http://schemas.microsoft.com/office/drawing/2014/main" id="{6002DDCD-3E7E-400C-B82B-162FC966166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4" name="Flecha derecha 1">
          <a:extLst>
            <a:ext uri="{FF2B5EF4-FFF2-40B4-BE49-F238E27FC236}">
              <a16:creationId xmlns:a16="http://schemas.microsoft.com/office/drawing/2014/main" id="{2C6B1F10-54A0-4D62-B3A9-DFA813FFD16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5" name="Flecha derecha 1">
          <a:extLst>
            <a:ext uri="{FF2B5EF4-FFF2-40B4-BE49-F238E27FC236}">
              <a16:creationId xmlns:a16="http://schemas.microsoft.com/office/drawing/2014/main" id="{C868C4FD-54A4-4E9B-8126-DB74F3E49FE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6" name="Flecha derecha 1">
          <a:extLst>
            <a:ext uri="{FF2B5EF4-FFF2-40B4-BE49-F238E27FC236}">
              <a16:creationId xmlns:a16="http://schemas.microsoft.com/office/drawing/2014/main" id="{C774FA64-B4FE-4E09-B018-FB592CAB1A2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7" name="Flecha derecha 1">
          <a:extLst>
            <a:ext uri="{FF2B5EF4-FFF2-40B4-BE49-F238E27FC236}">
              <a16:creationId xmlns:a16="http://schemas.microsoft.com/office/drawing/2014/main" id="{73D9EDAE-9118-4EE7-ADC9-AB9B4A3322C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8" name="Flecha derecha 1">
          <a:extLst>
            <a:ext uri="{FF2B5EF4-FFF2-40B4-BE49-F238E27FC236}">
              <a16:creationId xmlns:a16="http://schemas.microsoft.com/office/drawing/2014/main" id="{56B7BC57-8A81-45C2-B151-7E118B9F95E1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19" name="Flecha derecha 1">
          <a:extLst>
            <a:ext uri="{FF2B5EF4-FFF2-40B4-BE49-F238E27FC236}">
              <a16:creationId xmlns:a16="http://schemas.microsoft.com/office/drawing/2014/main" id="{EA090F9B-4CBA-48E9-9C6F-AF943A1758A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0" name="Flecha derecha 1">
          <a:extLst>
            <a:ext uri="{FF2B5EF4-FFF2-40B4-BE49-F238E27FC236}">
              <a16:creationId xmlns:a16="http://schemas.microsoft.com/office/drawing/2014/main" id="{BFA23741-0A4E-4FE7-9AD5-A590D2FE689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1" name="Flecha derecha 1">
          <a:extLst>
            <a:ext uri="{FF2B5EF4-FFF2-40B4-BE49-F238E27FC236}">
              <a16:creationId xmlns:a16="http://schemas.microsoft.com/office/drawing/2014/main" id="{45DBDE22-A050-4169-8C1C-04083AF8599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2" name="Flecha derecha 1">
          <a:extLst>
            <a:ext uri="{FF2B5EF4-FFF2-40B4-BE49-F238E27FC236}">
              <a16:creationId xmlns:a16="http://schemas.microsoft.com/office/drawing/2014/main" id="{E0985AE5-8AB4-4477-BD88-84CBA151903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3" name="Flecha derecha 1">
          <a:extLst>
            <a:ext uri="{FF2B5EF4-FFF2-40B4-BE49-F238E27FC236}">
              <a16:creationId xmlns:a16="http://schemas.microsoft.com/office/drawing/2014/main" id="{5350E1F0-6FBE-4531-A502-1B237B222CF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4" name="Flecha derecha 1">
          <a:extLst>
            <a:ext uri="{FF2B5EF4-FFF2-40B4-BE49-F238E27FC236}">
              <a16:creationId xmlns:a16="http://schemas.microsoft.com/office/drawing/2014/main" id="{F851D6BD-69D6-42BB-BBEA-51E288D455B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5" name="Flecha derecha 1">
          <a:extLst>
            <a:ext uri="{FF2B5EF4-FFF2-40B4-BE49-F238E27FC236}">
              <a16:creationId xmlns:a16="http://schemas.microsoft.com/office/drawing/2014/main" id="{3ABCE2CC-8447-4C01-B747-3D68B50A280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6" name="Flecha derecha 1">
          <a:extLst>
            <a:ext uri="{FF2B5EF4-FFF2-40B4-BE49-F238E27FC236}">
              <a16:creationId xmlns:a16="http://schemas.microsoft.com/office/drawing/2014/main" id="{B8CC6596-0B5E-42E8-80AF-F0A8E2A4582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7" name="Flecha derecha 1">
          <a:extLst>
            <a:ext uri="{FF2B5EF4-FFF2-40B4-BE49-F238E27FC236}">
              <a16:creationId xmlns:a16="http://schemas.microsoft.com/office/drawing/2014/main" id="{8F94CE48-35B9-4754-B859-3879D5548700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8" name="Flecha derecha 1">
          <a:extLst>
            <a:ext uri="{FF2B5EF4-FFF2-40B4-BE49-F238E27FC236}">
              <a16:creationId xmlns:a16="http://schemas.microsoft.com/office/drawing/2014/main" id="{B01C2293-20E6-448B-9DD2-9599784EB01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29" name="Flecha derecha 1">
          <a:extLst>
            <a:ext uri="{FF2B5EF4-FFF2-40B4-BE49-F238E27FC236}">
              <a16:creationId xmlns:a16="http://schemas.microsoft.com/office/drawing/2014/main" id="{2A9019B6-B1ED-45D6-B2FF-4D269E04133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0" name="Flecha derecha 1">
          <a:extLst>
            <a:ext uri="{FF2B5EF4-FFF2-40B4-BE49-F238E27FC236}">
              <a16:creationId xmlns:a16="http://schemas.microsoft.com/office/drawing/2014/main" id="{58D881FD-2ABA-407B-8520-84C80445809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1" name="Flecha derecha 1">
          <a:extLst>
            <a:ext uri="{FF2B5EF4-FFF2-40B4-BE49-F238E27FC236}">
              <a16:creationId xmlns:a16="http://schemas.microsoft.com/office/drawing/2014/main" id="{73A25363-6257-492F-AFF3-3AD535C60A9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2" name="Flecha derecha 1">
          <a:extLst>
            <a:ext uri="{FF2B5EF4-FFF2-40B4-BE49-F238E27FC236}">
              <a16:creationId xmlns:a16="http://schemas.microsoft.com/office/drawing/2014/main" id="{FAA7F902-187D-4B0A-9B5F-C2B93C33C65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3" name="Flecha derecha 1">
          <a:extLst>
            <a:ext uri="{FF2B5EF4-FFF2-40B4-BE49-F238E27FC236}">
              <a16:creationId xmlns:a16="http://schemas.microsoft.com/office/drawing/2014/main" id="{BAF85F1F-619D-41FC-83EA-B134DAEEC87D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4" name="Flecha derecha 1">
          <a:extLst>
            <a:ext uri="{FF2B5EF4-FFF2-40B4-BE49-F238E27FC236}">
              <a16:creationId xmlns:a16="http://schemas.microsoft.com/office/drawing/2014/main" id="{ACE5DB70-801A-4267-B6CD-F6E2991BB83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5" name="Flecha derecha 1">
          <a:extLst>
            <a:ext uri="{FF2B5EF4-FFF2-40B4-BE49-F238E27FC236}">
              <a16:creationId xmlns:a16="http://schemas.microsoft.com/office/drawing/2014/main" id="{26206295-0575-424E-A56E-41EF6515ACD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6" name="Flecha derecha 1">
          <a:extLst>
            <a:ext uri="{FF2B5EF4-FFF2-40B4-BE49-F238E27FC236}">
              <a16:creationId xmlns:a16="http://schemas.microsoft.com/office/drawing/2014/main" id="{7B55AD5B-A100-46F5-B7FE-A652509EF87F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7" name="Flecha derecha 1">
          <a:extLst>
            <a:ext uri="{FF2B5EF4-FFF2-40B4-BE49-F238E27FC236}">
              <a16:creationId xmlns:a16="http://schemas.microsoft.com/office/drawing/2014/main" id="{9353C681-9C42-4B4A-AC48-7CA5D82CCF1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8" name="Flecha derecha 1">
          <a:extLst>
            <a:ext uri="{FF2B5EF4-FFF2-40B4-BE49-F238E27FC236}">
              <a16:creationId xmlns:a16="http://schemas.microsoft.com/office/drawing/2014/main" id="{2F37F78F-4928-4C25-A273-E99668122F9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39" name="Flecha derecha 1">
          <a:extLst>
            <a:ext uri="{FF2B5EF4-FFF2-40B4-BE49-F238E27FC236}">
              <a16:creationId xmlns:a16="http://schemas.microsoft.com/office/drawing/2014/main" id="{7E2A98CD-CD87-4ABC-A02B-B40C15083DE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0" name="Flecha derecha 1">
          <a:extLst>
            <a:ext uri="{FF2B5EF4-FFF2-40B4-BE49-F238E27FC236}">
              <a16:creationId xmlns:a16="http://schemas.microsoft.com/office/drawing/2014/main" id="{980D35CD-E9B5-4DE5-AF6A-B46894DEB132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1" name="Flecha derecha 1">
          <a:extLst>
            <a:ext uri="{FF2B5EF4-FFF2-40B4-BE49-F238E27FC236}">
              <a16:creationId xmlns:a16="http://schemas.microsoft.com/office/drawing/2014/main" id="{FEAEA874-F55C-423E-B1ED-32277A85706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2" name="Flecha derecha 1">
          <a:extLst>
            <a:ext uri="{FF2B5EF4-FFF2-40B4-BE49-F238E27FC236}">
              <a16:creationId xmlns:a16="http://schemas.microsoft.com/office/drawing/2014/main" id="{D21AD589-5C6E-4FDB-ABD1-8259798AA33A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3" name="Flecha derecha 1">
          <a:extLst>
            <a:ext uri="{FF2B5EF4-FFF2-40B4-BE49-F238E27FC236}">
              <a16:creationId xmlns:a16="http://schemas.microsoft.com/office/drawing/2014/main" id="{2C040AD0-E8F7-41A3-814B-0C23F50ECA06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4" name="Flecha derecha 1">
          <a:extLst>
            <a:ext uri="{FF2B5EF4-FFF2-40B4-BE49-F238E27FC236}">
              <a16:creationId xmlns:a16="http://schemas.microsoft.com/office/drawing/2014/main" id="{AC587911-3A53-4BA5-A4D7-7708F81DCC84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5" name="Flecha derecha 1">
          <a:extLst>
            <a:ext uri="{FF2B5EF4-FFF2-40B4-BE49-F238E27FC236}">
              <a16:creationId xmlns:a16="http://schemas.microsoft.com/office/drawing/2014/main" id="{BF1D6FC4-5F4F-44EA-A430-569C4A9520BE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6" name="Flecha derecha 1">
          <a:extLst>
            <a:ext uri="{FF2B5EF4-FFF2-40B4-BE49-F238E27FC236}">
              <a16:creationId xmlns:a16="http://schemas.microsoft.com/office/drawing/2014/main" id="{9D7D1506-5760-4B7C-9C5B-9C5E49C3D0B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7" name="Flecha derecha 1">
          <a:extLst>
            <a:ext uri="{FF2B5EF4-FFF2-40B4-BE49-F238E27FC236}">
              <a16:creationId xmlns:a16="http://schemas.microsoft.com/office/drawing/2014/main" id="{963DB4A3-49DA-4266-9F3B-C43E7789BFF3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8" name="Flecha derecha 1">
          <a:extLst>
            <a:ext uri="{FF2B5EF4-FFF2-40B4-BE49-F238E27FC236}">
              <a16:creationId xmlns:a16="http://schemas.microsoft.com/office/drawing/2014/main" id="{CDE97A00-8EF8-46C4-A2CF-0A4363DE6FA7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49" name="Flecha derecha 1">
          <a:extLst>
            <a:ext uri="{FF2B5EF4-FFF2-40B4-BE49-F238E27FC236}">
              <a16:creationId xmlns:a16="http://schemas.microsoft.com/office/drawing/2014/main" id="{4251068C-EE42-4DFE-A9D6-526A3B95E139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50" name="Flecha derecha 1">
          <a:extLst>
            <a:ext uri="{FF2B5EF4-FFF2-40B4-BE49-F238E27FC236}">
              <a16:creationId xmlns:a16="http://schemas.microsoft.com/office/drawing/2014/main" id="{0DA3F1B9-FEE4-4E9E-B470-5B63854C5E1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51" name="Flecha derecha 1">
          <a:extLst>
            <a:ext uri="{FF2B5EF4-FFF2-40B4-BE49-F238E27FC236}">
              <a16:creationId xmlns:a16="http://schemas.microsoft.com/office/drawing/2014/main" id="{CB3D9E46-0F01-4ADC-9BF2-7B67F11E14DC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3213099</xdr:colOff>
      <xdr:row>120</xdr:row>
      <xdr:rowOff>47627</xdr:rowOff>
    </xdr:from>
    <xdr:to>
      <xdr:col>2</xdr:col>
      <xdr:colOff>3375024</xdr:colOff>
      <xdr:row>120</xdr:row>
      <xdr:rowOff>177800</xdr:rowOff>
    </xdr:to>
    <xdr:sp macro="" textlink="">
      <xdr:nvSpPr>
        <xdr:cNvPr id="652" name="Flecha derecha 1">
          <a:extLst>
            <a:ext uri="{FF2B5EF4-FFF2-40B4-BE49-F238E27FC236}">
              <a16:creationId xmlns:a16="http://schemas.microsoft.com/office/drawing/2014/main" id="{EDB8FC3F-756E-4F09-A55C-D272404812F8}"/>
            </a:ext>
          </a:extLst>
        </xdr:cNvPr>
        <xdr:cNvSpPr/>
      </xdr:nvSpPr>
      <xdr:spPr>
        <a:xfrm>
          <a:off x="3936999" y="23917277"/>
          <a:ext cx="161925" cy="13017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2B45E-77F1-4971-AA1F-EBA6D3A13EB3}">
  <sheetPr codeName="Hoja1"/>
  <dimension ref="A1:AP23"/>
  <sheetViews>
    <sheetView zoomScale="110" zoomScaleNormal="110" workbookViewId="0">
      <pane ySplit="2" topLeftCell="A3" activePane="bottomLeft" state="frozen"/>
      <selection activeCell="R4" sqref="R4"/>
      <selection pane="bottomLeft" activeCell="J9" sqref="J9"/>
    </sheetView>
  </sheetViews>
  <sheetFormatPr baseColWidth="10" defaultColWidth="11.42578125" defaultRowHeight="15" x14ac:dyDescent="0.25"/>
  <cols>
    <col min="1" max="1" width="17" bestFit="1" customWidth="1"/>
    <col min="2" max="2" width="12" bestFit="1" customWidth="1"/>
    <col min="3" max="3" width="11.5703125" bestFit="1" customWidth="1"/>
    <col min="4" max="6" width="12" bestFit="1" customWidth="1"/>
    <col min="7" max="7" width="13.7109375" customWidth="1"/>
    <col min="8" max="8" width="13.5703125" customWidth="1"/>
    <col min="9" max="9" width="13.7109375" customWidth="1"/>
    <col min="10" max="11" width="12" bestFit="1" customWidth="1"/>
    <col min="12" max="12" width="11.85546875" bestFit="1" customWidth="1"/>
    <col min="13" max="13" width="11.5703125" bestFit="1" customWidth="1"/>
    <col min="14" max="14" width="14.28515625" customWidth="1"/>
  </cols>
  <sheetData>
    <row r="1" spans="1:42" ht="21.75" customHeight="1" x14ac:dyDescent="0.25">
      <c r="A1" s="111" t="s">
        <v>524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3"/>
    </row>
    <row r="2" spans="1:42" ht="30" customHeight="1" x14ac:dyDescent="0.25">
      <c r="A2" s="28"/>
      <c r="B2" s="28" t="s">
        <v>406</v>
      </c>
      <c r="C2" s="28" t="s">
        <v>407</v>
      </c>
      <c r="D2" s="28" t="s">
        <v>408</v>
      </c>
      <c r="E2" s="28" t="s">
        <v>409</v>
      </c>
      <c r="F2" s="28" t="s">
        <v>410</v>
      </c>
      <c r="G2" s="28" t="s">
        <v>411</v>
      </c>
      <c r="H2" s="28" t="s">
        <v>412</v>
      </c>
      <c r="I2" s="28" t="s">
        <v>413</v>
      </c>
      <c r="J2" s="28" t="s">
        <v>414</v>
      </c>
      <c r="K2" s="28" t="s">
        <v>415</v>
      </c>
      <c r="L2" s="28" t="s">
        <v>416</v>
      </c>
      <c r="M2" s="28" t="s">
        <v>417</v>
      </c>
      <c r="N2" s="29" t="s">
        <v>418</v>
      </c>
      <c r="Q2">
        <f>SUBTOTAL(9,Q5:Q155)</f>
        <v>0</v>
      </c>
      <c r="AP2">
        <f>SUBTOTAL(9,AP5:AP437)</f>
        <v>0</v>
      </c>
    </row>
    <row r="3" spans="1:42" x14ac:dyDescent="0.25">
      <c r="A3" s="30" t="s">
        <v>490</v>
      </c>
      <c r="B3" s="31">
        <f>ENE!F2</f>
        <v>5159.68</v>
      </c>
      <c r="C3" s="31">
        <f>FEB!F2</f>
        <v>166.5</v>
      </c>
      <c r="D3" s="31">
        <f>MAR!F2</f>
        <v>55.5</v>
      </c>
      <c r="E3" s="52">
        <f>ABR!F2</f>
        <v>1605.6399999999999</v>
      </c>
      <c r="F3" s="31">
        <f>MAYO!F2</f>
        <v>0</v>
      </c>
      <c r="G3" s="31">
        <f>JUN!G2</f>
        <v>34278.638320346327</v>
      </c>
      <c r="H3" s="31"/>
      <c r="I3" s="31"/>
      <c r="J3" s="31"/>
      <c r="K3" s="31"/>
      <c r="L3" s="31"/>
      <c r="M3" s="31"/>
      <c r="N3" s="31"/>
    </row>
    <row r="4" spans="1:42" x14ac:dyDescent="0.25">
      <c r="A4" s="30" t="s">
        <v>446</v>
      </c>
      <c r="B4" s="31">
        <f>ENE!H2</f>
        <v>2233</v>
      </c>
      <c r="C4" s="31">
        <f>FEB!H2</f>
        <v>17991.599999999999</v>
      </c>
      <c r="D4" s="31">
        <f>MAR!H2</f>
        <v>0</v>
      </c>
      <c r="E4" s="52">
        <f>ABR!H2</f>
        <v>519.8424</v>
      </c>
      <c r="F4" s="31">
        <f>MAYO!H2</f>
        <v>12724.698</v>
      </c>
      <c r="G4" s="31">
        <f>JUN!I2</f>
        <v>5877.3129329004323</v>
      </c>
      <c r="H4" s="31"/>
      <c r="I4" s="31"/>
      <c r="J4" s="31"/>
      <c r="K4" s="31"/>
      <c r="L4" s="31"/>
      <c r="M4" s="31"/>
      <c r="N4" s="31"/>
    </row>
    <row r="5" spans="1:42" x14ac:dyDescent="0.25">
      <c r="A5" s="30" t="s">
        <v>419</v>
      </c>
      <c r="B5" s="31">
        <f>ENE!J2</f>
        <v>0</v>
      </c>
      <c r="C5" s="31">
        <f>FEB!J2</f>
        <v>0</v>
      </c>
      <c r="D5" s="31"/>
      <c r="E5" s="31">
        <f>ABR!J2</f>
        <v>1296.126</v>
      </c>
      <c r="F5" s="31">
        <v>0</v>
      </c>
      <c r="G5" s="31">
        <v>0</v>
      </c>
      <c r="H5" s="31"/>
      <c r="I5" s="31"/>
      <c r="J5" s="31"/>
      <c r="K5" s="31"/>
      <c r="L5" s="31"/>
      <c r="M5" s="31"/>
      <c r="N5" s="31"/>
    </row>
    <row r="6" spans="1:42" x14ac:dyDescent="0.25">
      <c r="A6" s="30" t="s">
        <v>480</v>
      </c>
      <c r="B6" s="31">
        <v>0</v>
      </c>
      <c r="C6" s="31">
        <v>0</v>
      </c>
      <c r="D6" s="31"/>
      <c r="E6" s="31"/>
      <c r="F6" s="31">
        <v>0</v>
      </c>
      <c r="G6" s="31">
        <v>0</v>
      </c>
      <c r="H6" s="31"/>
      <c r="I6" s="52"/>
      <c r="J6" s="52"/>
      <c r="K6" s="31"/>
      <c r="L6" s="31"/>
      <c r="M6" s="31"/>
      <c r="N6" s="31"/>
    </row>
    <row r="7" spans="1:42" x14ac:dyDescent="0.25">
      <c r="A7" s="30" t="s">
        <v>6</v>
      </c>
      <c r="B7" s="31">
        <v>0</v>
      </c>
      <c r="C7" s="31">
        <v>0</v>
      </c>
      <c r="D7" s="31"/>
      <c r="E7" s="31"/>
      <c r="F7" s="31">
        <v>0</v>
      </c>
      <c r="G7" s="31">
        <v>0</v>
      </c>
      <c r="H7" s="31"/>
      <c r="I7" s="52"/>
      <c r="J7" s="52"/>
      <c r="K7" s="31"/>
      <c r="L7" s="31"/>
      <c r="M7" s="31"/>
      <c r="N7" s="31"/>
    </row>
    <row r="8" spans="1:42" x14ac:dyDescent="0.25">
      <c r="A8" s="30" t="s">
        <v>420</v>
      </c>
      <c r="B8" s="31">
        <f>ENE!N2</f>
        <v>54281.353199999998</v>
      </c>
      <c r="C8" s="31">
        <f>FEB!N2</f>
        <v>54973.85</v>
      </c>
      <c r="D8" s="31">
        <f>MAR!N2</f>
        <v>13250.099999999999</v>
      </c>
      <c r="E8" s="31">
        <f>ABR!N2</f>
        <v>69326.587999999989</v>
      </c>
      <c r="F8" s="31">
        <f>MAYO!N2</f>
        <v>21216.399999999998</v>
      </c>
      <c r="G8" s="31">
        <f>JUN!O2</f>
        <v>85751.863199999993</v>
      </c>
      <c r="H8" s="31"/>
      <c r="I8" s="52"/>
      <c r="J8" s="31"/>
      <c r="K8" s="31"/>
      <c r="L8" s="31"/>
      <c r="M8" s="31"/>
      <c r="N8" s="31"/>
    </row>
    <row r="9" spans="1:42" ht="45" x14ac:dyDescent="0.25">
      <c r="A9" s="64" t="s">
        <v>511</v>
      </c>
      <c r="B9" s="31">
        <v>0</v>
      </c>
      <c r="C9" s="31">
        <v>0</v>
      </c>
      <c r="D9" s="31"/>
      <c r="E9" s="31"/>
      <c r="F9" s="31"/>
      <c r="G9" s="31">
        <v>0</v>
      </c>
      <c r="H9" s="31"/>
      <c r="I9" s="52"/>
      <c r="J9" s="31"/>
      <c r="K9" s="31"/>
      <c r="L9" s="31"/>
      <c r="M9" s="31"/>
      <c r="N9" s="31"/>
    </row>
    <row r="10" spans="1:42" x14ac:dyDescent="0.25">
      <c r="A10" s="30" t="s">
        <v>423</v>
      </c>
      <c r="B10" s="31">
        <f>ENE!P2</f>
        <v>544.02840000000003</v>
      </c>
      <c r="C10" s="31">
        <f>FEB!P2</f>
        <v>548.76119999999992</v>
      </c>
      <c r="D10" s="31">
        <f>MAR!P2</f>
        <v>1510.3896</v>
      </c>
      <c r="E10" s="31">
        <f>ABR!P2</f>
        <v>1896.3969999999999</v>
      </c>
      <c r="F10" s="31">
        <f>MAYO!P2</f>
        <v>0</v>
      </c>
      <c r="G10" s="31">
        <f>+JUN!Q2</f>
        <v>1676.4087999999997</v>
      </c>
      <c r="H10" s="31"/>
      <c r="I10" s="52"/>
      <c r="J10" s="31"/>
      <c r="K10" s="31"/>
      <c r="L10" s="31"/>
      <c r="M10" s="67"/>
      <c r="N10" s="31"/>
    </row>
    <row r="11" spans="1:42" x14ac:dyDescent="0.25">
      <c r="A11" s="30" t="s">
        <v>402</v>
      </c>
      <c r="B11" s="31">
        <v>0</v>
      </c>
      <c r="C11" s="31">
        <v>0</v>
      </c>
      <c r="D11" s="31"/>
      <c r="E11" s="31"/>
      <c r="F11" s="31">
        <v>0</v>
      </c>
      <c r="G11" s="31">
        <v>0</v>
      </c>
      <c r="H11" s="31"/>
      <c r="I11" s="52"/>
      <c r="J11" s="31"/>
      <c r="K11" s="31"/>
      <c r="L11" s="31"/>
      <c r="M11" s="31"/>
      <c r="N11" s="31"/>
    </row>
    <row r="12" spans="1:42" ht="14.25" customHeight="1" x14ac:dyDescent="0.25">
      <c r="A12" s="30" t="s">
        <v>481</v>
      </c>
      <c r="B12" s="31">
        <v>0</v>
      </c>
      <c r="C12" s="31">
        <v>0</v>
      </c>
      <c r="D12" s="31">
        <f>MAR!R2</f>
        <v>0</v>
      </c>
      <c r="E12" s="31"/>
      <c r="F12" s="31">
        <f>MAYO!R2</f>
        <v>120.2572</v>
      </c>
      <c r="G12" s="31">
        <f>JUN!S2</f>
        <v>638</v>
      </c>
      <c r="H12" s="31"/>
      <c r="I12" s="52"/>
      <c r="J12" s="31"/>
      <c r="K12" s="31"/>
      <c r="L12" s="31"/>
      <c r="M12" s="31"/>
      <c r="N12" s="31"/>
    </row>
    <row r="13" spans="1:42" x14ac:dyDescent="0.25">
      <c r="A13" s="30" t="s">
        <v>422</v>
      </c>
      <c r="B13" s="31">
        <f>ENE!V2</f>
        <v>8343.2999999999993</v>
      </c>
      <c r="C13" s="31">
        <f>FEB!V2+FEB!T2</f>
        <v>35435.865600000005</v>
      </c>
      <c r="D13" s="31">
        <f>MAR!V2</f>
        <v>4926.5200000000004</v>
      </c>
      <c r="E13" s="31"/>
      <c r="F13" s="31">
        <f>MAYO!V2</f>
        <v>154.21039999999999</v>
      </c>
      <c r="G13" s="31">
        <f>JUN!W2</f>
        <v>26119.511199999994</v>
      </c>
      <c r="H13" s="31"/>
      <c r="I13" s="52"/>
      <c r="J13" s="31"/>
      <c r="K13" s="31"/>
      <c r="L13" s="31"/>
      <c r="M13" s="31"/>
      <c r="N13" s="31"/>
    </row>
    <row r="14" spans="1:42" x14ac:dyDescent="0.25">
      <c r="A14" s="40" t="s">
        <v>421</v>
      </c>
      <c r="B14" s="31">
        <f>ENE!X2</f>
        <v>0</v>
      </c>
      <c r="C14" s="31">
        <v>0</v>
      </c>
      <c r="D14" s="31">
        <f>MAR!T2</f>
        <v>1139.4892666666665</v>
      </c>
      <c r="E14" s="31">
        <f>ABR!T2</f>
        <v>0</v>
      </c>
      <c r="F14" s="31">
        <f>MAYO!X2</f>
        <v>0</v>
      </c>
      <c r="G14" s="31">
        <f>JUN!Y2</f>
        <v>1837.7764</v>
      </c>
      <c r="H14" s="31"/>
      <c r="I14" s="52"/>
      <c r="J14" s="31"/>
      <c r="K14" s="31"/>
      <c r="L14" s="31"/>
      <c r="M14" s="31"/>
      <c r="N14" s="31"/>
    </row>
    <row r="15" spans="1:42" x14ac:dyDescent="0.25">
      <c r="A15" s="35" t="s">
        <v>445</v>
      </c>
      <c r="B15" s="39">
        <f>ENE!Z2</f>
        <v>0</v>
      </c>
      <c r="C15" s="31">
        <v>0</v>
      </c>
      <c r="D15" s="31"/>
      <c r="E15" s="31"/>
      <c r="F15" s="31">
        <v>0</v>
      </c>
      <c r="G15" s="31">
        <v>0</v>
      </c>
      <c r="H15" s="31"/>
      <c r="I15" s="52"/>
      <c r="J15" s="31"/>
      <c r="K15" s="31"/>
      <c r="L15" s="31"/>
      <c r="M15" s="31"/>
      <c r="N15" s="31"/>
    </row>
    <row r="16" spans="1:42" x14ac:dyDescent="0.25">
      <c r="A16" s="30" t="s">
        <v>424</v>
      </c>
      <c r="B16" s="31">
        <f>ENE!AB2</f>
        <v>4976.3999999999987</v>
      </c>
      <c r="C16" s="31">
        <f>FEB!AB2</f>
        <v>525.48</v>
      </c>
      <c r="D16" s="31"/>
      <c r="E16" s="31">
        <f>ABR!AB2</f>
        <v>1516.5724</v>
      </c>
      <c r="F16" s="31">
        <f>MAYO!AB2</f>
        <v>2291</v>
      </c>
      <c r="G16" s="31">
        <v>0</v>
      </c>
      <c r="H16" s="31"/>
      <c r="I16" s="52"/>
      <c r="J16" s="31"/>
      <c r="K16" s="31"/>
      <c r="L16" s="31"/>
      <c r="M16" s="31"/>
      <c r="N16" s="31"/>
    </row>
    <row r="17" spans="1:14" ht="14.25" customHeight="1" x14ac:dyDescent="0.25">
      <c r="A17" s="30" t="s">
        <v>425</v>
      </c>
      <c r="B17" s="31">
        <f>ENE!AD2</f>
        <v>0</v>
      </c>
      <c r="C17" s="31">
        <f>FEB!AD2</f>
        <v>1827</v>
      </c>
      <c r="D17" s="31">
        <f>MAR!AD2</f>
        <v>5115.5999999999995</v>
      </c>
      <c r="E17" s="31">
        <f>ABR!AD2</f>
        <v>4439.5519999999997</v>
      </c>
      <c r="F17" s="31">
        <f>MAYO!AD2</f>
        <v>5649.2</v>
      </c>
      <c r="G17" s="31">
        <f>JUN!AE2</f>
        <v>6710.9712</v>
      </c>
      <c r="H17" s="31"/>
      <c r="I17" s="31"/>
      <c r="J17" s="31"/>
      <c r="K17" s="31"/>
      <c r="L17" s="31"/>
      <c r="M17" s="31"/>
      <c r="N17" s="31"/>
    </row>
    <row r="18" spans="1:14" ht="42" customHeight="1" x14ac:dyDescent="0.25">
      <c r="A18" s="64" t="s">
        <v>550</v>
      </c>
      <c r="B18" s="52">
        <v>0</v>
      </c>
      <c r="C18" s="52">
        <f>FEB!AF2</f>
        <v>0</v>
      </c>
      <c r="D18" s="52">
        <f>MAR!AF2</f>
        <v>0</v>
      </c>
      <c r="E18" s="52">
        <f>ABR!AF2</f>
        <v>100.4444</v>
      </c>
      <c r="F18" s="52">
        <f>MAYO!AF2</f>
        <v>77.105199999999996</v>
      </c>
      <c r="G18" s="52">
        <f>JUN!AG2</f>
        <v>109.7012</v>
      </c>
      <c r="H18" s="52"/>
      <c r="I18" s="52"/>
      <c r="J18" s="52"/>
      <c r="K18" s="31"/>
      <c r="L18" s="31"/>
      <c r="M18" s="31"/>
      <c r="N18" s="31"/>
    </row>
    <row r="19" spans="1:14" ht="14.25" customHeight="1" x14ac:dyDescent="0.25">
      <c r="A19" s="30" t="s">
        <v>426</v>
      </c>
      <c r="B19" s="31">
        <f>ENE!AH2</f>
        <v>12947.34</v>
      </c>
      <c r="C19" s="31">
        <f>FEB!AH2</f>
        <v>8075.3399999999983</v>
      </c>
      <c r="D19" s="31">
        <f>MAR!AH2</f>
        <v>0</v>
      </c>
      <c r="E19" s="31">
        <f>ABR!AH2</f>
        <v>862.68039999999996</v>
      </c>
      <c r="F19" s="31">
        <f>MAYO!AH2</f>
        <v>0</v>
      </c>
      <c r="G19" s="31">
        <v>0</v>
      </c>
      <c r="H19" s="31"/>
      <c r="I19" s="52"/>
      <c r="J19" s="52"/>
      <c r="K19" s="52"/>
      <c r="L19" s="52"/>
      <c r="M19" s="52"/>
      <c r="N19" s="31"/>
    </row>
    <row r="20" spans="1:14" x14ac:dyDescent="0.25">
      <c r="A20" s="30" t="s">
        <v>7</v>
      </c>
      <c r="B20" s="31">
        <v>0</v>
      </c>
      <c r="C20" s="31">
        <f>FEB!AJ2</f>
        <v>7292.2471999999998</v>
      </c>
      <c r="D20" s="31">
        <f>MAR!AJ2</f>
        <v>193.14</v>
      </c>
      <c r="E20" s="31">
        <f>ABR!AJ2</f>
        <v>2185.3124000000003</v>
      </c>
      <c r="F20" s="31">
        <f>MAYO!AJ2</f>
        <v>8197.5691999999999</v>
      </c>
      <c r="G20" s="31">
        <f>JUN!AK2</f>
        <v>19608.059999999998</v>
      </c>
      <c r="H20" s="31"/>
      <c r="I20" s="52"/>
      <c r="J20" s="31"/>
      <c r="K20" s="31"/>
      <c r="L20" s="31"/>
      <c r="M20" s="31"/>
      <c r="N20" s="31"/>
    </row>
    <row r="21" spans="1:14" x14ac:dyDescent="0.25">
      <c r="A21" s="30" t="s">
        <v>427</v>
      </c>
      <c r="B21" s="31">
        <f>ENE!AJ2</f>
        <v>0</v>
      </c>
      <c r="C21" s="31">
        <v>0</v>
      </c>
      <c r="D21" s="31"/>
      <c r="E21" s="31">
        <v>0</v>
      </c>
      <c r="F21" s="31">
        <v>0</v>
      </c>
      <c r="G21" s="31">
        <v>0</v>
      </c>
      <c r="H21" s="31"/>
      <c r="I21" s="52"/>
      <c r="J21" s="31"/>
      <c r="K21" s="31"/>
      <c r="L21" s="31"/>
      <c r="M21" s="31"/>
      <c r="N21" s="31"/>
    </row>
    <row r="22" spans="1:14" x14ac:dyDescent="0.25">
      <c r="A22" s="30" t="s">
        <v>10</v>
      </c>
      <c r="B22" s="31">
        <f>ENE!AL2</f>
        <v>0</v>
      </c>
      <c r="C22" s="31">
        <f>FEB!AN2</f>
        <v>3137.5863279999999</v>
      </c>
      <c r="D22" s="31"/>
      <c r="E22" s="32">
        <f>ABR!AN2</f>
        <v>1881.7056000000002</v>
      </c>
      <c r="F22" s="31">
        <f>MAYO!AN2</f>
        <v>957</v>
      </c>
      <c r="G22" s="31">
        <f>JUN!AO2</f>
        <v>1579.3864000000001</v>
      </c>
      <c r="H22" s="31"/>
      <c r="I22" s="52"/>
      <c r="J22" s="31"/>
      <c r="K22" s="31"/>
      <c r="L22" s="31"/>
      <c r="M22" s="31"/>
      <c r="N22" s="31"/>
    </row>
    <row r="23" spans="1:14" x14ac:dyDescent="0.25">
      <c r="A23" s="30" t="s">
        <v>428</v>
      </c>
      <c r="B23" s="33">
        <f t="shared" ref="B23:F23" si="0">SUM(B3:B22)</f>
        <v>88485.101599999995</v>
      </c>
      <c r="C23" s="33">
        <f t="shared" si="0"/>
        <v>129974.23032799999</v>
      </c>
      <c r="D23" s="33">
        <f t="shared" si="0"/>
        <v>26190.738866666663</v>
      </c>
      <c r="E23" s="33">
        <f t="shared" si="0"/>
        <v>85630.860599999971</v>
      </c>
      <c r="F23" s="33">
        <f t="shared" si="0"/>
        <v>51387.439999999995</v>
      </c>
      <c r="G23" s="33">
        <f>SUM(G3:G22)</f>
        <v>184187.62965324675</v>
      </c>
      <c r="H23" s="33"/>
      <c r="I23" s="33"/>
      <c r="J23" s="33"/>
      <c r="K23" s="33"/>
      <c r="L23" s="33"/>
      <c r="M23" s="33"/>
      <c r="N23" s="34"/>
    </row>
  </sheetData>
  <mergeCells count="1">
    <mergeCell ref="A1:N1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0CF3-87C8-4939-9BAE-57B08CBC6E2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9CB04-62EC-4AFA-9A37-85C5246AF0F2}">
  <sheetPr codeName="Hoja3" filterMode="1"/>
  <dimension ref="A1:AN426"/>
  <sheetViews>
    <sheetView zoomScale="120" zoomScaleNormal="120" workbookViewId="0">
      <pane xSplit="4" ySplit="4" topLeftCell="E5" activePane="bottomRight" state="frozen"/>
      <selection pane="topRight" activeCell="E1" sqref="E1"/>
      <selection pane="bottomLeft" activeCell="A4" sqref="A4"/>
      <selection pane="bottomRight" activeCell="AA228" sqref="AA228"/>
    </sheetView>
  </sheetViews>
  <sheetFormatPr baseColWidth="10" defaultColWidth="11.42578125" defaultRowHeight="15" x14ac:dyDescent="0.25"/>
  <cols>
    <col min="1" max="1" width="10.85546875" style="1" customWidth="1"/>
    <col min="2" max="2" width="54.140625" style="1" customWidth="1"/>
    <col min="3" max="3" width="13.85546875" style="1" bestFit="1" customWidth="1"/>
    <col min="4" max="4" width="10.7109375" style="1" customWidth="1"/>
    <col min="5" max="5" width="7.28515625" style="1" customWidth="1"/>
    <col min="6" max="6" width="9" style="1" customWidth="1"/>
    <col min="7" max="7" width="7.28515625" style="1" customWidth="1"/>
    <col min="8" max="8" width="9" style="2" customWidth="1"/>
    <col min="9" max="9" width="7.28515625" style="1" customWidth="1"/>
    <col min="10" max="10" width="9" style="2" customWidth="1"/>
    <col min="11" max="11" width="9.140625" style="1" customWidth="1"/>
    <col min="12" max="12" width="9" style="2" customWidth="1"/>
    <col min="13" max="13" width="7.28515625" style="1" customWidth="1"/>
    <col min="14" max="14" width="9" style="2" customWidth="1"/>
    <col min="15" max="15" width="7.28515625" style="1" customWidth="1"/>
    <col min="16" max="16" width="9" style="2" customWidth="1"/>
    <col min="17" max="17" width="7.28515625" style="1" customWidth="1"/>
    <col min="18" max="18" width="9" style="2" customWidth="1"/>
    <col min="19" max="19" width="7.28515625" style="1" customWidth="1"/>
    <col min="20" max="20" width="9" style="2" customWidth="1"/>
    <col min="21" max="21" width="7.28515625" style="1" customWidth="1"/>
    <col min="22" max="22" width="9" style="2" customWidth="1"/>
    <col min="23" max="23" width="7.28515625" style="1" customWidth="1"/>
    <col min="24" max="24" width="9" style="2" customWidth="1"/>
    <col min="25" max="25" width="7.28515625" style="1" customWidth="1"/>
    <col min="26" max="26" width="9" style="2" customWidth="1"/>
    <col min="27" max="27" width="7.28515625" style="1" customWidth="1"/>
    <col min="28" max="28" width="9" style="2" customWidth="1"/>
    <col min="29" max="29" width="7.28515625" style="25" customWidth="1"/>
    <col min="30" max="30" width="9" style="2" customWidth="1"/>
    <col min="31" max="31" width="8.5703125" style="25" customWidth="1"/>
    <col min="32" max="32" width="9" style="2" customWidth="1"/>
    <col min="33" max="33" width="7.28515625" style="25" customWidth="1"/>
    <col min="34" max="34" width="9" style="2" customWidth="1"/>
    <col min="35" max="35" width="7.28515625" style="1" customWidth="1"/>
    <col min="36" max="36" width="9" style="2" customWidth="1"/>
    <col min="37" max="37" width="7.28515625" style="1" customWidth="1"/>
    <col min="38" max="38" width="9" style="2" customWidth="1"/>
    <col min="39" max="39" width="12" style="2" customWidth="1"/>
  </cols>
  <sheetData>
    <row r="1" spans="1:40" ht="52.5" customHeight="1" x14ac:dyDescent="0.25">
      <c r="D1" s="68"/>
    </row>
    <row r="2" spans="1:40" ht="16.5" customHeight="1" thickBot="1" x14ac:dyDescent="0.3">
      <c r="A2" s="114" t="s">
        <v>0</v>
      </c>
      <c r="B2" s="116" t="s">
        <v>1</v>
      </c>
      <c r="C2" s="116" t="s">
        <v>2</v>
      </c>
      <c r="D2" s="118" t="s">
        <v>3</v>
      </c>
      <c r="F2" s="2">
        <f>SUBTOTAL(9,F5:F425)+L2</f>
        <v>5159.68</v>
      </c>
      <c r="H2" s="2">
        <f>SUBTOTAL(9,H5:H425)+R2</f>
        <v>2233</v>
      </c>
      <c r="I2" s="3"/>
      <c r="J2" s="2">
        <f>SUBTOTAL(9,J5:J425)</f>
        <v>0</v>
      </c>
      <c r="K2" s="3"/>
      <c r="L2" s="2">
        <f>SUM(L5:L425)</f>
        <v>5159.68</v>
      </c>
      <c r="M2" s="3"/>
      <c r="N2" s="2">
        <f>SUM(N5:N425)</f>
        <v>54281.353199999998</v>
      </c>
      <c r="O2" s="3"/>
      <c r="P2" s="2">
        <f>SUM(P5:P85)</f>
        <v>544.02840000000003</v>
      </c>
      <c r="Q2" s="3"/>
      <c r="R2" s="2">
        <f>SUM(R5:R425)</f>
        <v>2233</v>
      </c>
      <c r="S2" s="3"/>
      <c r="T2" s="2">
        <f>SUM(T5:T425)</f>
        <v>0</v>
      </c>
      <c r="U2" s="3"/>
      <c r="V2" s="2">
        <f>SUBTOTAL(9,V5:V425)+X265+X281+X304+X355+X357+X358+X359+X360</f>
        <v>8343.2999999999993</v>
      </c>
      <c r="W2" s="3"/>
      <c r="X2" s="2">
        <f>SUBTOTAL(9,X5:X264)+Z265+Z281+Z305+Z306+Z355+Z357+Z358+Z359</f>
        <v>0</v>
      </c>
      <c r="Y2" s="3"/>
      <c r="Z2" s="2">
        <f>SUBTOTAL(9,Z5:Z425)</f>
        <v>0</v>
      </c>
      <c r="AA2" s="3"/>
      <c r="AB2" s="2">
        <f>SUBTOTAL(9,AB5:AB425)+P237+P238+P240+P265+P288+P289+P291</f>
        <v>4976.3999999999987</v>
      </c>
      <c r="AC2" s="2"/>
      <c r="AD2" s="2">
        <f>SUBTOTAL(9,AD5:AD425)</f>
        <v>0</v>
      </c>
      <c r="AE2" s="2"/>
      <c r="AF2" s="2">
        <f>SUBTOTAL(9,AF5:AF84)</f>
        <v>0</v>
      </c>
      <c r="AG2" s="2"/>
      <c r="AH2" s="2">
        <f>SUM(AH5:AH425)</f>
        <v>12947.34</v>
      </c>
      <c r="AI2" s="3"/>
      <c r="AJ2" s="2">
        <f>SUM(AJ5:AJ425)</f>
        <v>0</v>
      </c>
      <c r="AK2" s="3"/>
      <c r="AL2" s="2">
        <f>SUM(AL6:AL425)</f>
        <v>0</v>
      </c>
      <c r="AM2" s="2">
        <f>SUM(AM5:AM425)</f>
        <v>127006.50339047621</v>
      </c>
      <c r="AN2" s="41"/>
    </row>
    <row r="3" spans="1:40" ht="18.75" customHeight="1" thickBot="1" x14ac:dyDescent="0.3">
      <c r="A3" s="115"/>
      <c r="B3" s="117"/>
      <c r="C3" s="117"/>
      <c r="D3" s="11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7"/>
      <c r="AM3" s="121" t="s">
        <v>4</v>
      </c>
    </row>
    <row r="4" spans="1:40" ht="52.5" customHeight="1" thickBot="1" x14ac:dyDescent="0.3">
      <c r="A4" s="115"/>
      <c r="B4" s="117"/>
      <c r="C4" s="117"/>
      <c r="D4" s="120"/>
      <c r="E4" s="54" t="s">
        <v>531</v>
      </c>
      <c r="F4" s="4" t="s">
        <v>5</v>
      </c>
      <c r="G4" s="5" t="s">
        <v>446</v>
      </c>
      <c r="H4" s="4" t="s">
        <v>5</v>
      </c>
      <c r="I4" s="36" t="s">
        <v>522</v>
      </c>
      <c r="J4" s="4" t="s">
        <v>5</v>
      </c>
      <c r="K4" s="37" t="s">
        <v>507</v>
      </c>
      <c r="L4" s="4" t="s">
        <v>5</v>
      </c>
      <c r="M4" s="5" t="s">
        <v>401</v>
      </c>
      <c r="N4" s="4" t="s">
        <v>5</v>
      </c>
      <c r="O4" s="36" t="s">
        <v>509</v>
      </c>
      <c r="P4" s="4" t="s">
        <v>5</v>
      </c>
      <c r="Q4" s="36" t="s">
        <v>528</v>
      </c>
      <c r="R4" s="4" t="s">
        <v>5</v>
      </c>
      <c r="S4" s="5" t="s">
        <v>508</v>
      </c>
      <c r="T4" s="4" t="s">
        <v>5</v>
      </c>
      <c r="U4" s="5" t="s">
        <v>403</v>
      </c>
      <c r="V4" s="4" t="s">
        <v>5</v>
      </c>
      <c r="W4" s="37" t="s">
        <v>421</v>
      </c>
      <c r="X4" s="4" t="s">
        <v>5</v>
      </c>
      <c r="Y4" s="5" t="s">
        <v>445</v>
      </c>
      <c r="Z4" s="4" t="s">
        <v>5</v>
      </c>
      <c r="AA4" s="36" t="s">
        <v>429</v>
      </c>
      <c r="AB4" s="4" t="s">
        <v>5</v>
      </c>
      <c r="AC4" s="36" t="s">
        <v>523</v>
      </c>
      <c r="AD4" s="4" t="s">
        <v>5</v>
      </c>
      <c r="AE4" s="36" t="s">
        <v>510</v>
      </c>
      <c r="AF4" s="4" t="s">
        <v>5</v>
      </c>
      <c r="AG4" s="5" t="s">
        <v>426</v>
      </c>
      <c r="AH4" s="4" t="s">
        <v>8</v>
      </c>
      <c r="AI4" s="5" t="s">
        <v>9</v>
      </c>
      <c r="AJ4" s="4" t="s">
        <v>5</v>
      </c>
      <c r="AK4" s="5" t="s">
        <v>10</v>
      </c>
      <c r="AL4" s="6" t="s">
        <v>5</v>
      </c>
      <c r="AM4" s="122"/>
    </row>
    <row r="5" spans="1:40" ht="14.25" hidden="1" customHeight="1" x14ac:dyDescent="0.25">
      <c r="A5" s="7" t="s">
        <v>11</v>
      </c>
      <c r="B5" s="8" t="s">
        <v>12</v>
      </c>
      <c r="C5" s="62" t="s">
        <v>13</v>
      </c>
      <c r="D5" s="63">
        <v>27.56</v>
      </c>
      <c r="E5" s="70">
        <v>0</v>
      </c>
      <c r="F5" s="9">
        <f>D5*E5</f>
        <v>0</v>
      </c>
      <c r="G5" s="69">
        <v>0</v>
      </c>
      <c r="H5" s="9">
        <f>D5*G5</f>
        <v>0</v>
      </c>
      <c r="I5" s="10"/>
      <c r="J5" s="9">
        <f t="shared" ref="J5:J69" si="0">(I5*D5)*1.16</f>
        <v>0</v>
      </c>
      <c r="K5" s="11"/>
      <c r="L5" s="9">
        <f t="shared" ref="L5:L69" si="1">(K5*D5)*1.16</f>
        <v>0</v>
      </c>
      <c r="M5" s="10"/>
      <c r="N5" s="9">
        <f>(M5*D5)*1.16</f>
        <v>0</v>
      </c>
      <c r="O5" s="10"/>
      <c r="P5" s="9">
        <f t="shared" ref="P5:P69" si="2">(O5*D5)*1.16</f>
        <v>0</v>
      </c>
      <c r="Q5" s="10"/>
      <c r="R5" s="9">
        <f t="shared" ref="R5:R69" si="3">(Q5*D5)*1.16</f>
        <v>0</v>
      </c>
      <c r="S5" s="10"/>
      <c r="T5" s="9">
        <f t="shared" ref="T5:T69" si="4">(S5*D5)*1.16</f>
        <v>0</v>
      </c>
      <c r="U5" s="11"/>
      <c r="V5" s="9">
        <f t="shared" ref="V5:V69" si="5">(U5*D5)*1.16</f>
        <v>0</v>
      </c>
      <c r="W5" s="11"/>
      <c r="X5" s="9">
        <f t="shared" ref="X5:X69" si="6">(W5*D5)*1.16</f>
        <v>0</v>
      </c>
      <c r="Y5" s="10"/>
      <c r="Z5" s="9">
        <f>(Y5*D5)*1.16</f>
        <v>0</v>
      </c>
      <c r="AA5" s="11"/>
      <c r="AB5" s="9">
        <f>(AA5*D5)*1.16</f>
        <v>0</v>
      </c>
      <c r="AC5" s="11"/>
      <c r="AD5" s="9">
        <f t="shared" ref="AD5:AD69" si="7">(AC5*D5)*1.16</f>
        <v>0</v>
      </c>
      <c r="AE5" s="11"/>
      <c r="AF5" s="9">
        <f t="shared" ref="AF5:AF69" si="8">(AE5*D5)*1.16</f>
        <v>0</v>
      </c>
      <c r="AG5" s="11"/>
      <c r="AH5" s="9">
        <f t="shared" ref="AH5:AH69" si="9">(AG5*D5)*1.16</f>
        <v>0</v>
      </c>
      <c r="AI5" s="11"/>
      <c r="AJ5" s="9">
        <f t="shared" ref="AJ5:AJ69" si="10">(AI5*D5)*1.16</f>
        <v>0</v>
      </c>
      <c r="AK5" s="10"/>
      <c r="AL5" s="12">
        <f t="shared" ref="AL5:AL69" si="11">(AK5*D5)*1.16</f>
        <v>0</v>
      </c>
      <c r="AM5" s="13">
        <f>F5+H5+J5+L5+N5+P5+R5+T5+V5+X5+Z5+AB5+AD5+AF5+AH5+AJ5+AL5</f>
        <v>0</v>
      </c>
    </row>
    <row r="6" spans="1:40" ht="15.75" hidden="1" customHeight="1" x14ac:dyDescent="0.25">
      <c r="A6" s="14" t="s">
        <v>11</v>
      </c>
      <c r="B6" s="15" t="s">
        <v>14</v>
      </c>
      <c r="C6" s="42" t="s">
        <v>48</v>
      </c>
      <c r="D6" s="55">
        <v>9.2799999999999994</v>
      </c>
      <c r="E6" s="70">
        <v>0</v>
      </c>
      <c r="F6" s="9">
        <f t="shared" ref="F6:F70" si="12">D6*E6</f>
        <v>0</v>
      </c>
      <c r="G6" s="69">
        <v>0</v>
      </c>
      <c r="H6" s="9">
        <f t="shared" ref="H6:H70" si="13">D6*G6</f>
        <v>0</v>
      </c>
      <c r="I6" s="10"/>
      <c r="J6" s="9">
        <f t="shared" si="0"/>
        <v>0</v>
      </c>
      <c r="K6" s="11"/>
      <c r="L6" s="9">
        <f t="shared" si="1"/>
        <v>0</v>
      </c>
      <c r="M6" s="11"/>
      <c r="N6" s="9">
        <f t="shared" ref="N6:N70" si="14">(M6*D6)*1.16</f>
        <v>0</v>
      </c>
      <c r="O6" s="10"/>
      <c r="P6" s="9">
        <f>(O6*D6)*1.16</f>
        <v>0</v>
      </c>
      <c r="Q6" s="10"/>
      <c r="R6" s="9">
        <f t="shared" si="3"/>
        <v>0</v>
      </c>
      <c r="S6" s="10"/>
      <c r="T6" s="9">
        <f t="shared" si="4"/>
        <v>0</v>
      </c>
      <c r="U6" s="11"/>
      <c r="V6" s="9">
        <f t="shared" si="5"/>
        <v>0</v>
      </c>
      <c r="W6" s="11"/>
      <c r="X6" s="9">
        <f t="shared" si="6"/>
        <v>0</v>
      </c>
      <c r="Y6" s="10"/>
      <c r="Z6" s="9">
        <f t="shared" ref="Z6:Z70" si="15">(Y6*D6)*1.16</f>
        <v>0</v>
      </c>
      <c r="AA6" s="11"/>
      <c r="AB6" s="9">
        <f t="shared" ref="AB6:AB70" si="16">(AA6*D6)*1.16</f>
        <v>0</v>
      </c>
      <c r="AC6" s="11"/>
      <c r="AD6" s="9">
        <f t="shared" si="7"/>
        <v>0</v>
      </c>
      <c r="AE6" s="11"/>
      <c r="AF6" s="9">
        <f t="shared" si="8"/>
        <v>0</v>
      </c>
      <c r="AG6" s="11"/>
      <c r="AH6" s="9">
        <f t="shared" si="9"/>
        <v>0</v>
      </c>
      <c r="AI6" s="11"/>
      <c r="AJ6" s="9">
        <f t="shared" si="10"/>
        <v>0</v>
      </c>
      <c r="AK6" s="10"/>
      <c r="AL6" s="12">
        <f t="shared" si="11"/>
        <v>0</v>
      </c>
      <c r="AM6" s="13">
        <f t="shared" ref="AM6:AM70" si="17">F6+H6+J6+L6+N6+P6+R6+T6+V6+X6+Z6+AB6+AD6+AF6+AH6+AJ6+AL6</f>
        <v>0</v>
      </c>
    </row>
    <row r="7" spans="1:40" hidden="1" x14ac:dyDescent="0.25">
      <c r="A7" s="14" t="s">
        <v>11</v>
      </c>
      <c r="B7" s="15" t="s">
        <v>16</v>
      </c>
      <c r="C7" s="42" t="s">
        <v>17</v>
      </c>
      <c r="D7" s="55">
        <v>29.37</v>
      </c>
      <c r="E7" s="70">
        <v>0</v>
      </c>
      <c r="F7" s="9">
        <f t="shared" si="12"/>
        <v>0</v>
      </c>
      <c r="G7" s="69">
        <v>1</v>
      </c>
      <c r="H7" s="9">
        <f t="shared" si="13"/>
        <v>29.37</v>
      </c>
      <c r="I7" s="10"/>
      <c r="J7" s="9">
        <f t="shared" si="0"/>
        <v>0</v>
      </c>
      <c r="K7" s="11"/>
      <c r="L7" s="9">
        <f t="shared" si="1"/>
        <v>0</v>
      </c>
      <c r="M7" s="10"/>
      <c r="N7" s="9">
        <f t="shared" si="14"/>
        <v>0</v>
      </c>
      <c r="O7" s="79">
        <v>1</v>
      </c>
      <c r="P7" s="9">
        <f t="shared" si="2"/>
        <v>34.069200000000002</v>
      </c>
      <c r="Q7" s="10"/>
      <c r="R7" s="9">
        <f t="shared" si="3"/>
        <v>0</v>
      </c>
      <c r="S7" s="10"/>
      <c r="T7" s="9">
        <f t="shared" si="4"/>
        <v>0</v>
      </c>
      <c r="U7" s="11"/>
      <c r="V7" s="9">
        <f t="shared" si="5"/>
        <v>0</v>
      </c>
      <c r="W7" s="11"/>
      <c r="X7" s="9">
        <f t="shared" si="6"/>
        <v>0</v>
      </c>
      <c r="Y7" s="10"/>
      <c r="Z7" s="9">
        <f t="shared" si="15"/>
        <v>0</v>
      </c>
      <c r="AA7" s="11"/>
      <c r="AB7" s="9">
        <f t="shared" si="16"/>
        <v>0</v>
      </c>
      <c r="AC7" s="11"/>
      <c r="AD7" s="9">
        <f t="shared" si="7"/>
        <v>0</v>
      </c>
      <c r="AE7" s="11"/>
      <c r="AF7" s="9">
        <f t="shared" si="8"/>
        <v>0</v>
      </c>
      <c r="AG7" s="11"/>
      <c r="AH7" s="9">
        <f t="shared" si="9"/>
        <v>0</v>
      </c>
      <c r="AI7" s="11"/>
      <c r="AJ7" s="9">
        <f t="shared" si="10"/>
        <v>0</v>
      </c>
      <c r="AK7" s="10"/>
      <c r="AL7" s="12">
        <f t="shared" si="11"/>
        <v>0</v>
      </c>
      <c r="AM7" s="13">
        <f>F7+H7+J7+L7+N7+P7+R7+T7+V7+X7+Z7+AB7+AD7+AF7+AH7+AJ7+AL7</f>
        <v>63.4392</v>
      </c>
    </row>
    <row r="8" spans="1:40" hidden="1" x14ac:dyDescent="0.25">
      <c r="A8" s="14" t="s">
        <v>11</v>
      </c>
      <c r="B8" s="15" t="s">
        <v>18</v>
      </c>
      <c r="C8" s="42" t="s">
        <v>15</v>
      </c>
      <c r="D8" s="55">
        <v>188.29</v>
      </c>
      <c r="E8" s="70">
        <v>0</v>
      </c>
      <c r="F8" s="9">
        <f t="shared" si="12"/>
        <v>0</v>
      </c>
      <c r="G8" s="69">
        <v>0</v>
      </c>
      <c r="H8" s="9">
        <f t="shared" si="13"/>
        <v>0</v>
      </c>
      <c r="I8" s="10"/>
      <c r="J8" s="9">
        <f t="shared" si="0"/>
        <v>0</v>
      </c>
      <c r="K8" s="11"/>
      <c r="L8" s="9">
        <f t="shared" si="1"/>
        <v>0</v>
      </c>
      <c r="M8" s="10"/>
      <c r="N8" s="9">
        <f t="shared" si="14"/>
        <v>0</v>
      </c>
      <c r="O8" s="10"/>
      <c r="P8" s="9">
        <f t="shared" si="2"/>
        <v>0</v>
      </c>
      <c r="Q8" s="10"/>
      <c r="R8" s="9">
        <f t="shared" si="3"/>
        <v>0</v>
      </c>
      <c r="S8" s="10"/>
      <c r="T8" s="9">
        <f t="shared" si="4"/>
        <v>0</v>
      </c>
      <c r="U8" s="11"/>
      <c r="V8" s="9">
        <f t="shared" si="5"/>
        <v>0</v>
      </c>
      <c r="W8" s="11"/>
      <c r="X8" s="9">
        <f t="shared" si="6"/>
        <v>0</v>
      </c>
      <c r="Y8" s="10"/>
      <c r="Z8" s="9">
        <f t="shared" si="15"/>
        <v>0</v>
      </c>
      <c r="AA8" s="11"/>
      <c r="AB8" s="9">
        <f t="shared" si="16"/>
        <v>0</v>
      </c>
      <c r="AC8" s="11"/>
      <c r="AD8" s="9">
        <f t="shared" si="7"/>
        <v>0</v>
      </c>
      <c r="AE8" s="11"/>
      <c r="AF8" s="9">
        <f t="shared" si="8"/>
        <v>0</v>
      </c>
      <c r="AG8" s="11"/>
      <c r="AH8" s="9">
        <f t="shared" si="9"/>
        <v>0</v>
      </c>
      <c r="AI8" s="11"/>
      <c r="AJ8" s="9">
        <f t="shared" si="10"/>
        <v>0</v>
      </c>
      <c r="AK8" s="10"/>
      <c r="AL8" s="12">
        <f t="shared" si="11"/>
        <v>0</v>
      </c>
      <c r="AM8" s="13">
        <f t="shared" si="17"/>
        <v>0</v>
      </c>
    </row>
    <row r="9" spans="1:40" hidden="1" x14ac:dyDescent="0.25">
      <c r="A9" s="14" t="s">
        <v>11</v>
      </c>
      <c r="B9" s="15" t="s">
        <v>19</v>
      </c>
      <c r="C9" s="42" t="s">
        <v>15</v>
      </c>
      <c r="D9" s="55">
        <v>39.630000000000003</v>
      </c>
      <c r="E9" s="70">
        <v>0</v>
      </c>
      <c r="F9" s="9">
        <f>D9*E9</f>
        <v>0</v>
      </c>
      <c r="G9" s="69">
        <v>0</v>
      </c>
      <c r="H9" s="9">
        <f>D9*G9</f>
        <v>0</v>
      </c>
      <c r="I9" s="10"/>
      <c r="J9" s="9">
        <f>(I9*D9)*1.16</f>
        <v>0</v>
      </c>
      <c r="K9" s="11"/>
      <c r="L9" s="9">
        <f>(K9*D9)*1.16</f>
        <v>0</v>
      </c>
      <c r="M9" s="10"/>
      <c r="N9" s="9">
        <f>(M9*D9)*1.16</f>
        <v>0</v>
      </c>
      <c r="O9" s="10"/>
      <c r="P9" s="9">
        <f>(O9*D9)*1.16</f>
        <v>0</v>
      </c>
      <c r="Q9" s="10"/>
      <c r="R9" s="9">
        <f>(Q9*D9)*1.16</f>
        <v>0</v>
      </c>
      <c r="S9" s="10"/>
      <c r="T9" s="9">
        <f>(S9*D9)*1.16</f>
        <v>0</v>
      </c>
      <c r="U9" s="11"/>
      <c r="V9" s="9">
        <f>(U9*D9)*1.16</f>
        <v>0</v>
      </c>
      <c r="W9" s="11"/>
      <c r="X9" s="9">
        <f>(W9*D9)*1.16</f>
        <v>0</v>
      </c>
      <c r="Y9" s="10"/>
      <c r="Z9" s="9">
        <f>(Y9*D9)*1.16</f>
        <v>0</v>
      </c>
      <c r="AA9" s="11"/>
      <c r="AB9" s="9">
        <f>(AA9*D9)*1.16</f>
        <v>0</v>
      </c>
      <c r="AC9" s="11"/>
      <c r="AD9" s="9">
        <f>(AC9*D9)*1.16</f>
        <v>0</v>
      </c>
      <c r="AE9" s="11"/>
      <c r="AF9" s="9">
        <f>(AE9*D9)*1.16</f>
        <v>0</v>
      </c>
      <c r="AG9" s="11"/>
      <c r="AH9" s="9">
        <f>(AG9*D9)*1.16</f>
        <v>0</v>
      </c>
      <c r="AI9" s="11"/>
      <c r="AJ9" s="9">
        <f>(AI9*D9)*1.16</f>
        <v>0</v>
      </c>
      <c r="AK9" s="10"/>
      <c r="AL9" s="12">
        <f>(AK9*D9)*1.16</f>
        <v>0</v>
      </c>
      <c r="AM9" s="13">
        <f t="shared" si="17"/>
        <v>0</v>
      </c>
    </row>
    <row r="10" spans="1:40" hidden="1" x14ac:dyDescent="0.25">
      <c r="A10" s="14" t="s">
        <v>11</v>
      </c>
      <c r="B10" s="15" t="s">
        <v>20</v>
      </c>
      <c r="C10" s="42" t="s">
        <v>15</v>
      </c>
      <c r="D10" s="56">
        <v>50.94</v>
      </c>
      <c r="E10" s="70">
        <v>0</v>
      </c>
      <c r="F10" s="9">
        <f t="shared" si="12"/>
        <v>0</v>
      </c>
      <c r="G10" s="69">
        <v>1</v>
      </c>
      <c r="H10" s="9">
        <f t="shared" si="13"/>
        <v>50.94</v>
      </c>
      <c r="I10" s="10"/>
      <c r="J10" s="9">
        <f t="shared" si="0"/>
        <v>0</v>
      </c>
      <c r="K10" s="11"/>
      <c r="L10" s="9">
        <f t="shared" si="1"/>
        <v>0</v>
      </c>
      <c r="M10" s="10"/>
      <c r="N10" s="9">
        <f t="shared" si="14"/>
        <v>0</v>
      </c>
      <c r="O10" s="10"/>
      <c r="P10" s="9">
        <f t="shared" si="2"/>
        <v>0</v>
      </c>
      <c r="Q10" s="10"/>
      <c r="R10" s="9">
        <f t="shared" si="3"/>
        <v>0</v>
      </c>
      <c r="S10" s="10"/>
      <c r="T10" s="9">
        <f t="shared" si="4"/>
        <v>0</v>
      </c>
      <c r="U10" s="11"/>
      <c r="V10" s="9">
        <f t="shared" si="5"/>
        <v>0</v>
      </c>
      <c r="W10" s="11"/>
      <c r="X10" s="9">
        <f t="shared" si="6"/>
        <v>0</v>
      </c>
      <c r="Y10" s="10"/>
      <c r="Z10" s="9">
        <f t="shared" si="15"/>
        <v>0</v>
      </c>
      <c r="AA10" s="11"/>
      <c r="AB10" s="9">
        <f t="shared" si="16"/>
        <v>0</v>
      </c>
      <c r="AC10" s="11"/>
      <c r="AD10" s="9">
        <f t="shared" si="7"/>
        <v>0</v>
      </c>
      <c r="AE10" s="11"/>
      <c r="AF10" s="9">
        <f t="shared" si="8"/>
        <v>0</v>
      </c>
      <c r="AG10" s="11"/>
      <c r="AH10" s="9">
        <f t="shared" si="9"/>
        <v>0</v>
      </c>
      <c r="AI10" s="11"/>
      <c r="AJ10" s="9">
        <f t="shared" si="10"/>
        <v>0</v>
      </c>
      <c r="AK10" s="10"/>
      <c r="AL10" s="12">
        <f t="shared" si="11"/>
        <v>0</v>
      </c>
      <c r="AM10" s="13">
        <f t="shared" si="17"/>
        <v>50.94</v>
      </c>
    </row>
    <row r="11" spans="1:40" hidden="1" x14ac:dyDescent="0.25">
      <c r="A11" s="16" t="s">
        <v>11</v>
      </c>
      <c r="B11" s="15" t="s">
        <v>21</v>
      </c>
      <c r="C11" s="43" t="s">
        <v>15</v>
      </c>
      <c r="D11" s="56">
        <v>73.319999999999993</v>
      </c>
      <c r="E11" s="70">
        <v>0</v>
      </c>
      <c r="F11" s="9">
        <f t="shared" si="12"/>
        <v>0</v>
      </c>
      <c r="G11" s="69">
        <v>0</v>
      </c>
      <c r="H11" s="9">
        <f t="shared" si="13"/>
        <v>0</v>
      </c>
      <c r="I11" s="10"/>
      <c r="J11" s="9">
        <f t="shared" si="0"/>
        <v>0</v>
      </c>
      <c r="K11" s="11"/>
      <c r="L11" s="9">
        <f t="shared" si="1"/>
        <v>0</v>
      </c>
      <c r="M11" s="10"/>
      <c r="N11" s="9">
        <f t="shared" si="14"/>
        <v>0</v>
      </c>
      <c r="O11" s="10"/>
      <c r="P11" s="9">
        <f t="shared" si="2"/>
        <v>0</v>
      </c>
      <c r="Q11" s="10"/>
      <c r="R11" s="9">
        <f t="shared" si="3"/>
        <v>0</v>
      </c>
      <c r="S11" s="10"/>
      <c r="T11" s="9">
        <f t="shared" si="4"/>
        <v>0</v>
      </c>
      <c r="U11" s="11"/>
      <c r="V11" s="9">
        <f t="shared" si="5"/>
        <v>0</v>
      </c>
      <c r="W11" s="11"/>
      <c r="X11" s="9">
        <f t="shared" si="6"/>
        <v>0</v>
      </c>
      <c r="Y11" s="10"/>
      <c r="Z11" s="9">
        <f t="shared" si="15"/>
        <v>0</v>
      </c>
      <c r="AA11" s="11"/>
      <c r="AB11" s="9">
        <f t="shared" si="16"/>
        <v>0</v>
      </c>
      <c r="AC11" s="11"/>
      <c r="AD11" s="9">
        <f t="shared" si="7"/>
        <v>0</v>
      </c>
      <c r="AE11" s="11"/>
      <c r="AF11" s="9">
        <f t="shared" si="8"/>
        <v>0</v>
      </c>
      <c r="AG11" s="11"/>
      <c r="AH11" s="9">
        <f t="shared" si="9"/>
        <v>0</v>
      </c>
      <c r="AI11" s="11"/>
      <c r="AJ11" s="9">
        <f t="shared" si="10"/>
        <v>0</v>
      </c>
      <c r="AK11" s="10"/>
      <c r="AL11" s="12">
        <f t="shared" si="11"/>
        <v>0</v>
      </c>
      <c r="AM11" s="13">
        <f t="shared" si="17"/>
        <v>0</v>
      </c>
    </row>
    <row r="12" spans="1:40" hidden="1" x14ac:dyDescent="0.25">
      <c r="A12" s="14" t="s">
        <v>11</v>
      </c>
      <c r="B12" s="15" t="s">
        <v>22</v>
      </c>
      <c r="C12" s="42" t="s">
        <v>15</v>
      </c>
      <c r="D12" s="56">
        <v>39.630000000000003</v>
      </c>
      <c r="E12" s="70">
        <v>0</v>
      </c>
      <c r="F12" s="9">
        <f t="shared" si="12"/>
        <v>0</v>
      </c>
      <c r="G12" s="69">
        <v>0</v>
      </c>
      <c r="H12" s="9">
        <f t="shared" si="13"/>
        <v>0</v>
      </c>
      <c r="I12" s="10"/>
      <c r="J12" s="9">
        <f t="shared" si="0"/>
        <v>0</v>
      </c>
      <c r="K12" s="11"/>
      <c r="L12" s="9">
        <f t="shared" si="1"/>
        <v>0</v>
      </c>
      <c r="M12" s="10"/>
      <c r="N12" s="9">
        <f t="shared" si="14"/>
        <v>0</v>
      </c>
      <c r="O12" s="10"/>
      <c r="P12" s="9">
        <f t="shared" si="2"/>
        <v>0</v>
      </c>
      <c r="Q12" s="10"/>
      <c r="R12" s="9">
        <f t="shared" si="3"/>
        <v>0</v>
      </c>
      <c r="S12" s="10"/>
      <c r="T12" s="9">
        <f t="shared" si="4"/>
        <v>0</v>
      </c>
      <c r="U12" s="11"/>
      <c r="V12" s="9">
        <f t="shared" si="5"/>
        <v>0</v>
      </c>
      <c r="W12" s="11"/>
      <c r="X12" s="9">
        <f t="shared" si="6"/>
        <v>0</v>
      </c>
      <c r="Y12" s="10"/>
      <c r="Z12" s="9">
        <f t="shared" si="15"/>
        <v>0</v>
      </c>
      <c r="AA12" s="11"/>
      <c r="AB12" s="9">
        <f t="shared" si="16"/>
        <v>0</v>
      </c>
      <c r="AC12" s="11"/>
      <c r="AD12" s="9">
        <f t="shared" si="7"/>
        <v>0</v>
      </c>
      <c r="AE12" s="11"/>
      <c r="AF12" s="9">
        <f t="shared" si="8"/>
        <v>0</v>
      </c>
      <c r="AG12" s="11"/>
      <c r="AH12" s="9">
        <f t="shared" si="9"/>
        <v>0</v>
      </c>
      <c r="AI12" s="11"/>
      <c r="AJ12" s="9">
        <f t="shared" si="10"/>
        <v>0</v>
      </c>
      <c r="AK12" s="10"/>
      <c r="AL12" s="12">
        <f t="shared" si="11"/>
        <v>0</v>
      </c>
      <c r="AM12" s="13">
        <f t="shared" si="17"/>
        <v>0</v>
      </c>
    </row>
    <row r="13" spans="1:40" hidden="1" x14ac:dyDescent="0.25">
      <c r="A13" s="14" t="s">
        <v>11</v>
      </c>
      <c r="B13" s="15" t="s">
        <v>23</v>
      </c>
      <c r="C13" s="42" t="s">
        <v>15</v>
      </c>
      <c r="D13" s="56">
        <v>31.71</v>
      </c>
      <c r="E13" s="70">
        <v>0</v>
      </c>
      <c r="F13" s="9">
        <f t="shared" si="12"/>
        <v>0</v>
      </c>
      <c r="G13" s="69">
        <v>0</v>
      </c>
      <c r="H13" s="9">
        <f t="shared" si="13"/>
        <v>0</v>
      </c>
      <c r="I13" s="10"/>
      <c r="J13" s="9">
        <f t="shared" si="0"/>
        <v>0</v>
      </c>
      <c r="K13" s="11"/>
      <c r="L13" s="9">
        <f t="shared" si="1"/>
        <v>0</v>
      </c>
      <c r="M13" s="10"/>
      <c r="N13" s="9">
        <f t="shared" si="14"/>
        <v>0</v>
      </c>
      <c r="O13" s="10"/>
      <c r="P13" s="9">
        <f t="shared" si="2"/>
        <v>0</v>
      </c>
      <c r="Q13" s="10"/>
      <c r="R13" s="9">
        <f t="shared" si="3"/>
        <v>0</v>
      </c>
      <c r="S13" s="10"/>
      <c r="T13" s="9">
        <f t="shared" si="4"/>
        <v>0</v>
      </c>
      <c r="U13" s="11"/>
      <c r="V13" s="9">
        <f t="shared" si="5"/>
        <v>0</v>
      </c>
      <c r="W13" s="11"/>
      <c r="X13" s="9">
        <f t="shared" si="6"/>
        <v>0</v>
      </c>
      <c r="Y13" s="10"/>
      <c r="Z13" s="9">
        <f t="shared" si="15"/>
        <v>0</v>
      </c>
      <c r="AA13" s="11"/>
      <c r="AB13" s="9">
        <f t="shared" si="16"/>
        <v>0</v>
      </c>
      <c r="AC13" s="11"/>
      <c r="AD13" s="9">
        <f t="shared" si="7"/>
        <v>0</v>
      </c>
      <c r="AE13" s="11"/>
      <c r="AF13" s="9">
        <f t="shared" si="8"/>
        <v>0</v>
      </c>
      <c r="AG13" s="11"/>
      <c r="AH13" s="9">
        <f t="shared" si="9"/>
        <v>0</v>
      </c>
      <c r="AI13" s="11"/>
      <c r="AJ13" s="9">
        <f t="shared" si="10"/>
        <v>0</v>
      </c>
      <c r="AK13" s="10"/>
      <c r="AL13" s="12">
        <f t="shared" si="11"/>
        <v>0</v>
      </c>
      <c r="AM13" s="13">
        <f t="shared" si="17"/>
        <v>0</v>
      </c>
    </row>
    <row r="14" spans="1:40" hidden="1" x14ac:dyDescent="0.25">
      <c r="A14" s="14" t="s">
        <v>11</v>
      </c>
      <c r="B14" s="15" t="s">
        <v>24</v>
      </c>
      <c r="C14" s="42" t="s">
        <v>25</v>
      </c>
      <c r="D14" s="56">
        <v>66</v>
      </c>
      <c r="E14" s="70">
        <v>0</v>
      </c>
      <c r="F14" s="9">
        <f t="shared" si="12"/>
        <v>0</v>
      </c>
      <c r="G14" s="69">
        <v>0</v>
      </c>
      <c r="H14" s="9">
        <f t="shared" si="13"/>
        <v>0</v>
      </c>
      <c r="I14" s="10"/>
      <c r="J14" s="9">
        <f t="shared" si="0"/>
        <v>0</v>
      </c>
      <c r="K14" s="11"/>
      <c r="L14" s="9">
        <f t="shared" si="1"/>
        <v>0</v>
      </c>
      <c r="M14" s="10"/>
      <c r="N14" s="9">
        <f t="shared" si="14"/>
        <v>0</v>
      </c>
      <c r="O14" s="10"/>
      <c r="P14" s="9">
        <f t="shared" si="2"/>
        <v>0</v>
      </c>
      <c r="Q14" s="10"/>
      <c r="R14" s="9">
        <f t="shared" si="3"/>
        <v>0</v>
      </c>
      <c r="S14" s="10"/>
      <c r="T14" s="9">
        <f t="shared" si="4"/>
        <v>0</v>
      </c>
      <c r="U14" s="11"/>
      <c r="V14" s="9">
        <f t="shared" si="5"/>
        <v>0</v>
      </c>
      <c r="W14" s="11"/>
      <c r="X14" s="9">
        <f t="shared" si="6"/>
        <v>0</v>
      </c>
      <c r="Y14" s="10"/>
      <c r="Z14" s="9">
        <f t="shared" si="15"/>
        <v>0</v>
      </c>
      <c r="AA14" s="11"/>
      <c r="AB14" s="9">
        <f t="shared" si="16"/>
        <v>0</v>
      </c>
      <c r="AC14" s="11"/>
      <c r="AD14" s="9">
        <f t="shared" si="7"/>
        <v>0</v>
      </c>
      <c r="AE14" s="11"/>
      <c r="AF14" s="9">
        <f t="shared" si="8"/>
        <v>0</v>
      </c>
      <c r="AG14" s="11"/>
      <c r="AH14" s="9">
        <f t="shared" si="9"/>
        <v>0</v>
      </c>
      <c r="AI14" s="11"/>
      <c r="AJ14" s="9">
        <f t="shared" si="10"/>
        <v>0</v>
      </c>
      <c r="AK14" s="10"/>
      <c r="AL14" s="12">
        <f t="shared" si="11"/>
        <v>0</v>
      </c>
      <c r="AM14" s="13">
        <f t="shared" si="17"/>
        <v>0</v>
      </c>
    </row>
    <row r="15" spans="1:40" hidden="1" x14ac:dyDescent="0.25">
      <c r="A15" s="14" t="s">
        <v>11</v>
      </c>
      <c r="B15" s="15" t="s">
        <v>26</v>
      </c>
      <c r="C15" s="42" t="s">
        <v>15</v>
      </c>
      <c r="D15" s="56">
        <f>85/12</f>
        <v>7.083333333333333</v>
      </c>
      <c r="E15" s="70">
        <v>0</v>
      </c>
      <c r="F15" s="9">
        <f t="shared" si="12"/>
        <v>0</v>
      </c>
      <c r="G15" s="69">
        <v>0</v>
      </c>
      <c r="H15" s="9">
        <f t="shared" si="13"/>
        <v>0</v>
      </c>
      <c r="I15" s="10"/>
      <c r="J15" s="9">
        <f t="shared" si="0"/>
        <v>0</v>
      </c>
      <c r="K15" s="11"/>
      <c r="L15" s="9">
        <f t="shared" si="1"/>
        <v>0</v>
      </c>
      <c r="M15" s="10"/>
      <c r="N15" s="9">
        <f t="shared" si="14"/>
        <v>0</v>
      </c>
      <c r="O15" s="10"/>
      <c r="P15" s="9">
        <f t="shared" si="2"/>
        <v>0</v>
      </c>
      <c r="Q15" s="10"/>
      <c r="R15" s="9">
        <f t="shared" si="3"/>
        <v>0</v>
      </c>
      <c r="S15" s="10"/>
      <c r="T15" s="9">
        <f t="shared" si="4"/>
        <v>0</v>
      </c>
      <c r="U15" s="11"/>
      <c r="V15" s="9">
        <f t="shared" si="5"/>
        <v>0</v>
      </c>
      <c r="W15" s="11"/>
      <c r="X15" s="9">
        <f t="shared" si="6"/>
        <v>0</v>
      </c>
      <c r="Y15" s="10"/>
      <c r="Z15" s="9">
        <f t="shared" si="15"/>
        <v>0</v>
      </c>
      <c r="AA15" s="11"/>
      <c r="AB15" s="9">
        <f t="shared" si="16"/>
        <v>0</v>
      </c>
      <c r="AC15" s="11"/>
      <c r="AD15" s="9">
        <f t="shared" si="7"/>
        <v>0</v>
      </c>
      <c r="AE15" s="11"/>
      <c r="AF15" s="9">
        <f t="shared" si="8"/>
        <v>0</v>
      </c>
      <c r="AG15" s="11"/>
      <c r="AH15" s="9">
        <f t="shared" si="9"/>
        <v>0</v>
      </c>
      <c r="AI15" s="11"/>
      <c r="AJ15" s="9">
        <f t="shared" si="10"/>
        <v>0</v>
      </c>
      <c r="AK15" s="10"/>
      <c r="AL15" s="12">
        <f t="shared" si="11"/>
        <v>0</v>
      </c>
      <c r="AM15" s="13">
        <f t="shared" si="17"/>
        <v>0</v>
      </c>
    </row>
    <row r="16" spans="1:40" hidden="1" x14ac:dyDescent="0.25">
      <c r="A16" s="14" t="s">
        <v>11</v>
      </c>
      <c r="B16" s="15" t="s">
        <v>27</v>
      </c>
      <c r="C16" s="42" t="s">
        <v>15</v>
      </c>
      <c r="D16" s="56">
        <v>27.85</v>
      </c>
      <c r="E16" s="70">
        <v>0</v>
      </c>
      <c r="F16" s="9">
        <f t="shared" si="12"/>
        <v>0</v>
      </c>
      <c r="G16" s="69">
        <v>0</v>
      </c>
      <c r="H16" s="9">
        <f t="shared" si="13"/>
        <v>0</v>
      </c>
      <c r="I16" s="10"/>
      <c r="J16" s="9">
        <f t="shared" si="0"/>
        <v>0</v>
      </c>
      <c r="K16" s="11"/>
      <c r="L16" s="9">
        <f t="shared" si="1"/>
        <v>0</v>
      </c>
      <c r="M16" s="11"/>
      <c r="N16" s="9">
        <f t="shared" si="14"/>
        <v>0</v>
      </c>
      <c r="O16" s="79">
        <v>1</v>
      </c>
      <c r="P16" s="9">
        <f t="shared" si="2"/>
        <v>32.305999999999997</v>
      </c>
      <c r="Q16" s="10"/>
      <c r="R16" s="9">
        <f t="shared" si="3"/>
        <v>0</v>
      </c>
      <c r="S16" s="10"/>
      <c r="T16" s="9">
        <f t="shared" si="4"/>
        <v>0</v>
      </c>
      <c r="U16" s="11"/>
      <c r="V16" s="9">
        <f t="shared" si="5"/>
        <v>0</v>
      </c>
      <c r="W16" s="11"/>
      <c r="X16" s="9">
        <f t="shared" si="6"/>
        <v>0</v>
      </c>
      <c r="Y16" s="10"/>
      <c r="Z16" s="9">
        <f t="shared" si="15"/>
        <v>0</v>
      </c>
      <c r="AA16" s="11"/>
      <c r="AB16" s="9">
        <f t="shared" si="16"/>
        <v>0</v>
      </c>
      <c r="AC16" s="11"/>
      <c r="AD16" s="9">
        <f t="shared" si="7"/>
        <v>0</v>
      </c>
      <c r="AE16" s="11"/>
      <c r="AF16" s="9">
        <f t="shared" si="8"/>
        <v>0</v>
      </c>
      <c r="AG16" s="11"/>
      <c r="AH16" s="9">
        <f t="shared" si="9"/>
        <v>0</v>
      </c>
      <c r="AI16" s="11"/>
      <c r="AJ16" s="9">
        <f t="shared" si="10"/>
        <v>0</v>
      </c>
      <c r="AK16" s="10"/>
      <c r="AL16" s="12">
        <f t="shared" si="11"/>
        <v>0</v>
      </c>
      <c r="AM16" s="13">
        <f t="shared" si="17"/>
        <v>32.305999999999997</v>
      </c>
    </row>
    <row r="17" spans="1:39" hidden="1" x14ac:dyDescent="0.25">
      <c r="A17" s="14" t="s">
        <v>11</v>
      </c>
      <c r="B17" s="15" t="s">
        <v>28</v>
      </c>
      <c r="C17" s="44" t="s">
        <v>29</v>
      </c>
      <c r="D17" s="56">
        <v>12.37</v>
      </c>
      <c r="E17" s="70">
        <v>0</v>
      </c>
      <c r="F17" s="9">
        <f t="shared" si="12"/>
        <v>0</v>
      </c>
      <c r="G17" s="69">
        <v>0</v>
      </c>
      <c r="H17" s="9">
        <f t="shared" si="13"/>
        <v>0</v>
      </c>
      <c r="I17" s="10"/>
      <c r="J17" s="9">
        <f t="shared" si="0"/>
        <v>0</v>
      </c>
      <c r="K17" s="11"/>
      <c r="L17" s="9">
        <f t="shared" si="1"/>
        <v>0</v>
      </c>
      <c r="M17" s="10"/>
      <c r="N17" s="9">
        <f t="shared" si="14"/>
        <v>0</v>
      </c>
      <c r="O17" s="10"/>
      <c r="P17" s="9">
        <f t="shared" si="2"/>
        <v>0</v>
      </c>
      <c r="Q17" s="10"/>
      <c r="R17" s="9">
        <f t="shared" si="3"/>
        <v>0</v>
      </c>
      <c r="S17" s="10"/>
      <c r="T17" s="9">
        <f t="shared" si="4"/>
        <v>0</v>
      </c>
      <c r="U17" s="11"/>
      <c r="V17" s="9">
        <f t="shared" si="5"/>
        <v>0</v>
      </c>
      <c r="W17" s="11"/>
      <c r="X17" s="9">
        <f t="shared" si="6"/>
        <v>0</v>
      </c>
      <c r="Y17" s="10"/>
      <c r="Z17" s="9">
        <f t="shared" si="15"/>
        <v>0</v>
      </c>
      <c r="AA17" s="11"/>
      <c r="AB17" s="9">
        <f t="shared" si="16"/>
        <v>0</v>
      </c>
      <c r="AC17" s="11"/>
      <c r="AD17" s="9">
        <f t="shared" si="7"/>
        <v>0</v>
      </c>
      <c r="AE17" s="11"/>
      <c r="AF17" s="9">
        <f t="shared" si="8"/>
        <v>0</v>
      </c>
      <c r="AG17" s="11"/>
      <c r="AH17" s="9">
        <f t="shared" si="9"/>
        <v>0</v>
      </c>
      <c r="AI17" s="11"/>
      <c r="AJ17" s="9">
        <f t="shared" si="10"/>
        <v>0</v>
      </c>
      <c r="AK17" s="10"/>
      <c r="AL17" s="12">
        <f t="shared" si="11"/>
        <v>0</v>
      </c>
      <c r="AM17" s="13">
        <f t="shared" si="17"/>
        <v>0</v>
      </c>
    </row>
    <row r="18" spans="1:39" hidden="1" x14ac:dyDescent="0.25">
      <c r="A18" s="14" t="s">
        <v>11</v>
      </c>
      <c r="B18" s="15" t="s">
        <v>30</v>
      </c>
      <c r="C18" s="45" t="s">
        <v>31</v>
      </c>
      <c r="D18" s="56">
        <f>21.28</f>
        <v>21.28</v>
      </c>
      <c r="E18" s="70">
        <v>0</v>
      </c>
      <c r="F18" s="9">
        <f t="shared" si="12"/>
        <v>0</v>
      </c>
      <c r="G18" s="69">
        <v>0</v>
      </c>
      <c r="H18" s="9">
        <f t="shared" si="13"/>
        <v>0</v>
      </c>
      <c r="I18" s="10"/>
      <c r="J18" s="9">
        <f t="shared" si="0"/>
        <v>0</v>
      </c>
      <c r="K18" s="11"/>
      <c r="L18" s="9">
        <f t="shared" si="1"/>
        <v>0</v>
      </c>
      <c r="M18" s="10"/>
      <c r="N18" s="9">
        <f t="shared" si="14"/>
        <v>0</v>
      </c>
      <c r="O18" s="10"/>
      <c r="P18" s="9">
        <f t="shared" si="2"/>
        <v>0</v>
      </c>
      <c r="Q18" s="10"/>
      <c r="R18" s="9">
        <f t="shared" si="3"/>
        <v>0</v>
      </c>
      <c r="S18" s="10"/>
      <c r="T18" s="9">
        <f t="shared" si="4"/>
        <v>0</v>
      </c>
      <c r="U18" s="11"/>
      <c r="V18" s="9">
        <f t="shared" si="5"/>
        <v>0</v>
      </c>
      <c r="W18" s="11"/>
      <c r="X18" s="9">
        <f t="shared" si="6"/>
        <v>0</v>
      </c>
      <c r="Y18" s="10"/>
      <c r="Z18" s="9">
        <f t="shared" si="15"/>
        <v>0</v>
      </c>
      <c r="AA18" s="11"/>
      <c r="AB18" s="9">
        <f t="shared" si="16"/>
        <v>0</v>
      </c>
      <c r="AC18" s="11"/>
      <c r="AD18" s="9">
        <f t="shared" si="7"/>
        <v>0</v>
      </c>
      <c r="AE18" s="11"/>
      <c r="AF18" s="9">
        <f t="shared" si="8"/>
        <v>0</v>
      </c>
      <c r="AG18" s="11"/>
      <c r="AH18" s="9">
        <f t="shared" si="9"/>
        <v>0</v>
      </c>
      <c r="AI18" s="11"/>
      <c r="AJ18" s="9">
        <f t="shared" si="10"/>
        <v>0</v>
      </c>
      <c r="AK18" s="10"/>
      <c r="AL18" s="12">
        <f t="shared" si="11"/>
        <v>0</v>
      </c>
      <c r="AM18" s="13">
        <f t="shared" si="17"/>
        <v>0</v>
      </c>
    </row>
    <row r="19" spans="1:39" hidden="1" x14ac:dyDescent="0.25">
      <c r="A19" s="14" t="s">
        <v>11</v>
      </c>
      <c r="B19" s="15" t="s">
        <v>32</v>
      </c>
      <c r="C19" s="45" t="s">
        <v>31</v>
      </c>
      <c r="D19" s="56">
        <v>4.68</v>
      </c>
      <c r="E19" s="70">
        <v>0</v>
      </c>
      <c r="F19" s="9">
        <f t="shared" si="12"/>
        <v>0</v>
      </c>
      <c r="G19" s="69">
        <v>0</v>
      </c>
      <c r="H19" s="9">
        <f t="shared" si="13"/>
        <v>0</v>
      </c>
      <c r="I19" s="10"/>
      <c r="J19" s="9">
        <f t="shared" si="0"/>
        <v>0</v>
      </c>
      <c r="K19" s="11"/>
      <c r="L19" s="9">
        <f t="shared" si="1"/>
        <v>0</v>
      </c>
      <c r="M19" s="10"/>
      <c r="N19" s="9">
        <f t="shared" si="14"/>
        <v>0</v>
      </c>
      <c r="O19" s="10"/>
      <c r="P19" s="9">
        <f t="shared" si="2"/>
        <v>0</v>
      </c>
      <c r="Q19" s="10"/>
      <c r="R19" s="9">
        <f t="shared" si="3"/>
        <v>0</v>
      </c>
      <c r="S19" s="10"/>
      <c r="T19" s="9">
        <f t="shared" si="4"/>
        <v>0</v>
      </c>
      <c r="U19" s="11"/>
      <c r="V19" s="9">
        <f t="shared" si="5"/>
        <v>0</v>
      </c>
      <c r="W19" s="11"/>
      <c r="X19" s="9">
        <f t="shared" si="6"/>
        <v>0</v>
      </c>
      <c r="Y19" s="10"/>
      <c r="Z19" s="9">
        <f t="shared" si="15"/>
        <v>0</v>
      </c>
      <c r="AA19" s="11"/>
      <c r="AB19" s="9">
        <f t="shared" si="16"/>
        <v>0</v>
      </c>
      <c r="AC19" s="11"/>
      <c r="AD19" s="9">
        <f t="shared" si="7"/>
        <v>0</v>
      </c>
      <c r="AE19" s="11"/>
      <c r="AF19" s="9">
        <f t="shared" si="8"/>
        <v>0</v>
      </c>
      <c r="AG19" s="11"/>
      <c r="AH19" s="9">
        <f t="shared" si="9"/>
        <v>0</v>
      </c>
      <c r="AI19" s="11"/>
      <c r="AJ19" s="9">
        <f t="shared" si="10"/>
        <v>0</v>
      </c>
      <c r="AK19" s="10"/>
      <c r="AL19" s="12">
        <f t="shared" si="11"/>
        <v>0</v>
      </c>
      <c r="AM19" s="13">
        <f t="shared" si="17"/>
        <v>0</v>
      </c>
    </row>
    <row r="20" spans="1:39" hidden="1" x14ac:dyDescent="0.25">
      <c r="A20" s="14" t="s">
        <v>11</v>
      </c>
      <c r="B20" s="15" t="s">
        <v>33</v>
      </c>
      <c r="C20" s="45" t="s">
        <v>34</v>
      </c>
      <c r="D20" s="56">
        <v>4.68</v>
      </c>
      <c r="E20" s="70">
        <v>0</v>
      </c>
      <c r="F20" s="9">
        <f t="shared" si="12"/>
        <v>0</v>
      </c>
      <c r="G20" s="69">
        <v>0</v>
      </c>
      <c r="H20" s="9">
        <f t="shared" si="13"/>
        <v>0</v>
      </c>
      <c r="I20" s="10"/>
      <c r="J20" s="9">
        <f t="shared" si="0"/>
        <v>0</v>
      </c>
      <c r="K20" s="11"/>
      <c r="L20" s="9">
        <f t="shared" si="1"/>
        <v>0</v>
      </c>
      <c r="M20" s="10"/>
      <c r="N20" s="9">
        <f t="shared" si="14"/>
        <v>0</v>
      </c>
      <c r="O20" s="10"/>
      <c r="P20" s="9">
        <f t="shared" si="2"/>
        <v>0</v>
      </c>
      <c r="Q20" s="10"/>
      <c r="R20" s="9">
        <f t="shared" si="3"/>
        <v>0</v>
      </c>
      <c r="S20" s="10"/>
      <c r="T20" s="9">
        <f t="shared" si="4"/>
        <v>0</v>
      </c>
      <c r="U20" s="11"/>
      <c r="V20" s="9">
        <f t="shared" si="5"/>
        <v>0</v>
      </c>
      <c r="W20" s="11"/>
      <c r="X20" s="9">
        <f t="shared" si="6"/>
        <v>0</v>
      </c>
      <c r="Y20" s="10"/>
      <c r="Z20" s="9">
        <f t="shared" si="15"/>
        <v>0</v>
      </c>
      <c r="AA20" s="11"/>
      <c r="AB20" s="9">
        <f t="shared" si="16"/>
        <v>0</v>
      </c>
      <c r="AC20" s="11"/>
      <c r="AD20" s="9">
        <f t="shared" si="7"/>
        <v>0</v>
      </c>
      <c r="AE20" s="11"/>
      <c r="AF20" s="9">
        <f t="shared" si="8"/>
        <v>0</v>
      </c>
      <c r="AG20" s="11"/>
      <c r="AH20" s="9">
        <f t="shared" si="9"/>
        <v>0</v>
      </c>
      <c r="AI20" s="11"/>
      <c r="AJ20" s="9">
        <f t="shared" si="10"/>
        <v>0</v>
      </c>
      <c r="AK20" s="10"/>
      <c r="AL20" s="12">
        <f t="shared" si="11"/>
        <v>0</v>
      </c>
      <c r="AM20" s="13">
        <f t="shared" si="17"/>
        <v>0</v>
      </c>
    </row>
    <row r="21" spans="1:39" hidden="1" x14ac:dyDescent="0.25">
      <c r="A21" s="14" t="s">
        <v>11</v>
      </c>
      <c r="B21" s="15" t="s">
        <v>35</v>
      </c>
      <c r="C21" s="42" t="s">
        <v>15</v>
      </c>
      <c r="D21" s="56">
        <v>21.51</v>
      </c>
      <c r="E21" s="70">
        <v>0</v>
      </c>
      <c r="F21" s="9">
        <f t="shared" si="12"/>
        <v>0</v>
      </c>
      <c r="G21" s="69">
        <v>1</v>
      </c>
      <c r="H21" s="9">
        <f t="shared" si="13"/>
        <v>21.51</v>
      </c>
      <c r="I21" s="10"/>
      <c r="J21" s="9">
        <f t="shared" si="0"/>
        <v>0</v>
      </c>
      <c r="K21" s="11"/>
      <c r="L21" s="9">
        <f t="shared" si="1"/>
        <v>0</v>
      </c>
      <c r="M21" s="10"/>
      <c r="N21" s="9">
        <f t="shared" si="14"/>
        <v>0</v>
      </c>
      <c r="O21" s="10"/>
      <c r="P21" s="9">
        <f t="shared" si="2"/>
        <v>0</v>
      </c>
      <c r="Q21" s="10"/>
      <c r="R21" s="9">
        <f t="shared" si="3"/>
        <v>0</v>
      </c>
      <c r="S21" s="10"/>
      <c r="T21" s="9">
        <f t="shared" si="4"/>
        <v>0</v>
      </c>
      <c r="U21" s="11"/>
      <c r="V21" s="9">
        <f t="shared" si="5"/>
        <v>0</v>
      </c>
      <c r="W21" s="11"/>
      <c r="X21" s="9">
        <f t="shared" si="6"/>
        <v>0</v>
      </c>
      <c r="Y21" s="10"/>
      <c r="Z21" s="9">
        <f t="shared" si="15"/>
        <v>0</v>
      </c>
      <c r="AA21" s="11"/>
      <c r="AB21" s="9">
        <f t="shared" si="16"/>
        <v>0</v>
      </c>
      <c r="AC21" s="11"/>
      <c r="AD21" s="9">
        <f t="shared" si="7"/>
        <v>0</v>
      </c>
      <c r="AE21" s="11"/>
      <c r="AF21" s="9">
        <f t="shared" si="8"/>
        <v>0</v>
      </c>
      <c r="AG21" s="11"/>
      <c r="AH21" s="9">
        <f t="shared" si="9"/>
        <v>0</v>
      </c>
      <c r="AI21" s="11"/>
      <c r="AJ21" s="9">
        <f t="shared" si="10"/>
        <v>0</v>
      </c>
      <c r="AK21" s="10"/>
      <c r="AL21" s="12">
        <f t="shared" si="11"/>
        <v>0</v>
      </c>
      <c r="AM21" s="13">
        <f t="shared" si="17"/>
        <v>21.51</v>
      </c>
    </row>
    <row r="22" spans="1:39" hidden="1" x14ac:dyDescent="0.25">
      <c r="A22" s="14" t="s">
        <v>11</v>
      </c>
      <c r="B22" s="15" t="s">
        <v>36</v>
      </c>
      <c r="C22" s="42" t="s">
        <v>15</v>
      </c>
      <c r="D22" s="56">
        <f>200/100</f>
        <v>2</v>
      </c>
      <c r="E22" s="70">
        <v>0</v>
      </c>
      <c r="F22" s="9">
        <f t="shared" si="12"/>
        <v>0</v>
      </c>
      <c r="G22" s="69">
        <v>0</v>
      </c>
      <c r="H22" s="9">
        <f t="shared" si="13"/>
        <v>0</v>
      </c>
      <c r="I22" s="10"/>
      <c r="J22" s="9">
        <f t="shared" si="0"/>
        <v>0</v>
      </c>
      <c r="K22" s="11"/>
      <c r="L22" s="9">
        <f t="shared" si="1"/>
        <v>0</v>
      </c>
      <c r="M22" s="10"/>
      <c r="N22" s="9">
        <f t="shared" si="14"/>
        <v>0</v>
      </c>
      <c r="O22" s="10"/>
      <c r="P22" s="9">
        <f t="shared" si="2"/>
        <v>0</v>
      </c>
      <c r="Q22" s="10"/>
      <c r="R22" s="9">
        <f t="shared" si="3"/>
        <v>0</v>
      </c>
      <c r="S22" s="10"/>
      <c r="T22" s="9">
        <f t="shared" si="4"/>
        <v>0</v>
      </c>
      <c r="U22" s="11"/>
      <c r="V22" s="9">
        <f t="shared" si="5"/>
        <v>0</v>
      </c>
      <c r="W22" s="11">
        <v>100</v>
      </c>
      <c r="X22" s="9">
        <f t="shared" si="6"/>
        <v>231.99999999999997</v>
      </c>
      <c r="Y22" s="10"/>
      <c r="Z22" s="9">
        <f t="shared" si="15"/>
        <v>0</v>
      </c>
      <c r="AA22" s="11"/>
      <c r="AB22" s="9">
        <f t="shared" si="16"/>
        <v>0</v>
      </c>
      <c r="AC22" s="11"/>
      <c r="AD22" s="9">
        <f t="shared" si="7"/>
        <v>0</v>
      </c>
      <c r="AE22" s="11"/>
      <c r="AF22" s="65">
        <f t="shared" si="8"/>
        <v>0</v>
      </c>
      <c r="AG22" s="11"/>
      <c r="AH22" s="9">
        <f t="shared" si="9"/>
        <v>0</v>
      </c>
      <c r="AI22" s="11"/>
      <c r="AJ22" s="9">
        <f t="shared" si="10"/>
        <v>0</v>
      </c>
      <c r="AK22" s="10"/>
      <c r="AL22" s="12">
        <f t="shared" si="11"/>
        <v>0</v>
      </c>
      <c r="AM22" s="13">
        <f t="shared" si="17"/>
        <v>231.99999999999997</v>
      </c>
    </row>
    <row r="23" spans="1:39" hidden="1" x14ac:dyDescent="0.25">
      <c r="A23" s="14" t="s">
        <v>11</v>
      </c>
      <c r="B23" s="15" t="s">
        <v>37</v>
      </c>
      <c r="C23" s="42" t="s">
        <v>38</v>
      </c>
      <c r="D23" s="56">
        <v>10.65</v>
      </c>
      <c r="E23" s="70">
        <v>6</v>
      </c>
      <c r="F23" s="9">
        <f t="shared" si="12"/>
        <v>63.900000000000006</v>
      </c>
      <c r="G23" s="69">
        <v>0</v>
      </c>
      <c r="H23" s="9">
        <f t="shared" si="13"/>
        <v>0</v>
      </c>
      <c r="I23" s="10"/>
      <c r="J23" s="9">
        <f t="shared" si="0"/>
        <v>0</v>
      </c>
      <c r="K23" s="11"/>
      <c r="L23" s="9">
        <f t="shared" si="1"/>
        <v>0</v>
      </c>
      <c r="M23" s="10"/>
      <c r="N23" s="9">
        <f t="shared" si="14"/>
        <v>0</v>
      </c>
      <c r="O23" s="10"/>
      <c r="P23" s="9">
        <f t="shared" si="2"/>
        <v>0</v>
      </c>
      <c r="Q23" s="10"/>
      <c r="R23" s="9">
        <f t="shared" si="3"/>
        <v>0</v>
      </c>
      <c r="S23" s="10"/>
      <c r="T23" s="9">
        <f t="shared" si="4"/>
        <v>0</v>
      </c>
      <c r="U23" s="11"/>
      <c r="V23" s="9">
        <f t="shared" si="5"/>
        <v>0</v>
      </c>
      <c r="W23" s="11"/>
      <c r="X23" s="9">
        <f t="shared" si="6"/>
        <v>0</v>
      </c>
      <c r="Y23" s="10"/>
      <c r="Z23" s="9">
        <f t="shared" si="15"/>
        <v>0</v>
      </c>
      <c r="AA23" s="78">
        <v>10</v>
      </c>
      <c r="AB23" s="9">
        <f t="shared" si="16"/>
        <v>123.53999999999999</v>
      </c>
      <c r="AC23" s="11"/>
      <c r="AD23" s="9">
        <f t="shared" si="7"/>
        <v>0</v>
      </c>
      <c r="AE23" s="11"/>
      <c r="AF23" s="9">
        <f t="shared" si="8"/>
        <v>0</v>
      </c>
      <c r="AG23" s="11"/>
      <c r="AH23" s="9">
        <f t="shared" si="9"/>
        <v>0</v>
      </c>
      <c r="AI23" s="11"/>
      <c r="AJ23" s="9">
        <f t="shared" si="10"/>
        <v>0</v>
      </c>
      <c r="AK23" s="10"/>
      <c r="AL23" s="12">
        <f t="shared" si="11"/>
        <v>0</v>
      </c>
      <c r="AM23" s="13">
        <f t="shared" si="17"/>
        <v>187.44</v>
      </c>
    </row>
    <row r="24" spans="1:39" hidden="1" x14ac:dyDescent="0.25">
      <c r="A24" s="14" t="s">
        <v>11</v>
      </c>
      <c r="B24" s="15" t="s">
        <v>39</v>
      </c>
      <c r="C24" s="44" t="s">
        <v>40</v>
      </c>
      <c r="D24" s="56">
        <v>7.29</v>
      </c>
      <c r="E24" s="70">
        <v>0</v>
      </c>
      <c r="F24" s="9">
        <f t="shared" si="12"/>
        <v>0</v>
      </c>
      <c r="G24" s="69">
        <v>0</v>
      </c>
      <c r="H24" s="9">
        <f t="shared" si="13"/>
        <v>0</v>
      </c>
      <c r="I24" s="10"/>
      <c r="J24" s="9">
        <f t="shared" si="0"/>
        <v>0</v>
      </c>
      <c r="K24" s="11"/>
      <c r="L24" s="9">
        <f t="shared" si="1"/>
        <v>0</v>
      </c>
      <c r="M24" s="10"/>
      <c r="N24" s="9">
        <f t="shared" si="14"/>
        <v>0</v>
      </c>
      <c r="O24" s="10"/>
      <c r="P24" s="9">
        <f t="shared" si="2"/>
        <v>0</v>
      </c>
      <c r="Q24" s="10"/>
      <c r="R24" s="9">
        <f t="shared" si="3"/>
        <v>0</v>
      </c>
      <c r="S24" s="10"/>
      <c r="T24" s="9">
        <f t="shared" si="4"/>
        <v>0</v>
      </c>
      <c r="U24" s="11"/>
      <c r="V24" s="9">
        <f t="shared" si="5"/>
        <v>0</v>
      </c>
      <c r="W24" s="11"/>
      <c r="X24" s="9">
        <f t="shared" si="6"/>
        <v>0</v>
      </c>
      <c r="Y24" s="10"/>
      <c r="Z24" s="9">
        <f t="shared" si="15"/>
        <v>0</v>
      </c>
      <c r="AA24" s="11"/>
      <c r="AB24" s="9">
        <f t="shared" si="16"/>
        <v>0</v>
      </c>
      <c r="AC24" s="11"/>
      <c r="AD24" s="9">
        <f t="shared" si="7"/>
        <v>0</v>
      </c>
      <c r="AE24" s="11"/>
      <c r="AF24" s="9">
        <f t="shared" si="8"/>
        <v>0</v>
      </c>
      <c r="AG24" s="11"/>
      <c r="AH24" s="9">
        <f t="shared" si="9"/>
        <v>0</v>
      </c>
      <c r="AI24" s="11"/>
      <c r="AJ24" s="9">
        <f t="shared" si="10"/>
        <v>0</v>
      </c>
      <c r="AK24" s="10"/>
      <c r="AL24" s="12">
        <f t="shared" si="11"/>
        <v>0</v>
      </c>
      <c r="AM24" s="13">
        <f t="shared" si="17"/>
        <v>0</v>
      </c>
    </row>
    <row r="25" spans="1:39" hidden="1" x14ac:dyDescent="0.25">
      <c r="A25" s="14" t="s">
        <v>11</v>
      </c>
      <c r="B25" s="15" t="s">
        <v>41</v>
      </c>
      <c r="C25" s="44" t="s">
        <v>40</v>
      </c>
      <c r="D25" s="56">
        <v>11.65</v>
      </c>
      <c r="E25" s="70">
        <v>0</v>
      </c>
      <c r="F25" s="9">
        <f t="shared" si="12"/>
        <v>0</v>
      </c>
      <c r="G25" s="69">
        <v>0</v>
      </c>
      <c r="H25" s="9">
        <f t="shared" si="13"/>
        <v>0</v>
      </c>
      <c r="I25" s="10"/>
      <c r="J25" s="9">
        <f t="shared" si="0"/>
        <v>0</v>
      </c>
      <c r="K25" s="11"/>
      <c r="L25" s="9">
        <f t="shared" si="1"/>
        <v>0</v>
      </c>
      <c r="M25" s="10"/>
      <c r="N25" s="9">
        <f t="shared" si="14"/>
        <v>0</v>
      </c>
      <c r="O25" s="10"/>
      <c r="P25" s="9">
        <f t="shared" si="2"/>
        <v>0</v>
      </c>
      <c r="Q25" s="10"/>
      <c r="R25" s="9">
        <f t="shared" si="3"/>
        <v>0</v>
      </c>
      <c r="S25" s="10"/>
      <c r="T25" s="9">
        <f t="shared" si="4"/>
        <v>0</v>
      </c>
      <c r="U25" s="11"/>
      <c r="V25" s="9">
        <f t="shared" si="5"/>
        <v>0</v>
      </c>
      <c r="W25" s="11"/>
      <c r="X25" s="9">
        <f t="shared" si="6"/>
        <v>0</v>
      </c>
      <c r="Y25" s="10"/>
      <c r="Z25" s="9">
        <f t="shared" si="15"/>
        <v>0</v>
      </c>
      <c r="AA25" s="11"/>
      <c r="AB25" s="9">
        <f t="shared" si="16"/>
        <v>0</v>
      </c>
      <c r="AC25" s="11"/>
      <c r="AD25" s="9">
        <f t="shared" si="7"/>
        <v>0</v>
      </c>
      <c r="AE25" s="11"/>
      <c r="AF25" s="9">
        <f t="shared" si="8"/>
        <v>0</v>
      </c>
      <c r="AG25" s="11"/>
      <c r="AH25" s="9">
        <f t="shared" si="9"/>
        <v>0</v>
      </c>
      <c r="AI25" s="11"/>
      <c r="AJ25" s="9">
        <f t="shared" si="10"/>
        <v>0</v>
      </c>
      <c r="AK25" s="10"/>
      <c r="AL25" s="12">
        <f t="shared" si="11"/>
        <v>0</v>
      </c>
      <c r="AM25" s="13">
        <f t="shared" si="17"/>
        <v>0</v>
      </c>
    </row>
    <row r="26" spans="1:39" hidden="1" x14ac:dyDescent="0.25">
      <c r="A26" s="14" t="s">
        <v>11</v>
      </c>
      <c r="B26" s="21" t="s">
        <v>494</v>
      </c>
      <c r="C26" s="46" t="s">
        <v>15</v>
      </c>
      <c r="D26" s="56">
        <v>51.637900000000002</v>
      </c>
      <c r="E26" s="70">
        <v>0</v>
      </c>
      <c r="F26" s="9">
        <f t="shared" si="12"/>
        <v>0</v>
      </c>
      <c r="G26" s="69">
        <v>0</v>
      </c>
      <c r="H26" s="9">
        <f t="shared" si="13"/>
        <v>0</v>
      </c>
      <c r="I26" s="10"/>
      <c r="J26" s="9">
        <f t="shared" si="0"/>
        <v>0</v>
      </c>
      <c r="K26" s="11"/>
      <c r="L26" s="9">
        <f t="shared" si="1"/>
        <v>0</v>
      </c>
      <c r="M26" s="10"/>
      <c r="N26" s="9">
        <f t="shared" si="14"/>
        <v>0</v>
      </c>
      <c r="O26" s="10"/>
      <c r="P26" s="9">
        <f t="shared" si="2"/>
        <v>0</v>
      </c>
      <c r="Q26" s="10"/>
      <c r="R26" s="9">
        <f t="shared" si="3"/>
        <v>0</v>
      </c>
      <c r="S26" s="10"/>
      <c r="T26" s="9">
        <f t="shared" si="4"/>
        <v>0</v>
      </c>
      <c r="U26" s="11"/>
      <c r="V26" s="9">
        <f t="shared" si="5"/>
        <v>0</v>
      </c>
      <c r="W26" s="11"/>
      <c r="X26" s="9">
        <f t="shared" si="6"/>
        <v>0</v>
      </c>
      <c r="Y26" s="10"/>
      <c r="Z26" s="9">
        <f t="shared" si="15"/>
        <v>0</v>
      </c>
      <c r="AA26" s="11"/>
      <c r="AB26" s="9">
        <f t="shared" si="16"/>
        <v>0</v>
      </c>
      <c r="AC26" s="11"/>
      <c r="AD26" s="9">
        <f t="shared" si="7"/>
        <v>0</v>
      </c>
      <c r="AE26" s="11"/>
      <c r="AF26" s="9">
        <f t="shared" si="8"/>
        <v>0</v>
      </c>
      <c r="AG26" s="11"/>
      <c r="AH26" s="9">
        <f t="shared" si="9"/>
        <v>0</v>
      </c>
      <c r="AI26" s="11"/>
      <c r="AJ26" s="9">
        <f t="shared" si="10"/>
        <v>0</v>
      </c>
      <c r="AK26" s="10"/>
      <c r="AL26" s="12">
        <f t="shared" si="11"/>
        <v>0</v>
      </c>
      <c r="AM26" s="13">
        <f t="shared" si="17"/>
        <v>0</v>
      </c>
    </row>
    <row r="27" spans="1:39" hidden="1" x14ac:dyDescent="0.25">
      <c r="A27" s="14" t="s">
        <v>11</v>
      </c>
      <c r="B27" s="15" t="s">
        <v>42</v>
      </c>
      <c r="C27" s="42" t="s">
        <v>15</v>
      </c>
      <c r="D27" s="56">
        <v>2.0499999999999998</v>
      </c>
      <c r="E27" s="70">
        <v>0</v>
      </c>
      <c r="F27" s="9">
        <f t="shared" si="12"/>
        <v>0</v>
      </c>
      <c r="G27" s="69">
        <v>2</v>
      </c>
      <c r="H27" s="9">
        <f t="shared" si="13"/>
        <v>4.0999999999999996</v>
      </c>
      <c r="I27" s="10"/>
      <c r="J27" s="9">
        <f t="shared" si="0"/>
        <v>0</v>
      </c>
      <c r="K27" s="11"/>
      <c r="L27" s="9">
        <f t="shared" si="1"/>
        <v>0</v>
      </c>
      <c r="M27" s="10"/>
      <c r="N27" s="9">
        <f t="shared" si="14"/>
        <v>0</v>
      </c>
      <c r="O27" s="10"/>
      <c r="P27" s="9">
        <f t="shared" si="2"/>
        <v>0</v>
      </c>
      <c r="Q27" s="10"/>
      <c r="R27" s="9">
        <f t="shared" si="3"/>
        <v>0</v>
      </c>
      <c r="S27" s="10"/>
      <c r="T27" s="9">
        <f t="shared" si="4"/>
        <v>0</v>
      </c>
      <c r="U27" s="11"/>
      <c r="V27" s="9">
        <f t="shared" si="5"/>
        <v>0</v>
      </c>
      <c r="W27" s="11"/>
      <c r="X27" s="9">
        <f t="shared" si="6"/>
        <v>0</v>
      </c>
      <c r="Y27" s="10"/>
      <c r="Z27" s="9">
        <f t="shared" si="15"/>
        <v>0</v>
      </c>
      <c r="AA27" s="11"/>
      <c r="AB27" s="9">
        <f t="shared" si="16"/>
        <v>0</v>
      </c>
      <c r="AC27" s="11"/>
      <c r="AD27" s="9">
        <f t="shared" si="7"/>
        <v>0</v>
      </c>
      <c r="AE27" s="11"/>
      <c r="AF27" s="9">
        <f t="shared" si="8"/>
        <v>0</v>
      </c>
      <c r="AG27" s="11"/>
      <c r="AH27" s="9">
        <f t="shared" si="9"/>
        <v>0</v>
      </c>
      <c r="AI27" s="11"/>
      <c r="AJ27" s="9">
        <f t="shared" si="10"/>
        <v>0</v>
      </c>
      <c r="AK27" s="10"/>
      <c r="AL27" s="12">
        <f t="shared" si="11"/>
        <v>0</v>
      </c>
      <c r="AM27" s="13">
        <f t="shared" si="17"/>
        <v>4.0999999999999996</v>
      </c>
    </row>
    <row r="28" spans="1:39" hidden="1" x14ac:dyDescent="0.25">
      <c r="A28" s="14" t="s">
        <v>11</v>
      </c>
      <c r="B28" s="15" t="s">
        <v>43</v>
      </c>
      <c r="C28" s="42" t="s">
        <v>15</v>
      </c>
      <c r="D28" s="56">
        <v>3.97</v>
      </c>
      <c r="E28" s="70">
        <v>0</v>
      </c>
      <c r="F28" s="9">
        <f t="shared" si="12"/>
        <v>0</v>
      </c>
      <c r="G28" s="69">
        <v>0</v>
      </c>
      <c r="H28" s="9">
        <f t="shared" si="13"/>
        <v>0</v>
      </c>
      <c r="I28" s="10"/>
      <c r="J28" s="9">
        <f t="shared" si="0"/>
        <v>0</v>
      </c>
      <c r="K28" s="11"/>
      <c r="L28" s="9">
        <f t="shared" si="1"/>
        <v>0</v>
      </c>
      <c r="M28" s="10"/>
      <c r="N28" s="9">
        <f t="shared" si="14"/>
        <v>0</v>
      </c>
      <c r="O28" s="10"/>
      <c r="P28" s="9">
        <f t="shared" si="2"/>
        <v>0</v>
      </c>
      <c r="Q28" s="10"/>
      <c r="R28" s="9">
        <f t="shared" si="3"/>
        <v>0</v>
      </c>
      <c r="S28" s="10"/>
      <c r="T28" s="9">
        <f t="shared" si="4"/>
        <v>0</v>
      </c>
      <c r="U28" s="11"/>
      <c r="V28" s="9">
        <f t="shared" si="5"/>
        <v>0</v>
      </c>
      <c r="W28" s="11"/>
      <c r="X28" s="9">
        <f t="shared" si="6"/>
        <v>0</v>
      </c>
      <c r="Y28" s="10"/>
      <c r="Z28" s="9">
        <f t="shared" si="15"/>
        <v>0</v>
      </c>
      <c r="AA28" s="11"/>
      <c r="AB28" s="9">
        <f t="shared" si="16"/>
        <v>0</v>
      </c>
      <c r="AC28" s="11"/>
      <c r="AD28" s="9">
        <f t="shared" si="7"/>
        <v>0</v>
      </c>
      <c r="AE28" s="11"/>
      <c r="AF28" s="9">
        <f t="shared" si="8"/>
        <v>0</v>
      </c>
      <c r="AG28" s="11"/>
      <c r="AH28" s="9">
        <f t="shared" si="9"/>
        <v>0</v>
      </c>
      <c r="AI28" s="11"/>
      <c r="AJ28" s="9">
        <f t="shared" si="10"/>
        <v>0</v>
      </c>
      <c r="AK28" s="10"/>
      <c r="AL28" s="12">
        <f t="shared" si="11"/>
        <v>0</v>
      </c>
      <c r="AM28" s="13">
        <f t="shared" si="17"/>
        <v>0</v>
      </c>
    </row>
    <row r="29" spans="1:39" hidden="1" x14ac:dyDescent="0.25">
      <c r="A29" s="14" t="s">
        <v>11</v>
      </c>
      <c r="B29" s="15" t="s">
        <v>44</v>
      </c>
      <c r="C29" s="42" t="s">
        <v>15</v>
      </c>
      <c r="D29" s="56">
        <v>8.44</v>
      </c>
      <c r="E29" s="70">
        <v>0</v>
      </c>
      <c r="F29" s="9">
        <f t="shared" si="12"/>
        <v>0</v>
      </c>
      <c r="G29" s="69">
        <v>0</v>
      </c>
      <c r="H29" s="9">
        <f t="shared" si="13"/>
        <v>0</v>
      </c>
      <c r="I29" s="10"/>
      <c r="J29" s="9">
        <f t="shared" si="0"/>
        <v>0</v>
      </c>
      <c r="K29" s="11"/>
      <c r="L29" s="9">
        <f t="shared" si="1"/>
        <v>0</v>
      </c>
      <c r="M29" s="10"/>
      <c r="N29" s="9">
        <f t="shared" si="14"/>
        <v>0</v>
      </c>
      <c r="O29" s="10"/>
      <c r="P29" s="9">
        <f t="shared" si="2"/>
        <v>0</v>
      </c>
      <c r="Q29" s="10"/>
      <c r="R29" s="9">
        <f t="shared" si="3"/>
        <v>0</v>
      </c>
      <c r="S29" s="10"/>
      <c r="T29" s="9">
        <f t="shared" si="4"/>
        <v>0</v>
      </c>
      <c r="U29" s="11"/>
      <c r="V29" s="9">
        <f t="shared" si="5"/>
        <v>0</v>
      </c>
      <c r="W29" s="11"/>
      <c r="X29" s="9">
        <f t="shared" si="6"/>
        <v>0</v>
      </c>
      <c r="Y29" s="10"/>
      <c r="Z29" s="9">
        <f t="shared" si="15"/>
        <v>0</v>
      </c>
      <c r="AA29" s="11"/>
      <c r="AB29" s="9">
        <f t="shared" si="16"/>
        <v>0</v>
      </c>
      <c r="AC29" s="11"/>
      <c r="AD29" s="9">
        <f t="shared" si="7"/>
        <v>0</v>
      </c>
      <c r="AE29" s="11"/>
      <c r="AF29" s="9">
        <f t="shared" si="8"/>
        <v>0</v>
      </c>
      <c r="AG29" s="11"/>
      <c r="AH29" s="9">
        <f t="shared" si="9"/>
        <v>0</v>
      </c>
      <c r="AI29" s="11"/>
      <c r="AJ29" s="9">
        <f t="shared" si="10"/>
        <v>0</v>
      </c>
      <c r="AK29" s="10"/>
      <c r="AL29" s="12">
        <f t="shared" si="11"/>
        <v>0</v>
      </c>
      <c r="AM29" s="13">
        <f t="shared" si="17"/>
        <v>0</v>
      </c>
    </row>
    <row r="30" spans="1:39" hidden="1" x14ac:dyDescent="0.25">
      <c r="A30" s="14" t="s">
        <v>11</v>
      </c>
      <c r="B30" s="15" t="s">
        <v>45</v>
      </c>
      <c r="C30" s="42" t="s">
        <v>15</v>
      </c>
      <c r="D30" s="56">
        <v>55.45</v>
      </c>
      <c r="E30" s="70">
        <v>0</v>
      </c>
      <c r="F30" s="9">
        <f t="shared" si="12"/>
        <v>0</v>
      </c>
      <c r="G30" s="69">
        <v>0</v>
      </c>
      <c r="H30" s="9">
        <f t="shared" si="13"/>
        <v>0</v>
      </c>
      <c r="I30" s="10"/>
      <c r="J30" s="9">
        <f t="shared" si="0"/>
        <v>0</v>
      </c>
      <c r="K30" s="11"/>
      <c r="L30" s="9">
        <f t="shared" si="1"/>
        <v>0</v>
      </c>
      <c r="M30" s="10"/>
      <c r="N30" s="9">
        <f t="shared" si="14"/>
        <v>0</v>
      </c>
      <c r="O30" s="10"/>
      <c r="P30" s="9">
        <f t="shared" si="2"/>
        <v>0</v>
      </c>
      <c r="Q30" s="10"/>
      <c r="R30" s="9">
        <f t="shared" si="3"/>
        <v>0</v>
      </c>
      <c r="S30" s="10"/>
      <c r="T30" s="9">
        <f t="shared" si="4"/>
        <v>0</v>
      </c>
      <c r="U30" s="11"/>
      <c r="V30" s="9">
        <f t="shared" si="5"/>
        <v>0</v>
      </c>
      <c r="W30" s="11"/>
      <c r="X30" s="9">
        <f t="shared" si="6"/>
        <v>0</v>
      </c>
      <c r="Y30" s="10"/>
      <c r="Z30" s="9">
        <f t="shared" si="15"/>
        <v>0</v>
      </c>
      <c r="AA30" s="11"/>
      <c r="AB30" s="9">
        <f t="shared" si="16"/>
        <v>0</v>
      </c>
      <c r="AC30" s="11"/>
      <c r="AD30" s="9">
        <f t="shared" si="7"/>
        <v>0</v>
      </c>
      <c r="AE30" s="11"/>
      <c r="AF30" s="9">
        <f t="shared" si="8"/>
        <v>0</v>
      </c>
      <c r="AG30" s="11"/>
      <c r="AH30" s="9">
        <f t="shared" si="9"/>
        <v>0</v>
      </c>
      <c r="AI30" s="11"/>
      <c r="AJ30" s="9">
        <f t="shared" si="10"/>
        <v>0</v>
      </c>
      <c r="AK30" s="10"/>
      <c r="AL30" s="12">
        <f t="shared" si="11"/>
        <v>0</v>
      </c>
      <c r="AM30" s="13">
        <f t="shared" si="17"/>
        <v>0</v>
      </c>
    </row>
    <row r="31" spans="1:39" hidden="1" x14ac:dyDescent="0.25">
      <c r="A31" s="14" t="s">
        <v>11</v>
      </c>
      <c r="B31" s="15" t="s">
        <v>46</v>
      </c>
      <c r="C31" s="42" t="s">
        <v>15</v>
      </c>
      <c r="D31" s="56">
        <v>95.28</v>
      </c>
      <c r="E31" s="70">
        <v>0</v>
      </c>
      <c r="F31" s="9">
        <f t="shared" si="12"/>
        <v>0</v>
      </c>
      <c r="G31" s="69">
        <v>0</v>
      </c>
      <c r="H31" s="9">
        <f t="shared" si="13"/>
        <v>0</v>
      </c>
      <c r="I31" s="10"/>
      <c r="J31" s="9">
        <f t="shared" si="0"/>
        <v>0</v>
      </c>
      <c r="K31" s="11"/>
      <c r="L31" s="9">
        <f t="shared" si="1"/>
        <v>0</v>
      </c>
      <c r="M31" s="10"/>
      <c r="N31" s="9">
        <f t="shared" si="14"/>
        <v>0</v>
      </c>
      <c r="O31" s="10"/>
      <c r="P31" s="9">
        <f t="shared" si="2"/>
        <v>0</v>
      </c>
      <c r="Q31" s="10"/>
      <c r="R31" s="9">
        <f t="shared" si="3"/>
        <v>0</v>
      </c>
      <c r="S31" s="10"/>
      <c r="T31" s="9">
        <f t="shared" si="4"/>
        <v>0</v>
      </c>
      <c r="U31" s="11"/>
      <c r="V31" s="9">
        <f t="shared" si="5"/>
        <v>0</v>
      </c>
      <c r="W31" s="11"/>
      <c r="X31" s="9">
        <f t="shared" si="6"/>
        <v>0</v>
      </c>
      <c r="Y31" s="10"/>
      <c r="Z31" s="9">
        <f t="shared" si="15"/>
        <v>0</v>
      </c>
      <c r="AA31" s="11"/>
      <c r="AB31" s="9">
        <f t="shared" si="16"/>
        <v>0</v>
      </c>
      <c r="AC31" s="11"/>
      <c r="AD31" s="9">
        <f t="shared" si="7"/>
        <v>0</v>
      </c>
      <c r="AE31" s="11"/>
      <c r="AF31" s="9">
        <f t="shared" si="8"/>
        <v>0</v>
      </c>
      <c r="AG31" s="11"/>
      <c r="AH31" s="9">
        <f t="shared" si="9"/>
        <v>0</v>
      </c>
      <c r="AI31" s="11"/>
      <c r="AJ31" s="9">
        <f t="shared" si="10"/>
        <v>0</v>
      </c>
      <c r="AK31" s="10"/>
      <c r="AL31" s="12">
        <f t="shared" si="11"/>
        <v>0</v>
      </c>
      <c r="AM31" s="13">
        <f t="shared" si="17"/>
        <v>0</v>
      </c>
    </row>
    <row r="32" spans="1:39" hidden="1" x14ac:dyDescent="0.25">
      <c r="A32" s="14" t="s">
        <v>11</v>
      </c>
      <c r="B32" s="15" t="s">
        <v>47</v>
      </c>
      <c r="C32" s="42" t="s">
        <v>15</v>
      </c>
      <c r="D32" s="56">
        <v>75.650000000000006</v>
      </c>
      <c r="E32" s="70">
        <v>0</v>
      </c>
      <c r="F32" s="9">
        <f t="shared" si="12"/>
        <v>0</v>
      </c>
      <c r="G32" s="69">
        <v>0</v>
      </c>
      <c r="H32" s="9">
        <f t="shared" si="13"/>
        <v>0</v>
      </c>
      <c r="I32" s="10"/>
      <c r="J32" s="9">
        <f t="shared" si="0"/>
        <v>0</v>
      </c>
      <c r="K32" s="11"/>
      <c r="L32" s="9">
        <f t="shared" si="1"/>
        <v>0</v>
      </c>
      <c r="M32" s="10"/>
      <c r="N32" s="9">
        <f t="shared" si="14"/>
        <v>0</v>
      </c>
      <c r="O32" s="10"/>
      <c r="P32" s="9">
        <f t="shared" si="2"/>
        <v>0</v>
      </c>
      <c r="Q32" s="10"/>
      <c r="R32" s="9">
        <f t="shared" si="3"/>
        <v>0</v>
      </c>
      <c r="S32" s="10"/>
      <c r="T32" s="9">
        <f t="shared" si="4"/>
        <v>0</v>
      </c>
      <c r="U32" s="11"/>
      <c r="V32" s="9">
        <f t="shared" si="5"/>
        <v>0</v>
      </c>
      <c r="W32" s="11"/>
      <c r="X32" s="9">
        <f t="shared" si="6"/>
        <v>0</v>
      </c>
      <c r="Y32" s="10"/>
      <c r="Z32" s="9">
        <f t="shared" si="15"/>
        <v>0</v>
      </c>
      <c r="AA32" s="11"/>
      <c r="AB32" s="9">
        <f t="shared" si="16"/>
        <v>0</v>
      </c>
      <c r="AC32" s="11"/>
      <c r="AD32" s="9">
        <f t="shared" si="7"/>
        <v>0</v>
      </c>
      <c r="AE32" s="11"/>
      <c r="AF32" s="9">
        <f t="shared" si="8"/>
        <v>0</v>
      </c>
      <c r="AG32" s="11"/>
      <c r="AH32" s="9">
        <f t="shared" si="9"/>
        <v>0</v>
      </c>
      <c r="AI32" s="11"/>
      <c r="AJ32" s="9">
        <f t="shared" si="10"/>
        <v>0</v>
      </c>
      <c r="AK32" s="10"/>
      <c r="AL32" s="12">
        <f t="shared" si="11"/>
        <v>0</v>
      </c>
      <c r="AM32" s="13">
        <f t="shared" si="17"/>
        <v>0</v>
      </c>
    </row>
    <row r="33" spans="1:39" hidden="1" x14ac:dyDescent="0.25">
      <c r="A33" s="14" t="s">
        <v>11</v>
      </c>
      <c r="B33" s="15" t="s">
        <v>447</v>
      </c>
      <c r="C33" s="42" t="s">
        <v>48</v>
      </c>
      <c r="D33" s="56">
        <v>28.65</v>
      </c>
      <c r="E33" s="70">
        <v>0</v>
      </c>
      <c r="F33" s="9">
        <f t="shared" si="12"/>
        <v>0</v>
      </c>
      <c r="G33" s="69">
        <v>0</v>
      </c>
      <c r="H33" s="9">
        <f t="shared" si="13"/>
        <v>0</v>
      </c>
      <c r="I33" s="10"/>
      <c r="J33" s="9">
        <f t="shared" si="0"/>
        <v>0</v>
      </c>
      <c r="K33" s="11"/>
      <c r="L33" s="9">
        <f t="shared" si="1"/>
        <v>0</v>
      </c>
      <c r="M33" s="10"/>
      <c r="N33" s="9">
        <f t="shared" si="14"/>
        <v>0</v>
      </c>
      <c r="O33" s="10"/>
      <c r="P33" s="9">
        <f t="shared" si="2"/>
        <v>0</v>
      </c>
      <c r="Q33" s="10"/>
      <c r="R33" s="9">
        <f t="shared" si="3"/>
        <v>0</v>
      </c>
      <c r="S33" s="10"/>
      <c r="T33" s="9">
        <f t="shared" si="4"/>
        <v>0</v>
      </c>
      <c r="U33" s="11"/>
      <c r="V33" s="9">
        <f t="shared" si="5"/>
        <v>0</v>
      </c>
      <c r="W33" s="11"/>
      <c r="X33" s="9">
        <f t="shared" si="6"/>
        <v>0</v>
      </c>
      <c r="Y33" s="10"/>
      <c r="Z33" s="9">
        <f t="shared" si="15"/>
        <v>0</v>
      </c>
      <c r="AA33" s="11"/>
      <c r="AB33" s="9">
        <f t="shared" si="16"/>
        <v>0</v>
      </c>
      <c r="AC33" s="11"/>
      <c r="AD33" s="9">
        <f t="shared" si="7"/>
        <v>0</v>
      </c>
      <c r="AE33" s="11"/>
      <c r="AF33" s="9">
        <f t="shared" si="8"/>
        <v>0</v>
      </c>
      <c r="AG33" s="11"/>
      <c r="AH33" s="9">
        <f t="shared" si="9"/>
        <v>0</v>
      </c>
      <c r="AI33" s="11"/>
      <c r="AJ33" s="9">
        <f t="shared" si="10"/>
        <v>0</v>
      </c>
      <c r="AK33" s="10"/>
      <c r="AL33" s="12">
        <f t="shared" si="11"/>
        <v>0</v>
      </c>
      <c r="AM33" s="13">
        <f t="shared" si="17"/>
        <v>0</v>
      </c>
    </row>
    <row r="34" spans="1:39" hidden="1" x14ac:dyDescent="0.25">
      <c r="A34" s="14" t="s">
        <v>11</v>
      </c>
      <c r="B34" s="15" t="s">
        <v>448</v>
      </c>
      <c r="C34" s="42" t="s">
        <v>48</v>
      </c>
      <c r="D34" s="56">
        <v>28.65</v>
      </c>
      <c r="E34" s="70">
        <v>0</v>
      </c>
      <c r="F34" s="9">
        <f t="shared" si="12"/>
        <v>0</v>
      </c>
      <c r="G34" s="69">
        <v>0</v>
      </c>
      <c r="H34" s="9">
        <f t="shared" si="13"/>
        <v>0</v>
      </c>
      <c r="I34" s="10"/>
      <c r="J34" s="9">
        <f t="shared" si="0"/>
        <v>0</v>
      </c>
      <c r="K34" s="11"/>
      <c r="L34" s="9">
        <f t="shared" si="1"/>
        <v>0</v>
      </c>
      <c r="M34" s="10"/>
      <c r="N34" s="9">
        <f t="shared" si="14"/>
        <v>0</v>
      </c>
      <c r="O34" s="10"/>
      <c r="P34" s="9">
        <f t="shared" si="2"/>
        <v>0</v>
      </c>
      <c r="Q34" s="10"/>
      <c r="R34" s="9">
        <f t="shared" si="3"/>
        <v>0</v>
      </c>
      <c r="S34" s="10"/>
      <c r="T34" s="9">
        <f t="shared" si="4"/>
        <v>0</v>
      </c>
      <c r="U34" s="11"/>
      <c r="V34" s="9">
        <f t="shared" si="5"/>
        <v>0</v>
      </c>
      <c r="W34" s="11"/>
      <c r="X34" s="9">
        <f t="shared" si="6"/>
        <v>0</v>
      </c>
      <c r="Y34" s="10"/>
      <c r="Z34" s="9">
        <f t="shared" si="15"/>
        <v>0</v>
      </c>
      <c r="AA34" s="11"/>
      <c r="AB34" s="9">
        <f t="shared" si="16"/>
        <v>0</v>
      </c>
      <c r="AC34" s="11"/>
      <c r="AD34" s="9">
        <f t="shared" si="7"/>
        <v>0</v>
      </c>
      <c r="AE34" s="11"/>
      <c r="AF34" s="9">
        <f t="shared" si="8"/>
        <v>0</v>
      </c>
      <c r="AG34" s="11"/>
      <c r="AH34" s="9">
        <f t="shared" si="9"/>
        <v>0</v>
      </c>
      <c r="AI34" s="11"/>
      <c r="AJ34" s="9">
        <f t="shared" si="10"/>
        <v>0</v>
      </c>
      <c r="AK34" s="10"/>
      <c r="AL34" s="12">
        <f t="shared" si="11"/>
        <v>0</v>
      </c>
      <c r="AM34" s="13">
        <f t="shared" si="17"/>
        <v>0</v>
      </c>
    </row>
    <row r="35" spans="1:39" hidden="1" x14ac:dyDescent="0.25">
      <c r="A35" s="14" t="s">
        <v>11</v>
      </c>
      <c r="B35" s="15" t="s">
        <v>49</v>
      </c>
      <c r="C35" s="42" t="s">
        <v>50</v>
      </c>
      <c r="D35" s="56">
        <v>28.65</v>
      </c>
      <c r="E35" s="70">
        <v>0</v>
      </c>
      <c r="F35" s="9">
        <f t="shared" si="12"/>
        <v>0</v>
      </c>
      <c r="G35" s="69">
        <v>0</v>
      </c>
      <c r="H35" s="9">
        <f t="shared" si="13"/>
        <v>0</v>
      </c>
      <c r="I35" s="10"/>
      <c r="J35" s="9">
        <f t="shared" si="0"/>
        <v>0</v>
      </c>
      <c r="K35" s="11"/>
      <c r="L35" s="9">
        <f t="shared" si="1"/>
        <v>0</v>
      </c>
      <c r="M35" s="10"/>
      <c r="N35" s="9">
        <f t="shared" si="14"/>
        <v>0</v>
      </c>
      <c r="O35" s="10"/>
      <c r="P35" s="9">
        <f t="shared" si="2"/>
        <v>0</v>
      </c>
      <c r="Q35" s="10"/>
      <c r="R35" s="9">
        <f t="shared" si="3"/>
        <v>0</v>
      </c>
      <c r="S35" s="10"/>
      <c r="T35" s="9">
        <f t="shared" si="4"/>
        <v>0</v>
      </c>
      <c r="U35" s="11"/>
      <c r="V35" s="9">
        <f t="shared" si="5"/>
        <v>0</v>
      </c>
      <c r="W35" s="11"/>
      <c r="X35" s="9">
        <f t="shared" si="6"/>
        <v>0</v>
      </c>
      <c r="Y35" s="10"/>
      <c r="Z35" s="9">
        <f t="shared" si="15"/>
        <v>0</v>
      </c>
      <c r="AA35" s="11"/>
      <c r="AB35" s="9">
        <f t="shared" si="16"/>
        <v>0</v>
      </c>
      <c r="AC35" s="11"/>
      <c r="AD35" s="9">
        <f t="shared" si="7"/>
        <v>0</v>
      </c>
      <c r="AE35" s="11"/>
      <c r="AF35" s="9">
        <f t="shared" si="8"/>
        <v>0</v>
      </c>
      <c r="AG35" s="11"/>
      <c r="AH35" s="9">
        <f t="shared" si="9"/>
        <v>0</v>
      </c>
      <c r="AI35" s="11"/>
      <c r="AJ35" s="9">
        <f t="shared" si="10"/>
        <v>0</v>
      </c>
      <c r="AK35" s="10"/>
      <c r="AL35" s="12">
        <f t="shared" si="11"/>
        <v>0</v>
      </c>
      <c r="AM35" s="13">
        <f t="shared" si="17"/>
        <v>0</v>
      </c>
    </row>
    <row r="36" spans="1:39" hidden="1" x14ac:dyDescent="0.25">
      <c r="A36" s="14" t="s">
        <v>11</v>
      </c>
      <c r="B36" s="15" t="s">
        <v>51</v>
      </c>
      <c r="C36" s="42" t="s">
        <v>50</v>
      </c>
      <c r="D36" s="56">
        <v>25.56</v>
      </c>
      <c r="E36" s="70">
        <v>0</v>
      </c>
      <c r="F36" s="9">
        <f t="shared" si="12"/>
        <v>0</v>
      </c>
      <c r="G36" s="69">
        <v>0</v>
      </c>
      <c r="H36" s="9">
        <f t="shared" si="13"/>
        <v>0</v>
      </c>
      <c r="I36" s="10"/>
      <c r="J36" s="9">
        <f t="shared" si="0"/>
        <v>0</v>
      </c>
      <c r="K36" s="11"/>
      <c r="L36" s="9">
        <f t="shared" si="1"/>
        <v>0</v>
      </c>
      <c r="M36" s="10"/>
      <c r="N36" s="9">
        <f t="shared" si="14"/>
        <v>0</v>
      </c>
      <c r="O36" s="10"/>
      <c r="P36" s="9">
        <f t="shared" si="2"/>
        <v>0</v>
      </c>
      <c r="Q36" s="10"/>
      <c r="R36" s="9">
        <f t="shared" si="3"/>
        <v>0</v>
      </c>
      <c r="S36" s="10"/>
      <c r="T36" s="9">
        <f t="shared" si="4"/>
        <v>0</v>
      </c>
      <c r="U36" s="11"/>
      <c r="V36" s="9">
        <f t="shared" si="5"/>
        <v>0</v>
      </c>
      <c r="W36" s="11"/>
      <c r="X36" s="9">
        <f t="shared" si="6"/>
        <v>0</v>
      </c>
      <c r="Y36" s="10"/>
      <c r="Z36" s="9">
        <f t="shared" si="15"/>
        <v>0</v>
      </c>
      <c r="AA36" s="11"/>
      <c r="AB36" s="9">
        <f t="shared" si="16"/>
        <v>0</v>
      </c>
      <c r="AC36" s="11"/>
      <c r="AD36" s="9">
        <f t="shared" si="7"/>
        <v>0</v>
      </c>
      <c r="AE36" s="11"/>
      <c r="AF36" s="9">
        <f t="shared" si="8"/>
        <v>0</v>
      </c>
      <c r="AG36" s="11"/>
      <c r="AH36" s="9">
        <f t="shared" si="9"/>
        <v>0</v>
      </c>
      <c r="AI36" s="11"/>
      <c r="AJ36" s="9">
        <f t="shared" si="10"/>
        <v>0</v>
      </c>
      <c r="AK36" s="10"/>
      <c r="AL36" s="12">
        <f t="shared" si="11"/>
        <v>0</v>
      </c>
      <c r="AM36" s="13">
        <f t="shared" si="17"/>
        <v>0</v>
      </c>
    </row>
    <row r="37" spans="1:39" hidden="1" x14ac:dyDescent="0.25">
      <c r="A37" s="14" t="s">
        <v>11</v>
      </c>
      <c r="B37" s="15" t="s">
        <v>488</v>
      </c>
      <c r="C37" s="42" t="s">
        <v>489</v>
      </c>
      <c r="D37" s="56">
        <v>56.78</v>
      </c>
      <c r="E37" s="70">
        <v>0</v>
      </c>
      <c r="F37" s="9">
        <f t="shared" si="12"/>
        <v>0</v>
      </c>
      <c r="G37" s="69">
        <v>0</v>
      </c>
      <c r="H37" s="9">
        <f t="shared" si="13"/>
        <v>0</v>
      </c>
      <c r="I37" s="10"/>
      <c r="J37" s="9">
        <f t="shared" si="0"/>
        <v>0</v>
      </c>
      <c r="K37" s="11"/>
      <c r="L37" s="9">
        <f t="shared" si="1"/>
        <v>0</v>
      </c>
      <c r="M37" s="10"/>
      <c r="N37" s="9">
        <f t="shared" si="14"/>
        <v>0</v>
      </c>
      <c r="O37" s="10"/>
      <c r="P37" s="9">
        <f t="shared" si="2"/>
        <v>0</v>
      </c>
      <c r="Q37" s="10"/>
      <c r="R37" s="9">
        <f t="shared" si="3"/>
        <v>0</v>
      </c>
      <c r="S37" s="10"/>
      <c r="T37" s="9">
        <f t="shared" si="4"/>
        <v>0</v>
      </c>
      <c r="U37" s="11"/>
      <c r="V37" s="9">
        <f t="shared" si="5"/>
        <v>0</v>
      </c>
      <c r="W37" s="11"/>
      <c r="X37" s="9">
        <f t="shared" si="6"/>
        <v>0</v>
      </c>
      <c r="Y37" s="10"/>
      <c r="Z37" s="9">
        <f t="shared" si="15"/>
        <v>0</v>
      </c>
      <c r="AA37" s="11"/>
      <c r="AB37" s="9">
        <f t="shared" si="16"/>
        <v>0</v>
      </c>
      <c r="AC37" s="11"/>
      <c r="AD37" s="9">
        <f t="shared" si="7"/>
        <v>0</v>
      </c>
      <c r="AE37" s="11"/>
      <c r="AF37" s="9">
        <f t="shared" si="8"/>
        <v>0</v>
      </c>
      <c r="AG37" s="11"/>
      <c r="AH37" s="9">
        <f t="shared" si="9"/>
        <v>0</v>
      </c>
      <c r="AI37" s="11"/>
      <c r="AJ37" s="9">
        <f t="shared" si="10"/>
        <v>0</v>
      </c>
      <c r="AK37" s="10"/>
      <c r="AL37" s="12">
        <f t="shared" si="11"/>
        <v>0</v>
      </c>
      <c r="AM37" s="13">
        <f t="shared" si="17"/>
        <v>0</v>
      </c>
    </row>
    <row r="38" spans="1:39" hidden="1" x14ac:dyDescent="0.25">
      <c r="A38" s="14" t="s">
        <v>11</v>
      </c>
      <c r="B38" s="15" t="s">
        <v>449</v>
      </c>
      <c r="C38" s="42" t="s">
        <v>50</v>
      </c>
      <c r="D38" s="56">
        <v>22.32</v>
      </c>
      <c r="E38" s="70">
        <v>0</v>
      </c>
      <c r="F38" s="9">
        <f t="shared" si="12"/>
        <v>0</v>
      </c>
      <c r="G38" s="69">
        <v>0</v>
      </c>
      <c r="H38" s="9">
        <f t="shared" si="13"/>
        <v>0</v>
      </c>
      <c r="I38" s="10"/>
      <c r="J38" s="9">
        <f t="shared" si="0"/>
        <v>0</v>
      </c>
      <c r="K38" s="11"/>
      <c r="L38" s="9">
        <f t="shared" si="1"/>
        <v>0</v>
      </c>
      <c r="M38" s="10"/>
      <c r="N38" s="9">
        <f t="shared" si="14"/>
        <v>0</v>
      </c>
      <c r="O38" s="10"/>
      <c r="P38" s="9">
        <f t="shared" si="2"/>
        <v>0</v>
      </c>
      <c r="Q38" s="10"/>
      <c r="R38" s="9">
        <f t="shared" si="3"/>
        <v>0</v>
      </c>
      <c r="S38" s="10"/>
      <c r="T38" s="9">
        <f t="shared" si="4"/>
        <v>0</v>
      </c>
      <c r="U38" s="11"/>
      <c r="V38" s="9">
        <f t="shared" si="5"/>
        <v>0</v>
      </c>
      <c r="W38" s="11"/>
      <c r="X38" s="9">
        <f t="shared" si="6"/>
        <v>0</v>
      </c>
      <c r="Y38" s="10"/>
      <c r="Z38" s="9">
        <f t="shared" si="15"/>
        <v>0</v>
      </c>
      <c r="AA38" s="11"/>
      <c r="AB38" s="9">
        <f t="shared" si="16"/>
        <v>0</v>
      </c>
      <c r="AC38" s="11"/>
      <c r="AD38" s="9">
        <f t="shared" si="7"/>
        <v>0</v>
      </c>
      <c r="AE38" s="11"/>
      <c r="AF38" s="9">
        <f t="shared" si="8"/>
        <v>0</v>
      </c>
      <c r="AG38" s="11"/>
      <c r="AH38" s="9">
        <f t="shared" si="9"/>
        <v>0</v>
      </c>
      <c r="AI38" s="11"/>
      <c r="AJ38" s="9">
        <f t="shared" si="10"/>
        <v>0</v>
      </c>
      <c r="AK38" s="10"/>
      <c r="AL38" s="12">
        <f t="shared" si="11"/>
        <v>0</v>
      </c>
      <c r="AM38" s="13">
        <f t="shared" si="17"/>
        <v>0</v>
      </c>
    </row>
    <row r="39" spans="1:39" hidden="1" x14ac:dyDescent="0.25">
      <c r="A39" s="14" t="s">
        <v>11</v>
      </c>
      <c r="B39" s="15" t="s">
        <v>52</v>
      </c>
      <c r="C39" s="42" t="s">
        <v>50</v>
      </c>
      <c r="D39" s="56">
        <v>22.32</v>
      </c>
      <c r="E39" s="70">
        <v>0</v>
      </c>
      <c r="F39" s="9">
        <f t="shared" si="12"/>
        <v>0</v>
      </c>
      <c r="G39" s="69">
        <v>0</v>
      </c>
      <c r="H39" s="9">
        <f t="shared" si="13"/>
        <v>0</v>
      </c>
      <c r="I39" s="10"/>
      <c r="J39" s="9">
        <f t="shared" si="0"/>
        <v>0</v>
      </c>
      <c r="K39" s="11"/>
      <c r="L39" s="9">
        <f t="shared" si="1"/>
        <v>0</v>
      </c>
      <c r="M39" s="10"/>
      <c r="N39" s="9">
        <f t="shared" si="14"/>
        <v>0</v>
      </c>
      <c r="O39" s="10"/>
      <c r="P39" s="9">
        <f t="shared" si="2"/>
        <v>0</v>
      </c>
      <c r="Q39" s="10"/>
      <c r="R39" s="9">
        <f t="shared" si="3"/>
        <v>0</v>
      </c>
      <c r="S39" s="10"/>
      <c r="T39" s="9">
        <f t="shared" si="4"/>
        <v>0</v>
      </c>
      <c r="U39" s="11"/>
      <c r="V39" s="9">
        <f t="shared" si="5"/>
        <v>0</v>
      </c>
      <c r="W39" s="11"/>
      <c r="X39" s="9">
        <f t="shared" si="6"/>
        <v>0</v>
      </c>
      <c r="Y39" s="10"/>
      <c r="Z39" s="9">
        <f t="shared" si="15"/>
        <v>0</v>
      </c>
      <c r="AA39" s="11"/>
      <c r="AB39" s="9">
        <f t="shared" si="16"/>
        <v>0</v>
      </c>
      <c r="AC39" s="11"/>
      <c r="AD39" s="9">
        <f t="shared" si="7"/>
        <v>0</v>
      </c>
      <c r="AE39" s="11"/>
      <c r="AF39" s="9">
        <f t="shared" si="8"/>
        <v>0</v>
      </c>
      <c r="AG39" s="11"/>
      <c r="AH39" s="9">
        <f t="shared" si="9"/>
        <v>0</v>
      </c>
      <c r="AI39" s="11"/>
      <c r="AJ39" s="9">
        <f t="shared" si="10"/>
        <v>0</v>
      </c>
      <c r="AK39" s="10"/>
      <c r="AL39" s="12">
        <f t="shared" si="11"/>
        <v>0</v>
      </c>
      <c r="AM39" s="13">
        <f t="shared" si="17"/>
        <v>0</v>
      </c>
    </row>
    <row r="40" spans="1:39" hidden="1" x14ac:dyDescent="0.25">
      <c r="A40" s="14" t="s">
        <v>11</v>
      </c>
      <c r="B40" s="15" t="s">
        <v>53</v>
      </c>
      <c r="C40" s="42" t="s">
        <v>50</v>
      </c>
      <c r="D40" s="56">
        <v>22.32</v>
      </c>
      <c r="E40" s="70">
        <v>0</v>
      </c>
      <c r="F40" s="9">
        <f t="shared" si="12"/>
        <v>0</v>
      </c>
      <c r="G40" s="69">
        <v>0</v>
      </c>
      <c r="H40" s="9">
        <f t="shared" si="13"/>
        <v>0</v>
      </c>
      <c r="I40" s="10"/>
      <c r="J40" s="9">
        <f t="shared" si="0"/>
        <v>0</v>
      </c>
      <c r="K40" s="11"/>
      <c r="L40" s="9">
        <f t="shared" si="1"/>
        <v>0</v>
      </c>
      <c r="M40" s="10"/>
      <c r="N40" s="9">
        <f t="shared" si="14"/>
        <v>0</v>
      </c>
      <c r="O40" s="10"/>
      <c r="P40" s="9">
        <f t="shared" si="2"/>
        <v>0</v>
      </c>
      <c r="Q40" s="10"/>
      <c r="R40" s="9">
        <f t="shared" si="3"/>
        <v>0</v>
      </c>
      <c r="S40" s="10"/>
      <c r="T40" s="9">
        <f t="shared" si="4"/>
        <v>0</v>
      </c>
      <c r="U40" s="11"/>
      <c r="V40" s="9">
        <f t="shared" si="5"/>
        <v>0</v>
      </c>
      <c r="W40" s="11"/>
      <c r="X40" s="9">
        <f t="shared" si="6"/>
        <v>0</v>
      </c>
      <c r="Y40" s="10"/>
      <c r="Z40" s="9">
        <f t="shared" si="15"/>
        <v>0</v>
      </c>
      <c r="AA40" s="11"/>
      <c r="AB40" s="9">
        <f t="shared" si="16"/>
        <v>0</v>
      </c>
      <c r="AC40" s="11"/>
      <c r="AD40" s="9">
        <f t="shared" si="7"/>
        <v>0</v>
      </c>
      <c r="AE40" s="11"/>
      <c r="AF40" s="9">
        <f t="shared" si="8"/>
        <v>0</v>
      </c>
      <c r="AG40" s="11"/>
      <c r="AH40" s="9">
        <f t="shared" si="9"/>
        <v>0</v>
      </c>
      <c r="AI40" s="11"/>
      <c r="AJ40" s="9">
        <f t="shared" si="10"/>
        <v>0</v>
      </c>
      <c r="AK40" s="10"/>
      <c r="AL40" s="12">
        <f t="shared" si="11"/>
        <v>0</v>
      </c>
      <c r="AM40" s="13">
        <f t="shared" si="17"/>
        <v>0</v>
      </c>
    </row>
    <row r="41" spans="1:39" hidden="1" x14ac:dyDescent="0.25">
      <c r="A41" s="14" t="s">
        <v>11</v>
      </c>
      <c r="B41" s="15" t="s">
        <v>54</v>
      </c>
      <c r="C41" s="42" t="s">
        <v>50</v>
      </c>
      <c r="D41" s="56">
        <v>22.32</v>
      </c>
      <c r="E41" s="70">
        <v>0</v>
      </c>
      <c r="F41" s="9">
        <f t="shared" si="12"/>
        <v>0</v>
      </c>
      <c r="G41" s="69">
        <v>0</v>
      </c>
      <c r="H41" s="9">
        <f t="shared" si="13"/>
        <v>0</v>
      </c>
      <c r="I41" s="10"/>
      <c r="J41" s="9">
        <f t="shared" si="0"/>
        <v>0</v>
      </c>
      <c r="K41" s="11"/>
      <c r="L41" s="9">
        <f t="shared" si="1"/>
        <v>0</v>
      </c>
      <c r="M41" s="10"/>
      <c r="N41" s="9">
        <f t="shared" si="14"/>
        <v>0</v>
      </c>
      <c r="O41" s="10"/>
      <c r="P41" s="9">
        <f t="shared" si="2"/>
        <v>0</v>
      </c>
      <c r="Q41" s="10"/>
      <c r="R41" s="9">
        <f t="shared" si="3"/>
        <v>0</v>
      </c>
      <c r="S41" s="10"/>
      <c r="T41" s="9">
        <f t="shared" si="4"/>
        <v>0</v>
      </c>
      <c r="U41" s="11"/>
      <c r="V41" s="9">
        <f t="shared" si="5"/>
        <v>0</v>
      </c>
      <c r="W41" s="11"/>
      <c r="X41" s="9">
        <f t="shared" si="6"/>
        <v>0</v>
      </c>
      <c r="Y41" s="10"/>
      <c r="Z41" s="9">
        <f t="shared" si="15"/>
        <v>0</v>
      </c>
      <c r="AA41" s="11"/>
      <c r="AB41" s="9">
        <f t="shared" si="16"/>
        <v>0</v>
      </c>
      <c r="AC41" s="11"/>
      <c r="AD41" s="9">
        <f t="shared" si="7"/>
        <v>0</v>
      </c>
      <c r="AE41" s="11"/>
      <c r="AF41" s="9">
        <f t="shared" si="8"/>
        <v>0</v>
      </c>
      <c r="AG41" s="11"/>
      <c r="AH41" s="9">
        <f t="shared" si="9"/>
        <v>0</v>
      </c>
      <c r="AI41" s="11"/>
      <c r="AJ41" s="9">
        <f t="shared" si="10"/>
        <v>0</v>
      </c>
      <c r="AK41" s="10"/>
      <c r="AL41" s="12">
        <f t="shared" si="11"/>
        <v>0</v>
      </c>
      <c r="AM41" s="13">
        <f t="shared" si="17"/>
        <v>0</v>
      </c>
    </row>
    <row r="42" spans="1:39" hidden="1" x14ac:dyDescent="0.25">
      <c r="A42" s="14" t="s">
        <v>11</v>
      </c>
      <c r="B42" s="15" t="s">
        <v>55</v>
      </c>
      <c r="C42" s="42" t="s">
        <v>50</v>
      </c>
      <c r="D42" s="56">
        <v>22.32</v>
      </c>
      <c r="E42" s="70">
        <v>0</v>
      </c>
      <c r="F42" s="9">
        <f t="shared" si="12"/>
        <v>0</v>
      </c>
      <c r="G42" s="69">
        <v>0</v>
      </c>
      <c r="H42" s="9">
        <f t="shared" si="13"/>
        <v>0</v>
      </c>
      <c r="I42" s="10"/>
      <c r="J42" s="9">
        <f t="shared" si="0"/>
        <v>0</v>
      </c>
      <c r="K42" s="11"/>
      <c r="L42" s="9">
        <f t="shared" si="1"/>
        <v>0</v>
      </c>
      <c r="M42" s="10"/>
      <c r="N42" s="9">
        <f t="shared" si="14"/>
        <v>0</v>
      </c>
      <c r="O42" s="10"/>
      <c r="P42" s="9">
        <f t="shared" si="2"/>
        <v>0</v>
      </c>
      <c r="Q42" s="10"/>
      <c r="R42" s="9">
        <f t="shared" si="3"/>
        <v>0</v>
      </c>
      <c r="S42" s="10"/>
      <c r="T42" s="9">
        <f t="shared" si="4"/>
        <v>0</v>
      </c>
      <c r="U42" s="11"/>
      <c r="V42" s="9">
        <f t="shared" si="5"/>
        <v>0</v>
      </c>
      <c r="W42" s="11"/>
      <c r="X42" s="9">
        <f t="shared" si="6"/>
        <v>0</v>
      </c>
      <c r="Y42" s="10"/>
      <c r="Z42" s="9">
        <f t="shared" si="15"/>
        <v>0</v>
      </c>
      <c r="AA42" s="11"/>
      <c r="AB42" s="9">
        <f t="shared" si="16"/>
        <v>0</v>
      </c>
      <c r="AC42" s="11"/>
      <c r="AD42" s="9">
        <f t="shared" si="7"/>
        <v>0</v>
      </c>
      <c r="AE42" s="11"/>
      <c r="AF42" s="9">
        <f t="shared" si="8"/>
        <v>0</v>
      </c>
      <c r="AG42" s="11"/>
      <c r="AH42" s="9">
        <f t="shared" si="9"/>
        <v>0</v>
      </c>
      <c r="AI42" s="11"/>
      <c r="AJ42" s="9">
        <f t="shared" si="10"/>
        <v>0</v>
      </c>
      <c r="AK42" s="10"/>
      <c r="AL42" s="12">
        <f t="shared" si="11"/>
        <v>0</v>
      </c>
      <c r="AM42" s="13">
        <f t="shared" si="17"/>
        <v>0</v>
      </c>
    </row>
    <row r="43" spans="1:39" hidden="1" x14ac:dyDescent="0.25">
      <c r="A43" s="14" t="s">
        <v>11</v>
      </c>
      <c r="B43" s="15" t="s">
        <v>56</v>
      </c>
      <c r="C43" s="42" t="s">
        <v>50</v>
      </c>
      <c r="D43" s="56">
        <v>22.32</v>
      </c>
      <c r="E43" s="70">
        <v>0</v>
      </c>
      <c r="F43" s="9">
        <f t="shared" si="12"/>
        <v>0</v>
      </c>
      <c r="G43" s="69">
        <v>0</v>
      </c>
      <c r="H43" s="9">
        <f t="shared" si="13"/>
        <v>0</v>
      </c>
      <c r="I43" s="10"/>
      <c r="J43" s="9">
        <f t="shared" si="0"/>
        <v>0</v>
      </c>
      <c r="K43" s="11"/>
      <c r="L43" s="9">
        <f t="shared" si="1"/>
        <v>0</v>
      </c>
      <c r="M43" s="10"/>
      <c r="N43" s="9">
        <f t="shared" si="14"/>
        <v>0</v>
      </c>
      <c r="O43" s="10"/>
      <c r="P43" s="9">
        <f t="shared" si="2"/>
        <v>0</v>
      </c>
      <c r="Q43" s="10"/>
      <c r="R43" s="9">
        <f t="shared" si="3"/>
        <v>0</v>
      </c>
      <c r="S43" s="10"/>
      <c r="T43" s="9">
        <f t="shared" si="4"/>
        <v>0</v>
      </c>
      <c r="U43" s="11"/>
      <c r="V43" s="9">
        <f t="shared" si="5"/>
        <v>0</v>
      </c>
      <c r="W43" s="11"/>
      <c r="X43" s="9">
        <f t="shared" si="6"/>
        <v>0</v>
      </c>
      <c r="Y43" s="10"/>
      <c r="Z43" s="9">
        <f t="shared" si="15"/>
        <v>0</v>
      </c>
      <c r="AA43" s="11"/>
      <c r="AB43" s="9">
        <f t="shared" si="16"/>
        <v>0</v>
      </c>
      <c r="AC43" s="11"/>
      <c r="AD43" s="9">
        <f t="shared" si="7"/>
        <v>0</v>
      </c>
      <c r="AE43" s="11"/>
      <c r="AF43" s="9">
        <f t="shared" si="8"/>
        <v>0</v>
      </c>
      <c r="AG43" s="11"/>
      <c r="AH43" s="9">
        <f t="shared" si="9"/>
        <v>0</v>
      </c>
      <c r="AI43" s="11"/>
      <c r="AJ43" s="9">
        <f t="shared" si="10"/>
        <v>0</v>
      </c>
      <c r="AK43" s="10"/>
      <c r="AL43" s="12">
        <f t="shared" si="11"/>
        <v>0</v>
      </c>
      <c r="AM43" s="13">
        <f t="shared" si="17"/>
        <v>0</v>
      </c>
    </row>
    <row r="44" spans="1:39" hidden="1" x14ac:dyDescent="0.25">
      <c r="A44" s="14" t="s">
        <v>11</v>
      </c>
      <c r="B44" s="15" t="s">
        <v>57</v>
      </c>
      <c r="C44" s="42" t="s">
        <v>50</v>
      </c>
      <c r="D44" s="56">
        <v>22.32</v>
      </c>
      <c r="E44" s="70">
        <v>0</v>
      </c>
      <c r="F44" s="9">
        <f t="shared" si="12"/>
        <v>0</v>
      </c>
      <c r="G44" s="69">
        <v>0</v>
      </c>
      <c r="H44" s="9">
        <f t="shared" si="13"/>
        <v>0</v>
      </c>
      <c r="I44" s="10"/>
      <c r="J44" s="9">
        <f t="shared" si="0"/>
        <v>0</v>
      </c>
      <c r="K44" s="11"/>
      <c r="L44" s="9">
        <f t="shared" si="1"/>
        <v>0</v>
      </c>
      <c r="M44" s="10"/>
      <c r="N44" s="9">
        <f t="shared" si="14"/>
        <v>0</v>
      </c>
      <c r="O44" s="10"/>
      <c r="P44" s="9">
        <f t="shared" si="2"/>
        <v>0</v>
      </c>
      <c r="Q44" s="10"/>
      <c r="R44" s="9">
        <f t="shared" si="3"/>
        <v>0</v>
      </c>
      <c r="S44" s="10"/>
      <c r="T44" s="9">
        <f t="shared" si="4"/>
        <v>0</v>
      </c>
      <c r="U44" s="11"/>
      <c r="V44" s="9">
        <f t="shared" si="5"/>
        <v>0</v>
      </c>
      <c r="W44" s="11"/>
      <c r="X44" s="9">
        <f t="shared" si="6"/>
        <v>0</v>
      </c>
      <c r="Y44" s="10"/>
      <c r="Z44" s="9">
        <f t="shared" si="15"/>
        <v>0</v>
      </c>
      <c r="AA44" s="11"/>
      <c r="AB44" s="9">
        <f t="shared" si="16"/>
        <v>0</v>
      </c>
      <c r="AC44" s="11"/>
      <c r="AD44" s="9">
        <f t="shared" si="7"/>
        <v>0</v>
      </c>
      <c r="AE44" s="11"/>
      <c r="AF44" s="9">
        <f t="shared" si="8"/>
        <v>0</v>
      </c>
      <c r="AG44" s="11"/>
      <c r="AH44" s="9">
        <f t="shared" si="9"/>
        <v>0</v>
      </c>
      <c r="AI44" s="11"/>
      <c r="AJ44" s="9">
        <f t="shared" si="10"/>
        <v>0</v>
      </c>
      <c r="AK44" s="10"/>
      <c r="AL44" s="12">
        <f t="shared" si="11"/>
        <v>0</v>
      </c>
      <c r="AM44" s="13">
        <f t="shared" si="17"/>
        <v>0</v>
      </c>
    </row>
    <row r="45" spans="1:39" hidden="1" x14ac:dyDescent="0.25">
      <c r="A45" s="14" t="s">
        <v>11</v>
      </c>
      <c r="B45" s="15" t="s">
        <v>58</v>
      </c>
      <c r="C45" s="42" t="s">
        <v>50</v>
      </c>
      <c r="D45" s="56">
        <v>22.32</v>
      </c>
      <c r="E45" s="70">
        <v>0</v>
      </c>
      <c r="F45" s="9">
        <f t="shared" si="12"/>
        <v>0</v>
      </c>
      <c r="G45" s="69">
        <v>0</v>
      </c>
      <c r="H45" s="9">
        <f t="shared" si="13"/>
        <v>0</v>
      </c>
      <c r="I45" s="10"/>
      <c r="J45" s="9">
        <f t="shared" si="0"/>
        <v>0</v>
      </c>
      <c r="K45" s="11"/>
      <c r="L45" s="9">
        <f t="shared" si="1"/>
        <v>0</v>
      </c>
      <c r="M45" s="10"/>
      <c r="N45" s="9">
        <f t="shared" si="14"/>
        <v>0</v>
      </c>
      <c r="O45" s="10"/>
      <c r="P45" s="9">
        <f t="shared" si="2"/>
        <v>0</v>
      </c>
      <c r="Q45" s="10"/>
      <c r="R45" s="9">
        <f t="shared" si="3"/>
        <v>0</v>
      </c>
      <c r="S45" s="10"/>
      <c r="T45" s="9">
        <f t="shared" si="4"/>
        <v>0</v>
      </c>
      <c r="U45" s="11"/>
      <c r="V45" s="9">
        <f t="shared" si="5"/>
        <v>0</v>
      </c>
      <c r="W45" s="11"/>
      <c r="X45" s="9">
        <f t="shared" si="6"/>
        <v>0</v>
      </c>
      <c r="Y45" s="10"/>
      <c r="Z45" s="9">
        <f t="shared" si="15"/>
        <v>0</v>
      </c>
      <c r="AA45" s="11"/>
      <c r="AB45" s="9">
        <f t="shared" si="16"/>
        <v>0</v>
      </c>
      <c r="AC45" s="11"/>
      <c r="AD45" s="9">
        <f t="shared" si="7"/>
        <v>0</v>
      </c>
      <c r="AE45" s="11"/>
      <c r="AF45" s="9">
        <f t="shared" si="8"/>
        <v>0</v>
      </c>
      <c r="AG45" s="11"/>
      <c r="AH45" s="9">
        <f t="shared" si="9"/>
        <v>0</v>
      </c>
      <c r="AI45" s="11"/>
      <c r="AJ45" s="9">
        <f t="shared" si="10"/>
        <v>0</v>
      </c>
      <c r="AK45" s="10"/>
      <c r="AL45" s="12">
        <f t="shared" si="11"/>
        <v>0</v>
      </c>
      <c r="AM45" s="13">
        <f t="shared" si="17"/>
        <v>0</v>
      </c>
    </row>
    <row r="46" spans="1:39" hidden="1" x14ac:dyDescent="0.25">
      <c r="A46" s="14" t="s">
        <v>11</v>
      </c>
      <c r="B46" s="15" t="s">
        <v>59</v>
      </c>
      <c r="C46" s="42" t="s">
        <v>50</v>
      </c>
      <c r="D46" s="56">
        <v>22.32</v>
      </c>
      <c r="E46" s="70">
        <v>0</v>
      </c>
      <c r="F46" s="9">
        <f t="shared" si="12"/>
        <v>0</v>
      </c>
      <c r="G46" s="69">
        <v>0</v>
      </c>
      <c r="H46" s="9">
        <f t="shared" si="13"/>
        <v>0</v>
      </c>
      <c r="I46" s="10"/>
      <c r="J46" s="9">
        <f t="shared" si="0"/>
        <v>0</v>
      </c>
      <c r="K46" s="11"/>
      <c r="L46" s="9">
        <f t="shared" si="1"/>
        <v>0</v>
      </c>
      <c r="M46" s="10"/>
      <c r="N46" s="9">
        <f t="shared" si="14"/>
        <v>0</v>
      </c>
      <c r="O46" s="10"/>
      <c r="P46" s="9">
        <f t="shared" si="2"/>
        <v>0</v>
      </c>
      <c r="Q46" s="10"/>
      <c r="R46" s="9">
        <f t="shared" si="3"/>
        <v>0</v>
      </c>
      <c r="S46" s="10"/>
      <c r="T46" s="9">
        <f t="shared" si="4"/>
        <v>0</v>
      </c>
      <c r="U46" s="11"/>
      <c r="V46" s="9">
        <f t="shared" si="5"/>
        <v>0</v>
      </c>
      <c r="W46" s="11"/>
      <c r="X46" s="9">
        <f t="shared" si="6"/>
        <v>0</v>
      </c>
      <c r="Y46" s="10"/>
      <c r="Z46" s="9">
        <f t="shared" si="15"/>
        <v>0</v>
      </c>
      <c r="AA46" s="11"/>
      <c r="AB46" s="9">
        <f t="shared" si="16"/>
        <v>0</v>
      </c>
      <c r="AC46" s="11"/>
      <c r="AD46" s="9">
        <f t="shared" si="7"/>
        <v>0</v>
      </c>
      <c r="AE46" s="11"/>
      <c r="AF46" s="9">
        <f t="shared" si="8"/>
        <v>0</v>
      </c>
      <c r="AG46" s="11"/>
      <c r="AH46" s="9">
        <f t="shared" si="9"/>
        <v>0</v>
      </c>
      <c r="AI46" s="11"/>
      <c r="AJ46" s="9">
        <f t="shared" si="10"/>
        <v>0</v>
      </c>
      <c r="AK46" s="10"/>
      <c r="AL46" s="12">
        <f t="shared" si="11"/>
        <v>0</v>
      </c>
      <c r="AM46" s="13">
        <f t="shared" si="17"/>
        <v>0</v>
      </c>
    </row>
    <row r="47" spans="1:39" hidden="1" x14ac:dyDescent="0.25">
      <c r="A47" s="14" t="s">
        <v>11</v>
      </c>
      <c r="B47" s="15" t="s">
        <v>60</v>
      </c>
      <c r="C47" s="42" t="s">
        <v>50</v>
      </c>
      <c r="D47" s="56">
        <v>22.32</v>
      </c>
      <c r="E47" s="70">
        <v>0</v>
      </c>
      <c r="F47" s="9">
        <f t="shared" si="12"/>
        <v>0</v>
      </c>
      <c r="G47" s="69">
        <v>0</v>
      </c>
      <c r="H47" s="9">
        <f t="shared" si="13"/>
        <v>0</v>
      </c>
      <c r="I47" s="10"/>
      <c r="J47" s="9">
        <f t="shared" si="0"/>
        <v>0</v>
      </c>
      <c r="K47" s="11"/>
      <c r="L47" s="9">
        <f t="shared" si="1"/>
        <v>0</v>
      </c>
      <c r="M47" s="10"/>
      <c r="N47" s="9">
        <f t="shared" si="14"/>
        <v>0</v>
      </c>
      <c r="O47" s="10"/>
      <c r="P47" s="9">
        <f t="shared" si="2"/>
        <v>0</v>
      </c>
      <c r="Q47" s="10"/>
      <c r="R47" s="9">
        <f t="shared" si="3"/>
        <v>0</v>
      </c>
      <c r="S47" s="10"/>
      <c r="T47" s="9">
        <f t="shared" si="4"/>
        <v>0</v>
      </c>
      <c r="U47" s="11"/>
      <c r="V47" s="9">
        <f t="shared" si="5"/>
        <v>0</v>
      </c>
      <c r="W47" s="11"/>
      <c r="X47" s="9">
        <f t="shared" si="6"/>
        <v>0</v>
      </c>
      <c r="Y47" s="10"/>
      <c r="Z47" s="9">
        <f t="shared" si="15"/>
        <v>0</v>
      </c>
      <c r="AA47" s="11"/>
      <c r="AB47" s="9">
        <f t="shared" si="16"/>
        <v>0</v>
      </c>
      <c r="AC47" s="11"/>
      <c r="AD47" s="9">
        <f t="shared" si="7"/>
        <v>0</v>
      </c>
      <c r="AE47" s="11"/>
      <c r="AF47" s="9">
        <f t="shared" si="8"/>
        <v>0</v>
      </c>
      <c r="AG47" s="11"/>
      <c r="AH47" s="9">
        <f t="shared" si="9"/>
        <v>0</v>
      </c>
      <c r="AI47" s="11"/>
      <c r="AJ47" s="9">
        <f t="shared" si="10"/>
        <v>0</v>
      </c>
      <c r="AK47" s="10"/>
      <c r="AL47" s="12">
        <f t="shared" si="11"/>
        <v>0</v>
      </c>
      <c r="AM47" s="13">
        <f t="shared" si="17"/>
        <v>0</v>
      </c>
    </row>
    <row r="48" spans="1:39" hidden="1" x14ac:dyDescent="0.25">
      <c r="A48" s="14" t="s">
        <v>11</v>
      </c>
      <c r="B48" s="15" t="s">
        <v>399</v>
      </c>
      <c r="C48" s="42" t="s">
        <v>50</v>
      </c>
      <c r="D48" s="56">
        <v>23.32</v>
      </c>
      <c r="E48" s="70">
        <v>0</v>
      </c>
      <c r="F48" s="9">
        <f t="shared" si="12"/>
        <v>0</v>
      </c>
      <c r="G48" s="69">
        <v>0</v>
      </c>
      <c r="H48" s="9">
        <f t="shared" si="13"/>
        <v>0</v>
      </c>
      <c r="I48" s="10"/>
      <c r="J48" s="9">
        <f t="shared" si="0"/>
        <v>0</v>
      </c>
      <c r="K48" s="11"/>
      <c r="L48" s="9">
        <f t="shared" si="1"/>
        <v>0</v>
      </c>
      <c r="M48" s="10"/>
      <c r="N48" s="9">
        <f t="shared" si="14"/>
        <v>0</v>
      </c>
      <c r="O48" s="10"/>
      <c r="P48" s="9">
        <f t="shared" si="2"/>
        <v>0</v>
      </c>
      <c r="Q48" s="10"/>
      <c r="R48" s="9">
        <f t="shared" si="3"/>
        <v>0</v>
      </c>
      <c r="S48" s="10"/>
      <c r="T48" s="9">
        <f t="shared" si="4"/>
        <v>0</v>
      </c>
      <c r="U48" s="11"/>
      <c r="V48" s="9">
        <f t="shared" si="5"/>
        <v>0</v>
      </c>
      <c r="W48" s="11"/>
      <c r="X48" s="9">
        <f t="shared" si="6"/>
        <v>0</v>
      </c>
      <c r="Y48" s="10"/>
      <c r="Z48" s="9">
        <f t="shared" si="15"/>
        <v>0</v>
      </c>
      <c r="AA48" s="11"/>
      <c r="AB48" s="9">
        <f t="shared" si="16"/>
        <v>0</v>
      </c>
      <c r="AC48" s="11"/>
      <c r="AD48" s="9">
        <f t="shared" si="7"/>
        <v>0</v>
      </c>
      <c r="AE48" s="11"/>
      <c r="AF48" s="9">
        <f t="shared" si="8"/>
        <v>0</v>
      </c>
      <c r="AG48" s="11"/>
      <c r="AH48" s="9">
        <f t="shared" si="9"/>
        <v>0</v>
      </c>
      <c r="AI48" s="11"/>
      <c r="AJ48" s="9">
        <f t="shared" si="10"/>
        <v>0</v>
      </c>
      <c r="AK48" s="10"/>
      <c r="AL48" s="12">
        <f t="shared" si="11"/>
        <v>0</v>
      </c>
      <c r="AM48" s="13">
        <f t="shared" si="17"/>
        <v>0</v>
      </c>
    </row>
    <row r="49" spans="1:39" hidden="1" x14ac:dyDescent="0.25">
      <c r="A49" s="14" t="s">
        <v>11</v>
      </c>
      <c r="B49" s="15" t="s">
        <v>61</v>
      </c>
      <c r="C49" s="42" t="s">
        <v>50</v>
      </c>
      <c r="D49" s="56">
        <v>22.32</v>
      </c>
      <c r="E49" s="70">
        <v>0</v>
      </c>
      <c r="F49" s="9">
        <f t="shared" si="12"/>
        <v>0</v>
      </c>
      <c r="G49" s="69">
        <v>0</v>
      </c>
      <c r="H49" s="9">
        <f t="shared" si="13"/>
        <v>0</v>
      </c>
      <c r="I49" s="10"/>
      <c r="J49" s="9">
        <f t="shared" si="0"/>
        <v>0</v>
      </c>
      <c r="K49" s="11"/>
      <c r="L49" s="9">
        <f t="shared" si="1"/>
        <v>0</v>
      </c>
      <c r="M49" s="10"/>
      <c r="N49" s="9">
        <f t="shared" si="14"/>
        <v>0</v>
      </c>
      <c r="O49" s="10"/>
      <c r="P49" s="9">
        <f t="shared" si="2"/>
        <v>0</v>
      </c>
      <c r="Q49" s="10"/>
      <c r="R49" s="9">
        <f t="shared" si="3"/>
        <v>0</v>
      </c>
      <c r="S49" s="10"/>
      <c r="T49" s="9">
        <f t="shared" si="4"/>
        <v>0</v>
      </c>
      <c r="U49" s="11"/>
      <c r="V49" s="9">
        <f t="shared" si="5"/>
        <v>0</v>
      </c>
      <c r="W49" s="11"/>
      <c r="X49" s="9">
        <f t="shared" si="6"/>
        <v>0</v>
      </c>
      <c r="Y49" s="10"/>
      <c r="Z49" s="9">
        <f t="shared" si="15"/>
        <v>0</v>
      </c>
      <c r="AA49" s="11"/>
      <c r="AB49" s="9">
        <f t="shared" si="16"/>
        <v>0</v>
      </c>
      <c r="AC49" s="11"/>
      <c r="AD49" s="9">
        <f t="shared" si="7"/>
        <v>0</v>
      </c>
      <c r="AE49" s="11"/>
      <c r="AF49" s="9">
        <f t="shared" si="8"/>
        <v>0</v>
      </c>
      <c r="AG49" s="11"/>
      <c r="AH49" s="9">
        <f t="shared" si="9"/>
        <v>0</v>
      </c>
      <c r="AI49" s="11"/>
      <c r="AJ49" s="9">
        <f t="shared" si="10"/>
        <v>0</v>
      </c>
      <c r="AK49" s="10"/>
      <c r="AL49" s="12">
        <f t="shared" si="11"/>
        <v>0</v>
      </c>
      <c r="AM49" s="13">
        <f t="shared" si="17"/>
        <v>0</v>
      </c>
    </row>
    <row r="50" spans="1:39" hidden="1" x14ac:dyDescent="0.25">
      <c r="A50" s="14" t="s">
        <v>11</v>
      </c>
      <c r="B50" s="15" t="s">
        <v>62</v>
      </c>
      <c r="C50" s="42" t="s">
        <v>50</v>
      </c>
      <c r="D50" s="56">
        <v>22.32</v>
      </c>
      <c r="E50" s="70">
        <v>0</v>
      </c>
      <c r="F50" s="9">
        <f t="shared" si="12"/>
        <v>0</v>
      </c>
      <c r="G50" s="69">
        <v>0</v>
      </c>
      <c r="H50" s="9">
        <f t="shared" si="13"/>
        <v>0</v>
      </c>
      <c r="I50" s="10"/>
      <c r="J50" s="9">
        <f t="shared" si="0"/>
        <v>0</v>
      </c>
      <c r="K50" s="11"/>
      <c r="L50" s="9">
        <f t="shared" si="1"/>
        <v>0</v>
      </c>
      <c r="M50" s="10"/>
      <c r="N50" s="9">
        <f t="shared" si="14"/>
        <v>0</v>
      </c>
      <c r="O50" s="10"/>
      <c r="P50" s="9">
        <f t="shared" si="2"/>
        <v>0</v>
      </c>
      <c r="Q50" s="10"/>
      <c r="R50" s="9">
        <f t="shared" si="3"/>
        <v>0</v>
      </c>
      <c r="S50" s="10"/>
      <c r="T50" s="9">
        <f t="shared" si="4"/>
        <v>0</v>
      </c>
      <c r="U50" s="11"/>
      <c r="V50" s="9">
        <f t="shared" si="5"/>
        <v>0</v>
      </c>
      <c r="W50" s="11"/>
      <c r="X50" s="9">
        <f t="shared" si="6"/>
        <v>0</v>
      </c>
      <c r="Y50" s="10"/>
      <c r="Z50" s="9">
        <f t="shared" si="15"/>
        <v>0</v>
      </c>
      <c r="AA50" s="11"/>
      <c r="AB50" s="9">
        <f t="shared" si="16"/>
        <v>0</v>
      </c>
      <c r="AC50" s="11"/>
      <c r="AD50" s="9">
        <f t="shared" si="7"/>
        <v>0</v>
      </c>
      <c r="AE50" s="11"/>
      <c r="AF50" s="9">
        <f t="shared" si="8"/>
        <v>0</v>
      </c>
      <c r="AG50" s="11"/>
      <c r="AH50" s="9">
        <f t="shared" si="9"/>
        <v>0</v>
      </c>
      <c r="AI50" s="11"/>
      <c r="AJ50" s="9">
        <f t="shared" si="10"/>
        <v>0</v>
      </c>
      <c r="AK50" s="10"/>
      <c r="AL50" s="12">
        <f t="shared" si="11"/>
        <v>0</v>
      </c>
      <c r="AM50" s="13">
        <f t="shared" si="17"/>
        <v>0</v>
      </c>
    </row>
    <row r="51" spans="1:39" hidden="1" x14ac:dyDescent="0.25">
      <c r="A51" s="14" t="s">
        <v>11</v>
      </c>
      <c r="B51" s="15" t="s">
        <v>400</v>
      </c>
      <c r="C51" s="42" t="s">
        <v>50</v>
      </c>
      <c r="D51" s="56">
        <v>23.32</v>
      </c>
      <c r="E51" s="70">
        <v>0</v>
      </c>
      <c r="F51" s="9">
        <f t="shared" si="12"/>
        <v>0</v>
      </c>
      <c r="G51" s="69">
        <v>0</v>
      </c>
      <c r="H51" s="9">
        <f t="shared" si="13"/>
        <v>0</v>
      </c>
      <c r="I51" s="10"/>
      <c r="J51" s="9">
        <f t="shared" si="0"/>
        <v>0</v>
      </c>
      <c r="K51" s="11"/>
      <c r="L51" s="9">
        <f t="shared" si="1"/>
        <v>0</v>
      </c>
      <c r="M51" s="10"/>
      <c r="N51" s="9">
        <f t="shared" si="14"/>
        <v>0</v>
      </c>
      <c r="O51" s="10"/>
      <c r="P51" s="9">
        <f t="shared" si="2"/>
        <v>0</v>
      </c>
      <c r="Q51" s="10"/>
      <c r="R51" s="9">
        <f t="shared" si="3"/>
        <v>0</v>
      </c>
      <c r="S51" s="10"/>
      <c r="T51" s="9">
        <f t="shared" si="4"/>
        <v>0</v>
      </c>
      <c r="U51" s="11"/>
      <c r="V51" s="9">
        <f t="shared" si="5"/>
        <v>0</v>
      </c>
      <c r="W51" s="11"/>
      <c r="X51" s="9">
        <f t="shared" si="6"/>
        <v>0</v>
      </c>
      <c r="Y51" s="10"/>
      <c r="Z51" s="9">
        <f t="shared" si="15"/>
        <v>0</v>
      </c>
      <c r="AA51" s="11"/>
      <c r="AB51" s="9">
        <f t="shared" si="16"/>
        <v>0</v>
      </c>
      <c r="AC51" s="11"/>
      <c r="AD51" s="9">
        <f t="shared" si="7"/>
        <v>0</v>
      </c>
      <c r="AE51" s="11"/>
      <c r="AF51" s="9">
        <f t="shared" si="8"/>
        <v>0</v>
      </c>
      <c r="AG51" s="11"/>
      <c r="AH51" s="9">
        <f t="shared" si="9"/>
        <v>0</v>
      </c>
      <c r="AI51" s="11"/>
      <c r="AJ51" s="9">
        <f t="shared" si="10"/>
        <v>0</v>
      </c>
      <c r="AK51" s="10"/>
      <c r="AL51" s="12">
        <f t="shared" si="11"/>
        <v>0</v>
      </c>
      <c r="AM51" s="13">
        <f t="shared" si="17"/>
        <v>0</v>
      </c>
    </row>
    <row r="52" spans="1:39" hidden="1" x14ac:dyDescent="0.25">
      <c r="A52" s="14" t="s">
        <v>11</v>
      </c>
      <c r="B52" s="15" t="s">
        <v>63</v>
      </c>
      <c r="C52" s="42" t="s">
        <v>50</v>
      </c>
      <c r="D52" s="56">
        <v>22.32</v>
      </c>
      <c r="E52" s="70">
        <v>0</v>
      </c>
      <c r="F52" s="9">
        <f t="shared" si="12"/>
        <v>0</v>
      </c>
      <c r="G52" s="69">
        <v>0</v>
      </c>
      <c r="H52" s="9">
        <f t="shared" si="13"/>
        <v>0</v>
      </c>
      <c r="I52" s="10"/>
      <c r="J52" s="9">
        <f t="shared" si="0"/>
        <v>0</v>
      </c>
      <c r="K52" s="11"/>
      <c r="L52" s="9">
        <f t="shared" si="1"/>
        <v>0</v>
      </c>
      <c r="M52" s="10"/>
      <c r="N52" s="9">
        <f t="shared" si="14"/>
        <v>0</v>
      </c>
      <c r="O52" s="10"/>
      <c r="P52" s="9">
        <f t="shared" si="2"/>
        <v>0</v>
      </c>
      <c r="Q52" s="10"/>
      <c r="R52" s="9">
        <f t="shared" si="3"/>
        <v>0</v>
      </c>
      <c r="S52" s="10"/>
      <c r="T52" s="9">
        <f t="shared" si="4"/>
        <v>0</v>
      </c>
      <c r="U52" s="11"/>
      <c r="V52" s="9">
        <f t="shared" si="5"/>
        <v>0</v>
      </c>
      <c r="W52" s="11"/>
      <c r="X52" s="9">
        <f t="shared" si="6"/>
        <v>0</v>
      </c>
      <c r="Y52" s="10"/>
      <c r="Z52" s="9">
        <f t="shared" si="15"/>
        <v>0</v>
      </c>
      <c r="AA52" s="11"/>
      <c r="AB52" s="9">
        <f t="shared" si="16"/>
        <v>0</v>
      </c>
      <c r="AC52" s="11"/>
      <c r="AD52" s="9">
        <f t="shared" si="7"/>
        <v>0</v>
      </c>
      <c r="AE52" s="11"/>
      <c r="AF52" s="9">
        <f t="shared" si="8"/>
        <v>0</v>
      </c>
      <c r="AG52" s="11"/>
      <c r="AH52" s="9">
        <f t="shared" si="9"/>
        <v>0</v>
      </c>
      <c r="AI52" s="11"/>
      <c r="AJ52" s="9">
        <f t="shared" si="10"/>
        <v>0</v>
      </c>
      <c r="AK52" s="10"/>
      <c r="AL52" s="12">
        <f t="shared" si="11"/>
        <v>0</v>
      </c>
      <c r="AM52" s="13">
        <f t="shared" si="17"/>
        <v>0</v>
      </c>
    </row>
    <row r="53" spans="1:39" hidden="1" x14ac:dyDescent="0.25">
      <c r="A53" s="14" t="s">
        <v>11</v>
      </c>
      <c r="B53" s="15" t="s">
        <v>64</v>
      </c>
      <c r="C53" s="42" t="s">
        <v>65</v>
      </c>
      <c r="D53" s="56">
        <v>271.77999999999997</v>
      </c>
      <c r="E53" s="70">
        <v>0</v>
      </c>
      <c r="F53" s="9">
        <f t="shared" si="12"/>
        <v>0</v>
      </c>
      <c r="G53" s="69">
        <v>0</v>
      </c>
      <c r="H53" s="9">
        <f t="shared" si="13"/>
        <v>0</v>
      </c>
      <c r="I53" s="10"/>
      <c r="J53" s="9">
        <f t="shared" si="0"/>
        <v>0</v>
      </c>
      <c r="K53" s="11"/>
      <c r="L53" s="9">
        <f t="shared" si="1"/>
        <v>0</v>
      </c>
      <c r="M53" s="10"/>
      <c r="N53" s="9">
        <f t="shared" si="14"/>
        <v>0</v>
      </c>
      <c r="O53" s="10"/>
      <c r="P53" s="9">
        <f t="shared" si="2"/>
        <v>0</v>
      </c>
      <c r="Q53" s="10"/>
      <c r="R53" s="9">
        <f t="shared" si="3"/>
        <v>0</v>
      </c>
      <c r="S53" s="10"/>
      <c r="T53" s="9">
        <f t="shared" si="4"/>
        <v>0</v>
      </c>
      <c r="U53" s="11"/>
      <c r="V53" s="9">
        <f t="shared" si="5"/>
        <v>0</v>
      </c>
      <c r="W53" s="11"/>
      <c r="X53" s="9">
        <f t="shared" si="6"/>
        <v>0</v>
      </c>
      <c r="Y53" s="10"/>
      <c r="Z53" s="9">
        <f t="shared" si="15"/>
        <v>0</v>
      </c>
      <c r="AA53" s="11"/>
      <c r="AB53" s="9">
        <f t="shared" si="16"/>
        <v>0</v>
      </c>
      <c r="AC53" s="11"/>
      <c r="AD53" s="9">
        <f t="shared" si="7"/>
        <v>0</v>
      </c>
      <c r="AE53" s="11"/>
      <c r="AF53" s="9">
        <f t="shared" si="8"/>
        <v>0</v>
      </c>
      <c r="AG53" s="11"/>
      <c r="AH53" s="9">
        <f t="shared" si="9"/>
        <v>0</v>
      </c>
      <c r="AI53" s="11"/>
      <c r="AJ53" s="9">
        <f t="shared" si="10"/>
        <v>0</v>
      </c>
      <c r="AK53" s="10"/>
      <c r="AL53" s="12">
        <f t="shared" si="11"/>
        <v>0</v>
      </c>
      <c r="AM53" s="13">
        <f t="shared" si="17"/>
        <v>0</v>
      </c>
    </row>
    <row r="54" spans="1:39" hidden="1" x14ac:dyDescent="0.25">
      <c r="A54" s="14" t="s">
        <v>11</v>
      </c>
      <c r="B54" s="15" t="s">
        <v>66</v>
      </c>
      <c r="C54" s="42" t="s">
        <v>38</v>
      </c>
      <c r="D54" s="56">
        <f>243.17/25</f>
        <v>9.726799999999999</v>
      </c>
      <c r="E54" s="70">
        <v>0</v>
      </c>
      <c r="F54" s="9">
        <f t="shared" si="12"/>
        <v>0</v>
      </c>
      <c r="G54" s="69">
        <v>0</v>
      </c>
      <c r="H54" s="9">
        <f t="shared" si="13"/>
        <v>0</v>
      </c>
      <c r="I54" s="10"/>
      <c r="J54" s="9">
        <f t="shared" si="0"/>
        <v>0</v>
      </c>
      <c r="K54" s="11"/>
      <c r="L54" s="9">
        <f t="shared" si="1"/>
        <v>0</v>
      </c>
      <c r="M54" s="10"/>
      <c r="N54" s="9">
        <f t="shared" si="14"/>
        <v>0</v>
      </c>
      <c r="O54" s="10"/>
      <c r="P54" s="9">
        <f t="shared" si="2"/>
        <v>0</v>
      </c>
      <c r="Q54" s="10"/>
      <c r="R54" s="9">
        <f t="shared" si="3"/>
        <v>0</v>
      </c>
      <c r="S54" s="10"/>
      <c r="T54" s="9">
        <f t="shared" si="4"/>
        <v>0</v>
      </c>
      <c r="U54" s="11"/>
      <c r="V54" s="9">
        <f t="shared" si="5"/>
        <v>0</v>
      </c>
      <c r="W54" s="11"/>
      <c r="X54" s="9">
        <f t="shared" si="6"/>
        <v>0</v>
      </c>
      <c r="Y54" s="10"/>
      <c r="Z54" s="9">
        <f t="shared" si="15"/>
        <v>0</v>
      </c>
      <c r="AA54" s="11"/>
      <c r="AB54" s="9">
        <f t="shared" si="16"/>
        <v>0</v>
      </c>
      <c r="AC54" s="11"/>
      <c r="AD54" s="9">
        <f t="shared" si="7"/>
        <v>0</v>
      </c>
      <c r="AE54" s="11"/>
      <c r="AF54" s="9">
        <f t="shared" si="8"/>
        <v>0</v>
      </c>
      <c r="AG54" s="11"/>
      <c r="AH54" s="9">
        <f t="shared" si="9"/>
        <v>0</v>
      </c>
      <c r="AI54" s="11"/>
      <c r="AJ54" s="9">
        <f t="shared" si="10"/>
        <v>0</v>
      </c>
      <c r="AK54" s="10"/>
      <c r="AL54" s="12">
        <f t="shared" si="11"/>
        <v>0</v>
      </c>
      <c r="AM54" s="13">
        <f t="shared" si="17"/>
        <v>0</v>
      </c>
    </row>
    <row r="55" spans="1:39" hidden="1" x14ac:dyDescent="0.25">
      <c r="A55" s="14" t="s">
        <v>11</v>
      </c>
      <c r="B55" s="15" t="s">
        <v>67</v>
      </c>
      <c r="C55" s="42" t="s">
        <v>38</v>
      </c>
      <c r="D55" s="56">
        <f>180.12/25</f>
        <v>7.2048000000000005</v>
      </c>
      <c r="E55" s="70">
        <v>0</v>
      </c>
      <c r="F55" s="9">
        <f t="shared" si="12"/>
        <v>0</v>
      </c>
      <c r="G55" s="69">
        <v>0</v>
      </c>
      <c r="H55" s="9">
        <f t="shared" si="13"/>
        <v>0</v>
      </c>
      <c r="I55" s="10"/>
      <c r="J55" s="9">
        <f t="shared" si="0"/>
        <v>0</v>
      </c>
      <c r="K55" s="11"/>
      <c r="L55" s="9">
        <f t="shared" si="1"/>
        <v>0</v>
      </c>
      <c r="M55" s="10"/>
      <c r="N55" s="9">
        <f t="shared" si="14"/>
        <v>0</v>
      </c>
      <c r="O55" s="10"/>
      <c r="P55" s="9">
        <f t="shared" si="2"/>
        <v>0</v>
      </c>
      <c r="Q55" s="10"/>
      <c r="R55" s="9">
        <f t="shared" si="3"/>
        <v>0</v>
      </c>
      <c r="S55" s="10"/>
      <c r="T55" s="9">
        <f t="shared" si="4"/>
        <v>0</v>
      </c>
      <c r="U55" s="11"/>
      <c r="V55" s="9">
        <f t="shared" si="5"/>
        <v>0</v>
      </c>
      <c r="W55" s="11"/>
      <c r="X55" s="9">
        <f t="shared" si="6"/>
        <v>0</v>
      </c>
      <c r="Y55" s="10"/>
      <c r="Z55" s="9">
        <f t="shared" si="15"/>
        <v>0</v>
      </c>
      <c r="AA55" s="11"/>
      <c r="AB55" s="9">
        <f t="shared" si="16"/>
        <v>0</v>
      </c>
      <c r="AC55" s="11"/>
      <c r="AD55" s="9">
        <f t="shared" si="7"/>
        <v>0</v>
      </c>
      <c r="AE55" s="11"/>
      <c r="AF55" s="9">
        <f t="shared" si="8"/>
        <v>0</v>
      </c>
      <c r="AG55" s="11"/>
      <c r="AH55" s="9">
        <f t="shared" si="9"/>
        <v>0</v>
      </c>
      <c r="AI55" s="11"/>
      <c r="AJ55" s="9">
        <f t="shared" si="10"/>
        <v>0</v>
      </c>
      <c r="AK55" s="10"/>
      <c r="AL55" s="12">
        <f t="shared" si="11"/>
        <v>0</v>
      </c>
      <c r="AM55" s="13">
        <f t="shared" si="17"/>
        <v>0</v>
      </c>
    </row>
    <row r="56" spans="1:39" hidden="1" x14ac:dyDescent="0.25">
      <c r="A56" s="14" t="s">
        <v>11</v>
      </c>
      <c r="B56" s="15" t="s">
        <v>68</v>
      </c>
      <c r="C56" s="44" t="s">
        <v>69</v>
      </c>
      <c r="D56" s="56">
        <f>138.66/100</f>
        <v>1.3866000000000001</v>
      </c>
      <c r="E56" s="70">
        <v>0</v>
      </c>
      <c r="F56" s="9">
        <f t="shared" si="12"/>
        <v>0</v>
      </c>
      <c r="G56" s="69">
        <v>0</v>
      </c>
      <c r="H56" s="9">
        <f t="shared" si="13"/>
        <v>0</v>
      </c>
      <c r="I56" s="10"/>
      <c r="J56" s="9">
        <f t="shared" si="0"/>
        <v>0</v>
      </c>
      <c r="K56" s="11"/>
      <c r="L56" s="9">
        <f t="shared" si="1"/>
        <v>0</v>
      </c>
      <c r="M56" s="10"/>
      <c r="N56" s="9">
        <f t="shared" si="14"/>
        <v>0</v>
      </c>
      <c r="O56" s="10"/>
      <c r="P56" s="9">
        <f t="shared" si="2"/>
        <v>0</v>
      </c>
      <c r="Q56" s="10"/>
      <c r="R56" s="9">
        <f t="shared" si="3"/>
        <v>0</v>
      </c>
      <c r="S56" s="10"/>
      <c r="T56" s="9">
        <f t="shared" si="4"/>
        <v>0</v>
      </c>
      <c r="U56" s="11"/>
      <c r="V56" s="9">
        <f t="shared" si="5"/>
        <v>0</v>
      </c>
      <c r="W56" s="11"/>
      <c r="X56" s="9">
        <f t="shared" si="6"/>
        <v>0</v>
      </c>
      <c r="Y56" s="10"/>
      <c r="Z56" s="9">
        <f t="shared" si="15"/>
        <v>0</v>
      </c>
      <c r="AA56" s="11"/>
      <c r="AB56" s="9">
        <f t="shared" si="16"/>
        <v>0</v>
      </c>
      <c r="AC56" s="11"/>
      <c r="AD56" s="9">
        <f t="shared" si="7"/>
        <v>0</v>
      </c>
      <c r="AE56" s="11"/>
      <c r="AF56" s="9">
        <f t="shared" si="8"/>
        <v>0</v>
      </c>
      <c r="AG56" s="11"/>
      <c r="AH56" s="9">
        <f t="shared" si="9"/>
        <v>0</v>
      </c>
      <c r="AI56" s="11"/>
      <c r="AJ56" s="9">
        <f t="shared" si="10"/>
        <v>0</v>
      </c>
      <c r="AK56" s="10"/>
      <c r="AL56" s="12">
        <f t="shared" si="11"/>
        <v>0</v>
      </c>
      <c r="AM56" s="13">
        <f t="shared" si="17"/>
        <v>0</v>
      </c>
    </row>
    <row r="57" spans="1:39" hidden="1" x14ac:dyDescent="0.25">
      <c r="A57" s="14" t="s">
        <v>11</v>
      </c>
      <c r="B57" s="15" t="s">
        <v>70</v>
      </c>
      <c r="C57" s="44" t="s">
        <v>69</v>
      </c>
      <c r="D57" s="56">
        <f>159/100</f>
        <v>1.59</v>
      </c>
      <c r="E57" s="70">
        <v>0</v>
      </c>
      <c r="F57" s="9">
        <f t="shared" si="12"/>
        <v>0</v>
      </c>
      <c r="G57" s="69">
        <v>102</v>
      </c>
      <c r="H57" s="9">
        <f t="shared" si="13"/>
        <v>162.18</v>
      </c>
      <c r="I57" s="10"/>
      <c r="J57" s="9">
        <f t="shared" si="0"/>
        <v>0</v>
      </c>
      <c r="K57" s="11"/>
      <c r="L57" s="9">
        <f t="shared" si="1"/>
        <v>0</v>
      </c>
      <c r="M57" s="10"/>
      <c r="N57" s="9">
        <f t="shared" si="14"/>
        <v>0</v>
      </c>
      <c r="O57" s="79">
        <v>100</v>
      </c>
      <c r="P57" s="9">
        <f t="shared" si="2"/>
        <v>184.44</v>
      </c>
      <c r="Q57" s="10"/>
      <c r="R57" s="9">
        <f t="shared" si="3"/>
        <v>0</v>
      </c>
      <c r="S57" s="10"/>
      <c r="T57" s="9">
        <f t="shared" si="4"/>
        <v>0</v>
      </c>
      <c r="U57" s="11"/>
      <c r="V57" s="9">
        <f t="shared" si="5"/>
        <v>0</v>
      </c>
      <c r="W57" s="11"/>
      <c r="X57" s="9">
        <f t="shared" si="6"/>
        <v>0</v>
      </c>
      <c r="Y57" s="10"/>
      <c r="Z57" s="9">
        <f t="shared" si="15"/>
        <v>0</v>
      </c>
      <c r="AA57" s="11"/>
      <c r="AB57" s="9">
        <f t="shared" si="16"/>
        <v>0</v>
      </c>
      <c r="AC57" s="11"/>
      <c r="AD57" s="9">
        <f t="shared" si="7"/>
        <v>0</v>
      </c>
      <c r="AE57" s="11"/>
      <c r="AF57" s="65">
        <f t="shared" si="8"/>
        <v>0</v>
      </c>
      <c r="AG57" s="11"/>
      <c r="AH57" s="9">
        <f t="shared" si="9"/>
        <v>0</v>
      </c>
      <c r="AI57" s="11"/>
      <c r="AJ57" s="9">
        <f t="shared" si="10"/>
        <v>0</v>
      </c>
      <c r="AK57" s="10"/>
      <c r="AL57" s="12">
        <f t="shared" si="11"/>
        <v>0</v>
      </c>
      <c r="AM57" s="13">
        <f t="shared" si="17"/>
        <v>346.62</v>
      </c>
    </row>
    <row r="58" spans="1:39" hidden="1" x14ac:dyDescent="0.25">
      <c r="A58" s="14" t="s">
        <v>11</v>
      </c>
      <c r="B58" s="15" t="s">
        <v>71</v>
      </c>
      <c r="C58" s="44" t="s">
        <v>69</v>
      </c>
      <c r="D58" s="56">
        <f>162/100</f>
        <v>1.62</v>
      </c>
      <c r="E58" s="70">
        <v>0</v>
      </c>
      <c r="F58" s="9">
        <f t="shared" si="12"/>
        <v>0</v>
      </c>
      <c r="G58" s="69">
        <v>0</v>
      </c>
      <c r="H58" s="9">
        <f t="shared" si="13"/>
        <v>0</v>
      </c>
      <c r="I58" s="10"/>
      <c r="J58" s="9">
        <f t="shared" si="0"/>
        <v>0</v>
      </c>
      <c r="K58" s="11"/>
      <c r="L58" s="9">
        <f t="shared" si="1"/>
        <v>0</v>
      </c>
      <c r="M58" s="10"/>
      <c r="N58" s="9">
        <f t="shared" si="14"/>
        <v>0</v>
      </c>
      <c r="O58" s="10"/>
      <c r="P58" s="9">
        <f t="shared" si="2"/>
        <v>0</v>
      </c>
      <c r="Q58" s="10"/>
      <c r="R58" s="9">
        <f t="shared" si="3"/>
        <v>0</v>
      </c>
      <c r="S58" s="10"/>
      <c r="T58" s="9">
        <f t="shared" si="4"/>
        <v>0</v>
      </c>
      <c r="U58" s="11"/>
      <c r="V58" s="9">
        <f t="shared" si="5"/>
        <v>0</v>
      </c>
      <c r="W58" s="11"/>
      <c r="X58" s="9">
        <f t="shared" si="6"/>
        <v>0</v>
      </c>
      <c r="Y58" s="10"/>
      <c r="Z58" s="9">
        <f t="shared" si="15"/>
        <v>0</v>
      </c>
      <c r="AA58" s="11"/>
      <c r="AB58" s="9">
        <f t="shared" si="16"/>
        <v>0</v>
      </c>
      <c r="AC58" s="11"/>
      <c r="AD58" s="9">
        <f t="shared" si="7"/>
        <v>0</v>
      </c>
      <c r="AE58" s="11"/>
      <c r="AF58" s="9">
        <f t="shared" si="8"/>
        <v>0</v>
      </c>
      <c r="AG58" s="11"/>
      <c r="AH58" s="9">
        <f t="shared" si="9"/>
        <v>0</v>
      </c>
      <c r="AI58" s="11"/>
      <c r="AJ58" s="9">
        <f t="shared" si="10"/>
        <v>0</v>
      </c>
      <c r="AK58" s="10"/>
      <c r="AL58" s="12">
        <f t="shared" si="11"/>
        <v>0</v>
      </c>
      <c r="AM58" s="13">
        <f t="shared" si="17"/>
        <v>0</v>
      </c>
    </row>
    <row r="59" spans="1:39" hidden="1" x14ac:dyDescent="0.25">
      <c r="A59" s="14" t="s">
        <v>11</v>
      </c>
      <c r="B59" s="15" t="s">
        <v>72</v>
      </c>
      <c r="C59" s="44" t="s">
        <v>69</v>
      </c>
      <c r="D59" s="56">
        <f>130.29/100</f>
        <v>1.3028999999999999</v>
      </c>
      <c r="E59" s="70">
        <v>0</v>
      </c>
      <c r="F59" s="9">
        <f t="shared" si="12"/>
        <v>0</v>
      </c>
      <c r="G59" s="69">
        <v>4</v>
      </c>
      <c r="H59" s="9">
        <f t="shared" si="13"/>
        <v>5.2115999999999998</v>
      </c>
      <c r="I59" s="10"/>
      <c r="J59" s="9">
        <f t="shared" si="0"/>
        <v>0</v>
      </c>
      <c r="K59" s="11"/>
      <c r="L59" s="9">
        <f t="shared" si="1"/>
        <v>0</v>
      </c>
      <c r="M59" s="10"/>
      <c r="N59" s="9">
        <f t="shared" si="14"/>
        <v>0</v>
      </c>
      <c r="O59" s="10"/>
      <c r="P59" s="9">
        <f t="shared" si="2"/>
        <v>0</v>
      </c>
      <c r="Q59" s="10"/>
      <c r="R59" s="9">
        <f t="shared" si="3"/>
        <v>0</v>
      </c>
      <c r="S59" s="10"/>
      <c r="T59" s="9">
        <f t="shared" si="4"/>
        <v>0</v>
      </c>
      <c r="U59" s="11"/>
      <c r="V59" s="9">
        <f t="shared" si="5"/>
        <v>0</v>
      </c>
      <c r="W59" s="11"/>
      <c r="X59" s="9">
        <f t="shared" si="6"/>
        <v>0</v>
      </c>
      <c r="Y59" s="10"/>
      <c r="Z59" s="9">
        <f t="shared" si="15"/>
        <v>0</v>
      </c>
      <c r="AA59" s="11"/>
      <c r="AB59" s="9">
        <f t="shared" si="16"/>
        <v>0</v>
      </c>
      <c r="AC59" s="11"/>
      <c r="AD59" s="9">
        <f t="shared" si="7"/>
        <v>0</v>
      </c>
      <c r="AE59" s="11"/>
      <c r="AF59" s="9">
        <f t="shared" si="8"/>
        <v>0</v>
      </c>
      <c r="AG59" s="11"/>
      <c r="AH59" s="9">
        <f t="shared" si="9"/>
        <v>0</v>
      </c>
      <c r="AI59" s="11"/>
      <c r="AJ59" s="9">
        <f t="shared" si="10"/>
        <v>0</v>
      </c>
      <c r="AK59" s="10"/>
      <c r="AL59" s="12">
        <f t="shared" si="11"/>
        <v>0</v>
      </c>
      <c r="AM59" s="13">
        <f t="shared" si="17"/>
        <v>5.2115999999999998</v>
      </c>
    </row>
    <row r="60" spans="1:39" hidden="1" x14ac:dyDescent="0.25">
      <c r="A60" s="14" t="s">
        <v>11</v>
      </c>
      <c r="B60" s="15" t="s">
        <v>73</v>
      </c>
      <c r="C60" s="42" t="s">
        <v>15</v>
      </c>
      <c r="D60" s="56">
        <v>710</v>
      </c>
      <c r="E60" s="70">
        <v>0</v>
      </c>
      <c r="F60" s="9">
        <f t="shared" si="12"/>
        <v>0</v>
      </c>
      <c r="G60" s="69">
        <v>0</v>
      </c>
      <c r="H60" s="9">
        <f t="shared" si="13"/>
        <v>0</v>
      </c>
      <c r="I60" s="10"/>
      <c r="J60" s="9">
        <f t="shared" si="0"/>
        <v>0</v>
      </c>
      <c r="K60" s="11"/>
      <c r="L60" s="9">
        <f t="shared" si="1"/>
        <v>0</v>
      </c>
      <c r="M60" s="10"/>
      <c r="N60" s="9">
        <f t="shared" si="14"/>
        <v>0</v>
      </c>
      <c r="O60" s="10"/>
      <c r="P60" s="9">
        <f t="shared" si="2"/>
        <v>0</v>
      </c>
      <c r="Q60" s="10"/>
      <c r="R60" s="9">
        <f t="shared" si="3"/>
        <v>0</v>
      </c>
      <c r="S60" s="10"/>
      <c r="T60" s="9">
        <f t="shared" si="4"/>
        <v>0</v>
      </c>
      <c r="U60" s="11"/>
      <c r="V60" s="9">
        <f t="shared" si="5"/>
        <v>0</v>
      </c>
      <c r="W60" s="11"/>
      <c r="X60" s="9">
        <f t="shared" si="6"/>
        <v>0</v>
      </c>
      <c r="Y60" s="10"/>
      <c r="Z60" s="9">
        <f t="shared" si="15"/>
        <v>0</v>
      </c>
      <c r="AA60" s="11"/>
      <c r="AB60" s="9">
        <f t="shared" si="16"/>
        <v>0</v>
      </c>
      <c r="AC60" s="11"/>
      <c r="AD60" s="9">
        <f t="shared" si="7"/>
        <v>0</v>
      </c>
      <c r="AE60" s="11"/>
      <c r="AF60" s="9">
        <f t="shared" si="8"/>
        <v>0</v>
      </c>
      <c r="AG60" s="11"/>
      <c r="AH60" s="9">
        <f t="shared" si="9"/>
        <v>0</v>
      </c>
      <c r="AI60" s="11"/>
      <c r="AJ60" s="9">
        <f t="shared" si="10"/>
        <v>0</v>
      </c>
      <c r="AK60" s="10"/>
      <c r="AL60" s="12">
        <f t="shared" si="11"/>
        <v>0</v>
      </c>
      <c r="AM60" s="13">
        <f t="shared" si="17"/>
        <v>0</v>
      </c>
    </row>
    <row r="61" spans="1:39" hidden="1" x14ac:dyDescent="0.25">
      <c r="A61" s="14" t="s">
        <v>11</v>
      </c>
      <c r="B61" s="15" t="s">
        <v>74</v>
      </c>
      <c r="C61" s="42" t="s">
        <v>15</v>
      </c>
      <c r="D61" s="56">
        <v>3.38</v>
      </c>
      <c r="E61" s="70">
        <v>0</v>
      </c>
      <c r="F61" s="9">
        <f t="shared" si="12"/>
        <v>0</v>
      </c>
      <c r="G61" s="69">
        <v>0</v>
      </c>
      <c r="H61" s="9">
        <f t="shared" si="13"/>
        <v>0</v>
      </c>
      <c r="I61" s="10"/>
      <c r="J61" s="9">
        <f t="shared" si="0"/>
        <v>0</v>
      </c>
      <c r="K61" s="11"/>
      <c r="L61" s="9">
        <f t="shared" si="1"/>
        <v>0</v>
      </c>
      <c r="M61" s="10"/>
      <c r="N61" s="9">
        <f t="shared" si="14"/>
        <v>0</v>
      </c>
      <c r="O61" s="10"/>
      <c r="P61" s="9">
        <f t="shared" si="2"/>
        <v>0</v>
      </c>
      <c r="Q61" s="10"/>
      <c r="R61" s="9">
        <f t="shared" si="3"/>
        <v>0</v>
      </c>
      <c r="S61" s="10"/>
      <c r="T61" s="9">
        <f t="shared" si="4"/>
        <v>0</v>
      </c>
      <c r="U61" s="11"/>
      <c r="V61" s="9">
        <f t="shared" si="5"/>
        <v>0</v>
      </c>
      <c r="W61" s="11"/>
      <c r="X61" s="9">
        <f t="shared" si="6"/>
        <v>0</v>
      </c>
      <c r="Y61" s="10"/>
      <c r="Z61" s="9">
        <f t="shared" si="15"/>
        <v>0</v>
      </c>
      <c r="AA61" s="11"/>
      <c r="AB61" s="9">
        <f t="shared" si="16"/>
        <v>0</v>
      </c>
      <c r="AC61" s="11"/>
      <c r="AD61" s="9">
        <f t="shared" si="7"/>
        <v>0</v>
      </c>
      <c r="AE61" s="11"/>
      <c r="AF61" s="9">
        <f t="shared" si="8"/>
        <v>0</v>
      </c>
      <c r="AG61" s="11"/>
      <c r="AH61" s="9">
        <f t="shared" si="9"/>
        <v>0</v>
      </c>
      <c r="AI61" s="11"/>
      <c r="AJ61" s="9">
        <f t="shared" si="10"/>
        <v>0</v>
      </c>
      <c r="AK61" s="10"/>
      <c r="AL61" s="12">
        <f t="shared" si="11"/>
        <v>0</v>
      </c>
      <c r="AM61" s="13">
        <f t="shared" si="17"/>
        <v>0</v>
      </c>
    </row>
    <row r="62" spans="1:39" hidden="1" x14ac:dyDescent="0.25">
      <c r="A62" s="14" t="s">
        <v>11</v>
      </c>
      <c r="B62" s="15" t="s">
        <v>75</v>
      </c>
      <c r="C62" s="42" t="s">
        <v>76</v>
      </c>
      <c r="D62" s="56">
        <v>24.91</v>
      </c>
      <c r="E62" s="70">
        <v>0</v>
      </c>
      <c r="F62" s="9">
        <f t="shared" si="12"/>
        <v>0</v>
      </c>
      <c r="G62" s="69">
        <v>1</v>
      </c>
      <c r="H62" s="9">
        <f t="shared" si="13"/>
        <v>24.91</v>
      </c>
      <c r="I62" s="10"/>
      <c r="J62" s="9">
        <f t="shared" si="0"/>
        <v>0</v>
      </c>
      <c r="K62" s="11"/>
      <c r="L62" s="9">
        <f t="shared" si="1"/>
        <v>0</v>
      </c>
      <c r="M62" s="11"/>
      <c r="N62" s="9">
        <f t="shared" si="14"/>
        <v>0</v>
      </c>
      <c r="O62" s="10"/>
      <c r="P62" s="9">
        <f t="shared" si="2"/>
        <v>0</v>
      </c>
      <c r="Q62" s="10"/>
      <c r="R62" s="9">
        <f t="shared" si="3"/>
        <v>0</v>
      </c>
      <c r="S62" s="10"/>
      <c r="T62" s="9">
        <f t="shared" si="4"/>
        <v>0</v>
      </c>
      <c r="U62" s="11"/>
      <c r="V62" s="9">
        <f t="shared" si="5"/>
        <v>0</v>
      </c>
      <c r="W62" s="11"/>
      <c r="X62" s="9">
        <f t="shared" si="6"/>
        <v>0</v>
      </c>
      <c r="Y62" s="10"/>
      <c r="Z62" s="9">
        <f t="shared" si="15"/>
        <v>0</v>
      </c>
      <c r="AA62" s="11"/>
      <c r="AB62" s="9">
        <f t="shared" si="16"/>
        <v>0</v>
      </c>
      <c r="AC62" s="11"/>
      <c r="AD62" s="9">
        <f t="shared" si="7"/>
        <v>0</v>
      </c>
      <c r="AE62" s="11"/>
      <c r="AF62" s="9">
        <f t="shared" si="8"/>
        <v>0</v>
      </c>
      <c r="AG62" s="11"/>
      <c r="AH62" s="9">
        <f t="shared" si="9"/>
        <v>0</v>
      </c>
      <c r="AI62" s="11"/>
      <c r="AJ62" s="9">
        <f t="shared" si="10"/>
        <v>0</v>
      </c>
      <c r="AK62" s="10"/>
      <c r="AL62" s="12">
        <f t="shared" si="11"/>
        <v>0</v>
      </c>
      <c r="AM62" s="13">
        <f t="shared" si="17"/>
        <v>24.91</v>
      </c>
    </row>
    <row r="63" spans="1:39" hidden="1" x14ac:dyDescent="0.25">
      <c r="A63" s="14" t="s">
        <v>11</v>
      </c>
      <c r="B63" s="15" t="s">
        <v>77</v>
      </c>
      <c r="C63" s="44" t="s">
        <v>69</v>
      </c>
      <c r="D63" s="56">
        <f>47/100</f>
        <v>0.47</v>
      </c>
      <c r="E63" s="70">
        <v>0</v>
      </c>
      <c r="F63" s="9">
        <f t="shared" si="12"/>
        <v>0</v>
      </c>
      <c r="G63" s="69">
        <v>0</v>
      </c>
      <c r="H63" s="9">
        <f t="shared" si="13"/>
        <v>0</v>
      </c>
      <c r="I63" s="10"/>
      <c r="J63" s="9">
        <f t="shared" si="0"/>
        <v>0</v>
      </c>
      <c r="K63" s="11"/>
      <c r="L63" s="9">
        <f t="shared" si="1"/>
        <v>0</v>
      </c>
      <c r="M63" s="10"/>
      <c r="N63" s="9">
        <f t="shared" si="14"/>
        <v>0</v>
      </c>
      <c r="O63" s="10"/>
      <c r="P63" s="9">
        <f t="shared" si="2"/>
        <v>0</v>
      </c>
      <c r="Q63" s="10"/>
      <c r="R63" s="9">
        <f t="shared" si="3"/>
        <v>0</v>
      </c>
      <c r="S63" s="10"/>
      <c r="T63" s="9">
        <f t="shared" si="4"/>
        <v>0</v>
      </c>
      <c r="U63" s="11"/>
      <c r="V63" s="9">
        <f t="shared" si="5"/>
        <v>0</v>
      </c>
      <c r="W63" s="11"/>
      <c r="X63" s="9">
        <f t="shared" si="6"/>
        <v>0</v>
      </c>
      <c r="Y63" s="10"/>
      <c r="Z63" s="9">
        <f t="shared" si="15"/>
        <v>0</v>
      </c>
      <c r="AA63" s="11"/>
      <c r="AB63" s="9">
        <f t="shared" si="16"/>
        <v>0</v>
      </c>
      <c r="AC63" s="11"/>
      <c r="AD63" s="9">
        <f t="shared" si="7"/>
        <v>0</v>
      </c>
      <c r="AE63" s="11"/>
      <c r="AF63" s="9">
        <f t="shared" si="8"/>
        <v>0</v>
      </c>
      <c r="AG63" s="11"/>
      <c r="AH63" s="9">
        <f t="shared" si="9"/>
        <v>0</v>
      </c>
      <c r="AI63" s="11"/>
      <c r="AJ63" s="9">
        <f t="shared" si="10"/>
        <v>0</v>
      </c>
      <c r="AK63" s="10"/>
      <c r="AL63" s="12">
        <f t="shared" si="11"/>
        <v>0</v>
      </c>
      <c r="AM63" s="13">
        <f t="shared" si="17"/>
        <v>0</v>
      </c>
    </row>
    <row r="64" spans="1:39" hidden="1" x14ac:dyDescent="0.25">
      <c r="A64" s="14" t="s">
        <v>11</v>
      </c>
      <c r="B64" s="15" t="s">
        <v>78</v>
      </c>
      <c r="C64" s="42" t="s">
        <v>65</v>
      </c>
      <c r="D64" s="56">
        <v>48.78</v>
      </c>
      <c r="E64" s="70">
        <v>0</v>
      </c>
      <c r="F64" s="9">
        <f t="shared" si="12"/>
        <v>0</v>
      </c>
      <c r="G64" s="69">
        <v>0</v>
      </c>
      <c r="H64" s="9">
        <f t="shared" si="13"/>
        <v>0</v>
      </c>
      <c r="I64" s="10"/>
      <c r="J64" s="9">
        <f t="shared" si="0"/>
        <v>0</v>
      </c>
      <c r="K64" s="11"/>
      <c r="L64" s="9">
        <f t="shared" si="1"/>
        <v>0</v>
      </c>
      <c r="M64" s="10"/>
      <c r="N64" s="9">
        <f t="shared" si="14"/>
        <v>0</v>
      </c>
      <c r="O64" s="10"/>
      <c r="P64" s="9">
        <f t="shared" si="2"/>
        <v>0</v>
      </c>
      <c r="Q64" s="10"/>
      <c r="R64" s="9">
        <f t="shared" si="3"/>
        <v>0</v>
      </c>
      <c r="S64" s="10"/>
      <c r="T64" s="9">
        <f t="shared" si="4"/>
        <v>0</v>
      </c>
      <c r="U64" s="11"/>
      <c r="V64" s="9">
        <f t="shared" si="5"/>
        <v>0</v>
      </c>
      <c r="W64" s="11"/>
      <c r="X64" s="9">
        <f t="shared" si="6"/>
        <v>0</v>
      </c>
      <c r="Y64" s="10"/>
      <c r="Z64" s="9">
        <f t="shared" si="15"/>
        <v>0</v>
      </c>
      <c r="AA64" s="11"/>
      <c r="AB64" s="9">
        <f t="shared" si="16"/>
        <v>0</v>
      </c>
      <c r="AC64" s="11"/>
      <c r="AD64" s="9">
        <f t="shared" si="7"/>
        <v>0</v>
      </c>
      <c r="AE64" s="11"/>
      <c r="AF64" s="9">
        <f t="shared" si="8"/>
        <v>0</v>
      </c>
      <c r="AG64" s="11"/>
      <c r="AH64" s="9">
        <f t="shared" si="9"/>
        <v>0</v>
      </c>
      <c r="AI64" s="11"/>
      <c r="AJ64" s="9">
        <f t="shared" si="10"/>
        <v>0</v>
      </c>
      <c r="AK64" s="10"/>
      <c r="AL64" s="12">
        <f t="shared" si="11"/>
        <v>0</v>
      </c>
      <c r="AM64" s="13">
        <f t="shared" si="17"/>
        <v>0</v>
      </c>
    </row>
    <row r="65" spans="1:39" hidden="1" x14ac:dyDescent="0.25">
      <c r="A65" s="14" t="s">
        <v>11</v>
      </c>
      <c r="B65" s="15" t="s">
        <v>79</v>
      </c>
      <c r="C65" s="42" t="s">
        <v>65</v>
      </c>
      <c r="D65" s="56">
        <f>59/100</f>
        <v>0.59</v>
      </c>
      <c r="E65" s="70">
        <v>0</v>
      </c>
      <c r="F65" s="9">
        <f t="shared" si="12"/>
        <v>0</v>
      </c>
      <c r="G65" s="69">
        <v>0</v>
      </c>
      <c r="H65" s="9">
        <f t="shared" si="13"/>
        <v>0</v>
      </c>
      <c r="I65" s="10"/>
      <c r="J65" s="9">
        <f t="shared" si="0"/>
        <v>0</v>
      </c>
      <c r="K65" s="11"/>
      <c r="L65" s="9">
        <f t="shared" si="1"/>
        <v>0</v>
      </c>
      <c r="M65" s="10"/>
      <c r="N65" s="9">
        <f t="shared" si="14"/>
        <v>0</v>
      </c>
      <c r="O65" s="10"/>
      <c r="P65" s="9">
        <f t="shared" si="2"/>
        <v>0</v>
      </c>
      <c r="Q65" s="10"/>
      <c r="R65" s="9">
        <f t="shared" si="3"/>
        <v>0</v>
      </c>
      <c r="S65" s="10"/>
      <c r="T65" s="9">
        <f t="shared" si="4"/>
        <v>0</v>
      </c>
      <c r="U65" s="11"/>
      <c r="V65" s="9">
        <f t="shared" si="5"/>
        <v>0</v>
      </c>
      <c r="W65" s="11"/>
      <c r="X65" s="9">
        <f t="shared" si="6"/>
        <v>0</v>
      </c>
      <c r="Y65" s="10"/>
      <c r="Z65" s="9">
        <f t="shared" si="15"/>
        <v>0</v>
      </c>
      <c r="AA65" s="11"/>
      <c r="AB65" s="9">
        <f t="shared" si="16"/>
        <v>0</v>
      </c>
      <c r="AC65" s="11"/>
      <c r="AD65" s="9">
        <f t="shared" si="7"/>
        <v>0</v>
      </c>
      <c r="AE65" s="11"/>
      <c r="AF65" s="9">
        <f t="shared" si="8"/>
        <v>0</v>
      </c>
      <c r="AG65" s="11"/>
      <c r="AH65" s="9">
        <f t="shared" si="9"/>
        <v>0</v>
      </c>
      <c r="AI65" s="11"/>
      <c r="AJ65" s="9">
        <f t="shared" si="10"/>
        <v>0</v>
      </c>
      <c r="AK65" s="10"/>
      <c r="AL65" s="12">
        <f t="shared" si="11"/>
        <v>0</v>
      </c>
      <c r="AM65" s="13">
        <f t="shared" si="17"/>
        <v>0</v>
      </c>
    </row>
    <row r="66" spans="1:39" hidden="1" x14ac:dyDescent="0.25">
      <c r="A66" s="14" t="s">
        <v>11</v>
      </c>
      <c r="B66" s="15" t="s">
        <v>450</v>
      </c>
      <c r="C66" s="42" t="s">
        <v>65</v>
      </c>
      <c r="D66" s="56">
        <f>56/100</f>
        <v>0.56000000000000005</v>
      </c>
      <c r="E66" s="70">
        <v>0</v>
      </c>
      <c r="F66" s="9">
        <f t="shared" si="12"/>
        <v>0</v>
      </c>
      <c r="G66" s="69">
        <v>0</v>
      </c>
      <c r="H66" s="9">
        <f t="shared" si="13"/>
        <v>0</v>
      </c>
      <c r="I66" s="10"/>
      <c r="J66" s="9">
        <f t="shared" si="0"/>
        <v>0</v>
      </c>
      <c r="K66" s="11"/>
      <c r="L66" s="9">
        <f t="shared" si="1"/>
        <v>0</v>
      </c>
      <c r="M66" s="10"/>
      <c r="N66" s="9">
        <f t="shared" si="14"/>
        <v>0</v>
      </c>
      <c r="O66" s="10"/>
      <c r="P66" s="9">
        <f t="shared" si="2"/>
        <v>0</v>
      </c>
      <c r="Q66" s="10"/>
      <c r="R66" s="9">
        <f t="shared" si="3"/>
        <v>0</v>
      </c>
      <c r="S66" s="10"/>
      <c r="T66" s="9">
        <f t="shared" si="4"/>
        <v>0</v>
      </c>
      <c r="U66" s="11"/>
      <c r="V66" s="9">
        <f t="shared" si="5"/>
        <v>0</v>
      </c>
      <c r="W66" s="11"/>
      <c r="X66" s="9">
        <f t="shared" si="6"/>
        <v>0</v>
      </c>
      <c r="Y66" s="10"/>
      <c r="Z66" s="9">
        <f t="shared" si="15"/>
        <v>0</v>
      </c>
      <c r="AA66" s="11"/>
      <c r="AB66" s="9">
        <f t="shared" si="16"/>
        <v>0</v>
      </c>
      <c r="AC66" s="11"/>
      <c r="AD66" s="9">
        <f t="shared" si="7"/>
        <v>0</v>
      </c>
      <c r="AE66" s="11"/>
      <c r="AF66" s="9">
        <f t="shared" si="8"/>
        <v>0</v>
      </c>
      <c r="AG66" s="11"/>
      <c r="AH66" s="9">
        <f t="shared" si="9"/>
        <v>0</v>
      </c>
      <c r="AI66" s="11"/>
      <c r="AJ66" s="9">
        <f t="shared" si="10"/>
        <v>0</v>
      </c>
      <c r="AK66" s="10"/>
      <c r="AL66" s="12">
        <f t="shared" si="11"/>
        <v>0</v>
      </c>
      <c r="AM66" s="13">
        <f t="shared" si="17"/>
        <v>0</v>
      </c>
    </row>
    <row r="67" spans="1:39" hidden="1" x14ac:dyDescent="0.25">
      <c r="A67" s="14" t="s">
        <v>11</v>
      </c>
      <c r="B67" s="15" t="s">
        <v>80</v>
      </c>
      <c r="C67" s="42" t="s">
        <v>65</v>
      </c>
      <c r="D67" s="56">
        <f>56/100</f>
        <v>0.56000000000000005</v>
      </c>
      <c r="E67" s="70">
        <v>0</v>
      </c>
      <c r="F67" s="9">
        <f t="shared" si="12"/>
        <v>0</v>
      </c>
      <c r="G67" s="69">
        <v>0</v>
      </c>
      <c r="H67" s="9">
        <f t="shared" si="13"/>
        <v>0</v>
      </c>
      <c r="I67" s="10"/>
      <c r="J67" s="9">
        <f t="shared" si="0"/>
        <v>0</v>
      </c>
      <c r="K67" s="11"/>
      <c r="L67" s="9">
        <f t="shared" si="1"/>
        <v>0</v>
      </c>
      <c r="M67" s="10"/>
      <c r="N67" s="9">
        <f t="shared" si="14"/>
        <v>0</v>
      </c>
      <c r="O67" s="10"/>
      <c r="P67" s="9">
        <f t="shared" si="2"/>
        <v>0</v>
      </c>
      <c r="Q67" s="10"/>
      <c r="R67" s="9">
        <f t="shared" si="3"/>
        <v>0</v>
      </c>
      <c r="S67" s="10"/>
      <c r="T67" s="9">
        <f t="shared" si="4"/>
        <v>0</v>
      </c>
      <c r="U67" s="11"/>
      <c r="V67" s="9">
        <f t="shared" si="5"/>
        <v>0</v>
      </c>
      <c r="W67" s="11"/>
      <c r="X67" s="9">
        <f t="shared" si="6"/>
        <v>0</v>
      </c>
      <c r="Y67" s="10"/>
      <c r="Z67" s="9">
        <f t="shared" si="15"/>
        <v>0</v>
      </c>
      <c r="AA67" s="11"/>
      <c r="AB67" s="9">
        <f t="shared" si="16"/>
        <v>0</v>
      </c>
      <c r="AC67" s="11"/>
      <c r="AD67" s="9">
        <f t="shared" si="7"/>
        <v>0</v>
      </c>
      <c r="AE67" s="11"/>
      <c r="AF67" s="9">
        <f t="shared" si="8"/>
        <v>0</v>
      </c>
      <c r="AG67" s="11"/>
      <c r="AH67" s="9">
        <f t="shared" si="9"/>
        <v>0</v>
      </c>
      <c r="AI67" s="11"/>
      <c r="AJ67" s="9">
        <f t="shared" si="10"/>
        <v>0</v>
      </c>
      <c r="AK67" s="10"/>
      <c r="AL67" s="12">
        <f t="shared" si="11"/>
        <v>0</v>
      </c>
      <c r="AM67" s="13">
        <f t="shared" si="17"/>
        <v>0</v>
      </c>
    </row>
    <row r="68" spans="1:39" hidden="1" x14ac:dyDescent="0.25">
      <c r="A68" s="14" t="s">
        <v>11</v>
      </c>
      <c r="B68" s="15" t="s">
        <v>81</v>
      </c>
      <c r="C68" s="42" t="s">
        <v>65</v>
      </c>
      <c r="D68" s="56">
        <f>56/100</f>
        <v>0.56000000000000005</v>
      </c>
      <c r="E68" s="70">
        <v>0</v>
      </c>
      <c r="F68" s="9">
        <f t="shared" si="12"/>
        <v>0</v>
      </c>
      <c r="G68" s="69">
        <v>0</v>
      </c>
      <c r="H68" s="9">
        <f t="shared" si="13"/>
        <v>0</v>
      </c>
      <c r="I68" s="10"/>
      <c r="J68" s="9">
        <f t="shared" si="0"/>
        <v>0</v>
      </c>
      <c r="K68" s="11"/>
      <c r="L68" s="9">
        <f t="shared" si="1"/>
        <v>0</v>
      </c>
      <c r="M68" s="10"/>
      <c r="N68" s="9">
        <f t="shared" si="14"/>
        <v>0</v>
      </c>
      <c r="O68" s="10"/>
      <c r="P68" s="9">
        <f t="shared" si="2"/>
        <v>0</v>
      </c>
      <c r="Q68" s="10"/>
      <c r="R68" s="9">
        <f t="shared" si="3"/>
        <v>0</v>
      </c>
      <c r="S68" s="10"/>
      <c r="T68" s="9">
        <f t="shared" si="4"/>
        <v>0</v>
      </c>
      <c r="U68" s="11"/>
      <c r="V68" s="9">
        <f t="shared" si="5"/>
        <v>0</v>
      </c>
      <c r="W68" s="11"/>
      <c r="X68" s="9">
        <f t="shared" si="6"/>
        <v>0</v>
      </c>
      <c r="Y68" s="10"/>
      <c r="Z68" s="9">
        <f t="shared" si="15"/>
        <v>0</v>
      </c>
      <c r="AA68" s="11"/>
      <c r="AB68" s="9">
        <f t="shared" si="16"/>
        <v>0</v>
      </c>
      <c r="AC68" s="11"/>
      <c r="AD68" s="9">
        <f t="shared" si="7"/>
        <v>0</v>
      </c>
      <c r="AE68" s="11"/>
      <c r="AF68" s="9">
        <f t="shared" si="8"/>
        <v>0</v>
      </c>
      <c r="AG68" s="11"/>
      <c r="AH68" s="9">
        <f t="shared" si="9"/>
        <v>0</v>
      </c>
      <c r="AI68" s="11"/>
      <c r="AJ68" s="9">
        <f t="shared" si="10"/>
        <v>0</v>
      </c>
      <c r="AK68" s="10"/>
      <c r="AL68" s="12">
        <f t="shared" si="11"/>
        <v>0</v>
      </c>
      <c r="AM68" s="13">
        <f t="shared" si="17"/>
        <v>0</v>
      </c>
    </row>
    <row r="69" spans="1:39" hidden="1" x14ac:dyDescent="0.25">
      <c r="A69" s="14" t="s">
        <v>11</v>
      </c>
      <c r="B69" s="15" t="s">
        <v>82</v>
      </c>
      <c r="C69" s="42" t="s">
        <v>83</v>
      </c>
      <c r="D69" s="56">
        <f>865.9/10</f>
        <v>86.59</v>
      </c>
      <c r="E69" s="70">
        <v>1</v>
      </c>
      <c r="F69" s="9">
        <f t="shared" si="12"/>
        <v>86.59</v>
      </c>
      <c r="G69" s="69">
        <v>5</v>
      </c>
      <c r="H69" s="9">
        <f t="shared" si="13"/>
        <v>432.95000000000005</v>
      </c>
      <c r="I69" s="10"/>
      <c r="J69" s="9">
        <f t="shared" si="0"/>
        <v>0</v>
      </c>
      <c r="K69" s="11"/>
      <c r="L69" s="9">
        <f t="shared" si="1"/>
        <v>0</v>
      </c>
      <c r="M69" s="78">
        <v>10</v>
      </c>
      <c r="N69" s="9">
        <f t="shared" si="14"/>
        <v>1004.4440000000001</v>
      </c>
      <c r="O69" s="10"/>
      <c r="P69" s="9">
        <f t="shared" si="2"/>
        <v>0</v>
      </c>
      <c r="Q69" s="10"/>
      <c r="R69" s="9">
        <f t="shared" si="3"/>
        <v>0</v>
      </c>
      <c r="S69" s="10"/>
      <c r="T69" s="9">
        <f t="shared" si="4"/>
        <v>0</v>
      </c>
      <c r="U69" s="11"/>
      <c r="V69" s="9">
        <f t="shared" si="5"/>
        <v>0</v>
      </c>
      <c r="W69" s="10">
        <v>1</v>
      </c>
      <c r="X69" s="9">
        <f t="shared" si="6"/>
        <v>100.4444</v>
      </c>
      <c r="Y69" s="10"/>
      <c r="Z69" s="9">
        <f t="shared" si="15"/>
        <v>0</v>
      </c>
      <c r="AA69" s="11"/>
      <c r="AB69" s="9">
        <f t="shared" si="16"/>
        <v>0</v>
      </c>
      <c r="AC69" s="11"/>
      <c r="AD69" s="9">
        <f t="shared" si="7"/>
        <v>0</v>
      </c>
      <c r="AE69" s="11"/>
      <c r="AF69" s="65">
        <f t="shared" si="8"/>
        <v>0</v>
      </c>
      <c r="AG69" s="11"/>
      <c r="AH69" s="9">
        <f t="shared" si="9"/>
        <v>0</v>
      </c>
      <c r="AI69" s="11"/>
      <c r="AJ69" s="9">
        <f t="shared" si="10"/>
        <v>0</v>
      </c>
      <c r="AK69" s="10"/>
      <c r="AL69" s="12">
        <f t="shared" si="11"/>
        <v>0</v>
      </c>
      <c r="AM69" s="13">
        <f t="shared" si="17"/>
        <v>1624.4284000000002</v>
      </c>
    </row>
    <row r="70" spans="1:39" hidden="1" x14ac:dyDescent="0.25">
      <c r="A70" s="14" t="s">
        <v>11</v>
      </c>
      <c r="B70" s="15" t="s">
        <v>84</v>
      </c>
      <c r="C70" s="42" t="s">
        <v>65</v>
      </c>
      <c r="D70" s="56">
        <v>0.56000000000000005</v>
      </c>
      <c r="E70" s="70">
        <v>0</v>
      </c>
      <c r="F70" s="9">
        <f t="shared" si="12"/>
        <v>0</v>
      </c>
      <c r="G70" s="69">
        <v>0</v>
      </c>
      <c r="H70" s="9">
        <f t="shared" si="13"/>
        <v>0</v>
      </c>
      <c r="I70" s="10"/>
      <c r="J70" s="9">
        <f t="shared" ref="J70:J133" si="18">(I70*D70)*1.16</f>
        <v>0</v>
      </c>
      <c r="K70" s="11"/>
      <c r="L70" s="9">
        <f t="shared" ref="L70:L133" si="19">(K70*D70)*1.16</f>
        <v>0</v>
      </c>
      <c r="M70" s="11"/>
      <c r="N70" s="9">
        <f t="shared" si="14"/>
        <v>0</v>
      </c>
      <c r="O70" s="10"/>
      <c r="P70" s="9">
        <f t="shared" ref="P70:P133" si="20">(O70*D70)*1.16</f>
        <v>0</v>
      </c>
      <c r="Q70" s="10"/>
      <c r="R70" s="9">
        <f t="shared" ref="R70:R133" si="21">(Q70*D70)*1.16</f>
        <v>0</v>
      </c>
      <c r="S70" s="10"/>
      <c r="T70" s="9">
        <f t="shared" ref="T70:T133" si="22">(S70*D70)*1.16</f>
        <v>0</v>
      </c>
      <c r="U70" s="11"/>
      <c r="V70" s="9">
        <f t="shared" ref="V70:V133" si="23">(U70*D70)*1.16</f>
        <v>0</v>
      </c>
      <c r="W70" s="11"/>
      <c r="X70" s="9">
        <f t="shared" ref="X70:X133" si="24">(W70*D70)*1.16</f>
        <v>0</v>
      </c>
      <c r="Y70" s="10"/>
      <c r="Z70" s="9">
        <f t="shared" si="15"/>
        <v>0</v>
      </c>
      <c r="AA70" s="11"/>
      <c r="AB70" s="9">
        <f t="shared" si="16"/>
        <v>0</v>
      </c>
      <c r="AC70" s="11"/>
      <c r="AD70" s="9">
        <f t="shared" ref="AD70:AD133" si="25">(AC70*D70)*1.16</f>
        <v>0</v>
      </c>
      <c r="AE70" s="11"/>
      <c r="AF70" s="9">
        <f t="shared" ref="AF70:AF133" si="26">(AE70*D70)*1.16</f>
        <v>0</v>
      </c>
      <c r="AG70" s="11"/>
      <c r="AH70" s="9">
        <f t="shared" ref="AH70:AH133" si="27">(AG70*D70)*1.16</f>
        <v>0</v>
      </c>
      <c r="AI70" s="11"/>
      <c r="AJ70" s="9">
        <f t="shared" ref="AJ70:AJ133" si="28">(AI70*D70)*1.16</f>
        <v>0</v>
      </c>
      <c r="AK70" s="10"/>
      <c r="AL70" s="12">
        <f t="shared" ref="AL70:AL133" si="29">(AK70*D70)*1.16</f>
        <v>0</v>
      </c>
      <c r="AM70" s="13">
        <f t="shared" si="17"/>
        <v>0</v>
      </c>
    </row>
    <row r="71" spans="1:39" hidden="1" x14ac:dyDescent="0.25">
      <c r="A71" s="14" t="s">
        <v>11</v>
      </c>
      <c r="B71" s="15" t="s">
        <v>85</v>
      </c>
      <c r="C71" s="42" t="s">
        <v>65</v>
      </c>
      <c r="D71" s="56">
        <f>59/100</f>
        <v>0.59</v>
      </c>
      <c r="E71" s="70">
        <v>0</v>
      </c>
      <c r="F71" s="9">
        <f t="shared" ref="F71:F134" si="30">D71*E71</f>
        <v>0</v>
      </c>
      <c r="G71" s="69">
        <v>0</v>
      </c>
      <c r="H71" s="9">
        <f t="shared" ref="H71:H134" si="31">D71*G71</f>
        <v>0</v>
      </c>
      <c r="I71" s="10"/>
      <c r="J71" s="9">
        <f t="shared" si="18"/>
        <v>0</v>
      </c>
      <c r="K71" s="11"/>
      <c r="L71" s="9">
        <f t="shared" si="19"/>
        <v>0</v>
      </c>
      <c r="M71" s="11"/>
      <c r="N71" s="9">
        <f t="shared" ref="N71:N134" si="32">(M71*D71)*1.16</f>
        <v>0</v>
      </c>
      <c r="O71" s="10"/>
      <c r="P71" s="9">
        <f t="shared" si="20"/>
        <v>0</v>
      </c>
      <c r="Q71" s="10"/>
      <c r="R71" s="9">
        <f t="shared" si="21"/>
        <v>0</v>
      </c>
      <c r="S71" s="10"/>
      <c r="T71" s="9">
        <f t="shared" si="22"/>
        <v>0</v>
      </c>
      <c r="U71" s="11"/>
      <c r="V71" s="9">
        <f t="shared" si="23"/>
        <v>0</v>
      </c>
      <c r="W71" s="11"/>
      <c r="X71" s="9">
        <f t="shared" si="24"/>
        <v>0</v>
      </c>
      <c r="Y71" s="10"/>
      <c r="Z71" s="9">
        <f t="shared" ref="Z71:Z134" si="33">(Y71*D71)*1.16</f>
        <v>0</v>
      </c>
      <c r="AA71" s="11"/>
      <c r="AB71" s="9">
        <f t="shared" ref="AB71:AB134" si="34">(AA71*D71)*1.16</f>
        <v>0</v>
      </c>
      <c r="AC71" s="11"/>
      <c r="AD71" s="9">
        <f t="shared" si="25"/>
        <v>0</v>
      </c>
      <c r="AE71" s="11"/>
      <c r="AF71" s="9">
        <f t="shared" si="26"/>
        <v>0</v>
      </c>
      <c r="AG71" s="11"/>
      <c r="AH71" s="9">
        <f t="shared" si="27"/>
        <v>0</v>
      </c>
      <c r="AI71" s="11"/>
      <c r="AJ71" s="9">
        <f t="shared" si="28"/>
        <v>0</v>
      </c>
      <c r="AK71" s="10"/>
      <c r="AL71" s="12">
        <f t="shared" si="29"/>
        <v>0</v>
      </c>
      <c r="AM71" s="13">
        <f t="shared" ref="AM71:AM134" si="35">F71+H71+J71+L71+N71+P71+R71+T71+V71+X71+Z71+AB71+AD71+AF71+AH71+AJ71+AL71</f>
        <v>0</v>
      </c>
    </row>
    <row r="72" spans="1:39" hidden="1" x14ac:dyDescent="0.25">
      <c r="A72" s="14" t="s">
        <v>11</v>
      </c>
      <c r="B72" s="15" t="s">
        <v>86</v>
      </c>
      <c r="C72" s="42" t="s">
        <v>65</v>
      </c>
      <c r="D72" s="56">
        <v>0.56000000000000005</v>
      </c>
      <c r="E72" s="70">
        <v>0</v>
      </c>
      <c r="F72" s="9">
        <f t="shared" si="30"/>
        <v>0</v>
      </c>
      <c r="G72" s="69">
        <v>0</v>
      </c>
      <c r="H72" s="9">
        <f t="shared" si="31"/>
        <v>0</v>
      </c>
      <c r="I72" s="10"/>
      <c r="J72" s="9">
        <f t="shared" si="18"/>
        <v>0</v>
      </c>
      <c r="K72" s="11"/>
      <c r="L72" s="9">
        <f t="shared" si="19"/>
        <v>0</v>
      </c>
      <c r="M72" s="11"/>
      <c r="N72" s="9">
        <f t="shared" si="32"/>
        <v>0</v>
      </c>
      <c r="O72" s="10"/>
      <c r="P72" s="9">
        <f t="shared" si="20"/>
        <v>0</v>
      </c>
      <c r="Q72" s="10"/>
      <c r="R72" s="9">
        <f t="shared" si="21"/>
        <v>0</v>
      </c>
      <c r="S72" s="10"/>
      <c r="T72" s="9">
        <f t="shared" si="22"/>
        <v>0</v>
      </c>
      <c r="U72" s="11"/>
      <c r="V72" s="9">
        <f t="shared" si="23"/>
        <v>0</v>
      </c>
      <c r="W72" s="11"/>
      <c r="X72" s="9">
        <f t="shared" si="24"/>
        <v>0</v>
      </c>
      <c r="Y72" s="10"/>
      <c r="Z72" s="9">
        <f t="shared" si="33"/>
        <v>0</v>
      </c>
      <c r="AA72" s="11"/>
      <c r="AB72" s="9">
        <f t="shared" si="34"/>
        <v>0</v>
      </c>
      <c r="AC72" s="11"/>
      <c r="AD72" s="9">
        <f t="shared" si="25"/>
        <v>0</v>
      </c>
      <c r="AE72" s="11"/>
      <c r="AF72" s="9">
        <f t="shared" si="26"/>
        <v>0</v>
      </c>
      <c r="AG72" s="11"/>
      <c r="AH72" s="9">
        <f t="shared" si="27"/>
        <v>0</v>
      </c>
      <c r="AI72" s="11"/>
      <c r="AJ72" s="9">
        <f t="shared" si="28"/>
        <v>0</v>
      </c>
      <c r="AK72" s="10"/>
      <c r="AL72" s="12">
        <f t="shared" si="29"/>
        <v>0</v>
      </c>
      <c r="AM72" s="13">
        <f t="shared" si="35"/>
        <v>0</v>
      </c>
    </row>
    <row r="73" spans="1:39" hidden="1" x14ac:dyDescent="0.25">
      <c r="A73" s="14" t="s">
        <v>11</v>
      </c>
      <c r="B73" s="15" t="s">
        <v>87</v>
      </c>
      <c r="C73" s="42" t="s">
        <v>65</v>
      </c>
      <c r="D73" s="56">
        <f>59/100</f>
        <v>0.59</v>
      </c>
      <c r="E73" s="70">
        <v>0</v>
      </c>
      <c r="F73" s="9">
        <f t="shared" si="30"/>
        <v>0</v>
      </c>
      <c r="G73" s="69">
        <v>0</v>
      </c>
      <c r="H73" s="9">
        <f t="shared" si="31"/>
        <v>0</v>
      </c>
      <c r="I73" s="10"/>
      <c r="J73" s="9">
        <f t="shared" si="18"/>
        <v>0</v>
      </c>
      <c r="K73" s="11"/>
      <c r="L73" s="9">
        <f t="shared" si="19"/>
        <v>0</v>
      </c>
      <c r="M73" s="11"/>
      <c r="N73" s="9">
        <f t="shared" si="32"/>
        <v>0</v>
      </c>
      <c r="O73" s="10"/>
      <c r="P73" s="9">
        <f t="shared" si="20"/>
        <v>0</v>
      </c>
      <c r="Q73" s="10"/>
      <c r="R73" s="9">
        <f t="shared" si="21"/>
        <v>0</v>
      </c>
      <c r="S73" s="10"/>
      <c r="T73" s="9">
        <f t="shared" si="22"/>
        <v>0</v>
      </c>
      <c r="U73" s="11"/>
      <c r="V73" s="9">
        <f t="shared" si="23"/>
        <v>0</v>
      </c>
      <c r="W73" s="11"/>
      <c r="X73" s="9">
        <f t="shared" si="24"/>
        <v>0</v>
      </c>
      <c r="Y73" s="10"/>
      <c r="Z73" s="9">
        <f t="shared" si="33"/>
        <v>0</v>
      </c>
      <c r="AA73" s="11"/>
      <c r="AB73" s="9">
        <f t="shared" si="34"/>
        <v>0</v>
      </c>
      <c r="AC73" s="11"/>
      <c r="AD73" s="9">
        <f t="shared" si="25"/>
        <v>0</v>
      </c>
      <c r="AE73" s="11"/>
      <c r="AF73" s="9">
        <f t="shared" si="26"/>
        <v>0</v>
      </c>
      <c r="AG73" s="11"/>
      <c r="AH73" s="9">
        <f t="shared" si="27"/>
        <v>0</v>
      </c>
      <c r="AI73" s="11"/>
      <c r="AJ73" s="9">
        <f t="shared" si="28"/>
        <v>0</v>
      </c>
      <c r="AK73" s="10"/>
      <c r="AL73" s="12">
        <f t="shared" si="29"/>
        <v>0</v>
      </c>
      <c r="AM73" s="13">
        <f t="shared" si="35"/>
        <v>0</v>
      </c>
    </row>
    <row r="74" spans="1:39" hidden="1" x14ac:dyDescent="0.25">
      <c r="A74" s="14" t="s">
        <v>11</v>
      </c>
      <c r="B74" s="15" t="s">
        <v>88</v>
      </c>
      <c r="C74" s="42" t="s">
        <v>65</v>
      </c>
      <c r="D74" s="56">
        <v>0.56000000000000005</v>
      </c>
      <c r="E74" s="70">
        <v>0</v>
      </c>
      <c r="F74" s="9">
        <f t="shared" si="30"/>
        <v>0</v>
      </c>
      <c r="G74" s="69">
        <v>0</v>
      </c>
      <c r="H74" s="9">
        <f t="shared" si="31"/>
        <v>0</v>
      </c>
      <c r="I74" s="10"/>
      <c r="J74" s="9">
        <f t="shared" si="18"/>
        <v>0</v>
      </c>
      <c r="K74" s="11"/>
      <c r="L74" s="9">
        <f t="shared" si="19"/>
        <v>0</v>
      </c>
      <c r="M74" s="11"/>
      <c r="N74" s="9">
        <f t="shared" si="32"/>
        <v>0</v>
      </c>
      <c r="O74" s="10"/>
      <c r="P74" s="9">
        <f t="shared" si="20"/>
        <v>0</v>
      </c>
      <c r="Q74" s="10"/>
      <c r="R74" s="9">
        <f t="shared" si="21"/>
        <v>0</v>
      </c>
      <c r="S74" s="10"/>
      <c r="T74" s="9">
        <f t="shared" si="22"/>
        <v>0</v>
      </c>
      <c r="U74" s="11"/>
      <c r="V74" s="9">
        <f t="shared" si="23"/>
        <v>0</v>
      </c>
      <c r="W74" s="11"/>
      <c r="X74" s="9">
        <f t="shared" si="24"/>
        <v>0</v>
      </c>
      <c r="Y74" s="10"/>
      <c r="Z74" s="9">
        <f t="shared" si="33"/>
        <v>0</v>
      </c>
      <c r="AA74" s="11"/>
      <c r="AB74" s="9">
        <f t="shared" si="34"/>
        <v>0</v>
      </c>
      <c r="AC74" s="11"/>
      <c r="AD74" s="9">
        <f t="shared" si="25"/>
        <v>0</v>
      </c>
      <c r="AE74" s="11"/>
      <c r="AF74" s="9">
        <f t="shared" si="26"/>
        <v>0</v>
      </c>
      <c r="AG74" s="11"/>
      <c r="AH74" s="9">
        <f t="shared" si="27"/>
        <v>0</v>
      </c>
      <c r="AI74" s="11"/>
      <c r="AJ74" s="9">
        <f t="shared" si="28"/>
        <v>0</v>
      </c>
      <c r="AK74" s="10"/>
      <c r="AL74" s="12">
        <f t="shared" si="29"/>
        <v>0</v>
      </c>
      <c r="AM74" s="13">
        <f t="shared" si="35"/>
        <v>0</v>
      </c>
    </row>
    <row r="75" spans="1:39" hidden="1" x14ac:dyDescent="0.25">
      <c r="A75" s="14" t="s">
        <v>11</v>
      </c>
      <c r="B75" s="15" t="s">
        <v>89</v>
      </c>
      <c r="C75" s="42" t="s">
        <v>83</v>
      </c>
      <c r="D75" s="56">
        <v>115.85</v>
      </c>
      <c r="E75" s="70">
        <v>0</v>
      </c>
      <c r="F75" s="9">
        <f t="shared" si="30"/>
        <v>0</v>
      </c>
      <c r="G75" s="69">
        <v>0</v>
      </c>
      <c r="H75" s="9">
        <f t="shared" si="31"/>
        <v>0</v>
      </c>
      <c r="I75" s="10"/>
      <c r="J75" s="9">
        <f t="shared" si="18"/>
        <v>0</v>
      </c>
      <c r="K75" s="11"/>
      <c r="L75" s="9">
        <f t="shared" si="19"/>
        <v>0</v>
      </c>
      <c r="M75" s="11"/>
      <c r="N75" s="9">
        <f t="shared" si="32"/>
        <v>0</v>
      </c>
      <c r="O75" s="10"/>
      <c r="P75" s="9">
        <f t="shared" si="20"/>
        <v>0</v>
      </c>
      <c r="Q75" s="10"/>
      <c r="R75" s="9">
        <f t="shared" si="21"/>
        <v>0</v>
      </c>
      <c r="S75" s="10"/>
      <c r="T75" s="9">
        <f t="shared" si="22"/>
        <v>0</v>
      </c>
      <c r="U75" s="11"/>
      <c r="V75" s="9">
        <f t="shared" si="23"/>
        <v>0</v>
      </c>
      <c r="W75" s="11"/>
      <c r="X75" s="9">
        <f t="shared" si="24"/>
        <v>0</v>
      </c>
      <c r="Y75" s="10"/>
      <c r="Z75" s="9">
        <f t="shared" si="33"/>
        <v>0</v>
      </c>
      <c r="AA75" s="11"/>
      <c r="AB75" s="9">
        <f t="shared" si="34"/>
        <v>0</v>
      </c>
      <c r="AC75" s="11"/>
      <c r="AD75" s="9">
        <f t="shared" si="25"/>
        <v>0</v>
      </c>
      <c r="AE75" s="11"/>
      <c r="AF75" s="9">
        <f t="shared" si="26"/>
        <v>0</v>
      </c>
      <c r="AG75" s="11"/>
      <c r="AH75" s="9">
        <f t="shared" si="27"/>
        <v>0</v>
      </c>
      <c r="AI75" s="11"/>
      <c r="AJ75" s="9">
        <f t="shared" si="28"/>
        <v>0</v>
      </c>
      <c r="AK75" s="10"/>
      <c r="AL75" s="12">
        <f t="shared" si="29"/>
        <v>0</v>
      </c>
      <c r="AM75" s="13">
        <f t="shared" si="35"/>
        <v>0</v>
      </c>
    </row>
    <row r="76" spans="1:39" hidden="1" x14ac:dyDescent="0.25">
      <c r="A76" s="14" t="s">
        <v>11</v>
      </c>
      <c r="B76" s="15" t="s">
        <v>90</v>
      </c>
      <c r="C76" s="45" t="s">
        <v>15</v>
      </c>
      <c r="D76" s="56">
        <v>2.44</v>
      </c>
      <c r="E76" s="70">
        <v>0</v>
      </c>
      <c r="F76" s="9">
        <f t="shared" si="30"/>
        <v>0</v>
      </c>
      <c r="G76" s="69">
        <v>0</v>
      </c>
      <c r="H76" s="9">
        <f t="shared" si="31"/>
        <v>0</v>
      </c>
      <c r="I76" s="10"/>
      <c r="J76" s="9">
        <f t="shared" si="18"/>
        <v>0</v>
      </c>
      <c r="K76" s="11"/>
      <c r="L76" s="9">
        <f t="shared" si="19"/>
        <v>0</v>
      </c>
      <c r="M76" s="11"/>
      <c r="N76" s="9">
        <f t="shared" si="32"/>
        <v>0</v>
      </c>
      <c r="O76" s="10"/>
      <c r="P76" s="9">
        <f t="shared" si="20"/>
        <v>0</v>
      </c>
      <c r="Q76" s="10"/>
      <c r="R76" s="9">
        <f t="shared" si="21"/>
        <v>0</v>
      </c>
      <c r="S76" s="10"/>
      <c r="T76" s="9">
        <f t="shared" si="22"/>
        <v>0</v>
      </c>
      <c r="U76" s="11"/>
      <c r="V76" s="9">
        <f t="shared" si="23"/>
        <v>0</v>
      </c>
      <c r="W76" s="11"/>
      <c r="X76" s="9">
        <f t="shared" si="24"/>
        <v>0</v>
      </c>
      <c r="Y76" s="10"/>
      <c r="Z76" s="9">
        <f t="shared" si="33"/>
        <v>0</v>
      </c>
      <c r="AA76" s="11"/>
      <c r="AB76" s="9">
        <f t="shared" si="34"/>
        <v>0</v>
      </c>
      <c r="AC76" s="11"/>
      <c r="AD76" s="9">
        <f t="shared" si="25"/>
        <v>0</v>
      </c>
      <c r="AE76" s="11"/>
      <c r="AF76" s="9">
        <f t="shared" si="26"/>
        <v>0</v>
      </c>
      <c r="AG76" s="11"/>
      <c r="AH76" s="9">
        <f t="shared" si="27"/>
        <v>0</v>
      </c>
      <c r="AI76" s="11"/>
      <c r="AJ76" s="9">
        <f t="shared" si="28"/>
        <v>0</v>
      </c>
      <c r="AK76" s="10"/>
      <c r="AL76" s="12">
        <f t="shared" si="29"/>
        <v>0</v>
      </c>
      <c r="AM76" s="13">
        <f t="shared" si="35"/>
        <v>0</v>
      </c>
    </row>
    <row r="77" spans="1:39" hidden="1" x14ac:dyDescent="0.25">
      <c r="A77" s="14" t="s">
        <v>11</v>
      </c>
      <c r="B77" s="15" t="s">
        <v>91</v>
      </c>
      <c r="C77" s="45" t="s">
        <v>15</v>
      </c>
      <c r="D77" s="56">
        <v>12.79</v>
      </c>
      <c r="E77" s="70">
        <v>0</v>
      </c>
      <c r="F77" s="9">
        <f t="shared" si="30"/>
        <v>0</v>
      </c>
      <c r="G77" s="69">
        <v>0</v>
      </c>
      <c r="H77" s="9">
        <f t="shared" si="31"/>
        <v>0</v>
      </c>
      <c r="I77" s="10"/>
      <c r="J77" s="9">
        <f t="shared" si="18"/>
        <v>0</v>
      </c>
      <c r="K77" s="11"/>
      <c r="L77" s="9">
        <f t="shared" si="19"/>
        <v>0</v>
      </c>
      <c r="M77" s="11"/>
      <c r="N77" s="9">
        <f t="shared" si="32"/>
        <v>0</v>
      </c>
      <c r="O77" s="10"/>
      <c r="P77" s="9">
        <f t="shared" si="20"/>
        <v>0</v>
      </c>
      <c r="Q77" s="10"/>
      <c r="R77" s="9">
        <f t="shared" si="21"/>
        <v>0</v>
      </c>
      <c r="S77" s="10"/>
      <c r="T77" s="9">
        <f t="shared" si="22"/>
        <v>0</v>
      </c>
      <c r="U77" s="11"/>
      <c r="V77" s="9">
        <f t="shared" si="23"/>
        <v>0</v>
      </c>
      <c r="W77" s="11"/>
      <c r="X77" s="9">
        <f t="shared" si="24"/>
        <v>0</v>
      </c>
      <c r="Y77" s="10"/>
      <c r="Z77" s="9">
        <f t="shared" si="33"/>
        <v>0</v>
      </c>
      <c r="AA77" s="11"/>
      <c r="AB77" s="9">
        <f t="shared" si="34"/>
        <v>0</v>
      </c>
      <c r="AC77" s="11"/>
      <c r="AD77" s="9">
        <f t="shared" si="25"/>
        <v>0</v>
      </c>
      <c r="AE77" s="11"/>
      <c r="AF77" s="9">
        <f t="shared" si="26"/>
        <v>0</v>
      </c>
      <c r="AG77" s="11"/>
      <c r="AH77" s="9">
        <f t="shared" si="27"/>
        <v>0</v>
      </c>
      <c r="AI77" s="11"/>
      <c r="AJ77" s="9">
        <f t="shared" si="28"/>
        <v>0</v>
      </c>
      <c r="AK77" s="10"/>
      <c r="AL77" s="12">
        <f t="shared" si="29"/>
        <v>0</v>
      </c>
      <c r="AM77" s="13">
        <f t="shared" si="35"/>
        <v>0</v>
      </c>
    </row>
    <row r="78" spans="1:39" hidden="1" x14ac:dyDescent="0.25">
      <c r="A78" s="14" t="s">
        <v>11</v>
      </c>
      <c r="B78" s="15" t="s">
        <v>92</v>
      </c>
      <c r="C78" s="45" t="s">
        <v>15</v>
      </c>
      <c r="D78" s="56">
        <v>141.99</v>
      </c>
      <c r="E78" s="70">
        <v>0</v>
      </c>
      <c r="F78" s="9">
        <f t="shared" si="30"/>
        <v>0</v>
      </c>
      <c r="G78" s="69">
        <v>1</v>
      </c>
      <c r="H78" s="9">
        <f t="shared" si="31"/>
        <v>141.99</v>
      </c>
      <c r="I78" s="10"/>
      <c r="J78" s="9">
        <f t="shared" si="18"/>
        <v>0</v>
      </c>
      <c r="K78" s="11"/>
      <c r="L78" s="9">
        <f t="shared" si="19"/>
        <v>0</v>
      </c>
      <c r="M78" s="11"/>
      <c r="N78" s="9">
        <f t="shared" si="32"/>
        <v>0</v>
      </c>
      <c r="O78" s="10"/>
      <c r="P78" s="9">
        <f t="shared" si="20"/>
        <v>0</v>
      </c>
      <c r="Q78" s="10"/>
      <c r="R78" s="9">
        <f t="shared" si="21"/>
        <v>0</v>
      </c>
      <c r="S78" s="10"/>
      <c r="T78" s="9">
        <f t="shared" si="22"/>
        <v>0</v>
      </c>
      <c r="U78" s="11"/>
      <c r="V78" s="9">
        <f t="shared" si="23"/>
        <v>0</v>
      </c>
      <c r="W78" s="11"/>
      <c r="X78" s="9">
        <f t="shared" si="24"/>
        <v>0</v>
      </c>
      <c r="Y78" s="10"/>
      <c r="Z78" s="9">
        <f t="shared" si="33"/>
        <v>0</v>
      </c>
      <c r="AA78" s="11"/>
      <c r="AB78" s="9">
        <f t="shared" si="34"/>
        <v>0</v>
      </c>
      <c r="AC78" s="11"/>
      <c r="AD78" s="9">
        <f t="shared" si="25"/>
        <v>0</v>
      </c>
      <c r="AE78" s="11"/>
      <c r="AF78" s="9">
        <f t="shared" si="26"/>
        <v>0</v>
      </c>
      <c r="AG78" s="11"/>
      <c r="AH78" s="9">
        <f t="shared" si="27"/>
        <v>0</v>
      </c>
      <c r="AI78" s="11"/>
      <c r="AJ78" s="9">
        <f t="shared" si="28"/>
        <v>0</v>
      </c>
      <c r="AK78" s="10"/>
      <c r="AL78" s="12">
        <f t="shared" si="29"/>
        <v>0</v>
      </c>
      <c r="AM78" s="13">
        <f t="shared" si="35"/>
        <v>141.99</v>
      </c>
    </row>
    <row r="79" spans="1:39" hidden="1" x14ac:dyDescent="0.25">
      <c r="A79" s="14" t="s">
        <v>11</v>
      </c>
      <c r="B79" s="15" t="s">
        <v>93</v>
      </c>
      <c r="C79" s="45" t="s">
        <v>15</v>
      </c>
      <c r="D79" s="56">
        <v>15.89</v>
      </c>
      <c r="E79" s="70">
        <v>0</v>
      </c>
      <c r="F79" s="9">
        <f t="shared" si="30"/>
        <v>0</v>
      </c>
      <c r="G79" s="69">
        <v>2</v>
      </c>
      <c r="H79" s="9">
        <f t="shared" si="31"/>
        <v>31.78</v>
      </c>
      <c r="I79" s="10"/>
      <c r="J79" s="9">
        <f t="shared" si="18"/>
        <v>0</v>
      </c>
      <c r="K79" s="11"/>
      <c r="L79" s="9">
        <f t="shared" si="19"/>
        <v>0</v>
      </c>
      <c r="M79" s="11"/>
      <c r="N79" s="9">
        <f t="shared" si="32"/>
        <v>0</v>
      </c>
      <c r="O79" s="10"/>
      <c r="P79" s="9">
        <f t="shared" si="20"/>
        <v>0</v>
      </c>
      <c r="Q79" s="10"/>
      <c r="R79" s="9">
        <f t="shared" si="21"/>
        <v>0</v>
      </c>
      <c r="S79" s="10"/>
      <c r="T79" s="9">
        <f t="shared" si="22"/>
        <v>0</v>
      </c>
      <c r="U79" s="11"/>
      <c r="V79" s="9">
        <f t="shared" si="23"/>
        <v>0</v>
      </c>
      <c r="W79" s="11"/>
      <c r="X79" s="9">
        <f t="shared" si="24"/>
        <v>0</v>
      </c>
      <c r="Y79" s="10"/>
      <c r="Z79" s="9">
        <f t="shared" si="33"/>
        <v>0</v>
      </c>
      <c r="AA79" s="11"/>
      <c r="AB79" s="9">
        <f t="shared" si="34"/>
        <v>0</v>
      </c>
      <c r="AC79" s="11"/>
      <c r="AD79" s="9">
        <f t="shared" si="25"/>
        <v>0</v>
      </c>
      <c r="AE79" s="11"/>
      <c r="AF79" s="9">
        <f t="shared" si="26"/>
        <v>0</v>
      </c>
      <c r="AG79" s="11"/>
      <c r="AH79" s="9">
        <f t="shared" si="27"/>
        <v>0</v>
      </c>
      <c r="AI79" s="11"/>
      <c r="AJ79" s="9">
        <f t="shared" si="28"/>
        <v>0</v>
      </c>
      <c r="AK79" s="10"/>
      <c r="AL79" s="12">
        <f t="shared" si="29"/>
        <v>0</v>
      </c>
      <c r="AM79" s="13">
        <f t="shared" si="35"/>
        <v>31.78</v>
      </c>
    </row>
    <row r="80" spans="1:39" hidden="1" x14ac:dyDescent="0.25">
      <c r="A80" s="14" t="s">
        <v>11</v>
      </c>
      <c r="B80" s="15" t="s">
        <v>94</v>
      </c>
      <c r="C80" s="45" t="s">
        <v>15</v>
      </c>
      <c r="D80" s="56">
        <v>17.559999999999999</v>
      </c>
      <c r="E80" s="70">
        <v>0</v>
      </c>
      <c r="F80" s="9">
        <f t="shared" si="30"/>
        <v>0</v>
      </c>
      <c r="G80" s="69">
        <v>1</v>
      </c>
      <c r="H80" s="9">
        <f t="shared" si="31"/>
        <v>17.559999999999999</v>
      </c>
      <c r="I80" s="10"/>
      <c r="J80" s="9">
        <f t="shared" si="18"/>
        <v>0</v>
      </c>
      <c r="K80" s="11"/>
      <c r="L80" s="9">
        <f t="shared" si="19"/>
        <v>0</v>
      </c>
      <c r="M80" s="11"/>
      <c r="N80" s="9">
        <f t="shared" si="32"/>
        <v>0</v>
      </c>
      <c r="O80" s="10"/>
      <c r="P80" s="9">
        <f t="shared" si="20"/>
        <v>0</v>
      </c>
      <c r="Q80" s="10"/>
      <c r="R80" s="9">
        <f t="shared" si="21"/>
        <v>0</v>
      </c>
      <c r="S80" s="10"/>
      <c r="T80" s="9">
        <f t="shared" si="22"/>
        <v>0</v>
      </c>
      <c r="U80" s="11"/>
      <c r="V80" s="9">
        <f t="shared" si="23"/>
        <v>0</v>
      </c>
      <c r="W80" s="11"/>
      <c r="X80" s="9">
        <f t="shared" si="24"/>
        <v>0</v>
      </c>
      <c r="Y80" s="10"/>
      <c r="Z80" s="9">
        <f t="shared" si="33"/>
        <v>0</v>
      </c>
      <c r="AA80" s="11"/>
      <c r="AB80" s="9">
        <f t="shared" si="34"/>
        <v>0</v>
      </c>
      <c r="AC80" s="11"/>
      <c r="AD80" s="9">
        <f t="shared" si="25"/>
        <v>0</v>
      </c>
      <c r="AE80" s="11"/>
      <c r="AF80" s="9">
        <f t="shared" si="26"/>
        <v>0</v>
      </c>
      <c r="AG80" s="11"/>
      <c r="AH80" s="9">
        <f t="shared" si="27"/>
        <v>0</v>
      </c>
      <c r="AI80" s="11"/>
      <c r="AJ80" s="9">
        <f t="shared" si="28"/>
        <v>0</v>
      </c>
      <c r="AK80" s="10"/>
      <c r="AL80" s="12">
        <f t="shared" si="29"/>
        <v>0</v>
      </c>
      <c r="AM80" s="13">
        <f t="shared" si="35"/>
        <v>17.559999999999999</v>
      </c>
    </row>
    <row r="81" spans="1:39" hidden="1" x14ac:dyDescent="0.25">
      <c r="A81" s="14" t="s">
        <v>11</v>
      </c>
      <c r="B81" s="15" t="s">
        <v>95</v>
      </c>
      <c r="C81" s="45" t="s">
        <v>15</v>
      </c>
      <c r="D81" s="56">
        <v>12.13</v>
      </c>
      <c r="E81" s="70">
        <v>0</v>
      </c>
      <c r="F81" s="9">
        <f t="shared" si="30"/>
        <v>0</v>
      </c>
      <c r="G81" s="69">
        <v>0</v>
      </c>
      <c r="H81" s="9">
        <f t="shared" si="31"/>
        <v>0</v>
      </c>
      <c r="I81" s="10"/>
      <c r="J81" s="9">
        <f t="shared" si="18"/>
        <v>0</v>
      </c>
      <c r="K81" s="11"/>
      <c r="L81" s="9">
        <f t="shared" si="19"/>
        <v>0</v>
      </c>
      <c r="M81" s="11"/>
      <c r="N81" s="9">
        <f t="shared" si="32"/>
        <v>0</v>
      </c>
      <c r="O81" s="10"/>
      <c r="P81" s="9">
        <f t="shared" si="20"/>
        <v>0</v>
      </c>
      <c r="Q81" s="10"/>
      <c r="R81" s="9">
        <f t="shared" si="21"/>
        <v>0</v>
      </c>
      <c r="S81" s="10"/>
      <c r="T81" s="9">
        <f t="shared" si="22"/>
        <v>0</v>
      </c>
      <c r="U81" s="11"/>
      <c r="V81" s="9">
        <f t="shared" si="23"/>
        <v>0</v>
      </c>
      <c r="W81" s="11"/>
      <c r="X81" s="9">
        <f t="shared" si="24"/>
        <v>0</v>
      </c>
      <c r="Y81" s="10"/>
      <c r="Z81" s="9">
        <f t="shared" si="33"/>
        <v>0</v>
      </c>
      <c r="AA81" s="11"/>
      <c r="AB81" s="9">
        <f t="shared" si="34"/>
        <v>0</v>
      </c>
      <c r="AC81" s="11"/>
      <c r="AD81" s="9">
        <f t="shared" si="25"/>
        <v>0</v>
      </c>
      <c r="AE81" s="11"/>
      <c r="AF81" s="9">
        <f t="shared" si="26"/>
        <v>0</v>
      </c>
      <c r="AG81" s="11"/>
      <c r="AH81" s="9">
        <f t="shared" si="27"/>
        <v>0</v>
      </c>
      <c r="AI81" s="11"/>
      <c r="AJ81" s="9">
        <f t="shared" si="28"/>
        <v>0</v>
      </c>
      <c r="AK81" s="10"/>
      <c r="AL81" s="12">
        <f t="shared" si="29"/>
        <v>0</v>
      </c>
      <c r="AM81" s="13">
        <f t="shared" si="35"/>
        <v>0</v>
      </c>
    </row>
    <row r="82" spans="1:39" hidden="1" x14ac:dyDescent="0.25">
      <c r="A82" s="14" t="s">
        <v>11</v>
      </c>
      <c r="B82" s="15" t="s">
        <v>96</v>
      </c>
      <c r="C82" s="45" t="s">
        <v>25</v>
      </c>
      <c r="D82" s="56">
        <v>465</v>
      </c>
      <c r="E82" s="70">
        <v>0</v>
      </c>
      <c r="F82" s="9">
        <f t="shared" si="30"/>
        <v>0</v>
      </c>
      <c r="G82" s="69">
        <v>0</v>
      </c>
      <c r="H82" s="9">
        <f t="shared" si="31"/>
        <v>0</v>
      </c>
      <c r="I82" s="10"/>
      <c r="J82" s="9">
        <f t="shared" si="18"/>
        <v>0</v>
      </c>
      <c r="K82" s="11"/>
      <c r="L82" s="9">
        <f t="shared" si="19"/>
        <v>0</v>
      </c>
      <c r="M82" s="11"/>
      <c r="N82" s="9">
        <f t="shared" si="32"/>
        <v>0</v>
      </c>
      <c r="O82" s="10"/>
      <c r="P82" s="9">
        <f t="shared" si="20"/>
        <v>0</v>
      </c>
      <c r="Q82" s="10"/>
      <c r="R82" s="9">
        <f t="shared" si="21"/>
        <v>0</v>
      </c>
      <c r="S82" s="10"/>
      <c r="T82" s="9">
        <f t="shared" si="22"/>
        <v>0</v>
      </c>
      <c r="U82" s="11"/>
      <c r="V82" s="9">
        <f t="shared" si="23"/>
        <v>0</v>
      </c>
      <c r="W82" s="11"/>
      <c r="X82" s="9">
        <f t="shared" si="24"/>
        <v>0</v>
      </c>
      <c r="Y82" s="10"/>
      <c r="Z82" s="9">
        <f t="shared" si="33"/>
        <v>0</v>
      </c>
      <c r="AA82" s="11"/>
      <c r="AB82" s="9">
        <f t="shared" si="34"/>
        <v>0</v>
      </c>
      <c r="AC82" s="11"/>
      <c r="AD82" s="9">
        <f t="shared" si="25"/>
        <v>0</v>
      </c>
      <c r="AE82" s="11"/>
      <c r="AF82" s="9">
        <f t="shared" si="26"/>
        <v>0</v>
      </c>
      <c r="AG82" s="11"/>
      <c r="AH82" s="9">
        <f t="shared" si="27"/>
        <v>0</v>
      </c>
      <c r="AI82" s="11"/>
      <c r="AJ82" s="9">
        <f t="shared" si="28"/>
        <v>0</v>
      </c>
      <c r="AK82" s="10"/>
      <c r="AL82" s="12">
        <f t="shared" si="29"/>
        <v>0</v>
      </c>
      <c r="AM82" s="13">
        <f t="shared" si="35"/>
        <v>0</v>
      </c>
    </row>
    <row r="83" spans="1:39" hidden="1" x14ac:dyDescent="0.25">
      <c r="A83" s="14" t="s">
        <v>11</v>
      </c>
      <c r="B83" s="15" t="s">
        <v>97</v>
      </c>
      <c r="C83" s="45" t="s">
        <v>15</v>
      </c>
      <c r="D83" s="56">
        <f>6.68</f>
        <v>6.68</v>
      </c>
      <c r="E83" s="70">
        <v>0</v>
      </c>
      <c r="F83" s="9">
        <f t="shared" si="30"/>
        <v>0</v>
      </c>
      <c r="G83" s="69">
        <v>0</v>
      </c>
      <c r="H83" s="9">
        <f t="shared" si="31"/>
        <v>0</v>
      </c>
      <c r="I83" s="10"/>
      <c r="J83" s="9">
        <f t="shared" si="18"/>
        <v>0</v>
      </c>
      <c r="K83" s="11"/>
      <c r="L83" s="9">
        <f t="shared" si="19"/>
        <v>0</v>
      </c>
      <c r="M83" s="11"/>
      <c r="N83" s="9">
        <f t="shared" si="32"/>
        <v>0</v>
      </c>
      <c r="O83" s="10"/>
      <c r="P83" s="9">
        <f t="shared" si="20"/>
        <v>0</v>
      </c>
      <c r="Q83" s="10"/>
      <c r="R83" s="9">
        <f t="shared" si="21"/>
        <v>0</v>
      </c>
      <c r="S83" s="10"/>
      <c r="T83" s="9">
        <f t="shared" si="22"/>
        <v>0</v>
      </c>
      <c r="U83" s="11"/>
      <c r="V83" s="9">
        <f t="shared" si="23"/>
        <v>0</v>
      </c>
      <c r="W83" s="11"/>
      <c r="X83" s="9">
        <f t="shared" si="24"/>
        <v>0</v>
      </c>
      <c r="Y83" s="10"/>
      <c r="Z83" s="9">
        <f t="shared" si="33"/>
        <v>0</v>
      </c>
      <c r="AA83" s="11"/>
      <c r="AB83" s="9">
        <f t="shared" si="34"/>
        <v>0</v>
      </c>
      <c r="AC83" s="11"/>
      <c r="AD83" s="9">
        <f t="shared" si="25"/>
        <v>0</v>
      </c>
      <c r="AE83" s="11"/>
      <c r="AF83" s="9">
        <f t="shared" si="26"/>
        <v>0</v>
      </c>
      <c r="AG83" s="11"/>
      <c r="AH83" s="9">
        <f t="shared" si="27"/>
        <v>0</v>
      </c>
      <c r="AI83" s="11"/>
      <c r="AJ83" s="9">
        <f t="shared" si="28"/>
        <v>0</v>
      </c>
      <c r="AK83" s="10"/>
      <c r="AL83" s="12">
        <f t="shared" si="29"/>
        <v>0</v>
      </c>
      <c r="AM83" s="13">
        <f t="shared" si="35"/>
        <v>0</v>
      </c>
    </row>
    <row r="84" spans="1:39" hidden="1" x14ac:dyDescent="0.25">
      <c r="A84" s="14" t="s">
        <v>11</v>
      </c>
      <c r="B84" s="15" t="s">
        <v>451</v>
      </c>
      <c r="C84" s="45" t="s">
        <v>34</v>
      </c>
      <c r="D84" s="56">
        <v>76.77</v>
      </c>
      <c r="E84" s="70">
        <v>0</v>
      </c>
      <c r="F84" s="9">
        <f t="shared" si="30"/>
        <v>0</v>
      </c>
      <c r="G84" s="69">
        <v>1</v>
      </c>
      <c r="H84" s="9">
        <f t="shared" si="31"/>
        <v>76.77</v>
      </c>
      <c r="I84" s="10"/>
      <c r="J84" s="9">
        <f t="shared" si="18"/>
        <v>0</v>
      </c>
      <c r="K84" s="11"/>
      <c r="L84" s="9">
        <f t="shared" si="19"/>
        <v>0</v>
      </c>
      <c r="M84" s="11"/>
      <c r="N84" s="9">
        <f t="shared" si="32"/>
        <v>0</v>
      </c>
      <c r="O84" s="79">
        <v>1</v>
      </c>
      <c r="P84" s="9">
        <f t="shared" si="20"/>
        <v>89.05319999999999</v>
      </c>
      <c r="Q84" s="10"/>
      <c r="R84" s="9">
        <f t="shared" si="21"/>
        <v>0</v>
      </c>
      <c r="S84" s="10"/>
      <c r="T84" s="9">
        <f t="shared" si="22"/>
        <v>0</v>
      </c>
      <c r="U84" s="11"/>
      <c r="V84" s="9">
        <f t="shared" si="23"/>
        <v>0</v>
      </c>
      <c r="W84" s="11"/>
      <c r="X84" s="9">
        <f t="shared" si="24"/>
        <v>0</v>
      </c>
      <c r="Y84" s="10"/>
      <c r="Z84" s="9">
        <f t="shared" si="33"/>
        <v>0</v>
      </c>
      <c r="AA84" s="11"/>
      <c r="AB84" s="9">
        <f t="shared" si="34"/>
        <v>0</v>
      </c>
      <c r="AC84" s="11"/>
      <c r="AD84" s="9">
        <f t="shared" si="25"/>
        <v>0</v>
      </c>
      <c r="AE84" s="11"/>
      <c r="AF84" s="9">
        <f t="shared" si="26"/>
        <v>0</v>
      </c>
      <c r="AG84" s="11"/>
      <c r="AH84" s="9">
        <f t="shared" si="27"/>
        <v>0</v>
      </c>
      <c r="AI84" s="11"/>
      <c r="AJ84" s="9">
        <f t="shared" si="28"/>
        <v>0</v>
      </c>
      <c r="AK84" s="10"/>
      <c r="AL84" s="12">
        <f t="shared" si="29"/>
        <v>0</v>
      </c>
      <c r="AM84" s="13">
        <f t="shared" si="35"/>
        <v>165.82319999999999</v>
      </c>
    </row>
    <row r="85" spans="1:39" hidden="1" x14ac:dyDescent="0.25">
      <c r="A85" s="14" t="s">
        <v>11</v>
      </c>
      <c r="B85" s="15" t="s">
        <v>98</v>
      </c>
      <c r="C85" s="45" t="s">
        <v>31</v>
      </c>
      <c r="D85" s="56">
        <f>176/50</f>
        <v>3.52</v>
      </c>
      <c r="E85" s="70">
        <v>0</v>
      </c>
      <c r="F85" s="9">
        <f t="shared" si="30"/>
        <v>0</v>
      </c>
      <c r="G85" s="69">
        <v>0</v>
      </c>
      <c r="H85" s="9">
        <f t="shared" si="31"/>
        <v>0</v>
      </c>
      <c r="I85" s="10"/>
      <c r="J85" s="9">
        <f t="shared" si="18"/>
        <v>0</v>
      </c>
      <c r="K85" s="11"/>
      <c r="L85" s="9">
        <f t="shared" si="19"/>
        <v>0</v>
      </c>
      <c r="M85" s="11"/>
      <c r="N85" s="9">
        <f t="shared" si="32"/>
        <v>0</v>
      </c>
      <c r="O85" s="79">
        <v>50</v>
      </c>
      <c r="P85" s="9">
        <f t="shared" si="20"/>
        <v>204.16</v>
      </c>
      <c r="Q85" s="10"/>
      <c r="R85" s="9">
        <f t="shared" si="21"/>
        <v>0</v>
      </c>
      <c r="S85" s="10"/>
      <c r="T85" s="9">
        <f t="shared" si="22"/>
        <v>0</v>
      </c>
      <c r="U85" s="11"/>
      <c r="V85" s="9">
        <f t="shared" si="23"/>
        <v>0</v>
      </c>
      <c r="W85" s="11"/>
      <c r="X85" s="9">
        <f t="shared" si="24"/>
        <v>0</v>
      </c>
      <c r="Y85" s="10"/>
      <c r="Z85" s="9">
        <f t="shared" si="33"/>
        <v>0</v>
      </c>
      <c r="AA85" s="11"/>
      <c r="AB85" s="9">
        <f t="shared" si="34"/>
        <v>0</v>
      </c>
      <c r="AC85" s="11"/>
      <c r="AD85" s="9">
        <f t="shared" si="25"/>
        <v>0</v>
      </c>
      <c r="AE85" s="11"/>
      <c r="AF85" s="9">
        <f t="shared" si="26"/>
        <v>0</v>
      </c>
      <c r="AG85" s="11"/>
      <c r="AH85" s="9">
        <f t="shared" si="27"/>
        <v>0</v>
      </c>
      <c r="AI85" s="11"/>
      <c r="AJ85" s="9">
        <f t="shared" si="28"/>
        <v>0</v>
      </c>
      <c r="AK85" s="10"/>
      <c r="AL85" s="12">
        <f t="shared" si="29"/>
        <v>0</v>
      </c>
      <c r="AM85" s="13">
        <f t="shared" si="35"/>
        <v>204.16</v>
      </c>
    </row>
    <row r="86" spans="1:39" hidden="1" x14ac:dyDescent="0.25">
      <c r="A86" s="14" t="s">
        <v>11</v>
      </c>
      <c r="B86" s="15" t="s">
        <v>99</v>
      </c>
      <c r="C86" s="45" t="s">
        <v>100</v>
      </c>
      <c r="D86" s="56">
        <f>122.88/12</f>
        <v>10.24</v>
      </c>
      <c r="E86" s="70">
        <v>0</v>
      </c>
      <c r="F86" s="9">
        <f t="shared" si="30"/>
        <v>0</v>
      </c>
      <c r="G86" s="69">
        <v>0</v>
      </c>
      <c r="H86" s="9">
        <f t="shared" si="31"/>
        <v>0</v>
      </c>
      <c r="I86" s="10"/>
      <c r="J86" s="9">
        <f t="shared" si="18"/>
        <v>0</v>
      </c>
      <c r="K86" s="11"/>
      <c r="L86" s="9">
        <f t="shared" si="19"/>
        <v>0</v>
      </c>
      <c r="M86" s="11"/>
      <c r="N86" s="9">
        <f t="shared" si="32"/>
        <v>0</v>
      </c>
      <c r="O86" s="10"/>
      <c r="P86" s="9">
        <f t="shared" si="20"/>
        <v>0</v>
      </c>
      <c r="Q86" s="10"/>
      <c r="R86" s="9">
        <f t="shared" si="21"/>
        <v>0</v>
      </c>
      <c r="S86" s="10"/>
      <c r="T86" s="9">
        <f t="shared" si="22"/>
        <v>0</v>
      </c>
      <c r="U86" s="11"/>
      <c r="V86" s="9">
        <f t="shared" si="23"/>
        <v>0</v>
      </c>
      <c r="W86" s="11"/>
      <c r="X86" s="9">
        <f t="shared" si="24"/>
        <v>0</v>
      </c>
      <c r="Y86" s="10"/>
      <c r="Z86" s="9">
        <f t="shared" si="33"/>
        <v>0</v>
      </c>
      <c r="AA86" s="11"/>
      <c r="AB86" s="9">
        <f t="shared" si="34"/>
        <v>0</v>
      </c>
      <c r="AC86" s="11"/>
      <c r="AD86" s="9">
        <f t="shared" si="25"/>
        <v>0</v>
      </c>
      <c r="AE86" s="11"/>
      <c r="AF86" s="9">
        <f t="shared" si="26"/>
        <v>0</v>
      </c>
      <c r="AG86" s="11"/>
      <c r="AH86" s="9">
        <f t="shared" si="27"/>
        <v>0</v>
      </c>
      <c r="AI86" s="11"/>
      <c r="AJ86" s="9">
        <f t="shared" si="28"/>
        <v>0</v>
      </c>
      <c r="AK86" s="10"/>
      <c r="AL86" s="12">
        <f t="shared" si="29"/>
        <v>0</v>
      </c>
      <c r="AM86" s="13">
        <f t="shared" si="35"/>
        <v>0</v>
      </c>
    </row>
    <row r="87" spans="1:39" hidden="1" x14ac:dyDescent="0.25">
      <c r="A87" s="14" t="s">
        <v>11</v>
      </c>
      <c r="B87" s="15" t="s">
        <v>101</v>
      </c>
      <c r="C87" s="45" t="s">
        <v>15</v>
      </c>
      <c r="D87" s="56">
        <v>1.08</v>
      </c>
      <c r="E87" s="70">
        <v>0</v>
      </c>
      <c r="F87" s="9">
        <f t="shared" si="30"/>
        <v>0</v>
      </c>
      <c r="G87" s="69">
        <v>1</v>
      </c>
      <c r="H87" s="9">
        <f t="shared" si="31"/>
        <v>1.08</v>
      </c>
      <c r="I87" s="10"/>
      <c r="J87" s="9">
        <f t="shared" si="18"/>
        <v>0</v>
      </c>
      <c r="K87" s="11"/>
      <c r="L87" s="9">
        <f t="shared" si="19"/>
        <v>0</v>
      </c>
      <c r="M87" s="11"/>
      <c r="N87" s="9">
        <f t="shared" si="32"/>
        <v>0</v>
      </c>
      <c r="O87" s="10"/>
      <c r="P87" s="9">
        <f t="shared" si="20"/>
        <v>0</v>
      </c>
      <c r="Q87" s="10"/>
      <c r="R87" s="9">
        <f t="shared" si="21"/>
        <v>0</v>
      </c>
      <c r="S87" s="10"/>
      <c r="T87" s="9">
        <f t="shared" si="22"/>
        <v>0</v>
      </c>
      <c r="U87" s="11"/>
      <c r="V87" s="9">
        <f t="shared" si="23"/>
        <v>0</v>
      </c>
      <c r="W87" s="11"/>
      <c r="X87" s="9">
        <f t="shared" si="24"/>
        <v>0</v>
      </c>
      <c r="Y87" s="10"/>
      <c r="Z87" s="9">
        <f t="shared" si="33"/>
        <v>0</v>
      </c>
      <c r="AA87" s="11"/>
      <c r="AB87" s="9">
        <f t="shared" si="34"/>
        <v>0</v>
      </c>
      <c r="AC87" s="11"/>
      <c r="AD87" s="9">
        <f t="shared" si="25"/>
        <v>0</v>
      </c>
      <c r="AE87" s="11"/>
      <c r="AF87" s="9">
        <f t="shared" si="26"/>
        <v>0</v>
      </c>
      <c r="AG87" s="11"/>
      <c r="AH87" s="9">
        <f t="shared" si="27"/>
        <v>0</v>
      </c>
      <c r="AI87" s="11"/>
      <c r="AJ87" s="9">
        <f t="shared" si="28"/>
        <v>0</v>
      </c>
      <c r="AK87" s="10"/>
      <c r="AL87" s="12">
        <f t="shared" si="29"/>
        <v>0</v>
      </c>
      <c r="AM87" s="13">
        <f t="shared" si="35"/>
        <v>1.08</v>
      </c>
    </row>
    <row r="88" spans="1:39" hidden="1" x14ac:dyDescent="0.25">
      <c r="A88" s="14" t="s">
        <v>11</v>
      </c>
      <c r="B88" s="15" t="s">
        <v>452</v>
      </c>
      <c r="C88" s="45" t="s">
        <v>15</v>
      </c>
      <c r="D88" s="56">
        <v>286.04000000000002</v>
      </c>
      <c r="E88" s="70">
        <v>0</v>
      </c>
      <c r="F88" s="9">
        <f t="shared" si="30"/>
        <v>0</v>
      </c>
      <c r="G88" s="69">
        <v>0</v>
      </c>
      <c r="H88" s="9">
        <f t="shared" si="31"/>
        <v>0</v>
      </c>
      <c r="I88" s="10"/>
      <c r="J88" s="9">
        <f t="shared" si="18"/>
        <v>0</v>
      </c>
      <c r="K88" s="11"/>
      <c r="L88" s="9">
        <f t="shared" si="19"/>
        <v>0</v>
      </c>
      <c r="M88" s="11"/>
      <c r="N88" s="9">
        <f t="shared" si="32"/>
        <v>0</v>
      </c>
      <c r="O88" s="10"/>
      <c r="P88" s="9">
        <f t="shared" si="20"/>
        <v>0</v>
      </c>
      <c r="Q88" s="10"/>
      <c r="R88" s="9">
        <f t="shared" si="21"/>
        <v>0</v>
      </c>
      <c r="S88" s="10"/>
      <c r="T88" s="9">
        <f t="shared" si="22"/>
        <v>0</v>
      </c>
      <c r="U88" s="11"/>
      <c r="V88" s="9">
        <f t="shared" si="23"/>
        <v>0</v>
      </c>
      <c r="W88" s="11"/>
      <c r="X88" s="9">
        <f t="shared" si="24"/>
        <v>0</v>
      </c>
      <c r="Y88" s="10"/>
      <c r="Z88" s="9">
        <f t="shared" si="33"/>
        <v>0</v>
      </c>
      <c r="AA88" s="11"/>
      <c r="AB88" s="9">
        <f t="shared" si="34"/>
        <v>0</v>
      </c>
      <c r="AC88" s="11"/>
      <c r="AD88" s="9">
        <f t="shared" si="25"/>
        <v>0</v>
      </c>
      <c r="AE88" s="11"/>
      <c r="AF88" s="9">
        <f t="shared" si="26"/>
        <v>0</v>
      </c>
      <c r="AG88" s="11"/>
      <c r="AH88" s="9">
        <f t="shared" si="27"/>
        <v>0</v>
      </c>
      <c r="AI88" s="11"/>
      <c r="AJ88" s="9">
        <f t="shared" si="28"/>
        <v>0</v>
      </c>
      <c r="AK88" s="10"/>
      <c r="AL88" s="12">
        <f t="shared" si="29"/>
        <v>0</v>
      </c>
      <c r="AM88" s="13">
        <f t="shared" si="35"/>
        <v>0</v>
      </c>
    </row>
    <row r="89" spans="1:39" hidden="1" x14ac:dyDescent="0.25">
      <c r="A89" s="14" t="s">
        <v>11</v>
      </c>
      <c r="B89" s="15" t="s">
        <v>453</v>
      </c>
      <c r="C89" s="45" t="s">
        <v>15</v>
      </c>
      <c r="D89" s="56">
        <v>141.99</v>
      </c>
      <c r="E89" s="70">
        <v>0</v>
      </c>
      <c r="F89" s="9">
        <f t="shared" si="30"/>
        <v>0</v>
      </c>
      <c r="G89" s="69">
        <v>0</v>
      </c>
      <c r="H89" s="9">
        <f t="shared" si="31"/>
        <v>0</v>
      </c>
      <c r="I89" s="10"/>
      <c r="J89" s="9">
        <f t="shared" si="18"/>
        <v>0</v>
      </c>
      <c r="K89" s="11"/>
      <c r="L89" s="9">
        <f t="shared" si="19"/>
        <v>0</v>
      </c>
      <c r="M89" s="11"/>
      <c r="N89" s="9">
        <f t="shared" si="32"/>
        <v>0</v>
      </c>
      <c r="O89" s="10"/>
      <c r="P89" s="9">
        <f t="shared" si="20"/>
        <v>0</v>
      </c>
      <c r="Q89" s="10"/>
      <c r="R89" s="9">
        <f t="shared" si="21"/>
        <v>0</v>
      </c>
      <c r="S89" s="10"/>
      <c r="T89" s="9">
        <f t="shared" si="22"/>
        <v>0</v>
      </c>
      <c r="U89" s="11"/>
      <c r="V89" s="9">
        <f t="shared" si="23"/>
        <v>0</v>
      </c>
      <c r="W89" s="11"/>
      <c r="X89" s="9">
        <f t="shared" si="24"/>
        <v>0</v>
      </c>
      <c r="Y89" s="10"/>
      <c r="Z89" s="9">
        <f t="shared" si="33"/>
        <v>0</v>
      </c>
      <c r="AA89" s="11"/>
      <c r="AB89" s="9">
        <f t="shared" si="34"/>
        <v>0</v>
      </c>
      <c r="AC89" s="11"/>
      <c r="AD89" s="9">
        <f t="shared" si="25"/>
        <v>0</v>
      </c>
      <c r="AE89" s="11"/>
      <c r="AF89" s="9">
        <f t="shared" si="26"/>
        <v>0</v>
      </c>
      <c r="AG89" s="11"/>
      <c r="AH89" s="9">
        <f t="shared" si="27"/>
        <v>0</v>
      </c>
      <c r="AI89" s="11"/>
      <c r="AJ89" s="9">
        <f t="shared" si="28"/>
        <v>0</v>
      </c>
      <c r="AK89" s="10"/>
      <c r="AL89" s="12">
        <f t="shared" si="29"/>
        <v>0</v>
      </c>
      <c r="AM89" s="13">
        <f t="shared" si="35"/>
        <v>0</v>
      </c>
    </row>
    <row r="90" spans="1:39" hidden="1" x14ac:dyDescent="0.25">
      <c r="A90" s="14" t="s">
        <v>11</v>
      </c>
      <c r="B90" s="15" t="s">
        <v>102</v>
      </c>
      <c r="C90" s="45" t="s">
        <v>34</v>
      </c>
      <c r="D90" s="56">
        <v>31.18</v>
      </c>
      <c r="E90" s="70">
        <v>0</v>
      </c>
      <c r="F90" s="9">
        <f t="shared" si="30"/>
        <v>0</v>
      </c>
      <c r="G90" s="69">
        <v>0</v>
      </c>
      <c r="H90" s="9">
        <f t="shared" si="31"/>
        <v>0</v>
      </c>
      <c r="I90" s="10"/>
      <c r="J90" s="9">
        <f t="shared" si="18"/>
        <v>0</v>
      </c>
      <c r="K90" s="11"/>
      <c r="L90" s="9">
        <f t="shared" si="19"/>
        <v>0</v>
      </c>
      <c r="M90" s="11"/>
      <c r="N90" s="9">
        <f t="shared" si="32"/>
        <v>0</v>
      </c>
      <c r="O90" s="10"/>
      <c r="P90" s="9">
        <f t="shared" si="20"/>
        <v>0</v>
      </c>
      <c r="Q90" s="10"/>
      <c r="R90" s="9">
        <f t="shared" si="21"/>
        <v>0</v>
      </c>
      <c r="S90" s="10"/>
      <c r="T90" s="9">
        <f t="shared" si="22"/>
        <v>0</v>
      </c>
      <c r="U90" s="11"/>
      <c r="V90" s="9">
        <f t="shared" si="23"/>
        <v>0</v>
      </c>
      <c r="W90" s="11"/>
      <c r="X90" s="9">
        <f t="shared" si="24"/>
        <v>0</v>
      </c>
      <c r="Y90" s="10"/>
      <c r="Z90" s="9">
        <f t="shared" si="33"/>
        <v>0</v>
      </c>
      <c r="AA90" s="11"/>
      <c r="AB90" s="9">
        <f t="shared" si="34"/>
        <v>0</v>
      </c>
      <c r="AC90" s="11"/>
      <c r="AD90" s="9">
        <f t="shared" si="25"/>
        <v>0</v>
      </c>
      <c r="AE90" s="11"/>
      <c r="AF90" s="9">
        <f t="shared" si="26"/>
        <v>0</v>
      </c>
      <c r="AG90" s="11"/>
      <c r="AH90" s="9">
        <f t="shared" si="27"/>
        <v>0</v>
      </c>
      <c r="AI90" s="11"/>
      <c r="AJ90" s="9">
        <f t="shared" si="28"/>
        <v>0</v>
      </c>
      <c r="AK90" s="10"/>
      <c r="AL90" s="12">
        <f t="shared" si="29"/>
        <v>0</v>
      </c>
      <c r="AM90" s="13">
        <f t="shared" si="35"/>
        <v>0</v>
      </c>
    </row>
    <row r="91" spans="1:39" hidden="1" x14ac:dyDescent="0.25">
      <c r="A91" s="14" t="s">
        <v>11</v>
      </c>
      <c r="B91" s="15" t="s">
        <v>454</v>
      </c>
      <c r="C91" s="44" t="s">
        <v>29</v>
      </c>
      <c r="D91" s="56">
        <f>44.64/12</f>
        <v>3.72</v>
      </c>
      <c r="E91" s="70">
        <v>0</v>
      </c>
      <c r="F91" s="9">
        <f t="shared" si="30"/>
        <v>0</v>
      </c>
      <c r="G91" s="69">
        <v>0</v>
      </c>
      <c r="H91" s="9">
        <f t="shared" si="31"/>
        <v>0</v>
      </c>
      <c r="I91" s="10"/>
      <c r="J91" s="9">
        <f t="shared" si="18"/>
        <v>0</v>
      </c>
      <c r="K91" s="11"/>
      <c r="L91" s="9">
        <f t="shared" si="19"/>
        <v>0</v>
      </c>
      <c r="M91" s="11"/>
      <c r="N91" s="9">
        <f t="shared" si="32"/>
        <v>0</v>
      </c>
      <c r="O91" s="10"/>
      <c r="P91" s="9">
        <f t="shared" si="20"/>
        <v>0</v>
      </c>
      <c r="Q91" s="10"/>
      <c r="R91" s="9">
        <f t="shared" si="21"/>
        <v>0</v>
      </c>
      <c r="S91" s="10"/>
      <c r="T91" s="9">
        <f t="shared" si="22"/>
        <v>0</v>
      </c>
      <c r="U91" s="11"/>
      <c r="V91" s="9">
        <f t="shared" si="23"/>
        <v>0</v>
      </c>
      <c r="W91" s="11"/>
      <c r="X91" s="9">
        <f t="shared" si="24"/>
        <v>0</v>
      </c>
      <c r="Y91" s="10"/>
      <c r="Z91" s="9">
        <f t="shared" si="33"/>
        <v>0</v>
      </c>
      <c r="AA91" s="11"/>
      <c r="AB91" s="9">
        <f t="shared" si="34"/>
        <v>0</v>
      </c>
      <c r="AC91" s="11"/>
      <c r="AD91" s="9">
        <f t="shared" si="25"/>
        <v>0</v>
      </c>
      <c r="AE91" s="11"/>
      <c r="AF91" s="9">
        <f t="shared" si="26"/>
        <v>0</v>
      </c>
      <c r="AG91" s="11"/>
      <c r="AH91" s="9">
        <f t="shared" si="27"/>
        <v>0</v>
      </c>
      <c r="AI91" s="11"/>
      <c r="AJ91" s="9">
        <f t="shared" si="28"/>
        <v>0</v>
      </c>
      <c r="AK91" s="10"/>
      <c r="AL91" s="12">
        <f t="shared" si="29"/>
        <v>0</v>
      </c>
      <c r="AM91" s="13">
        <f t="shared" si="35"/>
        <v>0</v>
      </c>
    </row>
    <row r="92" spans="1:39" hidden="1" x14ac:dyDescent="0.25">
      <c r="A92" s="14" t="s">
        <v>11</v>
      </c>
      <c r="B92" s="15" t="s">
        <v>455</v>
      </c>
      <c r="C92" s="44" t="s">
        <v>29</v>
      </c>
      <c r="D92" s="56">
        <f>61.79</f>
        <v>61.79</v>
      </c>
      <c r="E92" s="70">
        <v>0</v>
      </c>
      <c r="F92" s="9">
        <f t="shared" si="30"/>
        <v>0</v>
      </c>
      <c r="G92" s="69">
        <v>0</v>
      </c>
      <c r="H92" s="9">
        <f t="shared" si="31"/>
        <v>0</v>
      </c>
      <c r="I92" s="10"/>
      <c r="J92" s="9">
        <f t="shared" si="18"/>
        <v>0</v>
      </c>
      <c r="K92" s="11"/>
      <c r="L92" s="9">
        <f t="shared" si="19"/>
        <v>0</v>
      </c>
      <c r="M92" s="11"/>
      <c r="N92" s="9">
        <f t="shared" si="32"/>
        <v>0</v>
      </c>
      <c r="O92" s="10"/>
      <c r="P92" s="9">
        <f t="shared" si="20"/>
        <v>0</v>
      </c>
      <c r="Q92" s="10"/>
      <c r="R92" s="9">
        <f t="shared" si="21"/>
        <v>0</v>
      </c>
      <c r="S92" s="10"/>
      <c r="T92" s="9">
        <f t="shared" si="22"/>
        <v>0</v>
      </c>
      <c r="U92" s="11"/>
      <c r="V92" s="9">
        <f t="shared" si="23"/>
        <v>0</v>
      </c>
      <c r="W92" s="11"/>
      <c r="X92" s="9">
        <f t="shared" si="24"/>
        <v>0</v>
      </c>
      <c r="Y92" s="10"/>
      <c r="Z92" s="9">
        <f t="shared" si="33"/>
        <v>0</v>
      </c>
      <c r="AA92" s="11"/>
      <c r="AB92" s="9">
        <f t="shared" si="34"/>
        <v>0</v>
      </c>
      <c r="AC92" s="11"/>
      <c r="AD92" s="9">
        <f t="shared" si="25"/>
        <v>0</v>
      </c>
      <c r="AE92" s="11"/>
      <c r="AF92" s="9">
        <f t="shared" si="26"/>
        <v>0</v>
      </c>
      <c r="AG92" s="11"/>
      <c r="AH92" s="9">
        <f t="shared" si="27"/>
        <v>0</v>
      </c>
      <c r="AI92" s="11"/>
      <c r="AJ92" s="9">
        <f t="shared" si="28"/>
        <v>0</v>
      </c>
      <c r="AK92" s="10"/>
      <c r="AL92" s="12">
        <f t="shared" si="29"/>
        <v>0</v>
      </c>
      <c r="AM92" s="13">
        <f t="shared" si="35"/>
        <v>0</v>
      </c>
    </row>
    <row r="93" spans="1:39" hidden="1" x14ac:dyDescent="0.25">
      <c r="A93" s="14" t="s">
        <v>11</v>
      </c>
      <c r="B93" s="15" t="s">
        <v>103</v>
      </c>
      <c r="C93" s="44" t="s">
        <v>29</v>
      </c>
      <c r="D93" s="56">
        <f>32.4/12</f>
        <v>2.6999999999999997</v>
      </c>
      <c r="E93" s="70">
        <v>0</v>
      </c>
      <c r="F93" s="9">
        <f t="shared" si="30"/>
        <v>0</v>
      </c>
      <c r="G93" s="69">
        <v>5</v>
      </c>
      <c r="H93" s="9">
        <f t="shared" si="31"/>
        <v>13.499999999999998</v>
      </c>
      <c r="I93" s="10"/>
      <c r="J93" s="9">
        <f t="shared" si="18"/>
        <v>0</v>
      </c>
      <c r="K93" s="11"/>
      <c r="L93" s="9">
        <f t="shared" si="19"/>
        <v>0</v>
      </c>
      <c r="M93" s="78">
        <f>5*12</f>
        <v>60</v>
      </c>
      <c r="N93" s="9">
        <f t="shared" si="32"/>
        <v>187.91999999999996</v>
      </c>
      <c r="O93" s="10"/>
      <c r="P93" s="9">
        <f t="shared" si="20"/>
        <v>0</v>
      </c>
      <c r="Q93" s="10"/>
      <c r="R93" s="9">
        <f t="shared" si="21"/>
        <v>0</v>
      </c>
      <c r="S93" s="10"/>
      <c r="T93" s="9">
        <f t="shared" si="22"/>
        <v>0</v>
      </c>
      <c r="U93" s="11"/>
      <c r="V93" s="9">
        <f t="shared" si="23"/>
        <v>0</v>
      </c>
      <c r="W93" s="11"/>
      <c r="X93" s="9">
        <f t="shared" si="24"/>
        <v>0</v>
      </c>
      <c r="Y93" s="10"/>
      <c r="Z93" s="9">
        <f t="shared" si="33"/>
        <v>0</v>
      </c>
      <c r="AA93" s="53"/>
      <c r="AB93" s="9">
        <f t="shared" si="34"/>
        <v>0</v>
      </c>
      <c r="AC93" s="11"/>
      <c r="AD93" s="9">
        <f t="shared" si="25"/>
        <v>0</v>
      </c>
      <c r="AE93" s="11"/>
      <c r="AF93" s="9">
        <f t="shared" si="26"/>
        <v>0</v>
      </c>
      <c r="AG93" s="11"/>
      <c r="AH93" s="9">
        <f t="shared" si="27"/>
        <v>0</v>
      </c>
      <c r="AI93" s="11"/>
      <c r="AJ93" s="9">
        <f t="shared" si="28"/>
        <v>0</v>
      </c>
      <c r="AK93" s="10"/>
      <c r="AL93" s="12">
        <f t="shared" si="29"/>
        <v>0</v>
      </c>
      <c r="AM93" s="13">
        <f t="shared" si="35"/>
        <v>201.41999999999996</v>
      </c>
    </row>
    <row r="94" spans="1:39" hidden="1" x14ac:dyDescent="0.25">
      <c r="A94" s="14" t="s">
        <v>11</v>
      </c>
      <c r="B94" s="15" t="s">
        <v>104</v>
      </c>
      <c r="C94" s="44" t="s">
        <v>29</v>
      </c>
      <c r="D94" s="56">
        <f>32.4/12</f>
        <v>2.6999999999999997</v>
      </c>
      <c r="E94" s="70">
        <v>4</v>
      </c>
      <c r="F94" s="9">
        <f t="shared" si="30"/>
        <v>10.799999999999999</v>
      </c>
      <c r="G94" s="69">
        <v>17</v>
      </c>
      <c r="H94" s="9">
        <f t="shared" si="31"/>
        <v>45.9</v>
      </c>
      <c r="I94" s="10"/>
      <c r="J94" s="9">
        <f t="shared" si="18"/>
        <v>0</v>
      </c>
      <c r="K94" s="11"/>
      <c r="L94" s="9">
        <f t="shared" si="19"/>
        <v>0</v>
      </c>
      <c r="M94" s="78">
        <f>5*12</f>
        <v>60</v>
      </c>
      <c r="N94" s="9">
        <f t="shared" si="32"/>
        <v>187.91999999999996</v>
      </c>
      <c r="O94" s="10"/>
      <c r="P94" s="9">
        <f t="shared" si="20"/>
        <v>0</v>
      </c>
      <c r="Q94" s="10"/>
      <c r="R94" s="9">
        <f t="shared" si="21"/>
        <v>0</v>
      </c>
      <c r="S94" s="10"/>
      <c r="T94" s="9">
        <f t="shared" si="22"/>
        <v>0</v>
      </c>
      <c r="U94" s="11"/>
      <c r="V94" s="9">
        <f t="shared" si="23"/>
        <v>0</v>
      </c>
      <c r="W94" s="11"/>
      <c r="X94" s="9">
        <f t="shared" si="24"/>
        <v>0</v>
      </c>
      <c r="Y94" s="10"/>
      <c r="Z94" s="9">
        <f t="shared" si="33"/>
        <v>0</v>
      </c>
      <c r="AA94" s="53"/>
      <c r="AB94" s="9">
        <f t="shared" si="34"/>
        <v>0</v>
      </c>
      <c r="AC94" s="11"/>
      <c r="AD94" s="9">
        <f t="shared" si="25"/>
        <v>0</v>
      </c>
      <c r="AE94" s="11"/>
      <c r="AF94" s="65">
        <f t="shared" si="26"/>
        <v>0</v>
      </c>
      <c r="AG94" s="11"/>
      <c r="AH94" s="9">
        <f t="shared" si="27"/>
        <v>0</v>
      </c>
      <c r="AI94" s="11"/>
      <c r="AJ94" s="9">
        <f t="shared" si="28"/>
        <v>0</v>
      </c>
      <c r="AK94" s="10"/>
      <c r="AL94" s="12">
        <f t="shared" si="29"/>
        <v>0</v>
      </c>
      <c r="AM94" s="13">
        <f t="shared" si="35"/>
        <v>244.61999999999995</v>
      </c>
    </row>
    <row r="95" spans="1:39" hidden="1" x14ac:dyDescent="0.25">
      <c r="A95" s="14" t="s">
        <v>11</v>
      </c>
      <c r="B95" s="15" t="s">
        <v>105</v>
      </c>
      <c r="C95" s="44" t="s">
        <v>29</v>
      </c>
      <c r="D95" s="56">
        <f>32.4/12</f>
        <v>2.6999999999999997</v>
      </c>
      <c r="E95" s="70">
        <v>0</v>
      </c>
      <c r="F95" s="9">
        <f t="shared" si="30"/>
        <v>0</v>
      </c>
      <c r="G95" s="69">
        <v>3</v>
      </c>
      <c r="H95" s="9">
        <f t="shared" si="31"/>
        <v>8.1</v>
      </c>
      <c r="I95" s="10"/>
      <c r="J95" s="9">
        <f t="shared" si="18"/>
        <v>0</v>
      </c>
      <c r="K95" s="11"/>
      <c r="L95" s="9">
        <f t="shared" si="19"/>
        <v>0</v>
      </c>
      <c r="M95" s="11"/>
      <c r="N95" s="9">
        <f t="shared" si="32"/>
        <v>0</v>
      </c>
      <c r="O95" s="10"/>
      <c r="P95" s="9">
        <f t="shared" si="20"/>
        <v>0</v>
      </c>
      <c r="Q95" s="10"/>
      <c r="R95" s="9">
        <f t="shared" si="21"/>
        <v>0</v>
      </c>
      <c r="S95" s="10"/>
      <c r="T95" s="9">
        <f t="shared" si="22"/>
        <v>0</v>
      </c>
      <c r="U95" s="11"/>
      <c r="V95" s="9">
        <f t="shared" si="23"/>
        <v>0</v>
      </c>
      <c r="W95" s="11"/>
      <c r="X95" s="9">
        <f t="shared" si="24"/>
        <v>0</v>
      </c>
      <c r="Y95" s="10"/>
      <c r="Z95" s="9">
        <f t="shared" si="33"/>
        <v>0</v>
      </c>
      <c r="AA95" s="11"/>
      <c r="AB95" s="9">
        <f t="shared" si="34"/>
        <v>0</v>
      </c>
      <c r="AC95" s="11"/>
      <c r="AD95" s="9">
        <f t="shared" si="25"/>
        <v>0</v>
      </c>
      <c r="AE95" s="11"/>
      <c r="AF95" s="9">
        <f t="shared" si="26"/>
        <v>0</v>
      </c>
      <c r="AG95" s="11"/>
      <c r="AH95" s="9">
        <f t="shared" si="27"/>
        <v>0</v>
      </c>
      <c r="AI95" s="11"/>
      <c r="AJ95" s="9">
        <f t="shared" si="28"/>
        <v>0</v>
      </c>
      <c r="AK95" s="10"/>
      <c r="AL95" s="12">
        <f t="shared" si="29"/>
        <v>0</v>
      </c>
      <c r="AM95" s="13">
        <f t="shared" si="35"/>
        <v>8.1</v>
      </c>
    </row>
    <row r="96" spans="1:39" hidden="1" x14ac:dyDescent="0.25">
      <c r="A96" s="14" t="s">
        <v>11</v>
      </c>
      <c r="B96" s="15" t="s">
        <v>106</v>
      </c>
      <c r="C96" s="47" t="s">
        <v>107</v>
      </c>
      <c r="D96" s="56">
        <f>38</f>
        <v>38</v>
      </c>
      <c r="E96" s="70">
        <v>0</v>
      </c>
      <c r="F96" s="9">
        <f t="shared" si="30"/>
        <v>0</v>
      </c>
      <c r="G96" s="69">
        <v>0</v>
      </c>
      <c r="H96" s="9">
        <f t="shared" si="31"/>
        <v>0</v>
      </c>
      <c r="I96" s="10"/>
      <c r="J96" s="9">
        <f t="shared" si="18"/>
        <v>0</v>
      </c>
      <c r="K96" s="11"/>
      <c r="L96" s="9">
        <f t="shared" si="19"/>
        <v>0</v>
      </c>
      <c r="M96" s="78">
        <v>2</v>
      </c>
      <c r="N96" s="9">
        <f t="shared" si="32"/>
        <v>88.16</v>
      </c>
      <c r="O96" s="10"/>
      <c r="P96" s="9">
        <f t="shared" si="20"/>
        <v>0</v>
      </c>
      <c r="Q96" s="10"/>
      <c r="R96" s="9">
        <f t="shared" si="21"/>
        <v>0</v>
      </c>
      <c r="S96" s="10"/>
      <c r="T96" s="9">
        <f t="shared" si="22"/>
        <v>0</v>
      </c>
      <c r="U96" s="11"/>
      <c r="V96" s="9">
        <f t="shared" si="23"/>
        <v>0</v>
      </c>
      <c r="W96" s="11"/>
      <c r="X96" s="9">
        <f t="shared" si="24"/>
        <v>0</v>
      </c>
      <c r="Y96" s="10"/>
      <c r="Z96" s="9">
        <f t="shared" si="33"/>
        <v>0</v>
      </c>
      <c r="AA96" s="11"/>
      <c r="AB96" s="9">
        <f t="shared" si="34"/>
        <v>0</v>
      </c>
      <c r="AC96" s="11"/>
      <c r="AD96" s="9">
        <f t="shared" si="25"/>
        <v>0</v>
      </c>
      <c r="AE96" s="11"/>
      <c r="AF96" s="9">
        <f t="shared" si="26"/>
        <v>0</v>
      </c>
      <c r="AG96" s="11"/>
      <c r="AH96" s="9">
        <f t="shared" si="27"/>
        <v>0</v>
      </c>
      <c r="AI96" s="11"/>
      <c r="AJ96" s="9">
        <f t="shared" si="28"/>
        <v>0</v>
      </c>
      <c r="AK96" s="10"/>
      <c r="AL96" s="12">
        <f t="shared" si="29"/>
        <v>0</v>
      </c>
      <c r="AM96" s="13">
        <f t="shared" si="35"/>
        <v>88.16</v>
      </c>
    </row>
    <row r="97" spans="1:39" hidden="1" x14ac:dyDescent="0.25">
      <c r="A97" s="14" t="s">
        <v>11</v>
      </c>
      <c r="B97" s="15" t="s">
        <v>108</v>
      </c>
      <c r="C97" s="42" t="s">
        <v>15</v>
      </c>
      <c r="D97" s="56">
        <v>9.18</v>
      </c>
      <c r="E97" s="70">
        <v>0</v>
      </c>
      <c r="F97" s="9">
        <f t="shared" si="30"/>
        <v>0</v>
      </c>
      <c r="G97" s="69">
        <v>0</v>
      </c>
      <c r="H97" s="9">
        <f t="shared" si="31"/>
        <v>0</v>
      </c>
      <c r="I97" s="10"/>
      <c r="J97" s="9">
        <f t="shared" si="18"/>
        <v>0</v>
      </c>
      <c r="K97" s="11"/>
      <c r="L97" s="9">
        <f t="shared" si="19"/>
        <v>0</v>
      </c>
      <c r="M97" s="11"/>
      <c r="N97" s="9">
        <f t="shared" si="32"/>
        <v>0</v>
      </c>
      <c r="O97" s="10"/>
      <c r="P97" s="9">
        <f t="shared" si="20"/>
        <v>0</v>
      </c>
      <c r="Q97" s="10"/>
      <c r="R97" s="9">
        <f t="shared" si="21"/>
        <v>0</v>
      </c>
      <c r="S97" s="10"/>
      <c r="T97" s="9">
        <f t="shared" si="22"/>
        <v>0</v>
      </c>
      <c r="U97" s="11"/>
      <c r="V97" s="9">
        <f t="shared" si="23"/>
        <v>0</v>
      </c>
      <c r="W97" s="11"/>
      <c r="X97" s="9">
        <f t="shared" si="24"/>
        <v>0</v>
      </c>
      <c r="Y97" s="10"/>
      <c r="Z97" s="9">
        <f t="shared" si="33"/>
        <v>0</v>
      </c>
      <c r="AA97" s="11"/>
      <c r="AB97" s="9">
        <f t="shared" si="34"/>
        <v>0</v>
      </c>
      <c r="AC97" s="11"/>
      <c r="AD97" s="9">
        <f t="shared" si="25"/>
        <v>0</v>
      </c>
      <c r="AE97" s="11"/>
      <c r="AF97" s="9">
        <f t="shared" si="26"/>
        <v>0</v>
      </c>
      <c r="AG97" s="11"/>
      <c r="AH97" s="9">
        <f t="shared" si="27"/>
        <v>0</v>
      </c>
      <c r="AI97" s="11"/>
      <c r="AJ97" s="9">
        <f t="shared" si="28"/>
        <v>0</v>
      </c>
      <c r="AK97" s="10"/>
      <c r="AL97" s="12">
        <f t="shared" si="29"/>
        <v>0</v>
      </c>
      <c r="AM97" s="13">
        <f t="shared" si="35"/>
        <v>0</v>
      </c>
    </row>
    <row r="98" spans="1:39" hidden="1" x14ac:dyDescent="0.25">
      <c r="A98" s="14" t="s">
        <v>11</v>
      </c>
      <c r="B98" s="15" t="s">
        <v>109</v>
      </c>
      <c r="C98" s="42" t="s">
        <v>15</v>
      </c>
      <c r="D98" s="56">
        <v>61</v>
      </c>
      <c r="E98" s="70">
        <v>0</v>
      </c>
      <c r="F98" s="9">
        <f t="shared" si="30"/>
        <v>0</v>
      </c>
      <c r="G98" s="69">
        <v>0</v>
      </c>
      <c r="H98" s="9">
        <f t="shared" si="31"/>
        <v>0</v>
      </c>
      <c r="I98" s="10"/>
      <c r="J98" s="9">
        <f t="shared" si="18"/>
        <v>0</v>
      </c>
      <c r="K98" s="11"/>
      <c r="L98" s="9">
        <f t="shared" si="19"/>
        <v>0</v>
      </c>
      <c r="M98" s="11"/>
      <c r="N98" s="9">
        <f t="shared" si="32"/>
        <v>0</v>
      </c>
      <c r="O98" s="10"/>
      <c r="P98" s="9">
        <f t="shared" si="20"/>
        <v>0</v>
      </c>
      <c r="Q98" s="10"/>
      <c r="R98" s="9">
        <f t="shared" si="21"/>
        <v>0</v>
      </c>
      <c r="S98" s="10"/>
      <c r="T98" s="9">
        <f t="shared" si="22"/>
        <v>0</v>
      </c>
      <c r="U98" s="11"/>
      <c r="V98" s="9">
        <f t="shared" si="23"/>
        <v>0</v>
      </c>
      <c r="W98" s="11"/>
      <c r="X98" s="9">
        <f t="shared" si="24"/>
        <v>0</v>
      </c>
      <c r="Y98" s="10"/>
      <c r="Z98" s="9">
        <f t="shared" si="33"/>
        <v>0</v>
      </c>
      <c r="AA98" s="11"/>
      <c r="AB98" s="9">
        <f t="shared" si="34"/>
        <v>0</v>
      </c>
      <c r="AC98" s="11"/>
      <c r="AD98" s="9">
        <f t="shared" si="25"/>
        <v>0</v>
      </c>
      <c r="AE98" s="11"/>
      <c r="AF98" s="9">
        <f t="shared" si="26"/>
        <v>0</v>
      </c>
      <c r="AG98" s="11"/>
      <c r="AH98" s="9">
        <f t="shared" si="27"/>
        <v>0</v>
      </c>
      <c r="AI98" s="11"/>
      <c r="AJ98" s="9">
        <f t="shared" si="28"/>
        <v>0</v>
      </c>
      <c r="AK98" s="10"/>
      <c r="AL98" s="12">
        <f t="shared" si="29"/>
        <v>0</v>
      </c>
      <c r="AM98" s="13">
        <f t="shared" si="35"/>
        <v>0</v>
      </c>
    </row>
    <row r="99" spans="1:39" hidden="1" x14ac:dyDescent="0.25">
      <c r="A99" s="14" t="s">
        <v>11</v>
      </c>
      <c r="B99" s="15" t="s">
        <v>110</v>
      </c>
      <c r="C99" s="44" t="s">
        <v>29</v>
      </c>
      <c r="D99" s="56">
        <f>65.64/12</f>
        <v>5.47</v>
      </c>
      <c r="E99" s="70">
        <v>0</v>
      </c>
      <c r="F99" s="9">
        <f t="shared" si="30"/>
        <v>0</v>
      </c>
      <c r="G99" s="69">
        <v>1</v>
      </c>
      <c r="H99" s="9">
        <f t="shared" si="31"/>
        <v>5.47</v>
      </c>
      <c r="I99" s="10"/>
      <c r="J99" s="9">
        <f t="shared" si="18"/>
        <v>0</v>
      </c>
      <c r="K99" s="11"/>
      <c r="L99" s="9">
        <f t="shared" si="19"/>
        <v>0</v>
      </c>
      <c r="M99" s="11"/>
      <c r="N99" s="9">
        <f t="shared" si="32"/>
        <v>0</v>
      </c>
      <c r="O99" s="10"/>
      <c r="P99" s="9">
        <f t="shared" si="20"/>
        <v>0</v>
      </c>
      <c r="Q99" s="10"/>
      <c r="R99" s="9">
        <f t="shared" si="21"/>
        <v>0</v>
      </c>
      <c r="S99" s="10"/>
      <c r="T99" s="9">
        <f t="shared" si="22"/>
        <v>0</v>
      </c>
      <c r="U99" s="11"/>
      <c r="V99" s="9">
        <f t="shared" si="23"/>
        <v>0</v>
      </c>
      <c r="W99" s="11"/>
      <c r="X99" s="9">
        <f t="shared" si="24"/>
        <v>0</v>
      </c>
      <c r="Y99" s="10"/>
      <c r="Z99" s="9">
        <f t="shared" si="33"/>
        <v>0</v>
      </c>
      <c r="AA99" s="11"/>
      <c r="AB99" s="9">
        <f t="shared" si="34"/>
        <v>0</v>
      </c>
      <c r="AC99" s="11"/>
      <c r="AD99" s="9">
        <f t="shared" si="25"/>
        <v>0</v>
      </c>
      <c r="AE99" s="11"/>
      <c r="AF99" s="9">
        <f t="shared" si="26"/>
        <v>0</v>
      </c>
      <c r="AG99" s="11"/>
      <c r="AH99" s="9">
        <f t="shared" si="27"/>
        <v>0</v>
      </c>
      <c r="AI99" s="11"/>
      <c r="AJ99" s="9">
        <f t="shared" si="28"/>
        <v>0</v>
      </c>
      <c r="AK99" s="10"/>
      <c r="AL99" s="12">
        <f t="shared" si="29"/>
        <v>0</v>
      </c>
      <c r="AM99" s="13">
        <f t="shared" si="35"/>
        <v>5.47</v>
      </c>
    </row>
    <row r="100" spans="1:39" hidden="1" x14ac:dyDescent="0.25">
      <c r="A100" s="14" t="s">
        <v>11</v>
      </c>
      <c r="B100" s="15" t="s">
        <v>111</v>
      </c>
      <c r="C100" s="44" t="s">
        <v>29</v>
      </c>
      <c r="D100" s="56">
        <f>65.64/12</f>
        <v>5.47</v>
      </c>
      <c r="E100" s="70">
        <v>0</v>
      </c>
      <c r="F100" s="9">
        <f t="shared" si="30"/>
        <v>0</v>
      </c>
      <c r="G100" s="69">
        <v>1</v>
      </c>
      <c r="H100" s="9">
        <f t="shared" si="31"/>
        <v>5.47</v>
      </c>
      <c r="I100" s="10"/>
      <c r="J100" s="9">
        <f t="shared" si="18"/>
        <v>0</v>
      </c>
      <c r="K100" s="11"/>
      <c r="L100" s="9">
        <f t="shared" si="19"/>
        <v>0</v>
      </c>
      <c r="M100" s="11"/>
      <c r="N100" s="9">
        <f t="shared" si="32"/>
        <v>0</v>
      </c>
      <c r="O100" s="10"/>
      <c r="P100" s="9">
        <f t="shared" si="20"/>
        <v>0</v>
      </c>
      <c r="Q100" s="10"/>
      <c r="R100" s="9">
        <f t="shared" si="21"/>
        <v>0</v>
      </c>
      <c r="S100" s="10"/>
      <c r="T100" s="9">
        <f t="shared" si="22"/>
        <v>0</v>
      </c>
      <c r="U100" s="11"/>
      <c r="V100" s="9">
        <f t="shared" si="23"/>
        <v>0</v>
      </c>
      <c r="W100" s="11"/>
      <c r="X100" s="9">
        <f t="shared" si="24"/>
        <v>0</v>
      </c>
      <c r="Y100" s="10"/>
      <c r="Z100" s="9">
        <f t="shared" si="33"/>
        <v>0</v>
      </c>
      <c r="AA100" s="11"/>
      <c r="AB100" s="9">
        <f t="shared" si="34"/>
        <v>0</v>
      </c>
      <c r="AC100" s="11"/>
      <c r="AD100" s="9">
        <f t="shared" si="25"/>
        <v>0</v>
      </c>
      <c r="AE100" s="11"/>
      <c r="AF100" s="9">
        <f t="shared" si="26"/>
        <v>0</v>
      </c>
      <c r="AG100" s="11"/>
      <c r="AH100" s="9">
        <f t="shared" si="27"/>
        <v>0</v>
      </c>
      <c r="AI100" s="11"/>
      <c r="AJ100" s="9">
        <f t="shared" si="28"/>
        <v>0</v>
      </c>
      <c r="AK100" s="10"/>
      <c r="AL100" s="12">
        <f t="shared" si="29"/>
        <v>0</v>
      </c>
      <c r="AM100" s="13">
        <f t="shared" si="35"/>
        <v>5.47</v>
      </c>
    </row>
    <row r="101" spans="1:39" hidden="1" x14ac:dyDescent="0.25">
      <c r="A101" s="14" t="s">
        <v>11</v>
      </c>
      <c r="B101" s="15" t="s">
        <v>456</v>
      </c>
      <c r="C101" s="44" t="s">
        <v>515</v>
      </c>
      <c r="D101" s="56">
        <v>44.54</v>
      </c>
      <c r="E101" s="70">
        <v>0</v>
      </c>
      <c r="F101" s="9">
        <f t="shared" si="30"/>
        <v>0</v>
      </c>
      <c r="G101" s="69">
        <v>0</v>
      </c>
      <c r="H101" s="9">
        <f t="shared" si="31"/>
        <v>0</v>
      </c>
      <c r="I101" s="10"/>
      <c r="J101" s="9">
        <f t="shared" si="18"/>
        <v>0</v>
      </c>
      <c r="K101" s="11"/>
      <c r="L101" s="9">
        <f t="shared" si="19"/>
        <v>0</v>
      </c>
      <c r="M101" s="11"/>
      <c r="N101" s="9">
        <f t="shared" si="32"/>
        <v>0</v>
      </c>
      <c r="O101" s="10"/>
      <c r="P101" s="9">
        <f t="shared" si="20"/>
        <v>0</v>
      </c>
      <c r="Q101" s="10"/>
      <c r="R101" s="9">
        <f t="shared" si="21"/>
        <v>0</v>
      </c>
      <c r="S101" s="10"/>
      <c r="T101" s="9">
        <f t="shared" si="22"/>
        <v>0</v>
      </c>
      <c r="U101" s="11"/>
      <c r="V101" s="9">
        <f t="shared" si="23"/>
        <v>0</v>
      </c>
      <c r="W101" s="11"/>
      <c r="X101" s="9">
        <f t="shared" si="24"/>
        <v>0</v>
      </c>
      <c r="Y101" s="10"/>
      <c r="Z101" s="9">
        <f t="shared" si="33"/>
        <v>0</v>
      </c>
      <c r="AA101" s="11"/>
      <c r="AB101" s="9">
        <f t="shared" si="34"/>
        <v>0</v>
      </c>
      <c r="AC101" s="11"/>
      <c r="AD101" s="9">
        <f t="shared" si="25"/>
        <v>0</v>
      </c>
      <c r="AE101" s="11"/>
      <c r="AF101" s="9">
        <f t="shared" si="26"/>
        <v>0</v>
      </c>
      <c r="AG101" s="11"/>
      <c r="AH101" s="9">
        <f t="shared" si="27"/>
        <v>0</v>
      </c>
      <c r="AI101" s="11"/>
      <c r="AJ101" s="9">
        <f t="shared" si="28"/>
        <v>0</v>
      </c>
      <c r="AK101" s="10"/>
      <c r="AL101" s="12">
        <f t="shared" si="29"/>
        <v>0</v>
      </c>
      <c r="AM101" s="13">
        <f t="shared" si="35"/>
        <v>0</v>
      </c>
    </row>
    <row r="102" spans="1:39" hidden="1" x14ac:dyDescent="0.25">
      <c r="A102" s="14" t="s">
        <v>11</v>
      </c>
      <c r="B102" s="15" t="s">
        <v>112</v>
      </c>
      <c r="C102" s="42" t="s">
        <v>15</v>
      </c>
      <c r="D102" s="56">
        <v>2.0499999999999998</v>
      </c>
      <c r="E102" s="70">
        <v>0</v>
      </c>
      <c r="F102" s="9">
        <f t="shared" si="30"/>
        <v>0</v>
      </c>
      <c r="G102" s="69">
        <v>0</v>
      </c>
      <c r="H102" s="9">
        <f t="shared" si="31"/>
        <v>0</v>
      </c>
      <c r="I102" s="10"/>
      <c r="J102" s="9">
        <f t="shared" si="18"/>
        <v>0</v>
      </c>
      <c r="K102" s="11"/>
      <c r="L102" s="9">
        <f t="shared" si="19"/>
        <v>0</v>
      </c>
      <c r="M102" s="11"/>
      <c r="N102" s="9">
        <f t="shared" si="32"/>
        <v>0</v>
      </c>
      <c r="O102" s="10"/>
      <c r="P102" s="9">
        <f t="shared" si="20"/>
        <v>0</v>
      </c>
      <c r="Q102" s="10"/>
      <c r="R102" s="9">
        <f t="shared" si="21"/>
        <v>0</v>
      </c>
      <c r="S102" s="10"/>
      <c r="T102" s="9">
        <f t="shared" si="22"/>
        <v>0</v>
      </c>
      <c r="U102" s="11"/>
      <c r="V102" s="9">
        <f t="shared" si="23"/>
        <v>0</v>
      </c>
      <c r="W102" s="11"/>
      <c r="X102" s="9">
        <f t="shared" si="24"/>
        <v>0</v>
      </c>
      <c r="Y102" s="10"/>
      <c r="Z102" s="9">
        <f t="shared" si="33"/>
        <v>0</v>
      </c>
      <c r="AA102" s="11"/>
      <c r="AB102" s="9">
        <f t="shared" si="34"/>
        <v>0</v>
      </c>
      <c r="AC102" s="11"/>
      <c r="AD102" s="9">
        <f t="shared" si="25"/>
        <v>0</v>
      </c>
      <c r="AE102" s="11"/>
      <c r="AF102" s="9">
        <f t="shared" si="26"/>
        <v>0</v>
      </c>
      <c r="AG102" s="11"/>
      <c r="AH102" s="9">
        <f t="shared" si="27"/>
        <v>0</v>
      </c>
      <c r="AI102" s="11"/>
      <c r="AJ102" s="9">
        <f t="shared" si="28"/>
        <v>0</v>
      </c>
      <c r="AK102" s="10"/>
      <c r="AL102" s="12">
        <f t="shared" si="29"/>
        <v>0</v>
      </c>
      <c r="AM102" s="13">
        <f t="shared" si="35"/>
        <v>0</v>
      </c>
    </row>
    <row r="103" spans="1:39" hidden="1" x14ac:dyDescent="0.25">
      <c r="A103" s="14" t="s">
        <v>11</v>
      </c>
      <c r="B103" s="15" t="s">
        <v>113</v>
      </c>
      <c r="C103" s="42" t="s">
        <v>15</v>
      </c>
      <c r="D103" s="56">
        <v>4.41</v>
      </c>
      <c r="E103" s="70">
        <v>0</v>
      </c>
      <c r="F103" s="9">
        <f t="shared" si="30"/>
        <v>0</v>
      </c>
      <c r="G103" s="69">
        <v>0</v>
      </c>
      <c r="H103" s="9">
        <f t="shared" si="31"/>
        <v>0</v>
      </c>
      <c r="I103" s="10"/>
      <c r="J103" s="9">
        <f t="shared" si="18"/>
        <v>0</v>
      </c>
      <c r="K103" s="11"/>
      <c r="L103" s="9">
        <f t="shared" si="19"/>
        <v>0</v>
      </c>
      <c r="M103" s="11"/>
      <c r="N103" s="9">
        <f t="shared" si="32"/>
        <v>0</v>
      </c>
      <c r="O103" s="10"/>
      <c r="P103" s="9">
        <f t="shared" si="20"/>
        <v>0</v>
      </c>
      <c r="Q103" s="10"/>
      <c r="R103" s="9">
        <f t="shared" si="21"/>
        <v>0</v>
      </c>
      <c r="S103" s="10"/>
      <c r="T103" s="9">
        <f t="shared" si="22"/>
        <v>0</v>
      </c>
      <c r="U103" s="11"/>
      <c r="V103" s="9">
        <f t="shared" si="23"/>
        <v>0</v>
      </c>
      <c r="W103" s="11"/>
      <c r="X103" s="9">
        <f t="shared" si="24"/>
        <v>0</v>
      </c>
      <c r="Y103" s="10"/>
      <c r="Z103" s="9">
        <f t="shared" si="33"/>
        <v>0</v>
      </c>
      <c r="AA103" s="11"/>
      <c r="AB103" s="9">
        <f t="shared" si="34"/>
        <v>0</v>
      </c>
      <c r="AC103" s="11"/>
      <c r="AD103" s="9">
        <f t="shared" si="25"/>
        <v>0</v>
      </c>
      <c r="AE103" s="11"/>
      <c r="AF103" s="9">
        <f t="shared" si="26"/>
        <v>0</v>
      </c>
      <c r="AG103" s="11"/>
      <c r="AH103" s="9">
        <f t="shared" si="27"/>
        <v>0</v>
      </c>
      <c r="AI103" s="11"/>
      <c r="AJ103" s="9">
        <f t="shared" si="28"/>
        <v>0</v>
      </c>
      <c r="AK103" s="10"/>
      <c r="AL103" s="12">
        <f t="shared" si="29"/>
        <v>0</v>
      </c>
      <c r="AM103" s="13">
        <f t="shared" si="35"/>
        <v>0</v>
      </c>
    </row>
    <row r="104" spans="1:39" hidden="1" x14ac:dyDescent="0.25">
      <c r="A104" s="14" t="s">
        <v>11</v>
      </c>
      <c r="B104" s="15" t="s">
        <v>114</v>
      </c>
      <c r="C104" s="42" t="s">
        <v>15</v>
      </c>
      <c r="D104" s="56">
        <v>1.72</v>
      </c>
      <c r="E104" s="70">
        <v>0</v>
      </c>
      <c r="F104" s="9">
        <f t="shared" si="30"/>
        <v>0</v>
      </c>
      <c r="G104" s="69">
        <v>4</v>
      </c>
      <c r="H104" s="9">
        <f t="shared" si="31"/>
        <v>6.88</v>
      </c>
      <c r="I104" s="10"/>
      <c r="J104" s="9">
        <f t="shared" si="18"/>
        <v>0</v>
      </c>
      <c r="K104" s="11"/>
      <c r="L104" s="9">
        <f t="shared" si="19"/>
        <v>0</v>
      </c>
      <c r="M104" s="11"/>
      <c r="N104" s="9">
        <f t="shared" si="32"/>
        <v>0</v>
      </c>
      <c r="O104" s="10"/>
      <c r="P104" s="9">
        <f t="shared" si="20"/>
        <v>0</v>
      </c>
      <c r="Q104" s="10"/>
      <c r="R104" s="9">
        <f t="shared" si="21"/>
        <v>0</v>
      </c>
      <c r="S104" s="10"/>
      <c r="T104" s="9">
        <f t="shared" si="22"/>
        <v>0</v>
      </c>
      <c r="U104" s="11"/>
      <c r="V104" s="9">
        <f t="shared" si="23"/>
        <v>0</v>
      </c>
      <c r="W104" s="11"/>
      <c r="X104" s="9">
        <f t="shared" si="24"/>
        <v>0</v>
      </c>
      <c r="Y104" s="10"/>
      <c r="Z104" s="9">
        <f t="shared" si="33"/>
        <v>0</v>
      </c>
      <c r="AA104" s="11"/>
      <c r="AB104" s="9">
        <f t="shared" si="34"/>
        <v>0</v>
      </c>
      <c r="AC104" s="11"/>
      <c r="AD104" s="9">
        <f t="shared" si="25"/>
        <v>0</v>
      </c>
      <c r="AE104" s="11"/>
      <c r="AF104" s="9">
        <f t="shared" si="26"/>
        <v>0</v>
      </c>
      <c r="AG104" s="11"/>
      <c r="AH104" s="9">
        <f t="shared" si="27"/>
        <v>0</v>
      </c>
      <c r="AI104" s="11"/>
      <c r="AJ104" s="9">
        <f t="shared" si="28"/>
        <v>0</v>
      </c>
      <c r="AK104" s="10"/>
      <c r="AL104" s="12">
        <f t="shared" si="29"/>
        <v>0</v>
      </c>
      <c r="AM104" s="13">
        <f t="shared" si="35"/>
        <v>6.88</v>
      </c>
    </row>
    <row r="105" spans="1:39" hidden="1" x14ac:dyDescent="0.25">
      <c r="A105" s="14" t="s">
        <v>11</v>
      </c>
      <c r="B105" s="15" t="s">
        <v>115</v>
      </c>
      <c r="C105" s="42" t="s">
        <v>15</v>
      </c>
      <c r="D105" s="56">
        <f>273/100</f>
        <v>2.73</v>
      </c>
      <c r="E105" s="70">
        <v>0</v>
      </c>
      <c r="F105" s="9">
        <f t="shared" si="30"/>
        <v>0</v>
      </c>
      <c r="G105" s="69">
        <v>2</v>
      </c>
      <c r="H105" s="9">
        <f t="shared" si="31"/>
        <v>5.46</v>
      </c>
      <c r="I105" s="10"/>
      <c r="J105" s="9">
        <f t="shared" si="18"/>
        <v>0</v>
      </c>
      <c r="K105" s="11"/>
      <c r="L105" s="9">
        <f t="shared" si="19"/>
        <v>0</v>
      </c>
      <c r="M105" s="11"/>
      <c r="N105" s="9">
        <f t="shared" si="32"/>
        <v>0</v>
      </c>
      <c r="O105" s="10"/>
      <c r="P105" s="9">
        <f t="shared" si="20"/>
        <v>0</v>
      </c>
      <c r="Q105" s="10"/>
      <c r="R105" s="9">
        <f t="shared" si="21"/>
        <v>0</v>
      </c>
      <c r="S105" s="10"/>
      <c r="T105" s="9">
        <f t="shared" si="22"/>
        <v>0</v>
      </c>
      <c r="U105" s="11"/>
      <c r="V105" s="9">
        <f t="shared" si="23"/>
        <v>0</v>
      </c>
      <c r="W105" s="11"/>
      <c r="X105" s="9">
        <f t="shared" si="24"/>
        <v>0</v>
      </c>
      <c r="Y105" s="10"/>
      <c r="Z105" s="9">
        <f t="shared" si="33"/>
        <v>0</v>
      </c>
      <c r="AA105" s="11"/>
      <c r="AB105" s="9">
        <f t="shared" si="34"/>
        <v>0</v>
      </c>
      <c r="AC105" s="11"/>
      <c r="AD105" s="9">
        <f t="shared" si="25"/>
        <v>0</v>
      </c>
      <c r="AE105" s="11"/>
      <c r="AF105" s="9">
        <f t="shared" si="26"/>
        <v>0</v>
      </c>
      <c r="AG105" s="11"/>
      <c r="AH105" s="9">
        <f t="shared" si="27"/>
        <v>0</v>
      </c>
      <c r="AI105" s="11"/>
      <c r="AJ105" s="9">
        <f t="shared" si="28"/>
        <v>0</v>
      </c>
      <c r="AK105" s="10"/>
      <c r="AL105" s="12">
        <f t="shared" si="29"/>
        <v>0</v>
      </c>
      <c r="AM105" s="13">
        <f t="shared" si="35"/>
        <v>5.46</v>
      </c>
    </row>
    <row r="106" spans="1:39" hidden="1" x14ac:dyDescent="0.25">
      <c r="A106" s="14" t="s">
        <v>11</v>
      </c>
      <c r="B106" s="15" t="s">
        <v>116</v>
      </c>
      <c r="C106" s="42" t="s">
        <v>15</v>
      </c>
      <c r="D106" s="56">
        <v>0.53</v>
      </c>
      <c r="E106" s="70">
        <v>0</v>
      </c>
      <c r="F106" s="9">
        <f t="shared" si="30"/>
        <v>0</v>
      </c>
      <c r="G106" s="69">
        <v>0</v>
      </c>
      <c r="H106" s="9">
        <f t="shared" si="31"/>
        <v>0</v>
      </c>
      <c r="I106" s="10"/>
      <c r="J106" s="9">
        <f t="shared" si="18"/>
        <v>0</v>
      </c>
      <c r="K106" s="11"/>
      <c r="L106" s="9">
        <f t="shared" si="19"/>
        <v>0</v>
      </c>
      <c r="M106" s="11"/>
      <c r="N106" s="9">
        <f t="shared" si="32"/>
        <v>0</v>
      </c>
      <c r="O106" s="10"/>
      <c r="P106" s="9">
        <f t="shared" si="20"/>
        <v>0</v>
      </c>
      <c r="Q106" s="10"/>
      <c r="R106" s="9">
        <f t="shared" si="21"/>
        <v>0</v>
      </c>
      <c r="S106" s="10"/>
      <c r="T106" s="9">
        <f t="shared" si="22"/>
        <v>0</v>
      </c>
      <c r="U106" s="11"/>
      <c r="V106" s="9">
        <f t="shared" si="23"/>
        <v>0</v>
      </c>
      <c r="W106" s="11"/>
      <c r="X106" s="9">
        <f t="shared" si="24"/>
        <v>0</v>
      </c>
      <c r="Y106" s="10"/>
      <c r="Z106" s="9">
        <f t="shared" si="33"/>
        <v>0</v>
      </c>
      <c r="AA106" s="11"/>
      <c r="AB106" s="9">
        <f t="shared" si="34"/>
        <v>0</v>
      </c>
      <c r="AC106" s="11"/>
      <c r="AD106" s="9">
        <f t="shared" si="25"/>
        <v>0</v>
      </c>
      <c r="AE106" s="11"/>
      <c r="AF106" s="9">
        <f t="shared" si="26"/>
        <v>0</v>
      </c>
      <c r="AG106" s="11"/>
      <c r="AH106" s="9">
        <f t="shared" si="27"/>
        <v>0</v>
      </c>
      <c r="AI106" s="11"/>
      <c r="AJ106" s="9">
        <f t="shared" si="28"/>
        <v>0</v>
      </c>
      <c r="AK106" s="10"/>
      <c r="AL106" s="12">
        <f t="shared" si="29"/>
        <v>0</v>
      </c>
      <c r="AM106" s="13">
        <f t="shared" si="35"/>
        <v>0</v>
      </c>
    </row>
    <row r="107" spans="1:39" hidden="1" x14ac:dyDescent="0.25">
      <c r="A107" s="14" t="s">
        <v>11</v>
      </c>
      <c r="B107" s="15" t="s">
        <v>457</v>
      </c>
      <c r="C107" s="42" t="s">
        <v>15</v>
      </c>
      <c r="D107" s="56">
        <v>27</v>
      </c>
      <c r="E107" s="70">
        <v>0</v>
      </c>
      <c r="F107" s="9">
        <f t="shared" si="30"/>
        <v>0</v>
      </c>
      <c r="G107" s="69">
        <v>0</v>
      </c>
      <c r="H107" s="9">
        <f t="shared" si="31"/>
        <v>0</v>
      </c>
      <c r="I107" s="10"/>
      <c r="J107" s="9">
        <f t="shared" si="18"/>
        <v>0</v>
      </c>
      <c r="K107" s="11"/>
      <c r="L107" s="9">
        <f t="shared" si="19"/>
        <v>0</v>
      </c>
      <c r="M107" s="11"/>
      <c r="N107" s="9">
        <f t="shared" si="32"/>
        <v>0</v>
      </c>
      <c r="O107" s="10"/>
      <c r="P107" s="9">
        <f t="shared" si="20"/>
        <v>0</v>
      </c>
      <c r="Q107" s="10"/>
      <c r="R107" s="9">
        <f t="shared" si="21"/>
        <v>0</v>
      </c>
      <c r="S107" s="10"/>
      <c r="T107" s="9">
        <f t="shared" si="22"/>
        <v>0</v>
      </c>
      <c r="U107" s="11"/>
      <c r="V107" s="9">
        <f t="shared" si="23"/>
        <v>0</v>
      </c>
      <c r="W107" s="11"/>
      <c r="X107" s="9">
        <f t="shared" si="24"/>
        <v>0</v>
      </c>
      <c r="Y107" s="10"/>
      <c r="Z107" s="9">
        <f t="shared" si="33"/>
        <v>0</v>
      </c>
      <c r="AA107" s="11"/>
      <c r="AB107" s="9">
        <f t="shared" si="34"/>
        <v>0</v>
      </c>
      <c r="AC107" s="11"/>
      <c r="AD107" s="9">
        <f t="shared" si="25"/>
        <v>0</v>
      </c>
      <c r="AE107" s="11"/>
      <c r="AF107" s="9">
        <f t="shared" si="26"/>
        <v>0</v>
      </c>
      <c r="AG107" s="11"/>
      <c r="AH107" s="9">
        <f t="shared" si="27"/>
        <v>0</v>
      </c>
      <c r="AI107" s="11"/>
      <c r="AJ107" s="9">
        <f t="shared" si="28"/>
        <v>0</v>
      </c>
      <c r="AK107" s="10"/>
      <c r="AL107" s="12">
        <f t="shared" si="29"/>
        <v>0</v>
      </c>
      <c r="AM107" s="13">
        <f t="shared" si="35"/>
        <v>0</v>
      </c>
    </row>
    <row r="108" spans="1:39" hidden="1" x14ac:dyDescent="0.25">
      <c r="A108" s="14" t="s">
        <v>11</v>
      </c>
      <c r="B108" s="15" t="s">
        <v>458</v>
      </c>
      <c r="C108" s="42" t="s">
        <v>15</v>
      </c>
      <c r="D108" s="56">
        <v>37.07</v>
      </c>
      <c r="E108" s="70">
        <v>2</v>
      </c>
      <c r="F108" s="9">
        <f t="shared" si="30"/>
        <v>74.14</v>
      </c>
      <c r="G108" s="69">
        <v>0</v>
      </c>
      <c r="H108" s="9">
        <f t="shared" si="31"/>
        <v>0</v>
      </c>
      <c r="I108" s="10"/>
      <c r="J108" s="9">
        <f t="shared" si="18"/>
        <v>0</v>
      </c>
      <c r="K108" s="11"/>
      <c r="L108" s="9">
        <f t="shared" si="19"/>
        <v>0</v>
      </c>
      <c r="M108" s="78">
        <v>5</v>
      </c>
      <c r="N108" s="9">
        <f t="shared" si="32"/>
        <v>215.00599999999997</v>
      </c>
      <c r="O108" s="10"/>
      <c r="P108" s="9">
        <f t="shared" si="20"/>
        <v>0</v>
      </c>
      <c r="Q108" s="10"/>
      <c r="R108" s="9">
        <f t="shared" si="21"/>
        <v>0</v>
      </c>
      <c r="S108" s="10"/>
      <c r="T108" s="9">
        <f t="shared" si="22"/>
        <v>0</v>
      </c>
      <c r="U108" s="11"/>
      <c r="V108" s="9">
        <f t="shared" si="23"/>
        <v>0</v>
      </c>
      <c r="W108" s="11"/>
      <c r="X108" s="9">
        <f t="shared" si="24"/>
        <v>0</v>
      </c>
      <c r="Y108" s="10"/>
      <c r="Z108" s="9">
        <f t="shared" si="33"/>
        <v>0</v>
      </c>
      <c r="AA108" s="11"/>
      <c r="AB108" s="9">
        <f t="shared" si="34"/>
        <v>0</v>
      </c>
      <c r="AC108" s="11"/>
      <c r="AD108" s="9">
        <f t="shared" si="25"/>
        <v>0</v>
      </c>
      <c r="AE108" s="11"/>
      <c r="AF108" s="65">
        <f t="shared" si="26"/>
        <v>0</v>
      </c>
      <c r="AG108" s="11"/>
      <c r="AH108" s="9">
        <f t="shared" si="27"/>
        <v>0</v>
      </c>
      <c r="AI108" s="11"/>
      <c r="AJ108" s="9">
        <f t="shared" si="28"/>
        <v>0</v>
      </c>
      <c r="AK108" s="10"/>
      <c r="AL108" s="12">
        <f t="shared" si="29"/>
        <v>0</v>
      </c>
      <c r="AM108" s="13">
        <f t="shared" si="35"/>
        <v>289.14599999999996</v>
      </c>
    </row>
    <row r="109" spans="1:39" hidden="1" x14ac:dyDescent="0.25">
      <c r="A109" s="14" t="s">
        <v>11</v>
      </c>
      <c r="B109" s="15" t="s">
        <v>117</v>
      </c>
      <c r="C109" s="42" t="s">
        <v>15</v>
      </c>
      <c r="D109" s="56">
        <v>28.3</v>
      </c>
      <c r="E109" s="70">
        <v>0</v>
      </c>
      <c r="F109" s="9">
        <f t="shared" si="30"/>
        <v>0</v>
      </c>
      <c r="G109" s="69">
        <v>1</v>
      </c>
      <c r="H109" s="9">
        <f t="shared" si="31"/>
        <v>28.3</v>
      </c>
      <c r="I109" s="10"/>
      <c r="J109" s="9">
        <f t="shared" si="18"/>
        <v>0</v>
      </c>
      <c r="K109" s="11"/>
      <c r="L109" s="9">
        <f t="shared" si="19"/>
        <v>0</v>
      </c>
      <c r="M109" s="11"/>
      <c r="N109" s="9">
        <f t="shared" si="32"/>
        <v>0</v>
      </c>
      <c r="O109" s="10"/>
      <c r="P109" s="9">
        <f t="shared" si="20"/>
        <v>0</v>
      </c>
      <c r="Q109" s="10"/>
      <c r="R109" s="9">
        <f t="shared" si="21"/>
        <v>0</v>
      </c>
      <c r="S109" s="10"/>
      <c r="T109" s="9">
        <f t="shared" si="22"/>
        <v>0</v>
      </c>
      <c r="U109" s="11"/>
      <c r="V109" s="9">
        <f t="shared" si="23"/>
        <v>0</v>
      </c>
      <c r="W109" s="11"/>
      <c r="X109" s="9">
        <f t="shared" si="24"/>
        <v>0</v>
      </c>
      <c r="Y109" s="10"/>
      <c r="Z109" s="9">
        <f t="shared" si="33"/>
        <v>0</v>
      </c>
      <c r="AA109" s="11"/>
      <c r="AB109" s="9">
        <f t="shared" si="34"/>
        <v>0</v>
      </c>
      <c r="AC109" s="11"/>
      <c r="AD109" s="9">
        <f t="shared" si="25"/>
        <v>0</v>
      </c>
      <c r="AE109" s="11"/>
      <c r="AF109" s="9">
        <f t="shared" si="26"/>
        <v>0</v>
      </c>
      <c r="AG109" s="11"/>
      <c r="AH109" s="9">
        <f t="shared" si="27"/>
        <v>0</v>
      </c>
      <c r="AI109" s="11"/>
      <c r="AJ109" s="9">
        <f t="shared" si="28"/>
        <v>0</v>
      </c>
      <c r="AK109" s="10"/>
      <c r="AL109" s="12">
        <f t="shared" si="29"/>
        <v>0</v>
      </c>
      <c r="AM109" s="13">
        <f t="shared" si="35"/>
        <v>28.3</v>
      </c>
    </row>
    <row r="110" spans="1:39" hidden="1" x14ac:dyDescent="0.25">
      <c r="A110" s="14" t="s">
        <v>11</v>
      </c>
      <c r="B110" s="15" t="s">
        <v>118</v>
      </c>
      <c r="C110" s="42" t="s">
        <v>15</v>
      </c>
      <c r="D110" s="56">
        <v>18.28</v>
      </c>
      <c r="E110" s="70">
        <v>0</v>
      </c>
      <c r="F110" s="9">
        <f t="shared" si="30"/>
        <v>0</v>
      </c>
      <c r="G110" s="69">
        <v>1</v>
      </c>
      <c r="H110" s="9">
        <f t="shared" si="31"/>
        <v>18.28</v>
      </c>
      <c r="I110" s="10"/>
      <c r="J110" s="9">
        <f t="shared" si="18"/>
        <v>0</v>
      </c>
      <c r="K110" s="11"/>
      <c r="L110" s="9">
        <f t="shared" si="19"/>
        <v>0</v>
      </c>
      <c r="M110" s="11"/>
      <c r="N110" s="9">
        <f t="shared" si="32"/>
        <v>0</v>
      </c>
      <c r="O110" s="10"/>
      <c r="P110" s="9">
        <f t="shared" si="20"/>
        <v>0</v>
      </c>
      <c r="Q110" s="10"/>
      <c r="R110" s="9">
        <f t="shared" si="21"/>
        <v>0</v>
      </c>
      <c r="S110" s="10"/>
      <c r="T110" s="9">
        <f t="shared" si="22"/>
        <v>0</v>
      </c>
      <c r="U110" s="11"/>
      <c r="V110" s="9">
        <f t="shared" si="23"/>
        <v>0</v>
      </c>
      <c r="W110" s="11"/>
      <c r="X110" s="9">
        <f t="shared" si="24"/>
        <v>0</v>
      </c>
      <c r="Y110" s="10"/>
      <c r="Z110" s="9">
        <f t="shared" si="33"/>
        <v>0</v>
      </c>
      <c r="AA110" s="11"/>
      <c r="AB110" s="9">
        <f t="shared" si="34"/>
        <v>0</v>
      </c>
      <c r="AC110" s="11"/>
      <c r="AD110" s="9">
        <f t="shared" si="25"/>
        <v>0</v>
      </c>
      <c r="AE110" s="11"/>
      <c r="AF110" s="9">
        <f t="shared" si="26"/>
        <v>0</v>
      </c>
      <c r="AG110" s="11"/>
      <c r="AH110" s="9">
        <f t="shared" si="27"/>
        <v>0</v>
      </c>
      <c r="AI110" s="11"/>
      <c r="AJ110" s="9">
        <f t="shared" si="28"/>
        <v>0</v>
      </c>
      <c r="AK110" s="10"/>
      <c r="AL110" s="12">
        <f t="shared" si="29"/>
        <v>0</v>
      </c>
      <c r="AM110" s="13">
        <f t="shared" si="35"/>
        <v>18.28</v>
      </c>
    </row>
    <row r="111" spans="1:39" hidden="1" x14ac:dyDescent="0.25">
      <c r="A111" s="14" t="s">
        <v>11</v>
      </c>
      <c r="B111" s="15" t="s">
        <v>119</v>
      </c>
      <c r="C111" s="42" t="s">
        <v>15</v>
      </c>
      <c r="D111" s="56">
        <v>18.28</v>
      </c>
      <c r="E111" s="70">
        <v>0</v>
      </c>
      <c r="F111" s="9">
        <f t="shared" si="30"/>
        <v>0</v>
      </c>
      <c r="G111" s="69">
        <v>0</v>
      </c>
      <c r="H111" s="9">
        <f t="shared" si="31"/>
        <v>0</v>
      </c>
      <c r="I111" s="10"/>
      <c r="J111" s="9">
        <f t="shared" si="18"/>
        <v>0</v>
      </c>
      <c r="K111" s="11"/>
      <c r="L111" s="9">
        <f t="shared" si="19"/>
        <v>0</v>
      </c>
      <c r="M111" s="11"/>
      <c r="N111" s="9">
        <f t="shared" si="32"/>
        <v>0</v>
      </c>
      <c r="O111" s="10"/>
      <c r="P111" s="9">
        <f t="shared" si="20"/>
        <v>0</v>
      </c>
      <c r="Q111" s="10"/>
      <c r="R111" s="9">
        <f t="shared" si="21"/>
        <v>0</v>
      </c>
      <c r="S111" s="10"/>
      <c r="T111" s="9">
        <f t="shared" si="22"/>
        <v>0</v>
      </c>
      <c r="U111" s="11"/>
      <c r="V111" s="9">
        <f t="shared" si="23"/>
        <v>0</v>
      </c>
      <c r="W111" s="11"/>
      <c r="X111" s="9">
        <f t="shared" si="24"/>
        <v>0</v>
      </c>
      <c r="Y111" s="10"/>
      <c r="Z111" s="9">
        <f t="shared" si="33"/>
        <v>0</v>
      </c>
      <c r="AA111" s="11"/>
      <c r="AB111" s="9">
        <f t="shared" si="34"/>
        <v>0</v>
      </c>
      <c r="AC111" s="11"/>
      <c r="AD111" s="9">
        <f t="shared" si="25"/>
        <v>0</v>
      </c>
      <c r="AE111" s="11"/>
      <c r="AF111" s="9">
        <f t="shared" si="26"/>
        <v>0</v>
      </c>
      <c r="AG111" s="11"/>
      <c r="AH111" s="9">
        <f t="shared" si="27"/>
        <v>0</v>
      </c>
      <c r="AI111" s="11"/>
      <c r="AJ111" s="9">
        <f t="shared" si="28"/>
        <v>0</v>
      </c>
      <c r="AK111" s="10"/>
      <c r="AL111" s="12">
        <f t="shared" si="29"/>
        <v>0</v>
      </c>
      <c r="AM111" s="13">
        <f t="shared" si="35"/>
        <v>0</v>
      </c>
    </row>
    <row r="112" spans="1:39" hidden="1" x14ac:dyDescent="0.25">
      <c r="A112" s="14" t="s">
        <v>11</v>
      </c>
      <c r="B112" s="15" t="s">
        <v>120</v>
      </c>
      <c r="C112" s="42" t="s">
        <v>15</v>
      </c>
      <c r="D112" s="56">
        <v>37.5</v>
      </c>
      <c r="E112" s="70">
        <v>0</v>
      </c>
      <c r="F112" s="9">
        <f t="shared" si="30"/>
        <v>0</v>
      </c>
      <c r="G112" s="69">
        <v>2</v>
      </c>
      <c r="H112" s="9">
        <f t="shared" si="31"/>
        <v>75</v>
      </c>
      <c r="I112" s="10"/>
      <c r="J112" s="9">
        <f t="shared" si="18"/>
        <v>0</v>
      </c>
      <c r="K112" s="11"/>
      <c r="L112" s="9">
        <f t="shared" si="19"/>
        <v>0</v>
      </c>
      <c r="M112" s="11"/>
      <c r="N112" s="9">
        <f t="shared" si="32"/>
        <v>0</v>
      </c>
      <c r="O112" s="10"/>
      <c r="P112" s="9">
        <f t="shared" si="20"/>
        <v>0</v>
      </c>
      <c r="Q112" s="10"/>
      <c r="R112" s="9">
        <f t="shared" si="21"/>
        <v>0</v>
      </c>
      <c r="S112" s="10"/>
      <c r="T112" s="9">
        <f t="shared" si="22"/>
        <v>0</v>
      </c>
      <c r="U112" s="11"/>
      <c r="V112" s="9">
        <f t="shared" si="23"/>
        <v>0</v>
      </c>
      <c r="W112" s="11"/>
      <c r="X112" s="9">
        <f t="shared" si="24"/>
        <v>0</v>
      </c>
      <c r="Y112" s="10"/>
      <c r="Z112" s="9">
        <f t="shared" si="33"/>
        <v>0</v>
      </c>
      <c r="AA112" s="11"/>
      <c r="AB112" s="9">
        <f t="shared" si="34"/>
        <v>0</v>
      </c>
      <c r="AC112" s="11"/>
      <c r="AD112" s="9">
        <f t="shared" si="25"/>
        <v>0</v>
      </c>
      <c r="AE112" s="11"/>
      <c r="AF112" s="9">
        <f t="shared" si="26"/>
        <v>0</v>
      </c>
      <c r="AG112" s="11"/>
      <c r="AH112" s="9">
        <f t="shared" si="27"/>
        <v>0</v>
      </c>
      <c r="AI112" s="11"/>
      <c r="AJ112" s="9">
        <f t="shared" si="28"/>
        <v>0</v>
      </c>
      <c r="AK112" s="10"/>
      <c r="AL112" s="12">
        <f t="shared" si="29"/>
        <v>0</v>
      </c>
      <c r="AM112" s="13">
        <f t="shared" si="35"/>
        <v>75</v>
      </c>
    </row>
    <row r="113" spans="1:39" hidden="1" x14ac:dyDescent="0.25">
      <c r="A113" s="14" t="s">
        <v>121</v>
      </c>
      <c r="B113" s="15" t="s">
        <v>122</v>
      </c>
      <c r="C113" s="48" t="s">
        <v>437</v>
      </c>
      <c r="D113" s="56">
        <f>0.6*100</f>
        <v>60</v>
      </c>
      <c r="E113" s="70">
        <v>0</v>
      </c>
      <c r="F113" s="9">
        <f t="shared" si="30"/>
        <v>0</v>
      </c>
      <c r="G113" s="69">
        <v>0</v>
      </c>
      <c r="H113" s="9">
        <f t="shared" si="31"/>
        <v>0</v>
      </c>
      <c r="I113" s="10"/>
      <c r="J113" s="9">
        <f t="shared" si="18"/>
        <v>0</v>
      </c>
      <c r="K113" s="11"/>
      <c r="L113" s="9">
        <f t="shared" si="19"/>
        <v>0</v>
      </c>
      <c r="M113" s="78">
        <v>15</v>
      </c>
      <c r="N113" s="9">
        <f t="shared" si="32"/>
        <v>1044</v>
      </c>
      <c r="O113" s="10"/>
      <c r="P113" s="9">
        <f t="shared" si="20"/>
        <v>0</v>
      </c>
      <c r="Q113" s="10"/>
      <c r="R113" s="9">
        <f t="shared" si="21"/>
        <v>0</v>
      </c>
      <c r="S113" s="10"/>
      <c r="T113" s="9">
        <f t="shared" si="22"/>
        <v>0</v>
      </c>
      <c r="U113" s="11"/>
      <c r="V113" s="9">
        <f t="shared" si="23"/>
        <v>0</v>
      </c>
      <c r="W113" s="11"/>
      <c r="X113" s="9">
        <f t="shared" si="24"/>
        <v>0</v>
      </c>
      <c r="Y113" s="10"/>
      <c r="Z113" s="9">
        <f t="shared" si="33"/>
        <v>0</v>
      </c>
      <c r="AA113" s="10"/>
      <c r="AB113" s="9">
        <f t="shared" si="34"/>
        <v>0</v>
      </c>
      <c r="AC113" s="11"/>
      <c r="AD113" s="9">
        <f t="shared" si="25"/>
        <v>0</v>
      </c>
      <c r="AE113" s="11"/>
      <c r="AF113" s="9">
        <f t="shared" si="26"/>
        <v>0</v>
      </c>
      <c r="AG113" s="11"/>
      <c r="AH113" s="9">
        <f t="shared" si="27"/>
        <v>0</v>
      </c>
      <c r="AI113" s="11"/>
      <c r="AJ113" s="9">
        <f t="shared" si="28"/>
        <v>0</v>
      </c>
      <c r="AK113" s="10"/>
      <c r="AL113" s="12">
        <f t="shared" si="29"/>
        <v>0</v>
      </c>
      <c r="AM113" s="13">
        <f t="shared" si="35"/>
        <v>1044</v>
      </c>
    </row>
    <row r="114" spans="1:39" hidden="1" x14ac:dyDescent="0.25">
      <c r="A114" s="14" t="s">
        <v>121</v>
      </c>
      <c r="B114" s="15" t="s">
        <v>123</v>
      </c>
      <c r="C114" s="49" t="s">
        <v>438</v>
      </c>
      <c r="D114" s="57">
        <f>0.09*50</f>
        <v>4.5</v>
      </c>
      <c r="E114" s="70">
        <v>0</v>
      </c>
      <c r="F114" s="9">
        <f t="shared" si="30"/>
        <v>0</v>
      </c>
      <c r="G114" s="69">
        <v>0</v>
      </c>
      <c r="H114" s="9">
        <f t="shared" si="31"/>
        <v>0</v>
      </c>
      <c r="I114" s="10"/>
      <c r="J114" s="9">
        <f t="shared" si="18"/>
        <v>0</v>
      </c>
      <c r="K114" s="11"/>
      <c r="L114" s="9">
        <f t="shared" si="19"/>
        <v>0</v>
      </c>
      <c r="M114" s="11"/>
      <c r="N114" s="9">
        <f t="shared" si="32"/>
        <v>0</v>
      </c>
      <c r="O114" s="10"/>
      <c r="P114" s="9">
        <f t="shared" si="20"/>
        <v>0</v>
      </c>
      <c r="Q114" s="10"/>
      <c r="R114" s="9">
        <f t="shared" si="21"/>
        <v>0</v>
      </c>
      <c r="S114" s="10"/>
      <c r="T114" s="9">
        <f t="shared" si="22"/>
        <v>0</v>
      </c>
      <c r="U114" s="11"/>
      <c r="V114" s="9">
        <f t="shared" si="23"/>
        <v>0</v>
      </c>
      <c r="W114" s="11"/>
      <c r="X114" s="9">
        <f t="shared" si="24"/>
        <v>0</v>
      </c>
      <c r="Y114" s="10"/>
      <c r="Z114" s="9">
        <f t="shared" si="33"/>
        <v>0</v>
      </c>
      <c r="AA114" s="11"/>
      <c r="AB114" s="9">
        <f t="shared" si="34"/>
        <v>0</v>
      </c>
      <c r="AC114" s="11"/>
      <c r="AD114" s="9">
        <f t="shared" si="25"/>
        <v>0</v>
      </c>
      <c r="AE114" s="11"/>
      <c r="AF114" s="9">
        <f t="shared" si="26"/>
        <v>0</v>
      </c>
      <c r="AG114" s="11"/>
      <c r="AH114" s="9">
        <f t="shared" si="27"/>
        <v>0</v>
      </c>
      <c r="AI114" s="11"/>
      <c r="AJ114" s="9">
        <f t="shared" si="28"/>
        <v>0</v>
      </c>
      <c r="AK114" s="10"/>
      <c r="AL114" s="12">
        <f t="shared" si="29"/>
        <v>0</v>
      </c>
      <c r="AM114" s="13">
        <f t="shared" si="35"/>
        <v>0</v>
      </c>
    </row>
    <row r="115" spans="1:39" hidden="1" x14ac:dyDescent="0.25">
      <c r="A115" s="14" t="s">
        <v>121</v>
      </c>
      <c r="B115" s="15" t="s">
        <v>124</v>
      </c>
      <c r="C115" s="49" t="s">
        <v>438</v>
      </c>
      <c r="D115" s="57">
        <f>0.09*50</f>
        <v>4.5</v>
      </c>
      <c r="E115" s="70">
        <v>0</v>
      </c>
      <c r="F115" s="9">
        <f t="shared" si="30"/>
        <v>0</v>
      </c>
      <c r="G115" s="69">
        <v>0</v>
      </c>
      <c r="H115" s="9">
        <f t="shared" si="31"/>
        <v>0</v>
      </c>
      <c r="I115" s="10"/>
      <c r="J115" s="9">
        <f t="shared" si="18"/>
        <v>0</v>
      </c>
      <c r="K115" s="11"/>
      <c r="L115" s="9">
        <f t="shared" si="19"/>
        <v>0</v>
      </c>
      <c r="M115" s="11"/>
      <c r="N115" s="9">
        <f t="shared" si="32"/>
        <v>0</v>
      </c>
      <c r="O115" s="10"/>
      <c r="P115" s="9">
        <f t="shared" si="20"/>
        <v>0</v>
      </c>
      <c r="Q115" s="10"/>
      <c r="R115" s="9">
        <f t="shared" si="21"/>
        <v>0</v>
      </c>
      <c r="S115" s="10"/>
      <c r="T115" s="9">
        <f t="shared" si="22"/>
        <v>0</v>
      </c>
      <c r="U115" s="11"/>
      <c r="V115" s="9">
        <f t="shared" si="23"/>
        <v>0</v>
      </c>
      <c r="W115" s="11"/>
      <c r="X115" s="9">
        <f t="shared" si="24"/>
        <v>0</v>
      </c>
      <c r="Y115" s="10"/>
      <c r="Z115" s="9">
        <f t="shared" si="33"/>
        <v>0</v>
      </c>
      <c r="AA115" s="11"/>
      <c r="AB115" s="9">
        <f t="shared" si="34"/>
        <v>0</v>
      </c>
      <c r="AC115" s="11"/>
      <c r="AD115" s="9">
        <f t="shared" si="25"/>
        <v>0</v>
      </c>
      <c r="AE115" s="11"/>
      <c r="AF115" s="9">
        <f t="shared" si="26"/>
        <v>0</v>
      </c>
      <c r="AG115" s="11"/>
      <c r="AH115" s="9">
        <f t="shared" si="27"/>
        <v>0</v>
      </c>
      <c r="AI115" s="11"/>
      <c r="AJ115" s="9">
        <f t="shared" si="28"/>
        <v>0</v>
      </c>
      <c r="AK115" s="10"/>
      <c r="AL115" s="12">
        <f t="shared" si="29"/>
        <v>0</v>
      </c>
      <c r="AM115" s="13">
        <f t="shared" si="35"/>
        <v>0</v>
      </c>
    </row>
    <row r="116" spans="1:39" hidden="1" x14ac:dyDescent="0.25">
      <c r="A116" s="14" t="s">
        <v>121</v>
      </c>
      <c r="B116" s="15" t="s">
        <v>125</v>
      </c>
      <c r="C116" s="49" t="s">
        <v>438</v>
      </c>
      <c r="D116" s="57">
        <f>0.28*50</f>
        <v>14.000000000000002</v>
      </c>
      <c r="E116" s="70">
        <v>0</v>
      </c>
      <c r="F116" s="9">
        <f t="shared" si="30"/>
        <v>0</v>
      </c>
      <c r="G116" s="69">
        <v>0</v>
      </c>
      <c r="H116" s="9">
        <f t="shared" si="31"/>
        <v>0</v>
      </c>
      <c r="I116" s="10"/>
      <c r="J116" s="9">
        <f t="shared" si="18"/>
        <v>0</v>
      </c>
      <c r="K116" s="11"/>
      <c r="L116" s="9">
        <f t="shared" si="19"/>
        <v>0</v>
      </c>
      <c r="M116" s="78">
        <v>5</v>
      </c>
      <c r="N116" s="9">
        <f t="shared" si="32"/>
        <v>81.200000000000017</v>
      </c>
      <c r="O116" s="10"/>
      <c r="P116" s="9">
        <f t="shared" si="20"/>
        <v>0</v>
      </c>
      <c r="Q116" s="10"/>
      <c r="R116" s="9">
        <f t="shared" si="21"/>
        <v>0</v>
      </c>
      <c r="S116" s="10"/>
      <c r="T116" s="9">
        <f t="shared" si="22"/>
        <v>0</v>
      </c>
      <c r="U116" s="11"/>
      <c r="V116" s="9">
        <f t="shared" si="23"/>
        <v>0</v>
      </c>
      <c r="W116" s="11"/>
      <c r="X116" s="9">
        <f t="shared" si="24"/>
        <v>0</v>
      </c>
      <c r="Y116" s="10"/>
      <c r="Z116" s="9">
        <f t="shared" si="33"/>
        <v>0</v>
      </c>
      <c r="AA116" s="78">
        <v>2</v>
      </c>
      <c r="AB116" s="9">
        <f t="shared" si="34"/>
        <v>32.480000000000004</v>
      </c>
      <c r="AC116" s="11"/>
      <c r="AD116" s="9">
        <f t="shared" si="25"/>
        <v>0</v>
      </c>
      <c r="AE116" s="11"/>
      <c r="AF116" s="9">
        <f t="shared" si="26"/>
        <v>0</v>
      </c>
      <c r="AG116" s="11"/>
      <c r="AH116" s="9">
        <f t="shared" si="27"/>
        <v>0</v>
      </c>
      <c r="AI116" s="11"/>
      <c r="AJ116" s="9">
        <f t="shared" si="28"/>
        <v>0</v>
      </c>
      <c r="AK116" s="10"/>
      <c r="AL116" s="12">
        <f t="shared" si="29"/>
        <v>0</v>
      </c>
      <c r="AM116" s="13">
        <f t="shared" si="35"/>
        <v>113.68000000000002</v>
      </c>
    </row>
    <row r="117" spans="1:39" hidden="1" x14ac:dyDescent="0.25">
      <c r="A117" s="14" t="s">
        <v>121</v>
      </c>
      <c r="B117" s="15" t="s">
        <v>127</v>
      </c>
      <c r="C117" s="49" t="s">
        <v>126</v>
      </c>
      <c r="D117" s="57">
        <f>0.28*50</f>
        <v>14.000000000000002</v>
      </c>
      <c r="E117" s="70">
        <v>0</v>
      </c>
      <c r="F117" s="9">
        <f t="shared" si="30"/>
        <v>0</v>
      </c>
      <c r="G117" s="69">
        <v>0</v>
      </c>
      <c r="H117" s="9">
        <f t="shared" si="31"/>
        <v>0</v>
      </c>
      <c r="I117" s="10"/>
      <c r="J117" s="9">
        <f t="shared" si="18"/>
        <v>0</v>
      </c>
      <c r="K117" s="11"/>
      <c r="L117" s="9">
        <f t="shared" si="19"/>
        <v>0</v>
      </c>
      <c r="M117" s="11"/>
      <c r="N117" s="9">
        <f t="shared" si="32"/>
        <v>0</v>
      </c>
      <c r="O117" s="10"/>
      <c r="P117" s="9">
        <f t="shared" si="20"/>
        <v>0</v>
      </c>
      <c r="Q117" s="10"/>
      <c r="R117" s="9">
        <f t="shared" si="21"/>
        <v>0</v>
      </c>
      <c r="S117" s="10"/>
      <c r="T117" s="9">
        <f t="shared" si="22"/>
        <v>0</v>
      </c>
      <c r="U117" s="11"/>
      <c r="V117" s="9">
        <f t="shared" si="23"/>
        <v>0</v>
      </c>
      <c r="W117" s="11"/>
      <c r="X117" s="9">
        <f t="shared" si="24"/>
        <v>0</v>
      </c>
      <c r="Y117" s="10"/>
      <c r="Z117" s="9">
        <f t="shared" si="33"/>
        <v>0</v>
      </c>
      <c r="AA117" s="78">
        <v>3</v>
      </c>
      <c r="AB117" s="9">
        <f t="shared" si="34"/>
        <v>48.720000000000006</v>
      </c>
      <c r="AC117" s="11"/>
      <c r="AD117" s="9">
        <f t="shared" si="25"/>
        <v>0</v>
      </c>
      <c r="AE117" s="11"/>
      <c r="AF117" s="9">
        <f t="shared" si="26"/>
        <v>0</v>
      </c>
      <c r="AG117" s="11"/>
      <c r="AH117" s="9">
        <f t="shared" si="27"/>
        <v>0</v>
      </c>
      <c r="AI117" s="11"/>
      <c r="AJ117" s="9">
        <f t="shared" si="28"/>
        <v>0</v>
      </c>
      <c r="AK117" s="10"/>
      <c r="AL117" s="12">
        <f t="shared" si="29"/>
        <v>0</v>
      </c>
      <c r="AM117" s="13">
        <f t="shared" si="35"/>
        <v>48.720000000000006</v>
      </c>
    </row>
    <row r="118" spans="1:39" hidden="1" x14ac:dyDescent="0.25">
      <c r="A118" s="14" t="s">
        <v>121</v>
      </c>
      <c r="B118" s="15" t="s">
        <v>128</v>
      </c>
      <c r="C118" s="49" t="s">
        <v>438</v>
      </c>
      <c r="D118" s="57">
        <f>0.28*50</f>
        <v>14.000000000000002</v>
      </c>
      <c r="E118" s="70">
        <v>0</v>
      </c>
      <c r="F118" s="9">
        <f t="shared" si="30"/>
        <v>0</v>
      </c>
      <c r="G118" s="69">
        <v>0</v>
      </c>
      <c r="H118" s="9">
        <f t="shared" si="31"/>
        <v>0</v>
      </c>
      <c r="I118" s="10"/>
      <c r="J118" s="9">
        <f t="shared" si="18"/>
        <v>0</v>
      </c>
      <c r="K118" s="11"/>
      <c r="L118" s="9">
        <f t="shared" si="19"/>
        <v>0</v>
      </c>
      <c r="M118" s="11"/>
      <c r="N118" s="9">
        <f t="shared" si="32"/>
        <v>0</v>
      </c>
      <c r="O118" s="10"/>
      <c r="P118" s="9">
        <f t="shared" si="20"/>
        <v>0</v>
      </c>
      <c r="Q118" s="10"/>
      <c r="R118" s="9">
        <f t="shared" si="21"/>
        <v>0</v>
      </c>
      <c r="S118" s="10"/>
      <c r="T118" s="9">
        <f t="shared" si="22"/>
        <v>0</v>
      </c>
      <c r="U118" s="11"/>
      <c r="V118" s="9">
        <f t="shared" si="23"/>
        <v>0</v>
      </c>
      <c r="W118" s="11"/>
      <c r="X118" s="9">
        <f t="shared" si="24"/>
        <v>0</v>
      </c>
      <c r="Y118" s="10"/>
      <c r="Z118" s="9">
        <f t="shared" si="33"/>
        <v>0</v>
      </c>
      <c r="AA118" s="78">
        <v>3</v>
      </c>
      <c r="AB118" s="9">
        <f t="shared" si="34"/>
        <v>48.720000000000006</v>
      </c>
      <c r="AC118" s="11"/>
      <c r="AD118" s="9">
        <f t="shared" si="25"/>
        <v>0</v>
      </c>
      <c r="AE118" s="11"/>
      <c r="AF118" s="9">
        <f t="shared" si="26"/>
        <v>0</v>
      </c>
      <c r="AG118" s="11"/>
      <c r="AH118" s="9">
        <f t="shared" si="27"/>
        <v>0</v>
      </c>
      <c r="AI118" s="11"/>
      <c r="AJ118" s="9">
        <f t="shared" si="28"/>
        <v>0</v>
      </c>
      <c r="AK118" s="10"/>
      <c r="AL118" s="12">
        <f t="shared" si="29"/>
        <v>0</v>
      </c>
      <c r="AM118" s="13">
        <f t="shared" si="35"/>
        <v>48.720000000000006</v>
      </c>
    </row>
    <row r="119" spans="1:39" hidden="1" x14ac:dyDescent="0.25">
      <c r="A119" s="14" t="s">
        <v>121</v>
      </c>
      <c r="B119" s="15" t="s">
        <v>129</v>
      </c>
      <c r="C119" s="48" t="s">
        <v>436</v>
      </c>
      <c r="D119" s="56">
        <f>1.2*50</f>
        <v>60</v>
      </c>
      <c r="E119" s="70">
        <v>0</v>
      </c>
      <c r="F119" s="9">
        <f t="shared" si="30"/>
        <v>0</v>
      </c>
      <c r="G119" s="69">
        <v>0</v>
      </c>
      <c r="H119" s="9">
        <f t="shared" si="31"/>
        <v>0</v>
      </c>
      <c r="I119" s="10"/>
      <c r="J119" s="9">
        <f t="shared" si="18"/>
        <v>0</v>
      </c>
      <c r="K119" s="11"/>
      <c r="L119" s="9">
        <f t="shared" si="19"/>
        <v>0</v>
      </c>
      <c r="M119" s="11"/>
      <c r="N119" s="9">
        <f t="shared" si="32"/>
        <v>0</v>
      </c>
      <c r="O119" s="10"/>
      <c r="P119" s="9">
        <f t="shared" si="20"/>
        <v>0</v>
      </c>
      <c r="Q119" s="10"/>
      <c r="R119" s="9">
        <f t="shared" si="21"/>
        <v>0</v>
      </c>
      <c r="S119" s="10"/>
      <c r="T119" s="9">
        <f t="shared" si="22"/>
        <v>0</v>
      </c>
      <c r="U119" s="11"/>
      <c r="V119" s="9">
        <f t="shared" si="23"/>
        <v>0</v>
      </c>
      <c r="W119" s="11"/>
      <c r="X119" s="9">
        <f t="shared" si="24"/>
        <v>0</v>
      </c>
      <c r="Y119" s="10"/>
      <c r="Z119" s="9">
        <f t="shared" si="33"/>
        <v>0</v>
      </c>
      <c r="AA119" s="11"/>
      <c r="AB119" s="9">
        <f t="shared" si="34"/>
        <v>0</v>
      </c>
      <c r="AC119" s="11"/>
      <c r="AD119" s="9">
        <f t="shared" si="25"/>
        <v>0</v>
      </c>
      <c r="AE119" s="11"/>
      <c r="AF119" s="9">
        <f t="shared" si="26"/>
        <v>0</v>
      </c>
      <c r="AG119" s="11"/>
      <c r="AH119" s="9">
        <f t="shared" si="27"/>
        <v>0</v>
      </c>
      <c r="AI119" s="11"/>
      <c r="AJ119" s="9">
        <f t="shared" si="28"/>
        <v>0</v>
      </c>
      <c r="AK119" s="10"/>
      <c r="AL119" s="12">
        <f t="shared" si="29"/>
        <v>0</v>
      </c>
      <c r="AM119" s="13">
        <f t="shared" si="35"/>
        <v>0</v>
      </c>
    </row>
    <row r="120" spans="1:39" hidden="1" x14ac:dyDescent="0.25">
      <c r="A120" s="14" t="s">
        <v>121</v>
      </c>
      <c r="B120" s="15" t="s">
        <v>130</v>
      </c>
      <c r="C120" s="48" t="s">
        <v>437</v>
      </c>
      <c r="D120" s="56">
        <v>68</v>
      </c>
      <c r="E120" s="70">
        <v>0</v>
      </c>
      <c r="F120" s="9">
        <f t="shared" si="30"/>
        <v>0</v>
      </c>
      <c r="G120" s="69">
        <v>0</v>
      </c>
      <c r="H120" s="9">
        <f t="shared" si="31"/>
        <v>0</v>
      </c>
      <c r="I120" s="10"/>
      <c r="J120" s="9">
        <f t="shared" si="18"/>
        <v>0</v>
      </c>
      <c r="K120" s="11"/>
      <c r="L120" s="9">
        <f t="shared" si="19"/>
        <v>0</v>
      </c>
      <c r="M120" s="78">
        <v>30</v>
      </c>
      <c r="N120" s="9">
        <f t="shared" si="32"/>
        <v>2366.3999999999996</v>
      </c>
      <c r="O120" s="10"/>
      <c r="P120" s="9">
        <f t="shared" si="20"/>
        <v>0</v>
      </c>
      <c r="Q120" s="10"/>
      <c r="R120" s="9">
        <f t="shared" si="21"/>
        <v>0</v>
      </c>
      <c r="S120" s="10"/>
      <c r="T120" s="9">
        <f t="shared" si="22"/>
        <v>0</v>
      </c>
      <c r="U120" s="11"/>
      <c r="V120" s="9">
        <f t="shared" si="23"/>
        <v>0</v>
      </c>
      <c r="W120" s="11"/>
      <c r="X120" s="9">
        <f t="shared" si="24"/>
        <v>0</v>
      </c>
      <c r="Y120" s="10"/>
      <c r="Z120" s="9">
        <f t="shared" si="33"/>
        <v>0</v>
      </c>
      <c r="AA120" s="79">
        <v>1</v>
      </c>
      <c r="AB120" s="9">
        <f t="shared" si="34"/>
        <v>78.88</v>
      </c>
      <c r="AC120" s="71">
        <v>8</v>
      </c>
      <c r="AD120" s="9">
        <f t="shared" si="25"/>
        <v>631.04</v>
      </c>
      <c r="AE120" s="11"/>
      <c r="AF120" s="9">
        <f>(AE120*D120)*1.16</f>
        <v>0</v>
      </c>
      <c r="AG120" s="11"/>
      <c r="AH120" s="9">
        <f t="shared" si="27"/>
        <v>0</v>
      </c>
      <c r="AI120" s="11"/>
      <c r="AJ120" s="9">
        <f t="shared" si="28"/>
        <v>0</v>
      </c>
      <c r="AK120" s="10"/>
      <c r="AL120" s="12">
        <f t="shared" si="29"/>
        <v>0</v>
      </c>
      <c r="AM120" s="13">
        <f t="shared" si="35"/>
        <v>3076.3199999999997</v>
      </c>
    </row>
    <row r="121" spans="1:39" hidden="1" x14ac:dyDescent="0.25">
      <c r="A121" s="14" t="s">
        <v>121</v>
      </c>
      <c r="B121" s="15" t="s">
        <v>131</v>
      </c>
      <c r="C121" s="48" t="s">
        <v>437</v>
      </c>
      <c r="D121" s="56">
        <v>18</v>
      </c>
      <c r="E121" s="70">
        <v>0</v>
      </c>
      <c r="F121" s="9">
        <f t="shared" si="30"/>
        <v>0</v>
      </c>
      <c r="G121" s="69">
        <v>0</v>
      </c>
      <c r="H121" s="9">
        <f t="shared" si="31"/>
        <v>0</v>
      </c>
      <c r="I121" s="10"/>
      <c r="J121" s="9">
        <f t="shared" si="18"/>
        <v>0</v>
      </c>
      <c r="K121" s="11"/>
      <c r="L121" s="9">
        <f t="shared" si="19"/>
        <v>0</v>
      </c>
      <c r="M121" s="11"/>
      <c r="N121" s="9">
        <f t="shared" si="32"/>
        <v>0</v>
      </c>
      <c r="O121" s="10"/>
      <c r="P121" s="9">
        <f t="shared" si="20"/>
        <v>0</v>
      </c>
      <c r="Q121" s="10"/>
      <c r="R121" s="9">
        <f t="shared" si="21"/>
        <v>0</v>
      </c>
      <c r="S121" s="10"/>
      <c r="T121" s="9">
        <f t="shared" si="22"/>
        <v>0</v>
      </c>
      <c r="U121" s="11"/>
      <c r="V121" s="9">
        <f t="shared" si="23"/>
        <v>0</v>
      </c>
      <c r="W121" s="11">
        <v>1</v>
      </c>
      <c r="X121" s="9">
        <f t="shared" si="24"/>
        <v>20.88</v>
      </c>
      <c r="Y121" s="10"/>
      <c r="Z121" s="9">
        <f t="shared" si="33"/>
        <v>0</v>
      </c>
      <c r="AA121" s="11"/>
      <c r="AB121" s="9">
        <f t="shared" si="34"/>
        <v>0</v>
      </c>
      <c r="AC121" s="11"/>
      <c r="AD121" s="9">
        <f t="shared" si="25"/>
        <v>0</v>
      </c>
      <c r="AE121" s="11"/>
      <c r="AF121" s="9">
        <f>(AE121*D121)*1.16</f>
        <v>0</v>
      </c>
      <c r="AG121" s="11"/>
      <c r="AH121" s="9">
        <f t="shared" si="27"/>
        <v>0</v>
      </c>
      <c r="AI121" s="11"/>
      <c r="AJ121" s="9">
        <f t="shared" si="28"/>
        <v>0</v>
      </c>
      <c r="AK121" s="10"/>
      <c r="AL121" s="12">
        <f t="shared" si="29"/>
        <v>0</v>
      </c>
      <c r="AM121" s="13">
        <f t="shared" si="35"/>
        <v>20.88</v>
      </c>
    </row>
    <row r="122" spans="1:39" hidden="1" x14ac:dyDescent="0.25">
      <c r="A122" s="14" t="s">
        <v>121</v>
      </c>
      <c r="B122" s="15" t="s">
        <v>132</v>
      </c>
      <c r="C122" s="44" t="s">
        <v>434</v>
      </c>
      <c r="D122" s="58">
        <f>0.34*1250</f>
        <v>425.00000000000006</v>
      </c>
      <c r="E122" s="70">
        <v>0</v>
      </c>
      <c r="F122" s="9">
        <f t="shared" si="30"/>
        <v>0</v>
      </c>
      <c r="G122" s="69">
        <v>0</v>
      </c>
      <c r="H122" s="9">
        <f t="shared" si="31"/>
        <v>0</v>
      </c>
      <c r="I122" s="10"/>
      <c r="J122" s="9">
        <f t="shared" si="18"/>
        <v>0</v>
      </c>
      <c r="K122" s="11"/>
      <c r="L122" s="9">
        <f t="shared" si="19"/>
        <v>0</v>
      </c>
      <c r="M122" s="11"/>
      <c r="N122" s="9">
        <f t="shared" si="32"/>
        <v>0</v>
      </c>
      <c r="O122" s="10"/>
      <c r="P122" s="9">
        <f t="shared" si="20"/>
        <v>0</v>
      </c>
      <c r="Q122" s="10"/>
      <c r="R122" s="9">
        <f t="shared" si="21"/>
        <v>0</v>
      </c>
      <c r="S122" s="10"/>
      <c r="T122" s="9">
        <f t="shared" si="22"/>
        <v>0</v>
      </c>
      <c r="U122" s="11"/>
      <c r="V122" s="9">
        <f t="shared" si="23"/>
        <v>0</v>
      </c>
      <c r="W122" s="11"/>
      <c r="X122" s="9">
        <f t="shared" si="24"/>
        <v>0</v>
      </c>
      <c r="Y122" s="10"/>
      <c r="Z122" s="9">
        <f t="shared" si="33"/>
        <v>0</v>
      </c>
      <c r="AA122" s="11"/>
      <c r="AB122" s="9">
        <f t="shared" si="34"/>
        <v>0</v>
      </c>
      <c r="AC122" s="11"/>
      <c r="AD122" s="9">
        <f t="shared" si="25"/>
        <v>0</v>
      </c>
      <c r="AE122" s="11"/>
      <c r="AF122" s="9">
        <f t="shared" si="26"/>
        <v>0</v>
      </c>
      <c r="AG122" s="11"/>
      <c r="AH122" s="9">
        <f t="shared" si="27"/>
        <v>0</v>
      </c>
      <c r="AI122" s="11"/>
      <c r="AJ122" s="9">
        <f t="shared" si="28"/>
        <v>0</v>
      </c>
      <c r="AK122" s="10"/>
      <c r="AL122" s="12">
        <f t="shared" si="29"/>
        <v>0</v>
      </c>
      <c r="AM122" s="13">
        <f t="shared" si="35"/>
        <v>0</v>
      </c>
    </row>
    <row r="123" spans="1:39" hidden="1" x14ac:dyDescent="0.25">
      <c r="A123" s="14" t="s">
        <v>121</v>
      </c>
      <c r="B123" s="15" t="s">
        <v>536</v>
      </c>
      <c r="C123" s="44" t="s">
        <v>459</v>
      </c>
      <c r="D123" s="58">
        <f>0.34*1250</f>
        <v>425.00000000000006</v>
      </c>
      <c r="E123" s="70">
        <v>0</v>
      </c>
      <c r="F123" s="9">
        <f t="shared" si="30"/>
        <v>0</v>
      </c>
      <c r="G123" s="69">
        <v>0</v>
      </c>
      <c r="H123" s="9">
        <f t="shared" si="31"/>
        <v>0</v>
      </c>
      <c r="I123" s="72">
        <v>1</v>
      </c>
      <c r="J123" s="9">
        <f>(I123*D123)*1.16</f>
        <v>493.00000000000006</v>
      </c>
      <c r="K123" s="11"/>
      <c r="L123" s="9">
        <f t="shared" si="19"/>
        <v>0</v>
      </c>
      <c r="M123" s="11"/>
      <c r="N123" s="9">
        <f t="shared" si="32"/>
        <v>0</v>
      </c>
      <c r="O123" s="10"/>
      <c r="P123" s="9">
        <f t="shared" si="20"/>
        <v>0</v>
      </c>
      <c r="Q123" s="10"/>
      <c r="R123" s="9">
        <f t="shared" si="21"/>
        <v>0</v>
      </c>
      <c r="S123" s="10"/>
      <c r="T123" s="9">
        <f t="shared" si="22"/>
        <v>0</v>
      </c>
      <c r="U123" s="11"/>
      <c r="V123" s="9">
        <f t="shared" si="23"/>
        <v>0</v>
      </c>
      <c r="W123" s="11"/>
      <c r="X123" s="9">
        <f t="shared" si="24"/>
        <v>0</v>
      </c>
      <c r="Y123" s="10"/>
      <c r="Z123" s="9">
        <f t="shared" si="33"/>
        <v>0</v>
      </c>
      <c r="AA123" s="78">
        <v>1</v>
      </c>
      <c r="AB123" s="9">
        <f t="shared" si="34"/>
        <v>493.00000000000006</v>
      </c>
      <c r="AC123" s="11"/>
      <c r="AD123" s="9">
        <f t="shared" si="25"/>
        <v>0</v>
      </c>
      <c r="AE123" s="11"/>
      <c r="AF123" s="9">
        <f t="shared" si="26"/>
        <v>0</v>
      </c>
      <c r="AG123" s="11"/>
      <c r="AH123" s="9">
        <f t="shared" si="27"/>
        <v>0</v>
      </c>
      <c r="AI123" s="11"/>
      <c r="AJ123" s="9">
        <f t="shared" si="28"/>
        <v>0</v>
      </c>
      <c r="AK123" s="10"/>
      <c r="AL123" s="12">
        <f t="shared" si="29"/>
        <v>0</v>
      </c>
      <c r="AM123" s="13">
        <f t="shared" si="35"/>
        <v>986.00000000000011</v>
      </c>
    </row>
    <row r="124" spans="1:39" hidden="1" x14ac:dyDescent="0.25">
      <c r="A124" s="14" t="s">
        <v>121</v>
      </c>
      <c r="B124" s="15" t="s">
        <v>534</v>
      </c>
      <c r="C124" s="44" t="s">
        <v>435</v>
      </c>
      <c r="D124" s="58">
        <f>0.09*2000</f>
        <v>180</v>
      </c>
      <c r="E124" s="70">
        <v>0</v>
      </c>
      <c r="F124" s="9">
        <f t="shared" si="30"/>
        <v>0</v>
      </c>
      <c r="G124" s="69">
        <v>0</v>
      </c>
      <c r="H124" s="9">
        <f t="shared" si="31"/>
        <v>0</v>
      </c>
      <c r="I124" s="72">
        <v>2</v>
      </c>
      <c r="J124" s="9">
        <f t="shared" si="18"/>
        <v>417.59999999999997</v>
      </c>
      <c r="K124" s="11"/>
      <c r="L124" s="9">
        <f t="shared" si="19"/>
        <v>0</v>
      </c>
      <c r="M124" s="78">
        <v>20</v>
      </c>
      <c r="N124" s="9">
        <f t="shared" si="32"/>
        <v>4176</v>
      </c>
      <c r="O124" s="10"/>
      <c r="P124" s="9">
        <f t="shared" si="20"/>
        <v>0</v>
      </c>
      <c r="Q124" s="10"/>
      <c r="R124" s="9">
        <f t="shared" si="21"/>
        <v>0</v>
      </c>
      <c r="S124" s="10"/>
      <c r="T124" s="9">
        <f t="shared" si="22"/>
        <v>0</v>
      </c>
      <c r="U124" s="11"/>
      <c r="V124" s="9">
        <f t="shared" si="23"/>
        <v>0</v>
      </c>
      <c r="W124" s="11"/>
      <c r="X124" s="9">
        <f t="shared" si="24"/>
        <v>0</v>
      </c>
      <c r="Y124" s="10"/>
      <c r="Z124" s="9">
        <f t="shared" si="33"/>
        <v>0</v>
      </c>
      <c r="AA124" s="79">
        <v>3</v>
      </c>
      <c r="AB124" s="9">
        <f t="shared" si="34"/>
        <v>626.4</v>
      </c>
      <c r="AC124" s="11"/>
      <c r="AD124" s="9">
        <f t="shared" si="25"/>
        <v>0</v>
      </c>
      <c r="AE124" s="11"/>
      <c r="AF124" s="9">
        <f t="shared" si="26"/>
        <v>0</v>
      </c>
      <c r="AG124" s="11"/>
      <c r="AH124" s="9">
        <f t="shared" si="27"/>
        <v>0</v>
      </c>
      <c r="AI124" s="11"/>
      <c r="AJ124" s="9">
        <f t="shared" si="28"/>
        <v>0</v>
      </c>
      <c r="AK124" s="10"/>
      <c r="AL124" s="12">
        <f t="shared" si="29"/>
        <v>0</v>
      </c>
      <c r="AM124" s="13">
        <f t="shared" si="35"/>
        <v>5220</v>
      </c>
    </row>
    <row r="125" spans="1:39" hidden="1" x14ac:dyDescent="0.25">
      <c r="A125" s="14" t="s">
        <v>121</v>
      </c>
      <c r="B125" s="15" t="s">
        <v>535</v>
      </c>
      <c r="C125" s="44" t="s">
        <v>434</v>
      </c>
      <c r="D125" s="58">
        <f>0.49*1250</f>
        <v>612.5</v>
      </c>
      <c r="E125" s="70">
        <v>1</v>
      </c>
      <c r="F125" s="9">
        <f t="shared" si="30"/>
        <v>612.5</v>
      </c>
      <c r="G125" s="69">
        <v>0</v>
      </c>
      <c r="H125" s="9">
        <f t="shared" si="31"/>
        <v>0</v>
      </c>
      <c r="I125" s="10"/>
      <c r="J125" s="9">
        <f t="shared" si="18"/>
        <v>0</v>
      </c>
      <c r="K125" s="11"/>
      <c r="L125" s="9">
        <f t="shared" si="19"/>
        <v>0</v>
      </c>
      <c r="M125" s="78">
        <v>3</v>
      </c>
      <c r="N125" s="9">
        <f t="shared" si="32"/>
        <v>2131.5</v>
      </c>
      <c r="O125" s="10"/>
      <c r="P125" s="9">
        <f t="shared" si="20"/>
        <v>0</v>
      </c>
      <c r="Q125" s="10"/>
      <c r="R125" s="9">
        <f t="shared" si="21"/>
        <v>0</v>
      </c>
      <c r="S125" s="10"/>
      <c r="T125" s="9">
        <f t="shared" si="22"/>
        <v>0</v>
      </c>
      <c r="U125" s="11"/>
      <c r="V125" s="9">
        <f t="shared" si="23"/>
        <v>0</v>
      </c>
      <c r="W125" s="11"/>
      <c r="X125" s="9">
        <f t="shared" si="24"/>
        <v>0</v>
      </c>
      <c r="Y125" s="10"/>
      <c r="Z125" s="9">
        <f t="shared" si="33"/>
        <v>0</v>
      </c>
      <c r="AA125" s="78">
        <v>3</v>
      </c>
      <c r="AB125" s="9">
        <f t="shared" si="34"/>
        <v>2131.5</v>
      </c>
      <c r="AC125" s="11"/>
      <c r="AD125" s="9">
        <f t="shared" si="25"/>
        <v>0</v>
      </c>
      <c r="AE125" s="11"/>
      <c r="AF125" s="9">
        <f t="shared" si="26"/>
        <v>0</v>
      </c>
      <c r="AG125" s="11"/>
      <c r="AH125" s="9">
        <f t="shared" si="27"/>
        <v>0</v>
      </c>
      <c r="AI125" s="11"/>
      <c r="AJ125" s="9">
        <f t="shared" si="28"/>
        <v>0</v>
      </c>
      <c r="AK125" s="10"/>
      <c r="AL125" s="12">
        <f t="shared" si="29"/>
        <v>0</v>
      </c>
      <c r="AM125" s="13">
        <f t="shared" si="35"/>
        <v>4875.5</v>
      </c>
    </row>
    <row r="126" spans="1:39" hidden="1" x14ac:dyDescent="0.25">
      <c r="A126" s="14" t="s">
        <v>136</v>
      </c>
      <c r="B126" s="15" t="s">
        <v>137</v>
      </c>
      <c r="C126" s="48" t="s">
        <v>15</v>
      </c>
      <c r="D126" s="56">
        <v>5.5</v>
      </c>
      <c r="E126" s="70">
        <v>0</v>
      </c>
      <c r="F126" s="9">
        <f t="shared" si="30"/>
        <v>0</v>
      </c>
      <c r="G126" s="69">
        <v>0</v>
      </c>
      <c r="H126" s="9">
        <f t="shared" si="31"/>
        <v>0</v>
      </c>
      <c r="I126" s="10"/>
      <c r="J126" s="9">
        <f t="shared" si="18"/>
        <v>0</v>
      </c>
      <c r="K126" s="11"/>
      <c r="L126" s="9">
        <f t="shared" si="19"/>
        <v>0</v>
      </c>
      <c r="M126" s="11"/>
      <c r="N126" s="9">
        <f t="shared" si="32"/>
        <v>0</v>
      </c>
      <c r="O126" s="10"/>
      <c r="P126" s="9">
        <f t="shared" si="20"/>
        <v>0</v>
      </c>
      <c r="Q126" s="10"/>
      <c r="R126" s="9">
        <f t="shared" si="21"/>
        <v>0</v>
      </c>
      <c r="S126" s="10"/>
      <c r="T126" s="9">
        <f t="shared" si="22"/>
        <v>0</v>
      </c>
      <c r="U126" s="11"/>
      <c r="V126" s="9">
        <f t="shared" si="23"/>
        <v>0</v>
      </c>
      <c r="W126" s="11"/>
      <c r="X126" s="9">
        <f t="shared" si="24"/>
        <v>0</v>
      </c>
      <c r="Y126" s="10"/>
      <c r="Z126" s="9">
        <f t="shared" si="33"/>
        <v>0</v>
      </c>
      <c r="AA126" s="11"/>
      <c r="AB126" s="9">
        <f t="shared" si="34"/>
        <v>0</v>
      </c>
      <c r="AC126" s="11"/>
      <c r="AD126" s="9">
        <f t="shared" si="25"/>
        <v>0</v>
      </c>
      <c r="AE126" s="11"/>
      <c r="AF126" s="9">
        <f t="shared" si="26"/>
        <v>0</v>
      </c>
      <c r="AG126" s="11"/>
      <c r="AH126" s="9">
        <f t="shared" si="27"/>
        <v>0</v>
      </c>
      <c r="AI126" s="11"/>
      <c r="AJ126" s="9">
        <f t="shared" si="28"/>
        <v>0</v>
      </c>
      <c r="AK126" s="10"/>
      <c r="AL126" s="12">
        <f t="shared" si="29"/>
        <v>0</v>
      </c>
      <c r="AM126" s="13">
        <f t="shared" si="35"/>
        <v>0</v>
      </c>
    </row>
    <row r="127" spans="1:39" hidden="1" x14ac:dyDescent="0.25">
      <c r="A127" s="14" t="s">
        <v>136</v>
      </c>
      <c r="B127" s="15" t="s">
        <v>138</v>
      </c>
      <c r="C127" s="48" t="s">
        <v>15</v>
      </c>
      <c r="D127" s="56">
        <v>7.54</v>
      </c>
      <c r="E127" s="70">
        <v>0</v>
      </c>
      <c r="F127" s="9">
        <f t="shared" si="30"/>
        <v>0</v>
      </c>
      <c r="G127" s="69">
        <v>0</v>
      </c>
      <c r="H127" s="9">
        <f t="shared" si="31"/>
        <v>0</v>
      </c>
      <c r="I127" s="10"/>
      <c r="J127" s="9">
        <f t="shared" si="18"/>
        <v>0</v>
      </c>
      <c r="K127" s="11"/>
      <c r="L127" s="9">
        <f t="shared" si="19"/>
        <v>0</v>
      </c>
      <c r="M127" s="11"/>
      <c r="N127" s="9">
        <f t="shared" si="32"/>
        <v>0</v>
      </c>
      <c r="O127" s="10"/>
      <c r="P127" s="9">
        <f t="shared" si="20"/>
        <v>0</v>
      </c>
      <c r="Q127" s="10"/>
      <c r="R127" s="9">
        <f t="shared" si="21"/>
        <v>0</v>
      </c>
      <c r="S127" s="10"/>
      <c r="T127" s="9">
        <f t="shared" si="22"/>
        <v>0</v>
      </c>
      <c r="U127" s="11"/>
      <c r="V127" s="9">
        <f t="shared" si="23"/>
        <v>0</v>
      </c>
      <c r="W127" s="11"/>
      <c r="X127" s="9">
        <f t="shared" si="24"/>
        <v>0</v>
      </c>
      <c r="Y127" s="10"/>
      <c r="Z127" s="9">
        <f t="shared" si="33"/>
        <v>0</v>
      </c>
      <c r="AA127" s="11"/>
      <c r="AB127" s="9">
        <f t="shared" si="34"/>
        <v>0</v>
      </c>
      <c r="AC127" s="11"/>
      <c r="AD127" s="9">
        <f t="shared" si="25"/>
        <v>0</v>
      </c>
      <c r="AE127" s="11"/>
      <c r="AF127" s="9">
        <f t="shared" si="26"/>
        <v>0</v>
      </c>
      <c r="AG127" s="11"/>
      <c r="AH127" s="9">
        <f t="shared" si="27"/>
        <v>0</v>
      </c>
      <c r="AI127" s="11"/>
      <c r="AJ127" s="9">
        <f t="shared" si="28"/>
        <v>0</v>
      </c>
      <c r="AK127" s="10"/>
      <c r="AL127" s="12">
        <f t="shared" si="29"/>
        <v>0</v>
      </c>
      <c r="AM127" s="13">
        <f t="shared" si="35"/>
        <v>0</v>
      </c>
    </row>
    <row r="128" spans="1:39" hidden="1" x14ac:dyDescent="0.25">
      <c r="A128" s="14" t="s">
        <v>136</v>
      </c>
      <c r="B128" s="15" t="s">
        <v>139</v>
      </c>
      <c r="C128" s="48" t="s">
        <v>15</v>
      </c>
      <c r="D128" s="56">
        <v>34</v>
      </c>
      <c r="E128" s="70">
        <v>0</v>
      </c>
      <c r="F128" s="9">
        <f t="shared" si="30"/>
        <v>0</v>
      </c>
      <c r="G128" s="69">
        <v>0</v>
      </c>
      <c r="H128" s="9">
        <f t="shared" si="31"/>
        <v>0</v>
      </c>
      <c r="I128" s="10"/>
      <c r="J128" s="9">
        <f t="shared" si="18"/>
        <v>0</v>
      </c>
      <c r="K128" s="11"/>
      <c r="L128" s="9">
        <f t="shared" si="19"/>
        <v>0</v>
      </c>
      <c r="M128" s="11"/>
      <c r="N128" s="9">
        <f t="shared" si="32"/>
        <v>0</v>
      </c>
      <c r="O128" s="10"/>
      <c r="P128" s="9">
        <f t="shared" si="20"/>
        <v>0</v>
      </c>
      <c r="Q128" s="10"/>
      <c r="R128" s="9">
        <f t="shared" si="21"/>
        <v>0</v>
      </c>
      <c r="S128" s="10"/>
      <c r="T128" s="9">
        <f t="shared" si="22"/>
        <v>0</v>
      </c>
      <c r="U128" s="11"/>
      <c r="V128" s="9">
        <f t="shared" si="23"/>
        <v>0</v>
      </c>
      <c r="W128" s="11"/>
      <c r="X128" s="9">
        <f t="shared" si="24"/>
        <v>0</v>
      </c>
      <c r="Y128" s="10"/>
      <c r="Z128" s="9">
        <f t="shared" si="33"/>
        <v>0</v>
      </c>
      <c r="AA128" s="11"/>
      <c r="AB128" s="9">
        <f t="shared" si="34"/>
        <v>0</v>
      </c>
      <c r="AC128" s="11"/>
      <c r="AD128" s="9">
        <f t="shared" si="25"/>
        <v>0</v>
      </c>
      <c r="AE128" s="11"/>
      <c r="AF128" s="9">
        <f t="shared" si="26"/>
        <v>0</v>
      </c>
      <c r="AG128" s="11"/>
      <c r="AH128" s="9">
        <f t="shared" si="27"/>
        <v>0</v>
      </c>
      <c r="AI128" s="11"/>
      <c r="AJ128" s="9">
        <f t="shared" si="28"/>
        <v>0</v>
      </c>
      <c r="AK128" s="10"/>
      <c r="AL128" s="12">
        <f t="shared" si="29"/>
        <v>0</v>
      </c>
      <c r="AM128" s="13">
        <f t="shared" si="35"/>
        <v>0</v>
      </c>
    </row>
    <row r="129" spans="1:39" hidden="1" x14ac:dyDescent="0.25">
      <c r="A129" s="14" t="s">
        <v>136</v>
      </c>
      <c r="B129" s="15" t="s">
        <v>140</v>
      </c>
      <c r="C129" s="44" t="s">
        <v>141</v>
      </c>
      <c r="D129" s="56">
        <v>70</v>
      </c>
      <c r="E129" s="70">
        <v>0</v>
      </c>
      <c r="F129" s="9">
        <f t="shared" si="30"/>
        <v>0</v>
      </c>
      <c r="G129" s="69">
        <v>0</v>
      </c>
      <c r="H129" s="9">
        <f t="shared" si="31"/>
        <v>0</v>
      </c>
      <c r="I129" s="10"/>
      <c r="J129" s="9">
        <f t="shared" si="18"/>
        <v>0</v>
      </c>
      <c r="K129" s="11"/>
      <c r="L129" s="9">
        <f t="shared" si="19"/>
        <v>0</v>
      </c>
      <c r="M129" s="11"/>
      <c r="N129" s="9">
        <f t="shared" si="32"/>
        <v>0</v>
      </c>
      <c r="O129" s="10"/>
      <c r="P129" s="9">
        <f t="shared" si="20"/>
        <v>0</v>
      </c>
      <c r="Q129" s="10"/>
      <c r="R129" s="9">
        <f t="shared" si="21"/>
        <v>0</v>
      </c>
      <c r="S129" s="10"/>
      <c r="T129" s="9">
        <f t="shared" si="22"/>
        <v>0</v>
      </c>
      <c r="U129" s="11"/>
      <c r="V129" s="9">
        <f t="shared" si="23"/>
        <v>0</v>
      </c>
      <c r="W129" s="11"/>
      <c r="X129" s="9">
        <f t="shared" si="24"/>
        <v>0</v>
      </c>
      <c r="Y129" s="10"/>
      <c r="Z129" s="9">
        <f t="shared" si="33"/>
        <v>0</v>
      </c>
      <c r="AA129" s="11"/>
      <c r="AB129" s="9">
        <f t="shared" si="34"/>
        <v>0</v>
      </c>
      <c r="AC129" s="11"/>
      <c r="AD129" s="9">
        <f t="shared" si="25"/>
        <v>0</v>
      </c>
      <c r="AE129" s="11"/>
      <c r="AF129" s="9">
        <f t="shared" si="26"/>
        <v>0</v>
      </c>
      <c r="AG129" s="11"/>
      <c r="AH129" s="9">
        <f t="shared" si="27"/>
        <v>0</v>
      </c>
      <c r="AI129" s="11"/>
      <c r="AJ129" s="9">
        <f t="shared" si="28"/>
        <v>0</v>
      </c>
      <c r="AK129" s="10"/>
      <c r="AL129" s="12">
        <f t="shared" si="29"/>
        <v>0</v>
      </c>
      <c r="AM129" s="13">
        <f t="shared" si="35"/>
        <v>0</v>
      </c>
    </row>
    <row r="130" spans="1:39" hidden="1" x14ac:dyDescent="0.25">
      <c r="A130" s="14" t="s">
        <v>136</v>
      </c>
      <c r="B130" s="15" t="s">
        <v>430</v>
      </c>
      <c r="C130" s="44" t="s">
        <v>15</v>
      </c>
      <c r="D130" s="56">
        <v>0</v>
      </c>
      <c r="E130" s="70">
        <v>0</v>
      </c>
      <c r="F130" s="9">
        <f t="shared" si="30"/>
        <v>0</v>
      </c>
      <c r="G130" s="69">
        <v>0</v>
      </c>
      <c r="H130" s="9">
        <f t="shared" si="31"/>
        <v>0</v>
      </c>
      <c r="I130" s="10"/>
      <c r="J130" s="9">
        <f t="shared" si="18"/>
        <v>0</v>
      </c>
      <c r="K130" s="11"/>
      <c r="L130" s="9">
        <f t="shared" si="19"/>
        <v>0</v>
      </c>
      <c r="M130" s="11"/>
      <c r="N130" s="9">
        <f t="shared" si="32"/>
        <v>0</v>
      </c>
      <c r="O130" s="10"/>
      <c r="P130" s="9">
        <f t="shared" si="20"/>
        <v>0</v>
      </c>
      <c r="Q130" s="10"/>
      <c r="R130" s="9">
        <f t="shared" si="21"/>
        <v>0</v>
      </c>
      <c r="S130" s="10"/>
      <c r="T130" s="9">
        <f t="shared" si="22"/>
        <v>0</v>
      </c>
      <c r="U130" s="11"/>
      <c r="V130" s="9">
        <f t="shared" si="23"/>
        <v>0</v>
      </c>
      <c r="W130" s="11"/>
      <c r="X130" s="9">
        <f t="shared" si="24"/>
        <v>0</v>
      </c>
      <c r="Y130" s="10"/>
      <c r="Z130" s="9">
        <f t="shared" si="33"/>
        <v>0</v>
      </c>
      <c r="AA130" s="11"/>
      <c r="AB130" s="9">
        <f t="shared" si="34"/>
        <v>0</v>
      </c>
      <c r="AC130" s="11"/>
      <c r="AD130" s="9">
        <f t="shared" si="25"/>
        <v>0</v>
      </c>
      <c r="AE130" s="11"/>
      <c r="AF130" s="9">
        <f t="shared" si="26"/>
        <v>0</v>
      </c>
      <c r="AG130" s="11"/>
      <c r="AH130" s="9">
        <f t="shared" si="27"/>
        <v>0</v>
      </c>
      <c r="AI130" s="11"/>
      <c r="AJ130" s="9">
        <f t="shared" si="28"/>
        <v>0</v>
      </c>
      <c r="AK130" s="10"/>
      <c r="AL130" s="12">
        <f t="shared" si="29"/>
        <v>0</v>
      </c>
      <c r="AM130" s="13">
        <f t="shared" si="35"/>
        <v>0</v>
      </c>
    </row>
    <row r="131" spans="1:39" hidden="1" x14ac:dyDescent="0.25">
      <c r="A131" s="14" t="s">
        <v>136</v>
      </c>
      <c r="B131" s="15" t="s">
        <v>142</v>
      </c>
      <c r="C131" s="48" t="s">
        <v>15</v>
      </c>
      <c r="D131" s="56">
        <f>214.68/6</f>
        <v>35.78</v>
      </c>
      <c r="E131" s="70">
        <v>12</v>
      </c>
      <c r="F131" s="9">
        <f t="shared" si="30"/>
        <v>429.36</v>
      </c>
      <c r="G131" s="69">
        <v>0</v>
      </c>
      <c r="H131" s="9">
        <f t="shared" si="31"/>
        <v>0</v>
      </c>
      <c r="I131" s="10"/>
      <c r="J131" s="9">
        <f t="shared" si="18"/>
        <v>0</v>
      </c>
      <c r="K131" s="11"/>
      <c r="L131" s="9">
        <f t="shared" si="19"/>
        <v>0</v>
      </c>
      <c r="M131" s="11"/>
      <c r="N131" s="9">
        <f t="shared" si="32"/>
        <v>0</v>
      </c>
      <c r="O131" s="10"/>
      <c r="P131" s="9">
        <f t="shared" si="20"/>
        <v>0</v>
      </c>
      <c r="Q131" s="10"/>
      <c r="R131" s="9">
        <f t="shared" si="21"/>
        <v>0</v>
      </c>
      <c r="S131" s="10"/>
      <c r="T131" s="9">
        <f t="shared" si="22"/>
        <v>0</v>
      </c>
      <c r="U131" s="11"/>
      <c r="V131" s="9">
        <f t="shared" si="23"/>
        <v>0</v>
      </c>
      <c r="W131" s="11"/>
      <c r="X131" s="9">
        <f t="shared" si="24"/>
        <v>0</v>
      </c>
      <c r="Y131" s="10"/>
      <c r="Z131" s="9">
        <f t="shared" si="33"/>
        <v>0</v>
      </c>
      <c r="AA131" s="10"/>
      <c r="AB131" s="9">
        <f t="shared" si="34"/>
        <v>0</v>
      </c>
      <c r="AC131" s="71">
        <f>2*6</f>
        <v>12</v>
      </c>
      <c r="AD131" s="9">
        <f t="shared" si="25"/>
        <v>498.05759999999998</v>
      </c>
      <c r="AE131" s="11"/>
      <c r="AF131" s="9">
        <f t="shared" si="26"/>
        <v>0</v>
      </c>
      <c r="AG131" s="11"/>
      <c r="AH131" s="9">
        <f t="shared" si="27"/>
        <v>0</v>
      </c>
      <c r="AI131" s="11"/>
      <c r="AJ131" s="9">
        <f t="shared" si="28"/>
        <v>0</v>
      </c>
      <c r="AK131" s="10"/>
      <c r="AL131" s="12">
        <f t="shared" si="29"/>
        <v>0</v>
      </c>
      <c r="AM131" s="13">
        <f t="shared" si="35"/>
        <v>927.41759999999999</v>
      </c>
    </row>
    <row r="132" spans="1:39" hidden="1" x14ac:dyDescent="0.25">
      <c r="A132" s="14" t="s">
        <v>136</v>
      </c>
      <c r="B132" s="15" t="s">
        <v>143</v>
      </c>
      <c r="C132" s="48" t="s">
        <v>15</v>
      </c>
      <c r="D132" s="56">
        <v>14.56</v>
      </c>
      <c r="E132" s="70">
        <v>0</v>
      </c>
      <c r="F132" s="9">
        <f t="shared" si="30"/>
        <v>0</v>
      </c>
      <c r="G132" s="69">
        <v>0</v>
      </c>
      <c r="H132" s="9">
        <f t="shared" si="31"/>
        <v>0</v>
      </c>
      <c r="I132" s="10"/>
      <c r="J132" s="9">
        <f t="shared" si="18"/>
        <v>0</v>
      </c>
      <c r="K132" s="11"/>
      <c r="L132" s="9">
        <f t="shared" si="19"/>
        <v>0</v>
      </c>
      <c r="M132" s="11"/>
      <c r="N132" s="9">
        <f t="shared" si="32"/>
        <v>0</v>
      </c>
      <c r="O132" s="10"/>
      <c r="P132" s="9">
        <f t="shared" si="20"/>
        <v>0</v>
      </c>
      <c r="Q132" s="10"/>
      <c r="R132" s="9">
        <f t="shared" si="21"/>
        <v>0</v>
      </c>
      <c r="S132" s="10"/>
      <c r="T132" s="9">
        <f t="shared" si="22"/>
        <v>0</v>
      </c>
      <c r="U132" s="11"/>
      <c r="V132" s="9">
        <f t="shared" si="23"/>
        <v>0</v>
      </c>
      <c r="W132" s="11"/>
      <c r="X132" s="9">
        <f t="shared" si="24"/>
        <v>0</v>
      </c>
      <c r="Y132" s="10"/>
      <c r="Z132" s="9">
        <f t="shared" si="33"/>
        <v>0</v>
      </c>
      <c r="AA132" s="11"/>
      <c r="AB132" s="9">
        <f t="shared" si="34"/>
        <v>0</v>
      </c>
      <c r="AC132" s="11"/>
      <c r="AD132" s="9">
        <f t="shared" si="25"/>
        <v>0</v>
      </c>
      <c r="AE132" s="11"/>
      <c r="AF132" s="9">
        <f t="shared" si="26"/>
        <v>0</v>
      </c>
      <c r="AG132" s="11"/>
      <c r="AH132" s="9">
        <f t="shared" si="27"/>
        <v>0</v>
      </c>
      <c r="AI132" s="11"/>
      <c r="AJ132" s="9">
        <f t="shared" si="28"/>
        <v>0</v>
      </c>
      <c r="AK132" s="10"/>
      <c r="AL132" s="12">
        <f t="shared" si="29"/>
        <v>0</v>
      </c>
      <c r="AM132" s="13">
        <f t="shared" si="35"/>
        <v>0</v>
      </c>
    </row>
    <row r="133" spans="1:39" hidden="1" x14ac:dyDescent="0.25">
      <c r="A133" s="14" t="s">
        <v>136</v>
      </c>
      <c r="B133" s="15" t="s">
        <v>144</v>
      </c>
      <c r="C133" s="48" t="s">
        <v>15</v>
      </c>
      <c r="D133" s="56">
        <v>14.56</v>
      </c>
      <c r="E133" s="70">
        <v>0</v>
      </c>
      <c r="F133" s="9">
        <f t="shared" si="30"/>
        <v>0</v>
      </c>
      <c r="G133" s="69">
        <v>0</v>
      </c>
      <c r="H133" s="9">
        <f t="shared" si="31"/>
        <v>0</v>
      </c>
      <c r="I133" s="10"/>
      <c r="J133" s="9">
        <f t="shared" si="18"/>
        <v>0</v>
      </c>
      <c r="K133" s="11"/>
      <c r="L133" s="9">
        <f t="shared" si="19"/>
        <v>0</v>
      </c>
      <c r="M133" s="11"/>
      <c r="N133" s="9">
        <f t="shared" si="32"/>
        <v>0</v>
      </c>
      <c r="O133" s="10"/>
      <c r="P133" s="9">
        <f t="shared" si="20"/>
        <v>0</v>
      </c>
      <c r="Q133" s="10"/>
      <c r="R133" s="9">
        <f t="shared" si="21"/>
        <v>0</v>
      </c>
      <c r="S133" s="10"/>
      <c r="T133" s="9">
        <f t="shared" si="22"/>
        <v>0</v>
      </c>
      <c r="U133" s="11"/>
      <c r="V133" s="9">
        <f t="shared" si="23"/>
        <v>0</v>
      </c>
      <c r="W133" s="11"/>
      <c r="X133" s="9">
        <f t="shared" si="24"/>
        <v>0</v>
      </c>
      <c r="Y133" s="10"/>
      <c r="Z133" s="9">
        <f t="shared" si="33"/>
        <v>0</v>
      </c>
      <c r="AA133" s="11"/>
      <c r="AB133" s="9">
        <f t="shared" si="34"/>
        <v>0</v>
      </c>
      <c r="AC133" s="11"/>
      <c r="AD133" s="9">
        <f t="shared" si="25"/>
        <v>0</v>
      </c>
      <c r="AE133" s="11"/>
      <c r="AF133" s="9">
        <f t="shared" si="26"/>
        <v>0</v>
      </c>
      <c r="AG133" s="11"/>
      <c r="AH133" s="9">
        <f t="shared" si="27"/>
        <v>0</v>
      </c>
      <c r="AI133" s="11"/>
      <c r="AJ133" s="9">
        <f t="shared" si="28"/>
        <v>0</v>
      </c>
      <c r="AK133" s="10"/>
      <c r="AL133" s="12">
        <f t="shared" si="29"/>
        <v>0</v>
      </c>
      <c r="AM133" s="13">
        <f t="shared" si="35"/>
        <v>0</v>
      </c>
    </row>
    <row r="134" spans="1:39" hidden="1" x14ac:dyDescent="0.25">
      <c r="A134" s="14" t="s">
        <v>136</v>
      </c>
      <c r="B134" s="15" t="s">
        <v>145</v>
      </c>
      <c r="C134" s="48" t="s">
        <v>15</v>
      </c>
      <c r="D134" s="56">
        <v>14.56</v>
      </c>
      <c r="E134" s="70">
        <v>0</v>
      </c>
      <c r="F134" s="9">
        <f t="shared" si="30"/>
        <v>0</v>
      </c>
      <c r="G134" s="69">
        <v>0</v>
      </c>
      <c r="H134" s="9">
        <f t="shared" si="31"/>
        <v>0</v>
      </c>
      <c r="I134" s="10"/>
      <c r="J134" s="9">
        <f t="shared" ref="J134:J200" si="36">(I134*D134)*1.16</f>
        <v>0</v>
      </c>
      <c r="K134" s="11"/>
      <c r="L134" s="9">
        <f t="shared" ref="L134:L200" si="37">(K134*D134)*1.16</f>
        <v>0</v>
      </c>
      <c r="M134" s="11"/>
      <c r="N134" s="9">
        <f t="shared" si="32"/>
        <v>0</v>
      </c>
      <c r="O134" s="10"/>
      <c r="P134" s="9">
        <f t="shared" ref="P134:P200" si="38">(O134*D134)*1.16</f>
        <v>0</v>
      </c>
      <c r="Q134" s="10"/>
      <c r="R134" s="9">
        <f t="shared" ref="R134:R200" si="39">(Q134*D134)*1.16</f>
        <v>0</v>
      </c>
      <c r="S134" s="10"/>
      <c r="T134" s="9">
        <f t="shared" ref="T134:T200" si="40">(S134*D134)*1.16</f>
        <v>0</v>
      </c>
      <c r="U134" s="11"/>
      <c r="V134" s="9">
        <f t="shared" ref="V134:V200" si="41">(U134*D134)*1.16</f>
        <v>0</v>
      </c>
      <c r="W134" s="11"/>
      <c r="X134" s="9">
        <f t="shared" ref="X134:X200" si="42">(W134*D134)*1.16</f>
        <v>0</v>
      </c>
      <c r="Y134" s="10"/>
      <c r="Z134" s="9">
        <f t="shared" si="33"/>
        <v>0</v>
      </c>
      <c r="AA134" s="11"/>
      <c r="AB134" s="9">
        <f t="shared" si="34"/>
        <v>0</v>
      </c>
      <c r="AC134" s="11"/>
      <c r="AD134" s="9">
        <f t="shared" ref="AD134:AD200" si="43">(AC134*D134)*1.16</f>
        <v>0</v>
      </c>
      <c r="AE134" s="11"/>
      <c r="AF134" s="9">
        <f t="shared" ref="AF134:AF200" si="44">(AE134*D134)*1.16</f>
        <v>0</v>
      </c>
      <c r="AG134" s="11"/>
      <c r="AH134" s="9">
        <f t="shared" ref="AH134:AH200" si="45">(AG134*D134)*1.16</f>
        <v>0</v>
      </c>
      <c r="AI134" s="11"/>
      <c r="AJ134" s="9">
        <f t="shared" ref="AJ134:AJ200" si="46">(AI134*D134)*1.16</f>
        <v>0</v>
      </c>
      <c r="AK134" s="10"/>
      <c r="AL134" s="12">
        <f t="shared" ref="AL134:AL200" si="47">(AK134*D134)*1.16</f>
        <v>0</v>
      </c>
      <c r="AM134" s="13">
        <f t="shared" si="35"/>
        <v>0</v>
      </c>
    </row>
    <row r="135" spans="1:39" hidden="1" x14ac:dyDescent="0.25">
      <c r="A135" s="14" t="s">
        <v>136</v>
      </c>
      <c r="B135" s="15" t="s">
        <v>146</v>
      </c>
      <c r="C135" s="48" t="s">
        <v>15</v>
      </c>
      <c r="D135" s="56">
        <v>14.56</v>
      </c>
      <c r="E135" s="70">
        <v>0</v>
      </c>
      <c r="F135" s="9">
        <f t="shared" ref="F135:F201" si="48">D135*E135</f>
        <v>0</v>
      </c>
      <c r="G135" s="69">
        <v>0</v>
      </c>
      <c r="H135" s="9">
        <f t="shared" ref="H135:H201" si="49">D135*G135</f>
        <v>0</v>
      </c>
      <c r="I135" s="10"/>
      <c r="J135" s="9">
        <f t="shared" si="36"/>
        <v>0</v>
      </c>
      <c r="K135" s="11"/>
      <c r="L135" s="9">
        <f t="shared" si="37"/>
        <v>0</v>
      </c>
      <c r="M135" s="11"/>
      <c r="N135" s="9">
        <f t="shared" ref="N135:N201" si="50">(M135*D135)*1.16</f>
        <v>0</v>
      </c>
      <c r="O135" s="10"/>
      <c r="P135" s="9">
        <f t="shared" si="38"/>
        <v>0</v>
      </c>
      <c r="Q135" s="10"/>
      <c r="R135" s="9">
        <f t="shared" si="39"/>
        <v>0</v>
      </c>
      <c r="S135" s="10"/>
      <c r="T135" s="9">
        <f t="shared" si="40"/>
        <v>0</v>
      </c>
      <c r="U135" s="11"/>
      <c r="V135" s="9">
        <f t="shared" si="41"/>
        <v>0</v>
      </c>
      <c r="W135" s="11"/>
      <c r="X135" s="9">
        <f t="shared" si="42"/>
        <v>0</v>
      </c>
      <c r="Y135" s="10"/>
      <c r="Z135" s="9">
        <f t="shared" ref="Z135:Z201" si="51">(Y135*D135)*1.16</f>
        <v>0</v>
      </c>
      <c r="AA135" s="11"/>
      <c r="AB135" s="9">
        <f t="shared" ref="AB135:AB201" si="52">(AA135*D135)*1.16</f>
        <v>0</v>
      </c>
      <c r="AC135" s="11"/>
      <c r="AD135" s="9">
        <f t="shared" si="43"/>
        <v>0</v>
      </c>
      <c r="AE135" s="11"/>
      <c r="AF135" s="9">
        <f t="shared" si="44"/>
        <v>0</v>
      </c>
      <c r="AG135" s="11"/>
      <c r="AH135" s="9">
        <f t="shared" si="45"/>
        <v>0</v>
      </c>
      <c r="AI135" s="11"/>
      <c r="AJ135" s="9">
        <f t="shared" si="46"/>
        <v>0</v>
      </c>
      <c r="AK135" s="10"/>
      <c r="AL135" s="12">
        <f t="shared" si="47"/>
        <v>0</v>
      </c>
      <c r="AM135" s="13">
        <f t="shared" ref="AM135:AM201" si="53">F135+H135+J135+L135+N135+P135+R135+T135+V135+X135+Z135+AB135+AD135+AF135+AH135+AJ135+AL135</f>
        <v>0</v>
      </c>
    </row>
    <row r="136" spans="1:39" hidden="1" x14ac:dyDescent="0.25">
      <c r="A136" s="14" t="s">
        <v>136</v>
      </c>
      <c r="B136" s="15" t="s">
        <v>147</v>
      </c>
      <c r="C136" s="48" t="s">
        <v>15</v>
      </c>
      <c r="D136" s="56">
        <v>74.709999999999994</v>
      </c>
      <c r="E136" s="70">
        <v>0</v>
      </c>
      <c r="F136" s="9">
        <f t="shared" si="48"/>
        <v>0</v>
      </c>
      <c r="G136" s="69">
        <v>0</v>
      </c>
      <c r="H136" s="9">
        <f t="shared" si="49"/>
        <v>0</v>
      </c>
      <c r="I136" s="10"/>
      <c r="J136" s="9">
        <f t="shared" si="36"/>
        <v>0</v>
      </c>
      <c r="K136" s="11"/>
      <c r="L136" s="9">
        <f t="shared" si="37"/>
        <v>0</v>
      </c>
      <c r="M136" s="11"/>
      <c r="N136" s="9">
        <f t="shared" si="50"/>
        <v>0</v>
      </c>
      <c r="O136" s="10"/>
      <c r="P136" s="9">
        <f t="shared" si="38"/>
        <v>0</v>
      </c>
      <c r="Q136" s="10"/>
      <c r="R136" s="9">
        <f t="shared" si="39"/>
        <v>0</v>
      </c>
      <c r="S136" s="10"/>
      <c r="T136" s="9">
        <f t="shared" si="40"/>
        <v>0</v>
      </c>
      <c r="U136" s="11"/>
      <c r="V136" s="9">
        <f t="shared" si="41"/>
        <v>0</v>
      </c>
      <c r="W136" s="11"/>
      <c r="X136" s="9">
        <f t="shared" si="42"/>
        <v>0</v>
      </c>
      <c r="Y136" s="10"/>
      <c r="Z136" s="9">
        <f t="shared" si="51"/>
        <v>0</v>
      </c>
      <c r="AA136" s="11"/>
      <c r="AB136" s="9">
        <f t="shared" si="52"/>
        <v>0</v>
      </c>
      <c r="AC136" s="11"/>
      <c r="AD136" s="9">
        <f t="shared" si="43"/>
        <v>0</v>
      </c>
      <c r="AE136" s="11"/>
      <c r="AF136" s="9">
        <f t="shared" si="44"/>
        <v>0</v>
      </c>
      <c r="AG136" s="11"/>
      <c r="AH136" s="9">
        <f t="shared" si="45"/>
        <v>0</v>
      </c>
      <c r="AI136" s="11"/>
      <c r="AJ136" s="9">
        <f t="shared" si="46"/>
        <v>0</v>
      </c>
      <c r="AK136" s="10"/>
      <c r="AL136" s="12">
        <f t="shared" si="47"/>
        <v>0</v>
      </c>
      <c r="AM136" s="13">
        <f t="shared" si="53"/>
        <v>0</v>
      </c>
    </row>
    <row r="137" spans="1:39" hidden="1" x14ac:dyDescent="0.25">
      <c r="A137" s="14" t="s">
        <v>136</v>
      </c>
      <c r="B137" s="15" t="s">
        <v>148</v>
      </c>
      <c r="C137" s="48" t="s">
        <v>15</v>
      </c>
      <c r="D137" s="56">
        <v>74.41</v>
      </c>
      <c r="E137" s="70">
        <v>0</v>
      </c>
      <c r="F137" s="9">
        <f t="shared" si="48"/>
        <v>0</v>
      </c>
      <c r="G137" s="69">
        <v>0</v>
      </c>
      <c r="H137" s="9">
        <f t="shared" si="49"/>
        <v>0</v>
      </c>
      <c r="I137" s="10"/>
      <c r="J137" s="9">
        <f t="shared" si="36"/>
        <v>0</v>
      </c>
      <c r="K137" s="11"/>
      <c r="L137" s="9">
        <f t="shared" si="37"/>
        <v>0</v>
      </c>
      <c r="M137" s="11"/>
      <c r="N137" s="9">
        <f t="shared" si="50"/>
        <v>0</v>
      </c>
      <c r="O137" s="10"/>
      <c r="P137" s="9">
        <f t="shared" si="38"/>
        <v>0</v>
      </c>
      <c r="Q137" s="10"/>
      <c r="R137" s="9">
        <f t="shared" si="39"/>
        <v>0</v>
      </c>
      <c r="S137" s="10"/>
      <c r="T137" s="9">
        <f t="shared" si="40"/>
        <v>0</v>
      </c>
      <c r="U137" s="11"/>
      <c r="V137" s="9">
        <f t="shared" si="41"/>
        <v>0</v>
      </c>
      <c r="W137" s="11"/>
      <c r="X137" s="9">
        <f t="shared" si="42"/>
        <v>0</v>
      </c>
      <c r="Y137" s="10"/>
      <c r="Z137" s="9">
        <f t="shared" si="51"/>
        <v>0</v>
      </c>
      <c r="AA137" s="11"/>
      <c r="AB137" s="9">
        <f t="shared" si="52"/>
        <v>0</v>
      </c>
      <c r="AC137" s="11"/>
      <c r="AD137" s="9">
        <f t="shared" si="43"/>
        <v>0</v>
      </c>
      <c r="AE137" s="11"/>
      <c r="AF137" s="9">
        <f t="shared" si="44"/>
        <v>0</v>
      </c>
      <c r="AG137" s="11"/>
      <c r="AH137" s="9">
        <f t="shared" si="45"/>
        <v>0</v>
      </c>
      <c r="AI137" s="11"/>
      <c r="AJ137" s="9">
        <f t="shared" si="46"/>
        <v>0</v>
      </c>
      <c r="AK137" s="10"/>
      <c r="AL137" s="12">
        <f t="shared" si="47"/>
        <v>0</v>
      </c>
      <c r="AM137" s="13">
        <f t="shared" si="53"/>
        <v>0</v>
      </c>
    </row>
    <row r="138" spans="1:39" hidden="1" x14ac:dyDescent="0.25">
      <c r="A138" s="14" t="s">
        <v>136</v>
      </c>
      <c r="B138" s="15" t="s">
        <v>149</v>
      </c>
      <c r="C138" s="48" t="s">
        <v>15</v>
      </c>
      <c r="D138" s="56">
        <v>57.22</v>
      </c>
      <c r="E138" s="70">
        <v>0</v>
      </c>
      <c r="F138" s="9">
        <f t="shared" si="48"/>
        <v>0</v>
      </c>
      <c r="G138" s="69">
        <v>0</v>
      </c>
      <c r="H138" s="9">
        <f t="shared" si="49"/>
        <v>0</v>
      </c>
      <c r="I138" s="10"/>
      <c r="J138" s="9">
        <f t="shared" si="36"/>
        <v>0</v>
      </c>
      <c r="K138" s="11"/>
      <c r="L138" s="9">
        <f t="shared" si="37"/>
        <v>0</v>
      </c>
      <c r="M138" s="11"/>
      <c r="N138" s="9">
        <f t="shared" si="50"/>
        <v>0</v>
      </c>
      <c r="O138" s="10"/>
      <c r="P138" s="9">
        <f t="shared" si="38"/>
        <v>0</v>
      </c>
      <c r="Q138" s="10"/>
      <c r="R138" s="9">
        <f t="shared" si="39"/>
        <v>0</v>
      </c>
      <c r="S138" s="10"/>
      <c r="T138" s="9">
        <f t="shared" si="40"/>
        <v>0</v>
      </c>
      <c r="U138" s="11"/>
      <c r="V138" s="9">
        <f t="shared" si="41"/>
        <v>0</v>
      </c>
      <c r="W138" s="11"/>
      <c r="X138" s="9">
        <f t="shared" si="42"/>
        <v>0</v>
      </c>
      <c r="Y138" s="10"/>
      <c r="Z138" s="9">
        <f t="shared" si="51"/>
        <v>0</v>
      </c>
      <c r="AA138" s="11"/>
      <c r="AB138" s="9">
        <f t="shared" si="52"/>
        <v>0</v>
      </c>
      <c r="AC138" s="11"/>
      <c r="AD138" s="9">
        <f t="shared" si="43"/>
        <v>0</v>
      </c>
      <c r="AE138" s="11"/>
      <c r="AF138" s="9">
        <f t="shared" si="44"/>
        <v>0</v>
      </c>
      <c r="AG138" s="11"/>
      <c r="AH138" s="9">
        <f t="shared" si="45"/>
        <v>0</v>
      </c>
      <c r="AI138" s="11"/>
      <c r="AJ138" s="9">
        <f t="shared" si="46"/>
        <v>0</v>
      </c>
      <c r="AK138" s="10"/>
      <c r="AL138" s="12">
        <f t="shared" si="47"/>
        <v>0</v>
      </c>
      <c r="AM138" s="13">
        <f t="shared" si="53"/>
        <v>0</v>
      </c>
    </row>
    <row r="139" spans="1:39" hidden="1" x14ac:dyDescent="0.25">
      <c r="A139" s="14" t="s">
        <v>136</v>
      </c>
      <c r="B139" s="15" t="s">
        <v>150</v>
      </c>
      <c r="C139" s="48" t="s">
        <v>15</v>
      </c>
      <c r="D139" s="56">
        <v>19.88</v>
      </c>
      <c r="E139" s="70">
        <v>0</v>
      </c>
      <c r="F139" s="9">
        <f t="shared" si="48"/>
        <v>0</v>
      </c>
      <c r="G139" s="69">
        <v>0</v>
      </c>
      <c r="H139" s="9">
        <f t="shared" si="49"/>
        <v>0</v>
      </c>
      <c r="I139" s="10"/>
      <c r="J139" s="9">
        <f t="shared" si="36"/>
        <v>0</v>
      </c>
      <c r="K139" s="11"/>
      <c r="L139" s="9">
        <f t="shared" si="37"/>
        <v>0</v>
      </c>
      <c r="M139" s="11"/>
      <c r="N139" s="9">
        <f t="shared" si="50"/>
        <v>0</v>
      </c>
      <c r="O139" s="10"/>
      <c r="P139" s="9">
        <f t="shared" si="38"/>
        <v>0</v>
      </c>
      <c r="Q139" s="10"/>
      <c r="R139" s="9">
        <f t="shared" si="39"/>
        <v>0</v>
      </c>
      <c r="S139" s="10"/>
      <c r="T139" s="9">
        <f t="shared" si="40"/>
        <v>0</v>
      </c>
      <c r="U139" s="11"/>
      <c r="V139" s="9">
        <f t="shared" si="41"/>
        <v>0</v>
      </c>
      <c r="W139" s="11"/>
      <c r="X139" s="9">
        <f t="shared" si="42"/>
        <v>0</v>
      </c>
      <c r="Y139" s="10"/>
      <c r="Z139" s="9">
        <f t="shared" si="51"/>
        <v>0</v>
      </c>
      <c r="AA139" s="11"/>
      <c r="AB139" s="9">
        <f t="shared" si="52"/>
        <v>0</v>
      </c>
      <c r="AC139" s="11"/>
      <c r="AD139" s="9">
        <f t="shared" si="43"/>
        <v>0</v>
      </c>
      <c r="AE139" s="11"/>
      <c r="AF139" s="9">
        <f t="shared" si="44"/>
        <v>0</v>
      </c>
      <c r="AG139" s="11"/>
      <c r="AH139" s="9">
        <f t="shared" si="45"/>
        <v>0</v>
      </c>
      <c r="AI139" s="11"/>
      <c r="AJ139" s="9">
        <f t="shared" si="46"/>
        <v>0</v>
      </c>
      <c r="AK139" s="10"/>
      <c r="AL139" s="12">
        <f t="shared" si="47"/>
        <v>0</v>
      </c>
      <c r="AM139" s="13">
        <f t="shared" si="53"/>
        <v>0</v>
      </c>
    </row>
    <row r="140" spans="1:39" hidden="1" x14ac:dyDescent="0.25">
      <c r="A140" s="14" t="s">
        <v>136</v>
      </c>
      <c r="B140" s="15" t="s">
        <v>151</v>
      </c>
      <c r="C140" s="48" t="s">
        <v>15</v>
      </c>
      <c r="D140" s="56">
        <f>214.68/6</f>
        <v>35.78</v>
      </c>
      <c r="E140" s="70">
        <v>16</v>
      </c>
      <c r="F140" s="9">
        <f t="shared" si="48"/>
        <v>572.48</v>
      </c>
      <c r="G140" s="69">
        <v>0</v>
      </c>
      <c r="H140" s="9">
        <f t="shared" si="49"/>
        <v>0</v>
      </c>
      <c r="I140" s="10"/>
      <c r="J140" s="9">
        <f t="shared" si="36"/>
        <v>0</v>
      </c>
      <c r="K140" s="11"/>
      <c r="L140" s="9">
        <f t="shared" si="37"/>
        <v>0</v>
      </c>
      <c r="M140" s="11"/>
      <c r="N140" s="9">
        <f t="shared" si="50"/>
        <v>0</v>
      </c>
      <c r="O140" s="10"/>
      <c r="P140" s="9">
        <f t="shared" si="38"/>
        <v>0</v>
      </c>
      <c r="Q140" s="10"/>
      <c r="R140" s="9">
        <f t="shared" si="39"/>
        <v>0</v>
      </c>
      <c r="S140" s="10"/>
      <c r="T140" s="9">
        <f t="shared" si="40"/>
        <v>0</v>
      </c>
      <c r="U140" s="11"/>
      <c r="V140" s="9">
        <f t="shared" si="41"/>
        <v>0</v>
      </c>
      <c r="W140" s="11"/>
      <c r="X140" s="9">
        <f t="shared" si="42"/>
        <v>0</v>
      </c>
      <c r="Y140" s="10"/>
      <c r="Z140" s="9">
        <f t="shared" si="51"/>
        <v>0</v>
      </c>
      <c r="AA140" s="10"/>
      <c r="AB140" s="9">
        <f t="shared" si="52"/>
        <v>0</v>
      </c>
      <c r="AC140" s="71">
        <f>4*6</f>
        <v>24</v>
      </c>
      <c r="AD140" s="9">
        <f t="shared" si="43"/>
        <v>996.11519999999996</v>
      </c>
      <c r="AE140" s="11"/>
      <c r="AF140" s="9">
        <f t="shared" si="44"/>
        <v>0</v>
      </c>
      <c r="AG140" s="11"/>
      <c r="AH140" s="9">
        <f t="shared" si="45"/>
        <v>0</v>
      </c>
      <c r="AI140" s="11"/>
      <c r="AJ140" s="9">
        <f t="shared" si="46"/>
        <v>0</v>
      </c>
      <c r="AK140" s="10"/>
      <c r="AL140" s="12">
        <f t="shared" si="47"/>
        <v>0</v>
      </c>
      <c r="AM140" s="13">
        <f t="shared" si="53"/>
        <v>1568.5952</v>
      </c>
    </row>
    <row r="141" spans="1:39" hidden="1" x14ac:dyDescent="0.25">
      <c r="A141" s="14" t="s">
        <v>136</v>
      </c>
      <c r="B141" s="15" t="s">
        <v>152</v>
      </c>
      <c r="C141" s="48" t="s">
        <v>15</v>
      </c>
      <c r="D141" s="56">
        <v>57.5</v>
      </c>
      <c r="E141" s="70">
        <v>0</v>
      </c>
      <c r="F141" s="9">
        <f t="shared" si="48"/>
        <v>0</v>
      </c>
      <c r="G141" s="69">
        <v>0</v>
      </c>
      <c r="H141" s="9">
        <f t="shared" si="49"/>
        <v>0</v>
      </c>
      <c r="I141" s="10"/>
      <c r="J141" s="9">
        <f t="shared" si="36"/>
        <v>0</v>
      </c>
      <c r="K141" s="11"/>
      <c r="L141" s="9">
        <f t="shared" si="37"/>
        <v>0</v>
      </c>
      <c r="M141" s="78">
        <v>2</v>
      </c>
      <c r="N141" s="9">
        <f t="shared" si="50"/>
        <v>133.39999999999998</v>
      </c>
      <c r="O141" s="10"/>
      <c r="P141" s="9">
        <f t="shared" si="38"/>
        <v>0</v>
      </c>
      <c r="Q141" s="10"/>
      <c r="R141" s="9">
        <f t="shared" si="39"/>
        <v>0</v>
      </c>
      <c r="S141" s="10"/>
      <c r="T141" s="9">
        <f t="shared" si="40"/>
        <v>0</v>
      </c>
      <c r="U141" s="11"/>
      <c r="V141" s="9">
        <f t="shared" si="41"/>
        <v>0</v>
      </c>
      <c r="W141" s="11"/>
      <c r="X141" s="9">
        <f t="shared" si="42"/>
        <v>0</v>
      </c>
      <c r="Y141" s="10"/>
      <c r="Z141" s="9">
        <f t="shared" si="51"/>
        <v>0</v>
      </c>
      <c r="AA141" s="11"/>
      <c r="AB141" s="9">
        <f t="shared" si="52"/>
        <v>0</v>
      </c>
      <c r="AC141" s="11"/>
      <c r="AD141" s="9">
        <f t="shared" si="43"/>
        <v>0</v>
      </c>
      <c r="AE141" s="11"/>
      <c r="AF141" s="9">
        <f t="shared" si="44"/>
        <v>0</v>
      </c>
      <c r="AG141" s="11"/>
      <c r="AH141" s="9">
        <f t="shared" si="45"/>
        <v>0</v>
      </c>
      <c r="AI141" s="11"/>
      <c r="AJ141" s="9">
        <f t="shared" si="46"/>
        <v>0</v>
      </c>
      <c r="AK141" s="10"/>
      <c r="AL141" s="12">
        <f t="shared" si="47"/>
        <v>0</v>
      </c>
      <c r="AM141" s="13">
        <f t="shared" si="53"/>
        <v>133.39999999999998</v>
      </c>
    </row>
    <row r="142" spans="1:39" hidden="1" x14ac:dyDescent="0.25">
      <c r="A142" s="14" t="s">
        <v>136</v>
      </c>
      <c r="B142" s="15" t="s">
        <v>153</v>
      </c>
      <c r="C142" s="48" t="s">
        <v>15</v>
      </c>
      <c r="D142" s="56">
        <v>57.75</v>
      </c>
      <c r="E142" s="70">
        <v>0</v>
      </c>
      <c r="F142" s="9">
        <f t="shared" si="48"/>
        <v>0</v>
      </c>
      <c r="G142" s="69">
        <v>0</v>
      </c>
      <c r="H142" s="9">
        <f t="shared" si="49"/>
        <v>0</v>
      </c>
      <c r="I142" s="10"/>
      <c r="J142" s="9">
        <f t="shared" si="36"/>
        <v>0</v>
      </c>
      <c r="K142" s="11"/>
      <c r="L142" s="9">
        <f t="shared" si="37"/>
        <v>0</v>
      </c>
      <c r="M142" s="78">
        <v>2</v>
      </c>
      <c r="N142" s="9">
        <f t="shared" si="50"/>
        <v>133.97999999999999</v>
      </c>
      <c r="O142" s="10"/>
      <c r="P142" s="9">
        <f t="shared" si="38"/>
        <v>0</v>
      </c>
      <c r="Q142" s="10"/>
      <c r="R142" s="9">
        <f t="shared" si="39"/>
        <v>0</v>
      </c>
      <c r="S142" s="10"/>
      <c r="T142" s="9">
        <f t="shared" si="40"/>
        <v>0</v>
      </c>
      <c r="U142" s="11"/>
      <c r="V142" s="9">
        <f t="shared" si="41"/>
        <v>0</v>
      </c>
      <c r="W142" s="11"/>
      <c r="X142" s="9">
        <f t="shared" si="42"/>
        <v>0</v>
      </c>
      <c r="Y142" s="10"/>
      <c r="Z142" s="9">
        <f t="shared" si="51"/>
        <v>0</v>
      </c>
      <c r="AA142" s="11"/>
      <c r="AB142" s="9">
        <f t="shared" si="52"/>
        <v>0</v>
      </c>
      <c r="AC142" s="11"/>
      <c r="AD142" s="9">
        <f t="shared" si="43"/>
        <v>0</v>
      </c>
      <c r="AE142" s="11"/>
      <c r="AF142" s="9">
        <f t="shared" si="44"/>
        <v>0</v>
      </c>
      <c r="AG142" s="11"/>
      <c r="AH142" s="9">
        <f t="shared" si="45"/>
        <v>0</v>
      </c>
      <c r="AI142" s="11"/>
      <c r="AJ142" s="9">
        <f t="shared" si="46"/>
        <v>0</v>
      </c>
      <c r="AK142" s="10"/>
      <c r="AL142" s="12">
        <f t="shared" si="47"/>
        <v>0</v>
      </c>
      <c r="AM142" s="13">
        <f t="shared" si="53"/>
        <v>133.97999999999999</v>
      </c>
    </row>
    <row r="143" spans="1:39" hidden="1" x14ac:dyDescent="0.25">
      <c r="A143" s="14" t="s">
        <v>136</v>
      </c>
      <c r="B143" s="15" t="s">
        <v>154</v>
      </c>
      <c r="C143" s="48" t="s">
        <v>15</v>
      </c>
      <c r="D143" s="56">
        <v>57.5</v>
      </c>
      <c r="E143" s="70">
        <v>0</v>
      </c>
      <c r="F143" s="9">
        <f t="shared" si="48"/>
        <v>0</v>
      </c>
      <c r="G143" s="69">
        <v>0</v>
      </c>
      <c r="H143" s="9">
        <f t="shared" si="49"/>
        <v>0</v>
      </c>
      <c r="I143" s="10"/>
      <c r="J143" s="9">
        <f t="shared" si="36"/>
        <v>0</v>
      </c>
      <c r="K143" s="11"/>
      <c r="L143" s="9">
        <f t="shared" si="37"/>
        <v>0</v>
      </c>
      <c r="M143" s="78">
        <v>5</v>
      </c>
      <c r="N143" s="9">
        <f t="shared" si="50"/>
        <v>333.5</v>
      </c>
      <c r="O143" s="10"/>
      <c r="P143" s="9">
        <f t="shared" si="38"/>
        <v>0</v>
      </c>
      <c r="Q143" s="10"/>
      <c r="R143" s="9">
        <f t="shared" si="39"/>
        <v>0</v>
      </c>
      <c r="S143" s="10"/>
      <c r="T143" s="9">
        <f t="shared" si="40"/>
        <v>0</v>
      </c>
      <c r="U143" s="11"/>
      <c r="V143" s="9">
        <f t="shared" si="41"/>
        <v>0</v>
      </c>
      <c r="W143" s="11"/>
      <c r="X143" s="9">
        <f t="shared" si="42"/>
        <v>0</v>
      </c>
      <c r="Y143" s="10"/>
      <c r="Z143" s="9">
        <f t="shared" si="51"/>
        <v>0</v>
      </c>
      <c r="AA143" s="11"/>
      <c r="AB143" s="9">
        <f t="shared" si="52"/>
        <v>0</v>
      </c>
      <c r="AC143" s="11"/>
      <c r="AD143" s="9">
        <f t="shared" si="43"/>
        <v>0</v>
      </c>
      <c r="AE143" s="11"/>
      <c r="AF143" s="9">
        <f t="shared" si="44"/>
        <v>0</v>
      </c>
      <c r="AG143" s="11"/>
      <c r="AH143" s="9">
        <f t="shared" si="45"/>
        <v>0</v>
      </c>
      <c r="AI143" s="11"/>
      <c r="AJ143" s="9">
        <f t="shared" si="46"/>
        <v>0</v>
      </c>
      <c r="AK143" s="10"/>
      <c r="AL143" s="12">
        <f t="shared" si="47"/>
        <v>0</v>
      </c>
      <c r="AM143" s="13">
        <f t="shared" si="53"/>
        <v>333.5</v>
      </c>
    </row>
    <row r="144" spans="1:39" hidden="1" x14ac:dyDescent="0.25">
      <c r="A144" s="14" t="s">
        <v>136</v>
      </c>
      <c r="B144" s="15" t="s">
        <v>155</v>
      </c>
      <c r="C144" s="48" t="s">
        <v>15</v>
      </c>
      <c r="D144" s="56">
        <v>57.75</v>
      </c>
      <c r="E144" s="70">
        <v>0</v>
      </c>
      <c r="F144" s="9">
        <f t="shared" si="48"/>
        <v>0</v>
      </c>
      <c r="G144" s="69">
        <v>0</v>
      </c>
      <c r="H144" s="9">
        <f t="shared" si="49"/>
        <v>0</v>
      </c>
      <c r="I144" s="10"/>
      <c r="J144" s="9">
        <f t="shared" si="36"/>
        <v>0</v>
      </c>
      <c r="K144" s="11"/>
      <c r="L144" s="9">
        <f t="shared" si="37"/>
        <v>0</v>
      </c>
      <c r="M144" s="11"/>
      <c r="N144" s="9">
        <f t="shared" si="50"/>
        <v>0</v>
      </c>
      <c r="O144" s="10"/>
      <c r="P144" s="9">
        <f t="shared" si="38"/>
        <v>0</v>
      </c>
      <c r="Q144" s="10"/>
      <c r="R144" s="9">
        <f t="shared" si="39"/>
        <v>0</v>
      </c>
      <c r="S144" s="10"/>
      <c r="T144" s="9">
        <f t="shared" si="40"/>
        <v>0</v>
      </c>
      <c r="U144" s="11"/>
      <c r="V144" s="9">
        <f t="shared" si="41"/>
        <v>0</v>
      </c>
      <c r="W144" s="11"/>
      <c r="X144" s="9">
        <f t="shared" si="42"/>
        <v>0</v>
      </c>
      <c r="Y144" s="10"/>
      <c r="Z144" s="9">
        <f t="shared" si="51"/>
        <v>0</v>
      </c>
      <c r="AA144" s="11"/>
      <c r="AB144" s="9">
        <f t="shared" si="52"/>
        <v>0</v>
      </c>
      <c r="AC144" s="11"/>
      <c r="AD144" s="9">
        <f t="shared" si="43"/>
        <v>0</v>
      </c>
      <c r="AE144" s="11"/>
      <c r="AF144" s="9">
        <f t="shared" si="44"/>
        <v>0</v>
      </c>
      <c r="AG144" s="11"/>
      <c r="AH144" s="9">
        <f t="shared" si="45"/>
        <v>0</v>
      </c>
      <c r="AI144" s="11"/>
      <c r="AJ144" s="9">
        <f t="shared" si="46"/>
        <v>0</v>
      </c>
      <c r="AK144" s="10"/>
      <c r="AL144" s="12">
        <f t="shared" si="47"/>
        <v>0</v>
      </c>
      <c r="AM144" s="13">
        <f t="shared" si="53"/>
        <v>0</v>
      </c>
    </row>
    <row r="145" spans="1:39" hidden="1" x14ac:dyDescent="0.25">
      <c r="A145" s="14" t="s">
        <v>136</v>
      </c>
      <c r="B145" s="15" t="s">
        <v>156</v>
      </c>
      <c r="C145" s="48" t="s">
        <v>15</v>
      </c>
      <c r="D145" s="56">
        <v>68.75</v>
      </c>
      <c r="E145" s="70">
        <v>0</v>
      </c>
      <c r="F145" s="9">
        <f t="shared" si="48"/>
        <v>0</v>
      </c>
      <c r="G145" s="69">
        <v>0</v>
      </c>
      <c r="H145" s="9">
        <f t="shared" si="49"/>
        <v>0</v>
      </c>
      <c r="I145" s="10"/>
      <c r="J145" s="9">
        <f t="shared" si="36"/>
        <v>0</v>
      </c>
      <c r="K145" s="11"/>
      <c r="L145" s="9">
        <f t="shared" si="37"/>
        <v>0</v>
      </c>
      <c r="M145" s="78">
        <v>3</v>
      </c>
      <c r="N145" s="9">
        <f t="shared" si="50"/>
        <v>239.24999999999997</v>
      </c>
      <c r="O145" s="10"/>
      <c r="P145" s="9">
        <f t="shared" si="38"/>
        <v>0</v>
      </c>
      <c r="Q145" s="10"/>
      <c r="R145" s="9">
        <f t="shared" si="39"/>
        <v>0</v>
      </c>
      <c r="S145" s="10"/>
      <c r="T145" s="9">
        <f t="shared" si="40"/>
        <v>0</v>
      </c>
      <c r="U145" s="11"/>
      <c r="V145" s="9">
        <f t="shared" si="41"/>
        <v>0</v>
      </c>
      <c r="W145" s="11"/>
      <c r="X145" s="9">
        <f t="shared" si="42"/>
        <v>0</v>
      </c>
      <c r="Y145" s="10"/>
      <c r="Z145" s="9">
        <f t="shared" si="51"/>
        <v>0</v>
      </c>
      <c r="AA145" s="11"/>
      <c r="AB145" s="9">
        <f t="shared" si="52"/>
        <v>0</v>
      </c>
      <c r="AC145" s="11"/>
      <c r="AD145" s="9">
        <f t="shared" si="43"/>
        <v>0</v>
      </c>
      <c r="AE145" s="11"/>
      <c r="AF145" s="9">
        <f t="shared" si="44"/>
        <v>0</v>
      </c>
      <c r="AG145" s="11"/>
      <c r="AH145" s="9">
        <f t="shared" si="45"/>
        <v>0</v>
      </c>
      <c r="AI145" s="11"/>
      <c r="AJ145" s="9">
        <f t="shared" si="46"/>
        <v>0</v>
      </c>
      <c r="AK145" s="10"/>
      <c r="AL145" s="12">
        <f t="shared" si="47"/>
        <v>0</v>
      </c>
      <c r="AM145" s="13">
        <f t="shared" si="53"/>
        <v>239.24999999999997</v>
      </c>
    </row>
    <row r="146" spans="1:39" hidden="1" x14ac:dyDescent="0.25">
      <c r="A146" s="14" t="s">
        <v>136</v>
      </c>
      <c r="B146" s="15" t="s">
        <v>157</v>
      </c>
      <c r="C146" s="48" t="s">
        <v>15</v>
      </c>
      <c r="D146" s="56">
        <v>57.5</v>
      </c>
      <c r="E146" s="70">
        <v>0</v>
      </c>
      <c r="F146" s="9">
        <f t="shared" si="48"/>
        <v>0</v>
      </c>
      <c r="G146" s="69">
        <v>0</v>
      </c>
      <c r="H146" s="9">
        <f t="shared" si="49"/>
        <v>0</v>
      </c>
      <c r="I146" s="10"/>
      <c r="J146" s="9">
        <f t="shared" si="36"/>
        <v>0</v>
      </c>
      <c r="K146" s="11"/>
      <c r="L146" s="9">
        <f t="shared" si="37"/>
        <v>0</v>
      </c>
      <c r="M146" s="78">
        <v>5</v>
      </c>
      <c r="N146" s="9">
        <f t="shared" si="50"/>
        <v>333.5</v>
      </c>
      <c r="O146" s="10"/>
      <c r="P146" s="9">
        <f t="shared" si="38"/>
        <v>0</v>
      </c>
      <c r="Q146" s="10"/>
      <c r="R146" s="9">
        <f t="shared" si="39"/>
        <v>0</v>
      </c>
      <c r="S146" s="10"/>
      <c r="T146" s="9">
        <f t="shared" si="40"/>
        <v>0</v>
      </c>
      <c r="U146" s="11"/>
      <c r="V146" s="9">
        <f t="shared" si="41"/>
        <v>0</v>
      </c>
      <c r="W146" s="11"/>
      <c r="X146" s="9">
        <f t="shared" si="42"/>
        <v>0</v>
      </c>
      <c r="Y146" s="10"/>
      <c r="Z146" s="9">
        <f t="shared" si="51"/>
        <v>0</v>
      </c>
      <c r="AA146" s="11"/>
      <c r="AB146" s="9">
        <f t="shared" si="52"/>
        <v>0</v>
      </c>
      <c r="AC146" s="11"/>
      <c r="AD146" s="9">
        <f t="shared" si="43"/>
        <v>0</v>
      </c>
      <c r="AE146" s="11"/>
      <c r="AF146" s="9">
        <f t="shared" si="44"/>
        <v>0</v>
      </c>
      <c r="AG146" s="11"/>
      <c r="AH146" s="9">
        <f t="shared" si="45"/>
        <v>0</v>
      </c>
      <c r="AI146" s="11"/>
      <c r="AJ146" s="9">
        <f t="shared" si="46"/>
        <v>0</v>
      </c>
      <c r="AK146" s="10"/>
      <c r="AL146" s="12">
        <f t="shared" si="47"/>
        <v>0</v>
      </c>
      <c r="AM146" s="13">
        <f t="shared" si="53"/>
        <v>333.5</v>
      </c>
    </row>
    <row r="147" spans="1:39" hidden="1" x14ac:dyDescent="0.25">
      <c r="A147" s="14" t="s">
        <v>136</v>
      </c>
      <c r="B147" s="15" t="s">
        <v>158</v>
      </c>
      <c r="C147" s="48" t="s">
        <v>15</v>
      </c>
      <c r="D147" s="56">
        <v>57.57</v>
      </c>
      <c r="E147" s="70">
        <v>0</v>
      </c>
      <c r="F147" s="9">
        <f t="shared" si="48"/>
        <v>0</v>
      </c>
      <c r="G147" s="69">
        <v>0</v>
      </c>
      <c r="H147" s="9">
        <f t="shared" si="49"/>
        <v>0</v>
      </c>
      <c r="I147" s="10"/>
      <c r="J147" s="9">
        <f t="shared" si="36"/>
        <v>0</v>
      </c>
      <c r="K147" s="11"/>
      <c r="L147" s="9">
        <f t="shared" si="37"/>
        <v>0</v>
      </c>
      <c r="M147" s="78">
        <v>5</v>
      </c>
      <c r="N147" s="9">
        <f t="shared" si="50"/>
        <v>333.90600000000001</v>
      </c>
      <c r="O147" s="10"/>
      <c r="P147" s="9">
        <f t="shared" si="38"/>
        <v>0</v>
      </c>
      <c r="Q147" s="10"/>
      <c r="R147" s="9">
        <f t="shared" si="39"/>
        <v>0</v>
      </c>
      <c r="S147" s="10"/>
      <c r="T147" s="9">
        <f t="shared" si="40"/>
        <v>0</v>
      </c>
      <c r="U147" s="11"/>
      <c r="V147" s="9">
        <f t="shared" si="41"/>
        <v>0</v>
      </c>
      <c r="W147" s="11"/>
      <c r="X147" s="9">
        <f t="shared" si="42"/>
        <v>0</v>
      </c>
      <c r="Y147" s="10"/>
      <c r="Z147" s="9">
        <f t="shared" si="51"/>
        <v>0</v>
      </c>
      <c r="AA147" s="11"/>
      <c r="AB147" s="9">
        <f t="shared" si="52"/>
        <v>0</v>
      </c>
      <c r="AC147" s="11"/>
      <c r="AD147" s="9">
        <f t="shared" si="43"/>
        <v>0</v>
      </c>
      <c r="AE147" s="11"/>
      <c r="AF147" s="9">
        <f t="shared" si="44"/>
        <v>0</v>
      </c>
      <c r="AG147" s="11"/>
      <c r="AH147" s="9">
        <f t="shared" si="45"/>
        <v>0</v>
      </c>
      <c r="AI147" s="11"/>
      <c r="AJ147" s="9">
        <f t="shared" si="46"/>
        <v>0</v>
      </c>
      <c r="AK147" s="10"/>
      <c r="AL147" s="12">
        <f t="shared" si="47"/>
        <v>0</v>
      </c>
      <c r="AM147" s="13">
        <f t="shared" si="53"/>
        <v>333.90600000000001</v>
      </c>
    </row>
    <row r="148" spans="1:39" hidden="1" x14ac:dyDescent="0.25">
      <c r="A148" s="14" t="s">
        <v>136</v>
      </c>
      <c r="B148" s="15" t="s">
        <v>159</v>
      </c>
      <c r="C148" s="44" t="s">
        <v>15</v>
      </c>
      <c r="D148" s="56">
        <v>42</v>
      </c>
      <c r="E148" s="70">
        <v>0</v>
      </c>
      <c r="F148" s="9">
        <f t="shared" si="48"/>
        <v>0</v>
      </c>
      <c r="G148" s="69">
        <v>0</v>
      </c>
      <c r="H148" s="9">
        <f t="shared" si="49"/>
        <v>0</v>
      </c>
      <c r="I148" s="10"/>
      <c r="J148" s="9">
        <f t="shared" si="36"/>
        <v>0</v>
      </c>
      <c r="K148" s="11"/>
      <c r="L148" s="9">
        <f t="shared" si="37"/>
        <v>0</v>
      </c>
      <c r="M148" s="10"/>
      <c r="N148" s="9">
        <f t="shared" si="50"/>
        <v>0</v>
      </c>
      <c r="O148" s="10"/>
      <c r="P148" s="9">
        <f t="shared" si="38"/>
        <v>0</v>
      </c>
      <c r="Q148" s="10"/>
      <c r="R148" s="9">
        <f t="shared" si="39"/>
        <v>0</v>
      </c>
      <c r="S148" s="10"/>
      <c r="T148" s="9">
        <f t="shared" si="40"/>
        <v>0</v>
      </c>
      <c r="U148" s="11"/>
      <c r="V148" s="9">
        <f t="shared" si="41"/>
        <v>0</v>
      </c>
      <c r="W148" s="11"/>
      <c r="X148" s="9">
        <f t="shared" si="42"/>
        <v>0</v>
      </c>
      <c r="Y148" s="10"/>
      <c r="Z148" s="9">
        <f t="shared" si="51"/>
        <v>0</v>
      </c>
      <c r="AA148" s="11"/>
      <c r="AB148" s="9">
        <f t="shared" si="52"/>
        <v>0</v>
      </c>
      <c r="AC148" s="11"/>
      <c r="AD148" s="9">
        <f t="shared" si="43"/>
        <v>0</v>
      </c>
      <c r="AE148" s="11"/>
      <c r="AF148" s="9">
        <f t="shared" si="44"/>
        <v>0</v>
      </c>
      <c r="AG148" s="11"/>
      <c r="AH148" s="9">
        <f t="shared" si="45"/>
        <v>0</v>
      </c>
      <c r="AI148" s="11"/>
      <c r="AJ148" s="9">
        <f t="shared" si="46"/>
        <v>0</v>
      </c>
      <c r="AK148" s="10"/>
      <c r="AL148" s="12">
        <f t="shared" si="47"/>
        <v>0</v>
      </c>
      <c r="AM148" s="13">
        <f t="shared" si="53"/>
        <v>0</v>
      </c>
    </row>
    <row r="149" spans="1:39" hidden="1" x14ac:dyDescent="0.25">
      <c r="A149" s="14" t="s">
        <v>136</v>
      </c>
      <c r="B149" s="15" t="s">
        <v>160</v>
      </c>
      <c r="C149" s="44" t="s">
        <v>15</v>
      </c>
      <c r="D149" s="56">
        <v>85</v>
      </c>
      <c r="E149" s="70">
        <v>0</v>
      </c>
      <c r="F149" s="9">
        <f t="shared" si="48"/>
        <v>0</v>
      </c>
      <c r="G149" s="69">
        <v>0</v>
      </c>
      <c r="H149" s="9">
        <f t="shared" si="49"/>
        <v>0</v>
      </c>
      <c r="I149" s="10"/>
      <c r="J149" s="9">
        <f t="shared" si="36"/>
        <v>0</v>
      </c>
      <c r="K149" s="11"/>
      <c r="L149" s="9">
        <f t="shared" si="37"/>
        <v>0</v>
      </c>
      <c r="M149" s="10"/>
      <c r="N149" s="9">
        <f t="shared" si="50"/>
        <v>0</v>
      </c>
      <c r="O149" s="10"/>
      <c r="P149" s="9">
        <f t="shared" si="38"/>
        <v>0</v>
      </c>
      <c r="Q149" s="10"/>
      <c r="R149" s="9">
        <f t="shared" si="39"/>
        <v>0</v>
      </c>
      <c r="S149" s="10"/>
      <c r="T149" s="9">
        <f t="shared" si="40"/>
        <v>0</v>
      </c>
      <c r="U149" s="11"/>
      <c r="V149" s="9">
        <f t="shared" si="41"/>
        <v>0</v>
      </c>
      <c r="W149" s="11"/>
      <c r="X149" s="9">
        <f t="shared" si="42"/>
        <v>0</v>
      </c>
      <c r="Y149" s="10"/>
      <c r="Z149" s="9">
        <f t="shared" si="51"/>
        <v>0</v>
      </c>
      <c r="AA149" s="11"/>
      <c r="AB149" s="9">
        <f t="shared" si="52"/>
        <v>0</v>
      </c>
      <c r="AC149" s="11"/>
      <c r="AD149" s="9">
        <f t="shared" si="43"/>
        <v>0</v>
      </c>
      <c r="AE149" s="11"/>
      <c r="AF149" s="9">
        <f t="shared" si="44"/>
        <v>0</v>
      </c>
      <c r="AG149" s="11"/>
      <c r="AH149" s="9">
        <f t="shared" si="45"/>
        <v>0</v>
      </c>
      <c r="AI149" s="11"/>
      <c r="AJ149" s="9">
        <f t="shared" si="46"/>
        <v>0</v>
      </c>
      <c r="AK149" s="10"/>
      <c r="AL149" s="12">
        <f t="shared" si="47"/>
        <v>0</v>
      </c>
      <c r="AM149" s="13">
        <f t="shared" si="53"/>
        <v>0</v>
      </c>
    </row>
    <row r="150" spans="1:39" hidden="1" x14ac:dyDescent="0.25">
      <c r="A150" s="14" t="s">
        <v>136</v>
      </c>
      <c r="B150" s="15" t="s">
        <v>161</v>
      </c>
      <c r="C150" s="44" t="s">
        <v>29</v>
      </c>
      <c r="D150" s="56">
        <f t="shared" ref="D150:D155" si="54">130.08/12</f>
        <v>10.840000000000002</v>
      </c>
      <c r="E150" s="70">
        <v>12</v>
      </c>
      <c r="F150" s="9">
        <f t="shared" si="48"/>
        <v>130.08000000000001</v>
      </c>
      <c r="G150" s="69">
        <v>0</v>
      </c>
      <c r="H150" s="9">
        <f t="shared" si="49"/>
        <v>0</v>
      </c>
      <c r="I150" s="10"/>
      <c r="J150" s="9">
        <f t="shared" si="36"/>
        <v>0</v>
      </c>
      <c r="K150" s="11"/>
      <c r="L150" s="9">
        <f t="shared" si="37"/>
        <v>0</v>
      </c>
      <c r="M150" s="78">
        <v>12</v>
      </c>
      <c r="N150" s="9">
        <f t="shared" si="50"/>
        <v>150.89279999999999</v>
      </c>
      <c r="O150" s="10"/>
      <c r="P150" s="9">
        <f t="shared" si="38"/>
        <v>0</v>
      </c>
      <c r="Q150" s="10"/>
      <c r="R150" s="9">
        <f t="shared" si="39"/>
        <v>0</v>
      </c>
      <c r="S150" s="10"/>
      <c r="T150" s="9">
        <f t="shared" si="40"/>
        <v>0</v>
      </c>
      <c r="U150" s="11"/>
      <c r="V150" s="9">
        <f t="shared" si="41"/>
        <v>0</v>
      </c>
      <c r="W150" s="11"/>
      <c r="X150" s="9">
        <f t="shared" si="42"/>
        <v>0</v>
      </c>
      <c r="Y150" s="10"/>
      <c r="Z150" s="9">
        <f t="shared" si="51"/>
        <v>0</v>
      </c>
      <c r="AA150" s="11"/>
      <c r="AB150" s="9">
        <f t="shared" si="52"/>
        <v>0</v>
      </c>
      <c r="AC150" s="11"/>
      <c r="AD150" s="9">
        <f t="shared" si="43"/>
        <v>0</v>
      </c>
      <c r="AE150" s="11"/>
      <c r="AF150" s="9">
        <f t="shared" si="44"/>
        <v>0</v>
      </c>
      <c r="AG150" s="11"/>
      <c r="AH150" s="9">
        <f t="shared" si="45"/>
        <v>0</v>
      </c>
      <c r="AI150" s="11"/>
      <c r="AJ150" s="9">
        <f t="shared" si="46"/>
        <v>0</v>
      </c>
      <c r="AK150" s="10"/>
      <c r="AL150" s="12">
        <f t="shared" si="47"/>
        <v>0</v>
      </c>
      <c r="AM150" s="13">
        <f t="shared" si="53"/>
        <v>280.97280000000001</v>
      </c>
    </row>
    <row r="151" spans="1:39" hidden="1" x14ac:dyDescent="0.25">
      <c r="A151" s="14" t="s">
        <v>136</v>
      </c>
      <c r="B151" s="15" t="s">
        <v>162</v>
      </c>
      <c r="C151" s="44" t="s">
        <v>29</v>
      </c>
      <c r="D151" s="56">
        <f t="shared" si="54"/>
        <v>10.840000000000002</v>
      </c>
      <c r="E151" s="70">
        <v>0</v>
      </c>
      <c r="F151" s="9">
        <f t="shared" si="48"/>
        <v>0</v>
      </c>
      <c r="G151" s="69">
        <v>0</v>
      </c>
      <c r="H151" s="9">
        <f t="shared" si="49"/>
        <v>0</v>
      </c>
      <c r="I151" s="10"/>
      <c r="J151" s="9">
        <f t="shared" si="36"/>
        <v>0</v>
      </c>
      <c r="K151" s="11"/>
      <c r="L151" s="9">
        <f t="shared" si="37"/>
        <v>0</v>
      </c>
      <c r="M151" s="10"/>
      <c r="N151" s="9">
        <f t="shared" si="50"/>
        <v>0</v>
      </c>
      <c r="O151" s="10"/>
      <c r="P151" s="9">
        <f t="shared" si="38"/>
        <v>0</v>
      </c>
      <c r="Q151" s="10"/>
      <c r="R151" s="9">
        <f t="shared" si="39"/>
        <v>0</v>
      </c>
      <c r="S151" s="10"/>
      <c r="T151" s="9">
        <f t="shared" si="40"/>
        <v>0</v>
      </c>
      <c r="U151" s="11"/>
      <c r="V151" s="9">
        <f t="shared" si="41"/>
        <v>0</v>
      </c>
      <c r="W151" s="11"/>
      <c r="X151" s="9">
        <f t="shared" si="42"/>
        <v>0</v>
      </c>
      <c r="Y151" s="10"/>
      <c r="Z151" s="9">
        <f t="shared" si="51"/>
        <v>0</v>
      </c>
      <c r="AA151" s="11"/>
      <c r="AB151" s="9">
        <f t="shared" si="52"/>
        <v>0</v>
      </c>
      <c r="AC151" s="11"/>
      <c r="AD151" s="9">
        <f t="shared" si="43"/>
        <v>0</v>
      </c>
      <c r="AE151" s="11"/>
      <c r="AF151" s="9">
        <f t="shared" si="44"/>
        <v>0</v>
      </c>
      <c r="AG151" s="11"/>
      <c r="AH151" s="9">
        <f t="shared" si="45"/>
        <v>0</v>
      </c>
      <c r="AI151" s="11"/>
      <c r="AJ151" s="9">
        <f t="shared" si="46"/>
        <v>0</v>
      </c>
      <c r="AK151" s="10"/>
      <c r="AL151" s="12">
        <f t="shared" si="47"/>
        <v>0</v>
      </c>
      <c r="AM151" s="13">
        <f t="shared" si="53"/>
        <v>0</v>
      </c>
    </row>
    <row r="152" spans="1:39" hidden="1" x14ac:dyDescent="0.25">
      <c r="A152" s="14" t="s">
        <v>136</v>
      </c>
      <c r="B152" s="15" t="s">
        <v>163</v>
      </c>
      <c r="C152" s="44" t="s">
        <v>29</v>
      </c>
      <c r="D152" s="56">
        <f t="shared" si="54"/>
        <v>10.840000000000002</v>
      </c>
      <c r="E152" s="70">
        <v>12</v>
      </c>
      <c r="F152" s="9">
        <f t="shared" si="48"/>
        <v>130.08000000000001</v>
      </c>
      <c r="G152" s="69">
        <v>0</v>
      </c>
      <c r="H152" s="9">
        <f t="shared" si="49"/>
        <v>0</v>
      </c>
      <c r="I152" s="10"/>
      <c r="J152" s="9">
        <f t="shared" si="36"/>
        <v>0</v>
      </c>
      <c r="K152" s="11"/>
      <c r="L152" s="9">
        <f t="shared" si="37"/>
        <v>0</v>
      </c>
      <c r="M152" s="11"/>
      <c r="N152" s="9">
        <f t="shared" si="50"/>
        <v>0</v>
      </c>
      <c r="O152" s="10"/>
      <c r="P152" s="9">
        <f t="shared" si="38"/>
        <v>0</v>
      </c>
      <c r="Q152" s="10"/>
      <c r="R152" s="9">
        <f t="shared" si="39"/>
        <v>0</v>
      </c>
      <c r="S152" s="10"/>
      <c r="T152" s="9">
        <f t="shared" si="40"/>
        <v>0</v>
      </c>
      <c r="U152" s="11"/>
      <c r="V152" s="9">
        <f t="shared" si="41"/>
        <v>0</v>
      </c>
      <c r="W152" s="11"/>
      <c r="X152" s="9">
        <f t="shared" si="42"/>
        <v>0</v>
      </c>
      <c r="Y152" s="10"/>
      <c r="Z152" s="9">
        <f t="shared" si="51"/>
        <v>0</v>
      </c>
      <c r="AA152" s="11"/>
      <c r="AB152" s="9">
        <f t="shared" si="52"/>
        <v>0</v>
      </c>
      <c r="AC152" s="11"/>
      <c r="AD152" s="9">
        <f t="shared" si="43"/>
        <v>0</v>
      </c>
      <c r="AE152" s="11"/>
      <c r="AF152" s="9">
        <f t="shared" si="44"/>
        <v>0</v>
      </c>
      <c r="AG152" s="11"/>
      <c r="AH152" s="9">
        <f t="shared" si="45"/>
        <v>0</v>
      </c>
      <c r="AI152" s="11"/>
      <c r="AJ152" s="9">
        <f t="shared" si="46"/>
        <v>0</v>
      </c>
      <c r="AK152" s="10"/>
      <c r="AL152" s="12">
        <f t="shared" si="47"/>
        <v>0</v>
      </c>
      <c r="AM152" s="13">
        <f t="shared" si="53"/>
        <v>130.08000000000001</v>
      </c>
    </row>
    <row r="153" spans="1:39" hidden="1" x14ac:dyDescent="0.25">
      <c r="A153" s="14" t="s">
        <v>136</v>
      </c>
      <c r="B153" s="15" t="s">
        <v>164</v>
      </c>
      <c r="C153" s="44" t="s">
        <v>29</v>
      </c>
      <c r="D153" s="56">
        <f t="shared" si="54"/>
        <v>10.840000000000002</v>
      </c>
      <c r="E153" s="70">
        <v>0</v>
      </c>
      <c r="F153" s="9">
        <f t="shared" si="48"/>
        <v>0</v>
      </c>
      <c r="G153" s="69">
        <v>0</v>
      </c>
      <c r="H153" s="9">
        <f t="shared" si="49"/>
        <v>0</v>
      </c>
      <c r="I153" s="10"/>
      <c r="J153" s="9">
        <f t="shared" si="36"/>
        <v>0</v>
      </c>
      <c r="K153" s="11"/>
      <c r="L153" s="9">
        <f t="shared" si="37"/>
        <v>0</v>
      </c>
      <c r="M153" s="10"/>
      <c r="N153" s="9">
        <f t="shared" si="50"/>
        <v>0</v>
      </c>
      <c r="O153" s="10"/>
      <c r="P153" s="9">
        <f t="shared" si="38"/>
        <v>0</v>
      </c>
      <c r="Q153" s="10"/>
      <c r="R153" s="9">
        <f t="shared" si="39"/>
        <v>0</v>
      </c>
      <c r="S153" s="10"/>
      <c r="T153" s="9">
        <f t="shared" si="40"/>
        <v>0</v>
      </c>
      <c r="U153" s="11"/>
      <c r="V153" s="9">
        <f t="shared" si="41"/>
        <v>0</v>
      </c>
      <c r="W153" s="11"/>
      <c r="X153" s="9">
        <f t="shared" si="42"/>
        <v>0</v>
      </c>
      <c r="Y153" s="10"/>
      <c r="Z153" s="9">
        <f t="shared" si="51"/>
        <v>0</v>
      </c>
      <c r="AA153" s="11"/>
      <c r="AB153" s="9">
        <f t="shared" si="52"/>
        <v>0</v>
      </c>
      <c r="AC153" s="11"/>
      <c r="AD153" s="9">
        <f t="shared" si="43"/>
        <v>0</v>
      </c>
      <c r="AE153" s="11"/>
      <c r="AF153" s="9">
        <f t="shared" si="44"/>
        <v>0</v>
      </c>
      <c r="AG153" s="11"/>
      <c r="AH153" s="9">
        <f t="shared" si="45"/>
        <v>0</v>
      </c>
      <c r="AI153" s="11"/>
      <c r="AJ153" s="9">
        <f t="shared" si="46"/>
        <v>0</v>
      </c>
      <c r="AK153" s="10"/>
      <c r="AL153" s="12">
        <f t="shared" si="47"/>
        <v>0</v>
      </c>
      <c r="AM153" s="13">
        <f t="shared" si="53"/>
        <v>0</v>
      </c>
    </row>
    <row r="154" spans="1:39" hidden="1" x14ac:dyDescent="0.25">
      <c r="A154" s="14" t="s">
        <v>136</v>
      </c>
      <c r="B154" s="15" t="s">
        <v>165</v>
      </c>
      <c r="C154" s="44" t="s">
        <v>29</v>
      </c>
      <c r="D154" s="56">
        <f t="shared" si="54"/>
        <v>10.840000000000002</v>
      </c>
      <c r="E154" s="70">
        <v>0</v>
      </c>
      <c r="F154" s="9">
        <f t="shared" si="48"/>
        <v>0</v>
      </c>
      <c r="G154" s="69">
        <v>0</v>
      </c>
      <c r="H154" s="9">
        <f t="shared" si="49"/>
        <v>0</v>
      </c>
      <c r="I154" s="10"/>
      <c r="J154" s="9">
        <f t="shared" si="36"/>
        <v>0</v>
      </c>
      <c r="K154" s="11"/>
      <c r="L154" s="9">
        <f t="shared" si="37"/>
        <v>0</v>
      </c>
      <c r="M154" s="79">
        <f>3*12</f>
        <v>36</v>
      </c>
      <c r="N154" s="9">
        <f t="shared" si="50"/>
        <v>452.67840000000007</v>
      </c>
      <c r="O154" s="10"/>
      <c r="P154" s="9">
        <f t="shared" si="38"/>
        <v>0</v>
      </c>
      <c r="Q154" s="10"/>
      <c r="R154" s="9">
        <f t="shared" si="39"/>
        <v>0</v>
      </c>
      <c r="S154" s="10"/>
      <c r="T154" s="9">
        <f t="shared" si="40"/>
        <v>0</v>
      </c>
      <c r="U154" s="11"/>
      <c r="V154" s="9">
        <f t="shared" si="41"/>
        <v>0</v>
      </c>
      <c r="W154" s="11"/>
      <c r="X154" s="9">
        <f t="shared" si="42"/>
        <v>0</v>
      </c>
      <c r="Y154" s="10"/>
      <c r="Z154" s="9">
        <f t="shared" si="51"/>
        <v>0</v>
      </c>
      <c r="AA154" s="11"/>
      <c r="AB154" s="9">
        <f t="shared" si="52"/>
        <v>0</v>
      </c>
      <c r="AC154" s="11"/>
      <c r="AD154" s="9">
        <f t="shared" si="43"/>
        <v>0</v>
      </c>
      <c r="AE154" s="11"/>
      <c r="AF154" s="9">
        <f t="shared" si="44"/>
        <v>0</v>
      </c>
      <c r="AG154" s="11"/>
      <c r="AH154" s="9">
        <f t="shared" si="45"/>
        <v>0</v>
      </c>
      <c r="AI154" s="11"/>
      <c r="AJ154" s="9">
        <f t="shared" si="46"/>
        <v>0</v>
      </c>
      <c r="AK154" s="10"/>
      <c r="AL154" s="12">
        <f t="shared" si="47"/>
        <v>0</v>
      </c>
      <c r="AM154" s="13">
        <f t="shared" si="53"/>
        <v>452.67840000000007</v>
      </c>
    </row>
    <row r="155" spans="1:39" hidden="1" x14ac:dyDescent="0.25">
      <c r="A155" s="14" t="s">
        <v>136</v>
      </c>
      <c r="B155" s="15" t="s">
        <v>166</v>
      </c>
      <c r="C155" s="44" t="s">
        <v>29</v>
      </c>
      <c r="D155" s="56">
        <f t="shared" si="54"/>
        <v>10.840000000000002</v>
      </c>
      <c r="E155" s="70">
        <v>0</v>
      </c>
      <c r="F155" s="9">
        <f t="shared" si="48"/>
        <v>0</v>
      </c>
      <c r="G155" s="69">
        <v>0</v>
      </c>
      <c r="H155" s="9">
        <f t="shared" si="49"/>
        <v>0</v>
      </c>
      <c r="I155" s="10"/>
      <c r="J155" s="9">
        <f t="shared" si="36"/>
        <v>0</v>
      </c>
      <c r="K155" s="11"/>
      <c r="L155" s="9">
        <f t="shared" si="37"/>
        <v>0</v>
      </c>
      <c r="M155" s="10"/>
      <c r="N155" s="9">
        <f t="shared" si="50"/>
        <v>0</v>
      </c>
      <c r="O155" s="10"/>
      <c r="P155" s="9">
        <f t="shared" si="38"/>
        <v>0</v>
      </c>
      <c r="Q155" s="10"/>
      <c r="R155" s="9">
        <f t="shared" si="39"/>
        <v>0</v>
      </c>
      <c r="S155" s="10"/>
      <c r="T155" s="9">
        <f t="shared" si="40"/>
        <v>0</v>
      </c>
      <c r="U155" s="11"/>
      <c r="V155" s="9">
        <f t="shared" si="41"/>
        <v>0</v>
      </c>
      <c r="W155" s="11"/>
      <c r="X155" s="9">
        <f t="shared" si="42"/>
        <v>0</v>
      </c>
      <c r="Y155" s="10"/>
      <c r="Z155" s="9">
        <f t="shared" si="51"/>
        <v>0</v>
      </c>
      <c r="AA155" s="11"/>
      <c r="AB155" s="9">
        <f t="shared" si="52"/>
        <v>0</v>
      </c>
      <c r="AC155" s="11"/>
      <c r="AD155" s="9">
        <f t="shared" si="43"/>
        <v>0</v>
      </c>
      <c r="AE155" s="11"/>
      <c r="AF155" s="9">
        <f t="shared" si="44"/>
        <v>0</v>
      </c>
      <c r="AG155" s="11"/>
      <c r="AH155" s="9">
        <f t="shared" si="45"/>
        <v>0</v>
      </c>
      <c r="AI155" s="11"/>
      <c r="AJ155" s="9">
        <f t="shared" si="46"/>
        <v>0</v>
      </c>
      <c r="AK155" s="10"/>
      <c r="AL155" s="12">
        <f t="shared" si="47"/>
        <v>0</v>
      </c>
      <c r="AM155" s="13">
        <f t="shared" si="53"/>
        <v>0</v>
      </c>
    </row>
    <row r="156" spans="1:39" hidden="1" x14ac:dyDescent="0.25">
      <c r="A156" s="14" t="s">
        <v>136</v>
      </c>
      <c r="B156" s="15" t="s">
        <v>167</v>
      </c>
      <c r="C156" s="44" t="s">
        <v>29</v>
      </c>
      <c r="D156" s="56">
        <f>188.52/12</f>
        <v>15.71</v>
      </c>
      <c r="E156" s="70">
        <v>12</v>
      </c>
      <c r="F156" s="9">
        <f t="shared" si="48"/>
        <v>188.52</v>
      </c>
      <c r="G156" s="69">
        <v>0</v>
      </c>
      <c r="H156" s="9">
        <f t="shared" si="49"/>
        <v>0</v>
      </c>
      <c r="I156" s="10"/>
      <c r="J156" s="9">
        <f t="shared" si="36"/>
        <v>0</v>
      </c>
      <c r="K156" s="11"/>
      <c r="L156" s="9">
        <f t="shared" si="37"/>
        <v>0</v>
      </c>
      <c r="M156" s="79">
        <f>3*12</f>
        <v>36</v>
      </c>
      <c r="N156" s="9">
        <f t="shared" si="50"/>
        <v>656.04960000000005</v>
      </c>
      <c r="O156" s="10"/>
      <c r="P156" s="9">
        <f t="shared" si="38"/>
        <v>0</v>
      </c>
      <c r="Q156" s="10"/>
      <c r="R156" s="9">
        <f t="shared" si="39"/>
        <v>0</v>
      </c>
      <c r="S156" s="10"/>
      <c r="T156" s="9">
        <f t="shared" si="40"/>
        <v>0</v>
      </c>
      <c r="U156" s="11"/>
      <c r="V156" s="9">
        <f t="shared" si="41"/>
        <v>0</v>
      </c>
      <c r="W156" s="11"/>
      <c r="X156" s="9">
        <f t="shared" si="42"/>
        <v>0</v>
      </c>
      <c r="Y156" s="10"/>
      <c r="Z156" s="9">
        <f t="shared" si="51"/>
        <v>0</v>
      </c>
      <c r="AA156" s="11"/>
      <c r="AB156" s="9">
        <f t="shared" si="52"/>
        <v>0</v>
      </c>
      <c r="AC156" s="11"/>
      <c r="AD156" s="9">
        <f t="shared" si="43"/>
        <v>0</v>
      </c>
      <c r="AE156" s="11"/>
      <c r="AF156" s="9">
        <f t="shared" si="44"/>
        <v>0</v>
      </c>
      <c r="AG156" s="11"/>
      <c r="AH156" s="9">
        <f t="shared" si="45"/>
        <v>0</v>
      </c>
      <c r="AI156" s="11"/>
      <c r="AJ156" s="9">
        <f t="shared" si="46"/>
        <v>0</v>
      </c>
      <c r="AK156" s="10"/>
      <c r="AL156" s="12">
        <f t="shared" si="47"/>
        <v>0</v>
      </c>
      <c r="AM156" s="13">
        <f t="shared" si="53"/>
        <v>844.56960000000004</v>
      </c>
    </row>
    <row r="157" spans="1:39" ht="14.25" hidden="1" customHeight="1" x14ac:dyDescent="0.25">
      <c r="A157" s="14" t="s">
        <v>136</v>
      </c>
      <c r="B157" s="15" t="s">
        <v>168</v>
      </c>
      <c r="C157" s="44" t="s">
        <v>29</v>
      </c>
      <c r="D157" s="56">
        <f>188.52/12</f>
        <v>15.71</v>
      </c>
      <c r="E157" s="70">
        <v>12</v>
      </c>
      <c r="F157" s="9">
        <f t="shared" si="48"/>
        <v>188.52</v>
      </c>
      <c r="G157" s="69">
        <v>0</v>
      </c>
      <c r="H157" s="9">
        <f t="shared" si="49"/>
        <v>0</v>
      </c>
      <c r="I157" s="10"/>
      <c r="J157" s="9">
        <f t="shared" si="36"/>
        <v>0</v>
      </c>
      <c r="K157" s="11"/>
      <c r="L157" s="9">
        <f t="shared" si="37"/>
        <v>0</v>
      </c>
      <c r="M157" s="10"/>
      <c r="N157" s="9">
        <f t="shared" si="50"/>
        <v>0</v>
      </c>
      <c r="O157" s="10"/>
      <c r="P157" s="9">
        <f t="shared" si="38"/>
        <v>0</v>
      </c>
      <c r="Q157" s="10"/>
      <c r="R157" s="9">
        <f t="shared" si="39"/>
        <v>0</v>
      </c>
      <c r="S157" s="10"/>
      <c r="T157" s="9">
        <f t="shared" si="40"/>
        <v>0</v>
      </c>
      <c r="U157" s="11"/>
      <c r="V157" s="9">
        <f t="shared" si="41"/>
        <v>0</v>
      </c>
      <c r="W157" s="11"/>
      <c r="X157" s="9">
        <f t="shared" si="42"/>
        <v>0</v>
      </c>
      <c r="Y157" s="10"/>
      <c r="Z157" s="9">
        <f t="shared" si="51"/>
        <v>0</v>
      </c>
      <c r="AA157" s="11"/>
      <c r="AB157" s="9">
        <f t="shared" si="52"/>
        <v>0</v>
      </c>
      <c r="AC157" s="11"/>
      <c r="AD157" s="9">
        <f t="shared" si="43"/>
        <v>0</v>
      </c>
      <c r="AE157" s="11"/>
      <c r="AF157" s="9">
        <f t="shared" si="44"/>
        <v>0</v>
      </c>
      <c r="AG157" s="11"/>
      <c r="AH157" s="9">
        <f t="shared" si="45"/>
        <v>0</v>
      </c>
      <c r="AI157" s="11"/>
      <c r="AJ157" s="9">
        <f t="shared" si="46"/>
        <v>0</v>
      </c>
      <c r="AK157" s="10"/>
      <c r="AL157" s="12">
        <f t="shared" si="47"/>
        <v>0</v>
      </c>
      <c r="AM157" s="13">
        <f t="shared" si="53"/>
        <v>188.52</v>
      </c>
    </row>
    <row r="158" spans="1:39" hidden="1" x14ac:dyDescent="0.25">
      <c r="A158" s="14" t="s">
        <v>136</v>
      </c>
      <c r="B158" s="15" t="s">
        <v>169</v>
      </c>
      <c r="C158" s="44" t="s">
        <v>29</v>
      </c>
      <c r="D158" s="56">
        <f>188.52/12</f>
        <v>15.71</v>
      </c>
      <c r="E158" s="70">
        <v>0</v>
      </c>
      <c r="F158" s="9">
        <f t="shared" si="48"/>
        <v>0</v>
      </c>
      <c r="G158" s="69">
        <v>1</v>
      </c>
      <c r="H158" s="9">
        <f t="shared" si="49"/>
        <v>15.71</v>
      </c>
      <c r="I158" s="10"/>
      <c r="J158" s="9">
        <f t="shared" si="36"/>
        <v>0</v>
      </c>
      <c r="K158" s="11"/>
      <c r="L158" s="9">
        <f t="shared" si="37"/>
        <v>0</v>
      </c>
      <c r="M158" s="11"/>
      <c r="N158" s="9">
        <f t="shared" si="50"/>
        <v>0</v>
      </c>
      <c r="O158" s="10"/>
      <c r="P158" s="9">
        <f t="shared" si="38"/>
        <v>0</v>
      </c>
      <c r="Q158" s="10"/>
      <c r="R158" s="9">
        <f t="shared" si="39"/>
        <v>0</v>
      </c>
      <c r="S158" s="10"/>
      <c r="T158" s="9">
        <f t="shared" si="40"/>
        <v>0</v>
      </c>
      <c r="U158" s="11"/>
      <c r="V158" s="9">
        <f t="shared" si="41"/>
        <v>0</v>
      </c>
      <c r="W158" s="11"/>
      <c r="X158" s="9">
        <f t="shared" si="42"/>
        <v>0</v>
      </c>
      <c r="Y158" s="10"/>
      <c r="Z158" s="9">
        <f t="shared" si="51"/>
        <v>0</v>
      </c>
      <c r="AA158" s="11"/>
      <c r="AB158" s="9">
        <f t="shared" si="52"/>
        <v>0</v>
      </c>
      <c r="AC158" s="11"/>
      <c r="AD158" s="9">
        <f t="shared" si="43"/>
        <v>0</v>
      </c>
      <c r="AE158" s="11"/>
      <c r="AF158" s="9">
        <f t="shared" si="44"/>
        <v>0</v>
      </c>
      <c r="AG158" s="11"/>
      <c r="AH158" s="9">
        <f t="shared" si="45"/>
        <v>0</v>
      </c>
      <c r="AI158" s="11"/>
      <c r="AJ158" s="9">
        <f t="shared" si="46"/>
        <v>0</v>
      </c>
      <c r="AK158" s="10"/>
      <c r="AL158" s="12">
        <f t="shared" si="47"/>
        <v>0</v>
      </c>
      <c r="AM158" s="13">
        <f t="shared" si="53"/>
        <v>15.71</v>
      </c>
    </row>
    <row r="159" spans="1:39" hidden="1" x14ac:dyDescent="0.25">
      <c r="A159" s="14" t="s">
        <v>136</v>
      </c>
      <c r="B159" s="15" t="s">
        <v>170</v>
      </c>
      <c r="C159" s="44" t="s">
        <v>29</v>
      </c>
      <c r="D159" s="56">
        <f>188.52/12</f>
        <v>15.71</v>
      </c>
      <c r="E159" s="70">
        <v>0</v>
      </c>
      <c r="F159" s="9">
        <f t="shared" si="48"/>
        <v>0</v>
      </c>
      <c r="G159" s="69">
        <v>0</v>
      </c>
      <c r="H159" s="9">
        <f t="shared" si="49"/>
        <v>0</v>
      </c>
      <c r="I159" s="10"/>
      <c r="J159" s="9">
        <f t="shared" si="36"/>
        <v>0</v>
      </c>
      <c r="K159" s="11"/>
      <c r="L159" s="9">
        <f t="shared" si="37"/>
        <v>0</v>
      </c>
      <c r="M159" s="11"/>
      <c r="N159" s="9">
        <f t="shared" si="50"/>
        <v>0</v>
      </c>
      <c r="O159" s="10"/>
      <c r="P159" s="9">
        <f t="shared" si="38"/>
        <v>0</v>
      </c>
      <c r="Q159" s="10"/>
      <c r="R159" s="9">
        <f t="shared" si="39"/>
        <v>0</v>
      </c>
      <c r="S159" s="10"/>
      <c r="T159" s="9">
        <f t="shared" si="40"/>
        <v>0</v>
      </c>
      <c r="U159" s="11"/>
      <c r="V159" s="9">
        <f t="shared" si="41"/>
        <v>0</v>
      </c>
      <c r="W159" s="11"/>
      <c r="X159" s="9">
        <f t="shared" si="42"/>
        <v>0</v>
      </c>
      <c r="Y159" s="10"/>
      <c r="Z159" s="9">
        <f t="shared" si="51"/>
        <v>0</v>
      </c>
      <c r="AA159" s="11"/>
      <c r="AB159" s="9">
        <f t="shared" si="52"/>
        <v>0</v>
      </c>
      <c r="AC159" s="11"/>
      <c r="AD159" s="9">
        <f t="shared" si="43"/>
        <v>0</v>
      </c>
      <c r="AE159" s="11"/>
      <c r="AF159" s="9">
        <f t="shared" si="44"/>
        <v>0</v>
      </c>
      <c r="AG159" s="11"/>
      <c r="AH159" s="9">
        <f t="shared" si="45"/>
        <v>0</v>
      </c>
      <c r="AI159" s="11"/>
      <c r="AJ159" s="9">
        <f t="shared" si="46"/>
        <v>0</v>
      </c>
      <c r="AK159" s="10"/>
      <c r="AL159" s="12">
        <f t="shared" si="47"/>
        <v>0</v>
      </c>
      <c r="AM159" s="13">
        <f t="shared" si="53"/>
        <v>0</v>
      </c>
    </row>
    <row r="160" spans="1:39" hidden="1" x14ac:dyDescent="0.25">
      <c r="A160" s="14" t="s">
        <v>136</v>
      </c>
      <c r="B160" s="15" t="s">
        <v>171</v>
      </c>
      <c r="C160" s="44" t="s">
        <v>29</v>
      </c>
      <c r="D160" s="56">
        <f>140.16/12</f>
        <v>11.68</v>
      </c>
      <c r="E160" s="70">
        <v>0</v>
      </c>
      <c r="F160" s="9">
        <f t="shared" si="48"/>
        <v>0</v>
      </c>
      <c r="G160" s="69">
        <v>0</v>
      </c>
      <c r="H160" s="9">
        <f t="shared" si="49"/>
        <v>0</v>
      </c>
      <c r="I160" s="10"/>
      <c r="J160" s="9">
        <f t="shared" si="36"/>
        <v>0</v>
      </c>
      <c r="K160" s="11"/>
      <c r="L160" s="9">
        <f t="shared" si="37"/>
        <v>0</v>
      </c>
      <c r="M160" s="10"/>
      <c r="N160" s="9">
        <f t="shared" si="50"/>
        <v>0</v>
      </c>
      <c r="O160" s="10"/>
      <c r="P160" s="9">
        <f t="shared" si="38"/>
        <v>0</v>
      </c>
      <c r="Q160" s="10"/>
      <c r="R160" s="9">
        <f t="shared" si="39"/>
        <v>0</v>
      </c>
      <c r="S160" s="10"/>
      <c r="T160" s="9">
        <f t="shared" si="40"/>
        <v>0</v>
      </c>
      <c r="U160" s="11"/>
      <c r="V160" s="9">
        <f t="shared" si="41"/>
        <v>0</v>
      </c>
      <c r="W160" s="11"/>
      <c r="X160" s="9">
        <f t="shared" si="42"/>
        <v>0</v>
      </c>
      <c r="Y160" s="10"/>
      <c r="Z160" s="9">
        <f t="shared" si="51"/>
        <v>0</v>
      </c>
      <c r="AA160" s="11"/>
      <c r="AB160" s="9">
        <f t="shared" si="52"/>
        <v>0</v>
      </c>
      <c r="AC160" s="11"/>
      <c r="AD160" s="9">
        <f t="shared" si="43"/>
        <v>0</v>
      </c>
      <c r="AE160" s="11"/>
      <c r="AF160" s="9">
        <f t="shared" si="44"/>
        <v>0</v>
      </c>
      <c r="AG160" s="11"/>
      <c r="AH160" s="9">
        <f t="shared" si="45"/>
        <v>0</v>
      </c>
      <c r="AI160" s="11"/>
      <c r="AJ160" s="9">
        <f t="shared" si="46"/>
        <v>0</v>
      </c>
      <c r="AK160" s="10"/>
      <c r="AL160" s="12">
        <f t="shared" si="47"/>
        <v>0</v>
      </c>
      <c r="AM160" s="13">
        <f t="shared" si="53"/>
        <v>0</v>
      </c>
    </row>
    <row r="161" spans="1:39" hidden="1" x14ac:dyDescent="0.25">
      <c r="A161" s="14" t="s">
        <v>136</v>
      </c>
      <c r="B161" s="15" t="s">
        <v>172</v>
      </c>
      <c r="C161" s="44" t="s">
        <v>29</v>
      </c>
      <c r="D161" s="56">
        <f>140.16/12</f>
        <v>11.68</v>
      </c>
      <c r="E161" s="70">
        <v>0</v>
      </c>
      <c r="F161" s="9">
        <f t="shared" si="48"/>
        <v>0</v>
      </c>
      <c r="G161" s="69">
        <v>2</v>
      </c>
      <c r="H161" s="9">
        <f t="shared" si="49"/>
        <v>23.36</v>
      </c>
      <c r="I161" s="10"/>
      <c r="J161" s="9">
        <f t="shared" si="36"/>
        <v>0</v>
      </c>
      <c r="K161" s="11"/>
      <c r="L161" s="9">
        <f t="shared" si="37"/>
        <v>0</v>
      </c>
      <c r="M161" s="10"/>
      <c r="N161" s="9">
        <f t="shared" si="50"/>
        <v>0</v>
      </c>
      <c r="O161" s="10"/>
      <c r="P161" s="9">
        <f t="shared" si="38"/>
        <v>0</v>
      </c>
      <c r="Q161" s="10"/>
      <c r="R161" s="9">
        <f t="shared" si="39"/>
        <v>0</v>
      </c>
      <c r="S161" s="10"/>
      <c r="T161" s="9">
        <f t="shared" si="40"/>
        <v>0</v>
      </c>
      <c r="U161" s="11"/>
      <c r="V161" s="9">
        <f t="shared" si="41"/>
        <v>0</v>
      </c>
      <c r="W161" s="11"/>
      <c r="X161" s="9">
        <f t="shared" si="42"/>
        <v>0</v>
      </c>
      <c r="Y161" s="10"/>
      <c r="Z161" s="9">
        <f t="shared" si="51"/>
        <v>0</v>
      </c>
      <c r="AA161" s="11"/>
      <c r="AB161" s="9">
        <f t="shared" si="52"/>
        <v>0</v>
      </c>
      <c r="AC161" s="11"/>
      <c r="AD161" s="9">
        <f t="shared" si="43"/>
        <v>0</v>
      </c>
      <c r="AE161" s="11"/>
      <c r="AF161" s="9">
        <f t="shared" si="44"/>
        <v>0</v>
      </c>
      <c r="AG161" s="11"/>
      <c r="AH161" s="9">
        <f t="shared" si="45"/>
        <v>0</v>
      </c>
      <c r="AI161" s="11"/>
      <c r="AJ161" s="9">
        <f t="shared" si="46"/>
        <v>0</v>
      </c>
      <c r="AK161" s="10"/>
      <c r="AL161" s="12">
        <f t="shared" si="47"/>
        <v>0</v>
      </c>
      <c r="AM161" s="13">
        <f t="shared" si="53"/>
        <v>23.36</v>
      </c>
    </row>
    <row r="162" spans="1:39" hidden="1" x14ac:dyDescent="0.25">
      <c r="A162" s="14" t="s">
        <v>136</v>
      </c>
      <c r="B162" s="15" t="s">
        <v>173</v>
      </c>
      <c r="C162" s="44" t="s">
        <v>29</v>
      </c>
      <c r="D162" s="56">
        <f>140.16/12</f>
        <v>11.68</v>
      </c>
      <c r="E162" s="70">
        <v>0</v>
      </c>
      <c r="F162" s="9">
        <f t="shared" si="48"/>
        <v>0</v>
      </c>
      <c r="G162" s="69">
        <v>0</v>
      </c>
      <c r="H162" s="9">
        <f t="shared" si="49"/>
        <v>0</v>
      </c>
      <c r="I162" s="10"/>
      <c r="J162" s="9">
        <f t="shared" si="36"/>
        <v>0</v>
      </c>
      <c r="K162" s="11"/>
      <c r="L162" s="9">
        <f t="shared" si="37"/>
        <v>0</v>
      </c>
      <c r="M162" s="10"/>
      <c r="N162" s="9">
        <f t="shared" si="50"/>
        <v>0</v>
      </c>
      <c r="O162" s="10"/>
      <c r="P162" s="9">
        <f t="shared" si="38"/>
        <v>0</v>
      </c>
      <c r="Q162" s="10"/>
      <c r="R162" s="9">
        <f t="shared" si="39"/>
        <v>0</v>
      </c>
      <c r="S162" s="10"/>
      <c r="T162" s="9">
        <f t="shared" si="40"/>
        <v>0</v>
      </c>
      <c r="U162" s="11"/>
      <c r="V162" s="9">
        <f t="shared" si="41"/>
        <v>0</v>
      </c>
      <c r="W162" s="11"/>
      <c r="X162" s="9">
        <f t="shared" si="42"/>
        <v>0</v>
      </c>
      <c r="Y162" s="10"/>
      <c r="Z162" s="9">
        <f t="shared" si="51"/>
        <v>0</v>
      </c>
      <c r="AA162" s="11"/>
      <c r="AB162" s="9">
        <f t="shared" si="52"/>
        <v>0</v>
      </c>
      <c r="AC162" s="11"/>
      <c r="AD162" s="9">
        <f t="shared" si="43"/>
        <v>0</v>
      </c>
      <c r="AE162" s="11"/>
      <c r="AF162" s="9">
        <f t="shared" si="44"/>
        <v>0</v>
      </c>
      <c r="AG162" s="11"/>
      <c r="AH162" s="9">
        <f t="shared" si="45"/>
        <v>0</v>
      </c>
      <c r="AI162" s="11"/>
      <c r="AJ162" s="9">
        <f t="shared" si="46"/>
        <v>0</v>
      </c>
      <c r="AK162" s="10"/>
      <c r="AL162" s="12">
        <f t="shared" si="47"/>
        <v>0</v>
      </c>
      <c r="AM162" s="13">
        <f t="shared" si="53"/>
        <v>0</v>
      </c>
    </row>
    <row r="163" spans="1:39" hidden="1" x14ac:dyDescent="0.25">
      <c r="A163" s="14" t="s">
        <v>136</v>
      </c>
      <c r="B163" s="15" t="s">
        <v>174</v>
      </c>
      <c r="C163" s="44" t="s">
        <v>29</v>
      </c>
      <c r="D163" s="56">
        <f>140.16/12</f>
        <v>11.68</v>
      </c>
      <c r="E163" s="70">
        <v>0</v>
      </c>
      <c r="F163" s="9">
        <f t="shared" si="48"/>
        <v>0</v>
      </c>
      <c r="G163" s="69">
        <v>0</v>
      </c>
      <c r="H163" s="9">
        <f t="shared" si="49"/>
        <v>0</v>
      </c>
      <c r="I163" s="10"/>
      <c r="J163" s="9">
        <f t="shared" si="36"/>
        <v>0</v>
      </c>
      <c r="K163" s="11"/>
      <c r="L163" s="9">
        <f t="shared" si="37"/>
        <v>0</v>
      </c>
      <c r="M163" s="10"/>
      <c r="N163" s="9">
        <f t="shared" si="50"/>
        <v>0</v>
      </c>
      <c r="O163" s="10"/>
      <c r="P163" s="9">
        <f t="shared" si="38"/>
        <v>0</v>
      </c>
      <c r="Q163" s="10"/>
      <c r="R163" s="9">
        <f t="shared" si="39"/>
        <v>0</v>
      </c>
      <c r="S163" s="10"/>
      <c r="T163" s="9">
        <f t="shared" si="40"/>
        <v>0</v>
      </c>
      <c r="U163" s="11"/>
      <c r="V163" s="9">
        <f t="shared" si="41"/>
        <v>0</v>
      </c>
      <c r="W163" s="11"/>
      <c r="X163" s="9">
        <f t="shared" si="42"/>
        <v>0</v>
      </c>
      <c r="Y163" s="10"/>
      <c r="Z163" s="9">
        <f t="shared" si="51"/>
        <v>0</v>
      </c>
      <c r="AA163" s="11"/>
      <c r="AB163" s="9">
        <f t="shared" si="52"/>
        <v>0</v>
      </c>
      <c r="AC163" s="11"/>
      <c r="AD163" s="9">
        <f t="shared" si="43"/>
        <v>0</v>
      </c>
      <c r="AE163" s="11"/>
      <c r="AF163" s="9">
        <f t="shared" si="44"/>
        <v>0</v>
      </c>
      <c r="AG163" s="11"/>
      <c r="AH163" s="9">
        <f t="shared" si="45"/>
        <v>0</v>
      </c>
      <c r="AI163" s="11"/>
      <c r="AJ163" s="9">
        <f t="shared" si="46"/>
        <v>0</v>
      </c>
      <c r="AK163" s="10"/>
      <c r="AL163" s="12">
        <f t="shared" si="47"/>
        <v>0</v>
      </c>
      <c r="AM163" s="13">
        <f t="shared" si="53"/>
        <v>0</v>
      </c>
    </row>
    <row r="164" spans="1:39" hidden="1" x14ac:dyDescent="0.25">
      <c r="A164" s="14" t="s">
        <v>136</v>
      </c>
      <c r="B164" s="15" t="s">
        <v>175</v>
      </c>
      <c r="C164" s="44" t="s">
        <v>29</v>
      </c>
      <c r="D164" s="56">
        <f>505.34/12</f>
        <v>42.111666666666665</v>
      </c>
      <c r="E164" s="70">
        <v>0</v>
      </c>
      <c r="F164" s="9">
        <f t="shared" si="48"/>
        <v>0</v>
      </c>
      <c r="G164" s="69">
        <v>0</v>
      </c>
      <c r="H164" s="9">
        <f t="shared" si="49"/>
        <v>0</v>
      </c>
      <c r="I164" s="10"/>
      <c r="J164" s="9">
        <f t="shared" si="36"/>
        <v>0</v>
      </c>
      <c r="K164" s="11"/>
      <c r="L164" s="9">
        <f t="shared" si="37"/>
        <v>0</v>
      </c>
      <c r="M164" s="10"/>
      <c r="N164" s="9">
        <f t="shared" si="50"/>
        <v>0</v>
      </c>
      <c r="O164" s="10"/>
      <c r="P164" s="9">
        <f t="shared" si="38"/>
        <v>0</v>
      </c>
      <c r="Q164" s="10"/>
      <c r="R164" s="9">
        <f t="shared" si="39"/>
        <v>0</v>
      </c>
      <c r="S164" s="10"/>
      <c r="T164" s="9">
        <f t="shared" si="40"/>
        <v>0</v>
      </c>
      <c r="U164" s="11"/>
      <c r="V164" s="9">
        <f t="shared" si="41"/>
        <v>0</v>
      </c>
      <c r="W164" s="11"/>
      <c r="X164" s="9">
        <f t="shared" si="42"/>
        <v>0</v>
      </c>
      <c r="Y164" s="10"/>
      <c r="Z164" s="9">
        <f t="shared" si="51"/>
        <v>0</v>
      </c>
      <c r="AA164" s="11"/>
      <c r="AB164" s="9">
        <f t="shared" si="52"/>
        <v>0</v>
      </c>
      <c r="AC164" s="11"/>
      <c r="AD164" s="9">
        <f t="shared" si="43"/>
        <v>0</v>
      </c>
      <c r="AE164" s="11"/>
      <c r="AF164" s="9">
        <f t="shared" si="44"/>
        <v>0</v>
      </c>
      <c r="AG164" s="11"/>
      <c r="AH164" s="9">
        <f t="shared" si="45"/>
        <v>0</v>
      </c>
      <c r="AI164" s="11"/>
      <c r="AJ164" s="9">
        <f t="shared" si="46"/>
        <v>0</v>
      </c>
      <c r="AK164" s="10"/>
      <c r="AL164" s="12">
        <f t="shared" si="47"/>
        <v>0</v>
      </c>
      <c r="AM164" s="13">
        <f t="shared" si="53"/>
        <v>0</v>
      </c>
    </row>
    <row r="165" spans="1:39" hidden="1" x14ac:dyDescent="0.25">
      <c r="A165" s="14" t="s">
        <v>136</v>
      </c>
      <c r="B165" s="15" t="s">
        <v>176</v>
      </c>
      <c r="C165" s="44" t="s">
        <v>29</v>
      </c>
      <c r="D165" s="56">
        <v>11.08</v>
      </c>
      <c r="E165" s="70">
        <v>0</v>
      </c>
      <c r="F165" s="9">
        <f t="shared" si="48"/>
        <v>0</v>
      </c>
      <c r="G165" s="69">
        <v>0</v>
      </c>
      <c r="H165" s="9">
        <f t="shared" si="49"/>
        <v>0</v>
      </c>
      <c r="I165" s="10"/>
      <c r="J165" s="9">
        <f t="shared" si="36"/>
        <v>0</v>
      </c>
      <c r="K165" s="11"/>
      <c r="L165" s="9">
        <f t="shared" si="37"/>
        <v>0</v>
      </c>
      <c r="M165" s="78">
        <f>6*12</f>
        <v>72</v>
      </c>
      <c r="N165" s="9">
        <f t="shared" si="50"/>
        <v>925.40159999999992</v>
      </c>
      <c r="O165" s="10"/>
      <c r="P165" s="9">
        <f t="shared" si="38"/>
        <v>0</v>
      </c>
      <c r="Q165" s="10"/>
      <c r="R165" s="9">
        <f t="shared" si="39"/>
        <v>0</v>
      </c>
      <c r="S165" s="10"/>
      <c r="T165" s="9">
        <f t="shared" si="40"/>
        <v>0</v>
      </c>
      <c r="U165" s="11"/>
      <c r="V165" s="9">
        <f t="shared" si="41"/>
        <v>0</v>
      </c>
      <c r="W165" s="11"/>
      <c r="X165" s="9">
        <f t="shared" si="42"/>
        <v>0</v>
      </c>
      <c r="Y165" s="10"/>
      <c r="Z165" s="9">
        <f t="shared" si="51"/>
        <v>0</v>
      </c>
      <c r="AA165" s="11"/>
      <c r="AB165" s="9">
        <f t="shared" si="52"/>
        <v>0</v>
      </c>
      <c r="AC165" s="11"/>
      <c r="AD165" s="9">
        <f t="shared" si="43"/>
        <v>0</v>
      </c>
      <c r="AE165" s="11"/>
      <c r="AF165" s="9">
        <f t="shared" si="44"/>
        <v>0</v>
      </c>
      <c r="AG165" s="11"/>
      <c r="AH165" s="9">
        <f t="shared" si="45"/>
        <v>0</v>
      </c>
      <c r="AI165" s="11"/>
      <c r="AJ165" s="9">
        <f t="shared" si="46"/>
        <v>0</v>
      </c>
      <c r="AK165" s="10"/>
      <c r="AL165" s="12">
        <f t="shared" si="47"/>
        <v>0</v>
      </c>
      <c r="AM165" s="13">
        <f t="shared" si="53"/>
        <v>925.40159999999992</v>
      </c>
    </row>
    <row r="166" spans="1:39" hidden="1" x14ac:dyDescent="0.25">
      <c r="A166" s="14" t="s">
        <v>136</v>
      </c>
      <c r="B166" s="15" t="s">
        <v>177</v>
      </c>
      <c r="C166" s="44" t="s">
        <v>29</v>
      </c>
      <c r="D166" s="56">
        <v>11.08</v>
      </c>
      <c r="E166" s="70">
        <v>0</v>
      </c>
      <c r="F166" s="9">
        <f t="shared" si="48"/>
        <v>0</v>
      </c>
      <c r="G166" s="69">
        <v>0</v>
      </c>
      <c r="H166" s="9">
        <f t="shared" si="49"/>
        <v>0</v>
      </c>
      <c r="I166" s="10"/>
      <c r="J166" s="9">
        <f t="shared" si="36"/>
        <v>0</v>
      </c>
      <c r="K166" s="11"/>
      <c r="L166" s="9">
        <f t="shared" si="37"/>
        <v>0</v>
      </c>
      <c r="M166" s="78">
        <f>6*12</f>
        <v>72</v>
      </c>
      <c r="N166" s="9">
        <f>(M166*D166)*1.16</f>
        <v>925.40159999999992</v>
      </c>
      <c r="O166" s="10"/>
      <c r="P166" s="9">
        <f t="shared" si="38"/>
        <v>0</v>
      </c>
      <c r="Q166" s="10"/>
      <c r="R166" s="9">
        <f t="shared" si="39"/>
        <v>0</v>
      </c>
      <c r="S166" s="10"/>
      <c r="T166" s="9">
        <f t="shared" si="40"/>
        <v>0</v>
      </c>
      <c r="U166" s="11"/>
      <c r="V166" s="9">
        <f t="shared" si="41"/>
        <v>0</v>
      </c>
      <c r="W166" s="11"/>
      <c r="X166" s="9">
        <f t="shared" si="42"/>
        <v>0</v>
      </c>
      <c r="Y166" s="10"/>
      <c r="Z166" s="9">
        <f t="shared" si="51"/>
        <v>0</v>
      </c>
      <c r="AA166" s="11"/>
      <c r="AB166" s="9">
        <f t="shared" si="52"/>
        <v>0</v>
      </c>
      <c r="AC166" s="11"/>
      <c r="AD166" s="9">
        <f t="shared" si="43"/>
        <v>0</v>
      </c>
      <c r="AE166" s="11"/>
      <c r="AF166" s="9">
        <f t="shared" si="44"/>
        <v>0</v>
      </c>
      <c r="AG166" s="11"/>
      <c r="AH166" s="9">
        <f t="shared" si="45"/>
        <v>0</v>
      </c>
      <c r="AI166" s="11"/>
      <c r="AJ166" s="9">
        <f t="shared" si="46"/>
        <v>0</v>
      </c>
      <c r="AK166" s="10"/>
      <c r="AL166" s="12">
        <f t="shared" si="47"/>
        <v>0</v>
      </c>
      <c r="AM166" s="13">
        <f t="shared" si="53"/>
        <v>925.40159999999992</v>
      </c>
    </row>
    <row r="167" spans="1:39" hidden="1" x14ac:dyDescent="0.25">
      <c r="A167" s="14" t="s">
        <v>136</v>
      </c>
      <c r="B167" s="15" t="s">
        <v>178</v>
      </c>
      <c r="C167" s="44" t="s">
        <v>29</v>
      </c>
      <c r="D167" s="56">
        <v>11.08</v>
      </c>
      <c r="E167" s="70">
        <v>0</v>
      </c>
      <c r="F167" s="9">
        <f t="shared" si="48"/>
        <v>0</v>
      </c>
      <c r="G167" s="69">
        <v>0</v>
      </c>
      <c r="H167" s="9">
        <f t="shared" si="49"/>
        <v>0</v>
      </c>
      <c r="I167" s="10"/>
      <c r="J167" s="9">
        <f t="shared" si="36"/>
        <v>0</v>
      </c>
      <c r="K167" s="11"/>
      <c r="L167" s="9">
        <f t="shared" si="37"/>
        <v>0</v>
      </c>
      <c r="M167" s="78">
        <f>6*12</f>
        <v>72</v>
      </c>
      <c r="N167" s="9">
        <f t="shared" si="50"/>
        <v>925.40159999999992</v>
      </c>
      <c r="O167" s="10"/>
      <c r="P167" s="9">
        <f t="shared" si="38"/>
        <v>0</v>
      </c>
      <c r="Q167" s="10"/>
      <c r="R167" s="9">
        <f t="shared" si="39"/>
        <v>0</v>
      </c>
      <c r="S167" s="10"/>
      <c r="T167" s="9">
        <f t="shared" si="40"/>
        <v>0</v>
      </c>
      <c r="U167" s="11"/>
      <c r="V167" s="9">
        <f t="shared" si="41"/>
        <v>0</v>
      </c>
      <c r="W167" s="11"/>
      <c r="X167" s="9">
        <f t="shared" si="42"/>
        <v>0</v>
      </c>
      <c r="Y167" s="10"/>
      <c r="Z167" s="9">
        <f t="shared" si="51"/>
        <v>0</v>
      </c>
      <c r="AA167" s="11"/>
      <c r="AB167" s="9">
        <f t="shared" si="52"/>
        <v>0</v>
      </c>
      <c r="AC167" s="11"/>
      <c r="AD167" s="9">
        <f t="shared" si="43"/>
        <v>0</v>
      </c>
      <c r="AE167" s="11"/>
      <c r="AF167" s="9">
        <f t="shared" si="44"/>
        <v>0</v>
      </c>
      <c r="AG167" s="11"/>
      <c r="AH167" s="9">
        <f t="shared" si="45"/>
        <v>0</v>
      </c>
      <c r="AI167" s="11"/>
      <c r="AJ167" s="9">
        <f t="shared" si="46"/>
        <v>0</v>
      </c>
      <c r="AK167" s="10"/>
      <c r="AL167" s="12">
        <f t="shared" si="47"/>
        <v>0</v>
      </c>
      <c r="AM167" s="13">
        <f t="shared" si="53"/>
        <v>925.40159999999992</v>
      </c>
    </row>
    <row r="168" spans="1:39" hidden="1" x14ac:dyDescent="0.25">
      <c r="A168" s="14" t="s">
        <v>136</v>
      </c>
      <c r="B168" s="15" t="s">
        <v>179</v>
      </c>
      <c r="C168" s="44" t="s">
        <v>29</v>
      </c>
      <c r="D168" s="56">
        <f t="shared" ref="D168:D176" si="55">160.44/12</f>
        <v>13.37</v>
      </c>
      <c r="E168" s="70">
        <v>0</v>
      </c>
      <c r="F168" s="9">
        <f t="shared" si="48"/>
        <v>0</v>
      </c>
      <c r="G168" s="69">
        <v>0</v>
      </c>
      <c r="H168" s="9">
        <f t="shared" si="49"/>
        <v>0</v>
      </c>
      <c r="I168" s="10"/>
      <c r="J168" s="9">
        <f t="shared" si="36"/>
        <v>0</v>
      </c>
      <c r="K168" s="11"/>
      <c r="L168" s="9">
        <f t="shared" si="37"/>
        <v>0</v>
      </c>
      <c r="M168" s="78">
        <f>5*12</f>
        <v>60</v>
      </c>
      <c r="N168" s="9">
        <f t="shared" si="50"/>
        <v>930.55199999999991</v>
      </c>
      <c r="O168" s="10"/>
      <c r="P168" s="9">
        <f t="shared" si="38"/>
        <v>0</v>
      </c>
      <c r="Q168" s="10"/>
      <c r="R168" s="9">
        <f t="shared" si="39"/>
        <v>0</v>
      </c>
      <c r="S168" s="10"/>
      <c r="T168" s="9">
        <f t="shared" si="40"/>
        <v>0</v>
      </c>
      <c r="U168" s="11"/>
      <c r="V168" s="9">
        <f t="shared" si="41"/>
        <v>0</v>
      </c>
      <c r="W168" s="11"/>
      <c r="X168" s="9">
        <f t="shared" si="42"/>
        <v>0</v>
      </c>
      <c r="Y168" s="10"/>
      <c r="Z168" s="9">
        <f t="shared" si="51"/>
        <v>0</v>
      </c>
      <c r="AA168" s="11"/>
      <c r="AB168" s="9">
        <f t="shared" si="52"/>
        <v>0</v>
      </c>
      <c r="AC168" s="11"/>
      <c r="AD168" s="9">
        <f t="shared" si="43"/>
        <v>0</v>
      </c>
      <c r="AE168" s="11"/>
      <c r="AF168" s="9">
        <f t="shared" si="44"/>
        <v>0</v>
      </c>
      <c r="AG168" s="11"/>
      <c r="AH168" s="9">
        <f t="shared" si="45"/>
        <v>0</v>
      </c>
      <c r="AI168" s="11"/>
      <c r="AJ168" s="9">
        <f t="shared" si="46"/>
        <v>0</v>
      </c>
      <c r="AK168" s="10"/>
      <c r="AL168" s="12">
        <f t="shared" si="47"/>
        <v>0</v>
      </c>
      <c r="AM168" s="13">
        <f t="shared" si="53"/>
        <v>930.55199999999991</v>
      </c>
    </row>
    <row r="169" spans="1:39" hidden="1" x14ac:dyDescent="0.25">
      <c r="A169" s="14" t="s">
        <v>136</v>
      </c>
      <c r="B169" s="15" t="s">
        <v>180</v>
      </c>
      <c r="C169" s="44" t="s">
        <v>29</v>
      </c>
      <c r="D169" s="56">
        <f t="shared" si="55"/>
        <v>13.37</v>
      </c>
      <c r="E169" s="70">
        <v>0</v>
      </c>
      <c r="F169" s="9">
        <f t="shared" si="48"/>
        <v>0</v>
      </c>
      <c r="G169" s="69">
        <v>0</v>
      </c>
      <c r="H169" s="9">
        <f t="shared" si="49"/>
        <v>0</v>
      </c>
      <c r="I169" s="10"/>
      <c r="J169" s="9">
        <f t="shared" si="36"/>
        <v>0</v>
      </c>
      <c r="K169" s="11"/>
      <c r="L169" s="9">
        <f t="shared" si="37"/>
        <v>0</v>
      </c>
      <c r="M169" s="78">
        <v>72</v>
      </c>
      <c r="N169" s="9">
        <f t="shared" si="50"/>
        <v>1116.6623999999999</v>
      </c>
      <c r="O169" s="10"/>
      <c r="P169" s="9">
        <f t="shared" si="38"/>
        <v>0</v>
      </c>
      <c r="Q169" s="10"/>
      <c r="R169" s="9">
        <f t="shared" si="39"/>
        <v>0</v>
      </c>
      <c r="S169" s="10"/>
      <c r="T169" s="9">
        <f t="shared" si="40"/>
        <v>0</v>
      </c>
      <c r="U169" s="11"/>
      <c r="V169" s="9">
        <f t="shared" si="41"/>
        <v>0</v>
      </c>
      <c r="W169" s="11"/>
      <c r="X169" s="9">
        <f t="shared" si="42"/>
        <v>0</v>
      </c>
      <c r="Y169" s="10"/>
      <c r="Z169" s="9">
        <f t="shared" si="51"/>
        <v>0</v>
      </c>
      <c r="AA169" s="78">
        <v>12</v>
      </c>
      <c r="AB169" s="9">
        <f t="shared" si="52"/>
        <v>186.1104</v>
      </c>
      <c r="AC169" s="11"/>
      <c r="AD169" s="9">
        <f t="shared" si="43"/>
        <v>0</v>
      </c>
      <c r="AE169" s="11"/>
      <c r="AF169" s="9">
        <f t="shared" si="44"/>
        <v>0</v>
      </c>
      <c r="AG169" s="11"/>
      <c r="AH169" s="9">
        <f t="shared" si="45"/>
        <v>0</v>
      </c>
      <c r="AI169" s="11"/>
      <c r="AJ169" s="9">
        <f t="shared" si="46"/>
        <v>0</v>
      </c>
      <c r="AK169" s="10"/>
      <c r="AL169" s="12">
        <f t="shared" si="47"/>
        <v>0</v>
      </c>
      <c r="AM169" s="13">
        <f t="shared" si="53"/>
        <v>1302.7728</v>
      </c>
    </row>
    <row r="170" spans="1:39" hidden="1" x14ac:dyDescent="0.25">
      <c r="A170" s="14" t="s">
        <v>136</v>
      </c>
      <c r="B170" s="15" t="s">
        <v>181</v>
      </c>
      <c r="C170" s="44" t="s">
        <v>29</v>
      </c>
      <c r="D170" s="56">
        <f t="shared" si="55"/>
        <v>13.37</v>
      </c>
      <c r="E170" s="70">
        <v>0</v>
      </c>
      <c r="F170" s="9">
        <f t="shared" si="48"/>
        <v>0</v>
      </c>
      <c r="G170" s="69">
        <v>0</v>
      </c>
      <c r="H170" s="9">
        <f t="shared" si="49"/>
        <v>0</v>
      </c>
      <c r="I170" s="10"/>
      <c r="J170" s="9">
        <f t="shared" si="36"/>
        <v>0</v>
      </c>
      <c r="K170" s="11"/>
      <c r="L170" s="9">
        <f t="shared" si="37"/>
        <v>0</v>
      </c>
      <c r="M170" s="11"/>
      <c r="N170" s="9">
        <f t="shared" si="50"/>
        <v>0</v>
      </c>
      <c r="O170" s="10"/>
      <c r="P170" s="9">
        <f t="shared" si="38"/>
        <v>0</v>
      </c>
      <c r="Q170" s="10"/>
      <c r="R170" s="9">
        <f t="shared" si="39"/>
        <v>0</v>
      </c>
      <c r="S170" s="10"/>
      <c r="T170" s="9">
        <f t="shared" si="40"/>
        <v>0</v>
      </c>
      <c r="U170" s="11"/>
      <c r="V170" s="9">
        <f t="shared" si="41"/>
        <v>0</v>
      </c>
      <c r="W170" s="11"/>
      <c r="X170" s="9">
        <f t="shared" si="42"/>
        <v>0</v>
      </c>
      <c r="Y170" s="10"/>
      <c r="Z170" s="9">
        <f t="shared" si="51"/>
        <v>0</v>
      </c>
      <c r="AA170" s="11"/>
      <c r="AB170" s="9">
        <f t="shared" si="52"/>
        <v>0</v>
      </c>
      <c r="AC170" s="11"/>
      <c r="AD170" s="9">
        <f t="shared" si="43"/>
        <v>0</v>
      </c>
      <c r="AE170" s="11"/>
      <c r="AF170" s="9">
        <f t="shared" si="44"/>
        <v>0</v>
      </c>
      <c r="AG170" s="11"/>
      <c r="AH170" s="9">
        <f t="shared" si="45"/>
        <v>0</v>
      </c>
      <c r="AI170" s="11"/>
      <c r="AJ170" s="9">
        <f t="shared" si="46"/>
        <v>0</v>
      </c>
      <c r="AK170" s="10"/>
      <c r="AL170" s="12">
        <f t="shared" si="47"/>
        <v>0</v>
      </c>
      <c r="AM170" s="13">
        <f t="shared" si="53"/>
        <v>0</v>
      </c>
    </row>
    <row r="171" spans="1:39" hidden="1" x14ac:dyDescent="0.25">
      <c r="A171" s="14" t="s">
        <v>136</v>
      </c>
      <c r="B171" s="15" t="s">
        <v>182</v>
      </c>
      <c r="C171" s="44" t="s">
        <v>29</v>
      </c>
      <c r="D171" s="56">
        <f t="shared" si="55"/>
        <v>13.37</v>
      </c>
      <c r="E171" s="70">
        <v>0</v>
      </c>
      <c r="F171" s="9">
        <f t="shared" si="48"/>
        <v>0</v>
      </c>
      <c r="G171" s="69">
        <v>0</v>
      </c>
      <c r="H171" s="9">
        <f t="shared" si="49"/>
        <v>0</v>
      </c>
      <c r="I171" s="10"/>
      <c r="J171" s="9">
        <f t="shared" si="36"/>
        <v>0</v>
      </c>
      <c r="K171" s="11"/>
      <c r="L171" s="9">
        <f t="shared" si="37"/>
        <v>0</v>
      </c>
      <c r="M171" s="10"/>
      <c r="N171" s="9">
        <f t="shared" si="50"/>
        <v>0</v>
      </c>
      <c r="O171" s="10"/>
      <c r="P171" s="9">
        <f t="shared" si="38"/>
        <v>0</v>
      </c>
      <c r="Q171" s="10"/>
      <c r="R171" s="9">
        <f t="shared" si="39"/>
        <v>0</v>
      </c>
      <c r="S171" s="10"/>
      <c r="T171" s="9">
        <f t="shared" si="40"/>
        <v>0</v>
      </c>
      <c r="U171" s="11"/>
      <c r="V171" s="9">
        <f t="shared" si="41"/>
        <v>0</v>
      </c>
      <c r="W171" s="11"/>
      <c r="X171" s="9">
        <f t="shared" si="42"/>
        <v>0</v>
      </c>
      <c r="Y171" s="10"/>
      <c r="Z171" s="9">
        <f t="shared" si="51"/>
        <v>0</v>
      </c>
      <c r="AA171" s="11"/>
      <c r="AB171" s="9">
        <f t="shared" si="52"/>
        <v>0</v>
      </c>
      <c r="AC171" s="11"/>
      <c r="AD171" s="9">
        <f t="shared" si="43"/>
        <v>0</v>
      </c>
      <c r="AE171" s="11"/>
      <c r="AF171" s="9">
        <f t="shared" si="44"/>
        <v>0</v>
      </c>
      <c r="AG171" s="11"/>
      <c r="AH171" s="9">
        <f t="shared" si="45"/>
        <v>0</v>
      </c>
      <c r="AI171" s="11"/>
      <c r="AJ171" s="9">
        <f t="shared" si="46"/>
        <v>0</v>
      </c>
      <c r="AK171" s="10"/>
      <c r="AL171" s="12">
        <f t="shared" si="47"/>
        <v>0</v>
      </c>
      <c r="AM171" s="13">
        <f t="shared" si="53"/>
        <v>0</v>
      </c>
    </row>
    <row r="172" spans="1:39" hidden="1" x14ac:dyDescent="0.25">
      <c r="A172" s="14" t="s">
        <v>136</v>
      </c>
      <c r="B172" s="15" t="s">
        <v>183</v>
      </c>
      <c r="C172" s="44" t="s">
        <v>29</v>
      </c>
      <c r="D172" s="56">
        <f t="shared" si="55"/>
        <v>13.37</v>
      </c>
      <c r="E172" s="70">
        <v>12</v>
      </c>
      <c r="F172" s="9">
        <f t="shared" si="48"/>
        <v>160.44</v>
      </c>
      <c r="G172" s="69">
        <v>0</v>
      </c>
      <c r="H172" s="9">
        <f t="shared" si="49"/>
        <v>0</v>
      </c>
      <c r="I172" s="10"/>
      <c r="J172" s="9">
        <f t="shared" si="36"/>
        <v>0</v>
      </c>
      <c r="K172" s="11"/>
      <c r="L172" s="9">
        <f t="shared" si="37"/>
        <v>0</v>
      </c>
      <c r="M172" s="10"/>
      <c r="N172" s="9">
        <f t="shared" si="50"/>
        <v>0</v>
      </c>
      <c r="O172" s="10"/>
      <c r="P172" s="9">
        <f t="shared" si="38"/>
        <v>0</v>
      </c>
      <c r="Q172" s="10"/>
      <c r="R172" s="9">
        <f t="shared" si="39"/>
        <v>0</v>
      </c>
      <c r="S172" s="10"/>
      <c r="T172" s="9">
        <f t="shared" si="40"/>
        <v>0</v>
      </c>
      <c r="U172" s="11"/>
      <c r="V172" s="9">
        <f t="shared" si="41"/>
        <v>0</v>
      </c>
      <c r="W172" s="11"/>
      <c r="X172" s="9">
        <f t="shared" si="42"/>
        <v>0</v>
      </c>
      <c r="Y172" s="10"/>
      <c r="Z172" s="9">
        <f t="shared" si="51"/>
        <v>0</v>
      </c>
      <c r="AA172" s="11"/>
      <c r="AB172" s="9">
        <f t="shared" si="52"/>
        <v>0</v>
      </c>
      <c r="AC172" s="11"/>
      <c r="AD172" s="9">
        <f t="shared" si="43"/>
        <v>0</v>
      </c>
      <c r="AE172" s="11"/>
      <c r="AF172" s="9">
        <f t="shared" si="44"/>
        <v>0</v>
      </c>
      <c r="AG172" s="11"/>
      <c r="AH172" s="9">
        <f t="shared" si="45"/>
        <v>0</v>
      </c>
      <c r="AI172" s="11"/>
      <c r="AJ172" s="9">
        <f t="shared" si="46"/>
        <v>0</v>
      </c>
      <c r="AK172" s="10"/>
      <c r="AL172" s="12">
        <f t="shared" si="47"/>
        <v>0</v>
      </c>
      <c r="AM172" s="13">
        <f t="shared" si="53"/>
        <v>160.44</v>
      </c>
    </row>
    <row r="173" spans="1:39" hidden="1" x14ac:dyDescent="0.25">
      <c r="A173" s="14" t="s">
        <v>136</v>
      </c>
      <c r="B173" s="15" t="s">
        <v>184</v>
      </c>
      <c r="C173" s="44" t="s">
        <v>29</v>
      </c>
      <c r="D173" s="56">
        <f t="shared" si="55"/>
        <v>13.37</v>
      </c>
      <c r="E173" s="70">
        <v>0</v>
      </c>
      <c r="F173" s="9">
        <f t="shared" si="48"/>
        <v>0</v>
      </c>
      <c r="G173" s="69">
        <v>0</v>
      </c>
      <c r="H173" s="9">
        <f t="shared" si="49"/>
        <v>0</v>
      </c>
      <c r="I173" s="10"/>
      <c r="J173" s="9">
        <f t="shared" si="36"/>
        <v>0</v>
      </c>
      <c r="K173" s="11"/>
      <c r="L173" s="9">
        <f t="shared" si="37"/>
        <v>0</v>
      </c>
      <c r="M173" s="79">
        <f>6*12</f>
        <v>72</v>
      </c>
      <c r="N173" s="9">
        <f t="shared" si="50"/>
        <v>1116.6623999999999</v>
      </c>
      <c r="O173" s="10"/>
      <c r="P173" s="9">
        <f t="shared" si="38"/>
        <v>0</v>
      </c>
      <c r="Q173" s="10"/>
      <c r="R173" s="9">
        <f t="shared" si="39"/>
        <v>0</v>
      </c>
      <c r="S173" s="10"/>
      <c r="T173" s="9">
        <f t="shared" si="40"/>
        <v>0</v>
      </c>
      <c r="U173" s="11"/>
      <c r="V173" s="9">
        <f t="shared" si="41"/>
        <v>0</v>
      </c>
      <c r="W173" s="11"/>
      <c r="X173" s="9">
        <f t="shared" si="42"/>
        <v>0</v>
      </c>
      <c r="Y173" s="10"/>
      <c r="Z173" s="9">
        <f t="shared" si="51"/>
        <v>0</v>
      </c>
      <c r="AA173" s="11"/>
      <c r="AB173" s="9">
        <f t="shared" si="52"/>
        <v>0</v>
      </c>
      <c r="AC173" s="11"/>
      <c r="AD173" s="9">
        <f t="shared" si="43"/>
        <v>0</v>
      </c>
      <c r="AE173" s="11"/>
      <c r="AF173" s="9">
        <f t="shared" si="44"/>
        <v>0</v>
      </c>
      <c r="AG173" s="11"/>
      <c r="AH173" s="9">
        <f t="shared" si="45"/>
        <v>0</v>
      </c>
      <c r="AI173" s="11"/>
      <c r="AJ173" s="9">
        <f t="shared" si="46"/>
        <v>0</v>
      </c>
      <c r="AK173" s="10"/>
      <c r="AL173" s="12">
        <f t="shared" si="47"/>
        <v>0</v>
      </c>
      <c r="AM173" s="13">
        <f t="shared" si="53"/>
        <v>1116.6623999999999</v>
      </c>
    </row>
    <row r="174" spans="1:39" hidden="1" x14ac:dyDescent="0.25">
      <c r="A174" s="14" t="s">
        <v>136</v>
      </c>
      <c r="B174" s="15" t="s">
        <v>185</v>
      </c>
      <c r="C174" s="44" t="s">
        <v>29</v>
      </c>
      <c r="D174" s="56">
        <f t="shared" si="55"/>
        <v>13.37</v>
      </c>
      <c r="E174" s="70">
        <v>0</v>
      </c>
      <c r="F174" s="9">
        <f t="shared" si="48"/>
        <v>0</v>
      </c>
      <c r="G174" s="69">
        <v>0</v>
      </c>
      <c r="H174" s="9">
        <f t="shared" si="49"/>
        <v>0</v>
      </c>
      <c r="I174" s="10"/>
      <c r="J174" s="9">
        <f t="shared" si="36"/>
        <v>0</v>
      </c>
      <c r="K174" s="11"/>
      <c r="L174" s="9">
        <f t="shared" si="37"/>
        <v>0</v>
      </c>
      <c r="M174" s="79">
        <f>5*12</f>
        <v>60</v>
      </c>
      <c r="N174" s="9">
        <f t="shared" si="50"/>
        <v>930.55199999999991</v>
      </c>
      <c r="O174" s="10"/>
      <c r="P174" s="9">
        <f t="shared" si="38"/>
        <v>0</v>
      </c>
      <c r="Q174" s="10"/>
      <c r="R174" s="9">
        <f t="shared" si="39"/>
        <v>0</v>
      </c>
      <c r="S174" s="10"/>
      <c r="T174" s="9">
        <f t="shared" si="40"/>
        <v>0</v>
      </c>
      <c r="U174" s="11"/>
      <c r="V174" s="9">
        <f t="shared" si="41"/>
        <v>0</v>
      </c>
      <c r="W174" s="11"/>
      <c r="X174" s="9">
        <f t="shared" si="42"/>
        <v>0</v>
      </c>
      <c r="Y174" s="10"/>
      <c r="Z174" s="9">
        <f t="shared" si="51"/>
        <v>0</v>
      </c>
      <c r="AA174" s="11"/>
      <c r="AB174" s="9">
        <f t="shared" si="52"/>
        <v>0</v>
      </c>
      <c r="AC174" s="11"/>
      <c r="AD174" s="9">
        <f t="shared" si="43"/>
        <v>0</v>
      </c>
      <c r="AE174" s="11"/>
      <c r="AF174" s="9">
        <f t="shared" si="44"/>
        <v>0</v>
      </c>
      <c r="AG174" s="11"/>
      <c r="AH174" s="9">
        <f t="shared" si="45"/>
        <v>0</v>
      </c>
      <c r="AI174" s="11"/>
      <c r="AJ174" s="9">
        <f t="shared" si="46"/>
        <v>0</v>
      </c>
      <c r="AK174" s="10"/>
      <c r="AL174" s="12">
        <f t="shared" si="47"/>
        <v>0</v>
      </c>
      <c r="AM174" s="13">
        <f t="shared" si="53"/>
        <v>930.55199999999991</v>
      </c>
    </row>
    <row r="175" spans="1:39" hidden="1" x14ac:dyDescent="0.25">
      <c r="A175" s="14" t="s">
        <v>136</v>
      </c>
      <c r="B175" s="15" t="s">
        <v>186</v>
      </c>
      <c r="C175" s="44" t="s">
        <v>29</v>
      </c>
      <c r="D175" s="56">
        <f t="shared" si="55"/>
        <v>13.37</v>
      </c>
      <c r="E175" s="70">
        <v>0</v>
      </c>
      <c r="F175" s="9">
        <f t="shared" si="48"/>
        <v>0</v>
      </c>
      <c r="G175" s="69">
        <v>0</v>
      </c>
      <c r="H175" s="9">
        <f t="shared" si="49"/>
        <v>0</v>
      </c>
      <c r="I175" s="10"/>
      <c r="J175" s="9">
        <f t="shared" si="36"/>
        <v>0</v>
      </c>
      <c r="K175" s="11"/>
      <c r="L175" s="9">
        <f t="shared" si="37"/>
        <v>0</v>
      </c>
      <c r="M175" s="78">
        <f>4*12</f>
        <v>48</v>
      </c>
      <c r="N175" s="9">
        <f t="shared" si="50"/>
        <v>744.44159999999999</v>
      </c>
      <c r="O175" s="10"/>
      <c r="P175" s="9">
        <f t="shared" si="38"/>
        <v>0</v>
      </c>
      <c r="Q175" s="10"/>
      <c r="R175" s="9">
        <f t="shared" si="39"/>
        <v>0</v>
      </c>
      <c r="S175" s="10"/>
      <c r="T175" s="9">
        <f t="shared" si="40"/>
        <v>0</v>
      </c>
      <c r="U175" s="11"/>
      <c r="V175" s="9">
        <f t="shared" si="41"/>
        <v>0</v>
      </c>
      <c r="W175" s="11"/>
      <c r="X175" s="9">
        <f t="shared" si="42"/>
        <v>0</v>
      </c>
      <c r="Y175" s="10"/>
      <c r="Z175" s="9">
        <f t="shared" si="51"/>
        <v>0</v>
      </c>
      <c r="AA175" s="11"/>
      <c r="AB175" s="9">
        <f t="shared" si="52"/>
        <v>0</v>
      </c>
      <c r="AC175" s="11"/>
      <c r="AD175" s="9">
        <f t="shared" si="43"/>
        <v>0</v>
      </c>
      <c r="AE175" s="11"/>
      <c r="AF175" s="9">
        <f t="shared" si="44"/>
        <v>0</v>
      </c>
      <c r="AG175" s="11"/>
      <c r="AH175" s="9">
        <f t="shared" si="45"/>
        <v>0</v>
      </c>
      <c r="AI175" s="11"/>
      <c r="AJ175" s="9">
        <f t="shared" si="46"/>
        <v>0</v>
      </c>
      <c r="AK175" s="10"/>
      <c r="AL175" s="12">
        <f t="shared" si="47"/>
        <v>0</v>
      </c>
      <c r="AM175" s="13">
        <f t="shared" si="53"/>
        <v>744.44159999999999</v>
      </c>
    </row>
    <row r="176" spans="1:39" hidden="1" x14ac:dyDescent="0.25">
      <c r="A176" s="14" t="s">
        <v>136</v>
      </c>
      <c r="B176" s="15" t="s">
        <v>187</v>
      </c>
      <c r="C176" s="44" t="s">
        <v>29</v>
      </c>
      <c r="D176" s="56">
        <f t="shared" si="55"/>
        <v>13.37</v>
      </c>
      <c r="E176" s="70">
        <v>0</v>
      </c>
      <c r="F176" s="9">
        <f t="shared" si="48"/>
        <v>0</v>
      </c>
      <c r="G176" s="69">
        <v>0</v>
      </c>
      <c r="H176" s="9">
        <f t="shared" si="49"/>
        <v>0</v>
      </c>
      <c r="I176" s="10"/>
      <c r="J176" s="9">
        <f t="shared" si="36"/>
        <v>0</v>
      </c>
      <c r="K176" s="11"/>
      <c r="L176" s="9">
        <f t="shared" si="37"/>
        <v>0</v>
      </c>
      <c r="M176" s="10"/>
      <c r="N176" s="9">
        <f t="shared" si="50"/>
        <v>0</v>
      </c>
      <c r="O176" s="10"/>
      <c r="P176" s="9">
        <f t="shared" si="38"/>
        <v>0</v>
      </c>
      <c r="Q176" s="10"/>
      <c r="R176" s="9">
        <f t="shared" si="39"/>
        <v>0</v>
      </c>
      <c r="S176" s="10"/>
      <c r="T176" s="9">
        <f t="shared" si="40"/>
        <v>0</v>
      </c>
      <c r="U176" s="11"/>
      <c r="V176" s="9">
        <f t="shared" si="41"/>
        <v>0</v>
      </c>
      <c r="W176" s="11"/>
      <c r="X176" s="9">
        <f t="shared" si="42"/>
        <v>0</v>
      </c>
      <c r="Y176" s="10"/>
      <c r="Z176" s="9">
        <f t="shared" si="51"/>
        <v>0</v>
      </c>
      <c r="AA176" s="11"/>
      <c r="AB176" s="9">
        <f t="shared" si="52"/>
        <v>0</v>
      </c>
      <c r="AC176" s="11"/>
      <c r="AD176" s="9">
        <f t="shared" si="43"/>
        <v>0</v>
      </c>
      <c r="AE176" s="11"/>
      <c r="AF176" s="9">
        <f t="shared" si="44"/>
        <v>0</v>
      </c>
      <c r="AG176" s="11"/>
      <c r="AH176" s="9">
        <f t="shared" si="45"/>
        <v>0</v>
      </c>
      <c r="AI176" s="11"/>
      <c r="AJ176" s="9">
        <f t="shared" si="46"/>
        <v>0</v>
      </c>
      <c r="AK176" s="10"/>
      <c r="AL176" s="12">
        <f t="shared" si="47"/>
        <v>0</v>
      </c>
      <c r="AM176" s="13">
        <f t="shared" si="53"/>
        <v>0</v>
      </c>
    </row>
    <row r="177" spans="1:39" hidden="1" x14ac:dyDescent="0.25">
      <c r="A177" s="14" t="s">
        <v>136</v>
      </c>
      <c r="B177" s="15" t="s">
        <v>525</v>
      </c>
      <c r="C177" s="17" t="s">
        <v>29</v>
      </c>
      <c r="D177" s="38">
        <f>116.28/12</f>
        <v>9.69</v>
      </c>
      <c r="E177" s="70">
        <v>0</v>
      </c>
      <c r="F177" s="9">
        <f t="shared" si="48"/>
        <v>0</v>
      </c>
      <c r="G177" s="69">
        <v>0</v>
      </c>
      <c r="H177" s="9">
        <f t="shared" si="49"/>
        <v>0</v>
      </c>
      <c r="I177" s="10"/>
      <c r="J177" s="9">
        <f t="shared" ref="J177:J179" si="56">(I177*D177)*1.16</f>
        <v>0</v>
      </c>
      <c r="K177" s="11"/>
      <c r="L177" s="9">
        <f t="shared" ref="L177:L179" si="57">(K177*D177)*1.16</f>
        <v>0</v>
      </c>
      <c r="M177" s="10"/>
      <c r="N177" s="9">
        <f t="shared" ref="N177:N179" si="58">(M177*D177)*1.16</f>
        <v>0</v>
      </c>
      <c r="O177" s="10"/>
      <c r="P177" s="9">
        <f t="shared" ref="P177:P179" si="59">(O177*D177)*1.16</f>
        <v>0</v>
      </c>
      <c r="Q177" s="10"/>
      <c r="R177" s="9">
        <f t="shared" ref="R177:R179" si="60">(Q177*D177)*1.16</f>
        <v>0</v>
      </c>
      <c r="S177" s="10"/>
      <c r="T177" s="9">
        <f t="shared" ref="T177:T179" si="61">(S177*D177)*1.16</f>
        <v>0</v>
      </c>
      <c r="U177" s="11"/>
      <c r="V177" s="9">
        <f t="shared" ref="V177:V179" si="62">(U177*D177)*1.16</f>
        <v>0</v>
      </c>
      <c r="W177" s="11"/>
      <c r="X177" s="9">
        <f t="shared" ref="X177:X179" si="63">(W177*D177)*1.16</f>
        <v>0</v>
      </c>
      <c r="Y177" s="10"/>
      <c r="Z177" s="9">
        <f t="shared" ref="Z177:Z179" si="64">(Y177*D177)*1.16</f>
        <v>0</v>
      </c>
      <c r="AA177" s="11"/>
      <c r="AB177" s="9">
        <f t="shared" ref="AB177:AB179" si="65">(AA177*D177)*1.16</f>
        <v>0</v>
      </c>
      <c r="AC177" s="11"/>
      <c r="AD177" s="9">
        <f t="shared" ref="AD177:AD179" si="66">(AC177*D177)*1.16</f>
        <v>0</v>
      </c>
      <c r="AE177" s="11"/>
      <c r="AF177" s="9">
        <f t="shared" ref="AF177:AF179" si="67">(AE177*D177)*1.16</f>
        <v>0</v>
      </c>
      <c r="AG177" s="11"/>
      <c r="AH177" s="9">
        <f t="shared" ref="AH177:AH179" si="68">(AG177*D177)*1.16</f>
        <v>0</v>
      </c>
      <c r="AI177" s="11"/>
      <c r="AJ177" s="9">
        <f t="shared" ref="AJ177:AJ179" si="69">(AI177*D177)*1.16</f>
        <v>0</v>
      </c>
      <c r="AK177" s="10"/>
      <c r="AL177" s="12">
        <f t="shared" ref="AL177:AL179" si="70">(AK177*D177)*1.16</f>
        <v>0</v>
      </c>
      <c r="AM177" s="13">
        <f t="shared" ref="AM177:AM179" si="71">F177+H177+J177+L177+N177+P177+R177+T177+V177+X177+Z177+AB177+AD177+AF177+AH177+AJ177+AL177</f>
        <v>0</v>
      </c>
    </row>
    <row r="178" spans="1:39" hidden="1" x14ac:dyDescent="0.25">
      <c r="A178" s="14" t="s">
        <v>136</v>
      </c>
      <c r="B178" s="15" t="s">
        <v>526</v>
      </c>
      <c r="C178" s="17" t="s">
        <v>29</v>
      </c>
      <c r="D178" s="38">
        <f>116.28/12</f>
        <v>9.69</v>
      </c>
      <c r="E178" s="70">
        <v>12</v>
      </c>
      <c r="F178" s="9">
        <f t="shared" si="48"/>
        <v>116.28</v>
      </c>
      <c r="G178" s="69">
        <v>0</v>
      </c>
      <c r="H178" s="9">
        <f t="shared" si="49"/>
        <v>0</v>
      </c>
      <c r="I178" s="10"/>
      <c r="J178" s="9">
        <f t="shared" si="56"/>
        <v>0</v>
      </c>
      <c r="K178" s="11"/>
      <c r="L178" s="9">
        <f t="shared" si="57"/>
        <v>0</v>
      </c>
      <c r="M178" s="10"/>
      <c r="N178" s="9">
        <f t="shared" si="58"/>
        <v>0</v>
      </c>
      <c r="O178" s="10"/>
      <c r="P178" s="9">
        <f t="shared" si="59"/>
        <v>0</v>
      </c>
      <c r="Q178" s="10"/>
      <c r="R178" s="9">
        <f t="shared" si="60"/>
        <v>0</v>
      </c>
      <c r="S178" s="10"/>
      <c r="T178" s="9">
        <f t="shared" si="61"/>
        <v>0</v>
      </c>
      <c r="U178" s="11"/>
      <c r="V178" s="9">
        <f t="shared" si="62"/>
        <v>0</v>
      </c>
      <c r="W178" s="11"/>
      <c r="X178" s="9">
        <f t="shared" si="63"/>
        <v>0</v>
      </c>
      <c r="Y178" s="10"/>
      <c r="Z178" s="9">
        <f t="shared" si="64"/>
        <v>0</v>
      </c>
      <c r="AA178" s="11"/>
      <c r="AB178" s="9">
        <f t="shared" si="65"/>
        <v>0</v>
      </c>
      <c r="AC178" s="11"/>
      <c r="AD178" s="9">
        <f t="shared" si="66"/>
        <v>0</v>
      </c>
      <c r="AE178" s="11"/>
      <c r="AF178" s="9">
        <f t="shared" si="67"/>
        <v>0</v>
      </c>
      <c r="AG178" s="11"/>
      <c r="AH178" s="9">
        <f t="shared" si="68"/>
        <v>0</v>
      </c>
      <c r="AI178" s="11"/>
      <c r="AJ178" s="9">
        <f t="shared" si="69"/>
        <v>0</v>
      </c>
      <c r="AK178" s="10"/>
      <c r="AL178" s="12">
        <f t="shared" si="70"/>
        <v>0</v>
      </c>
      <c r="AM178" s="13">
        <f t="shared" si="71"/>
        <v>116.28</v>
      </c>
    </row>
    <row r="179" spans="1:39" hidden="1" x14ac:dyDescent="0.25">
      <c r="A179" s="14" t="s">
        <v>136</v>
      </c>
      <c r="B179" s="15" t="s">
        <v>527</v>
      </c>
      <c r="C179" s="17" t="s">
        <v>29</v>
      </c>
      <c r="D179" s="38">
        <f>116.28/12</f>
        <v>9.69</v>
      </c>
      <c r="E179" s="70">
        <v>0</v>
      </c>
      <c r="F179" s="9">
        <f t="shared" si="48"/>
        <v>0</v>
      </c>
      <c r="G179" s="69">
        <v>0</v>
      </c>
      <c r="H179" s="9">
        <f t="shared" si="49"/>
        <v>0</v>
      </c>
      <c r="I179" s="10"/>
      <c r="J179" s="9">
        <f t="shared" si="56"/>
        <v>0</v>
      </c>
      <c r="K179" s="11"/>
      <c r="L179" s="9">
        <f t="shared" si="57"/>
        <v>0</v>
      </c>
      <c r="M179" s="10"/>
      <c r="N179" s="9">
        <f t="shared" si="58"/>
        <v>0</v>
      </c>
      <c r="O179" s="10"/>
      <c r="P179" s="9">
        <f t="shared" si="59"/>
        <v>0</v>
      </c>
      <c r="Q179" s="10"/>
      <c r="R179" s="9">
        <f t="shared" si="60"/>
        <v>0</v>
      </c>
      <c r="S179" s="10"/>
      <c r="T179" s="9">
        <f t="shared" si="61"/>
        <v>0</v>
      </c>
      <c r="U179" s="11"/>
      <c r="V179" s="9">
        <f t="shared" si="62"/>
        <v>0</v>
      </c>
      <c r="W179" s="11"/>
      <c r="X179" s="9">
        <f t="shared" si="63"/>
        <v>0</v>
      </c>
      <c r="Y179" s="10"/>
      <c r="Z179" s="9">
        <f t="shared" si="64"/>
        <v>0</v>
      </c>
      <c r="AA179" s="78">
        <v>12</v>
      </c>
      <c r="AB179" s="9">
        <f t="shared" si="65"/>
        <v>134.88479999999998</v>
      </c>
      <c r="AC179" s="11"/>
      <c r="AD179" s="9">
        <f t="shared" si="66"/>
        <v>0</v>
      </c>
      <c r="AE179" s="11"/>
      <c r="AF179" s="9">
        <f t="shared" si="67"/>
        <v>0</v>
      </c>
      <c r="AG179" s="11"/>
      <c r="AH179" s="9">
        <f t="shared" si="68"/>
        <v>0</v>
      </c>
      <c r="AI179" s="11"/>
      <c r="AJ179" s="9">
        <f t="shared" si="69"/>
        <v>0</v>
      </c>
      <c r="AK179" s="10"/>
      <c r="AL179" s="12">
        <f t="shared" si="70"/>
        <v>0</v>
      </c>
      <c r="AM179" s="13">
        <f t="shared" si="71"/>
        <v>134.88479999999998</v>
      </c>
    </row>
    <row r="180" spans="1:39" hidden="1" x14ac:dyDescent="0.25">
      <c r="A180" s="14" t="s">
        <v>136</v>
      </c>
      <c r="B180" s="15" t="s">
        <v>188</v>
      </c>
      <c r="C180" s="44" t="s">
        <v>29</v>
      </c>
      <c r="D180" s="56">
        <f>282.6/12</f>
        <v>23.55</v>
      </c>
      <c r="E180" s="70">
        <v>0</v>
      </c>
      <c r="F180" s="9">
        <f t="shared" si="48"/>
        <v>0</v>
      </c>
      <c r="G180" s="69">
        <v>0</v>
      </c>
      <c r="H180" s="9">
        <f t="shared" si="49"/>
        <v>0</v>
      </c>
      <c r="I180" s="10"/>
      <c r="J180" s="9">
        <f t="shared" si="36"/>
        <v>0</v>
      </c>
      <c r="K180" s="11"/>
      <c r="L180" s="9">
        <f t="shared" si="37"/>
        <v>0</v>
      </c>
      <c r="M180" s="10"/>
      <c r="N180" s="9">
        <f t="shared" si="50"/>
        <v>0</v>
      </c>
      <c r="O180" s="10"/>
      <c r="P180" s="9">
        <f t="shared" si="38"/>
        <v>0</v>
      </c>
      <c r="Q180" s="10"/>
      <c r="R180" s="9">
        <f t="shared" si="39"/>
        <v>0</v>
      </c>
      <c r="S180" s="10"/>
      <c r="T180" s="9">
        <f t="shared" si="40"/>
        <v>0</v>
      </c>
      <c r="U180" s="11"/>
      <c r="V180" s="9">
        <f t="shared" si="41"/>
        <v>0</v>
      </c>
      <c r="W180" s="11"/>
      <c r="X180" s="9">
        <f t="shared" si="42"/>
        <v>0</v>
      </c>
      <c r="Y180" s="10"/>
      <c r="Z180" s="9">
        <f t="shared" si="51"/>
        <v>0</v>
      </c>
      <c r="AA180" s="11"/>
      <c r="AB180" s="9">
        <f t="shared" si="52"/>
        <v>0</v>
      </c>
      <c r="AC180" s="11"/>
      <c r="AD180" s="9">
        <f t="shared" si="43"/>
        <v>0</v>
      </c>
      <c r="AE180" s="11"/>
      <c r="AF180" s="9">
        <f t="shared" si="44"/>
        <v>0</v>
      </c>
      <c r="AG180" s="11"/>
      <c r="AH180" s="9">
        <f t="shared" si="45"/>
        <v>0</v>
      </c>
      <c r="AI180" s="11"/>
      <c r="AJ180" s="9">
        <f t="shared" si="46"/>
        <v>0</v>
      </c>
      <c r="AK180" s="10"/>
      <c r="AL180" s="12">
        <f t="shared" si="47"/>
        <v>0</v>
      </c>
      <c r="AM180" s="13">
        <f t="shared" si="53"/>
        <v>0</v>
      </c>
    </row>
    <row r="181" spans="1:39" hidden="1" x14ac:dyDescent="0.25">
      <c r="A181" s="14" t="s">
        <v>136</v>
      </c>
      <c r="B181" s="15" t="s">
        <v>189</v>
      </c>
      <c r="C181" s="44" t="s">
        <v>29</v>
      </c>
      <c r="D181" s="56">
        <f>282.6/12</f>
        <v>23.55</v>
      </c>
      <c r="E181" s="70">
        <v>0</v>
      </c>
      <c r="F181" s="9">
        <f t="shared" si="48"/>
        <v>0</v>
      </c>
      <c r="G181" s="69">
        <v>0</v>
      </c>
      <c r="H181" s="9">
        <f t="shared" si="49"/>
        <v>0</v>
      </c>
      <c r="I181" s="10"/>
      <c r="J181" s="9">
        <f t="shared" si="36"/>
        <v>0</v>
      </c>
      <c r="K181" s="11"/>
      <c r="L181" s="9">
        <f t="shared" si="37"/>
        <v>0</v>
      </c>
      <c r="M181" s="10"/>
      <c r="N181" s="9">
        <f t="shared" si="50"/>
        <v>0</v>
      </c>
      <c r="O181" s="10"/>
      <c r="P181" s="9">
        <f t="shared" si="38"/>
        <v>0</v>
      </c>
      <c r="Q181" s="10"/>
      <c r="R181" s="9">
        <f t="shared" si="39"/>
        <v>0</v>
      </c>
      <c r="S181" s="10"/>
      <c r="T181" s="9">
        <f t="shared" si="40"/>
        <v>0</v>
      </c>
      <c r="U181" s="11"/>
      <c r="V181" s="9">
        <f t="shared" si="41"/>
        <v>0</v>
      </c>
      <c r="W181" s="11"/>
      <c r="X181" s="9">
        <f t="shared" si="42"/>
        <v>0</v>
      </c>
      <c r="Y181" s="10"/>
      <c r="Z181" s="9">
        <f t="shared" si="51"/>
        <v>0</v>
      </c>
      <c r="AA181" s="11"/>
      <c r="AB181" s="9">
        <f t="shared" si="52"/>
        <v>0</v>
      </c>
      <c r="AC181" s="11"/>
      <c r="AD181" s="9">
        <f t="shared" si="43"/>
        <v>0</v>
      </c>
      <c r="AE181" s="11"/>
      <c r="AF181" s="9">
        <f t="shared" si="44"/>
        <v>0</v>
      </c>
      <c r="AG181" s="11"/>
      <c r="AH181" s="9">
        <f t="shared" si="45"/>
        <v>0</v>
      </c>
      <c r="AI181" s="11"/>
      <c r="AJ181" s="9">
        <f t="shared" si="46"/>
        <v>0</v>
      </c>
      <c r="AK181" s="10"/>
      <c r="AL181" s="12">
        <f t="shared" si="47"/>
        <v>0</v>
      </c>
      <c r="AM181" s="13">
        <f t="shared" si="53"/>
        <v>0</v>
      </c>
    </row>
    <row r="182" spans="1:39" hidden="1" x14ac:dyDescent="0.25">
      <c r="A182" s="14" t="s">
        <v>136</v>
      </c>
      <c r="B182" s="15" t="s">
        <v>190</v>
      </c>
      <c r="C182" s="44" t="s">
        <v>29</v>
      </c>
      <c r="D182" s="56">
        <f>282.6/12</f>
        <v>23.55</v>
      </c>
      <c r="E182" s="70">
        <v>0</v>
      </c>
      <c r="F182" s="9">
        <f t="shared" si="48"/>
        <v>0</v>
      </c>
      <c r="G182" s="69">
        <v>0</v>
      </c>
      <c r="H182" s="9">
        <f t="shared" si="49"/>
        <v>0</v>
      </c>
      <c r="I182" s="10"/>
      <c r="J182" s="9">
        <f t="shared" si="36"/>
        <v>0</v>
      </c>
      <c r="K182" s="11"/>
      <c r="L182" s="9">
        <f t="shared" si="37"/>
        <v>0</v>
      </c>
      <c r="M182" s="79">
        <f>3*12</f>
        <v>36</v>
      </c>
      <c r="N182" s="9">
        <f t="shared" si="50"/>
        <v>983.44799999999998</v>
      </c>
      <c r="O182" s="10"/>
      <c r="P182" s="9">
        <f t="shared" si="38"/>
        <v>0</v>
      </c>
      <c r="Q182" s="10"/>
      <c r="R182" s="9">
        <f t="shared" si="39"/>
        <v>0</v>
      </c>
      <c r="S182" s="10"/>
      <c r="T182" s="9">
        <f t="shared" si="40"/>
        <v>0</v>
      </c>
      <c r="U182" s="11"/>
      <c r="V182" s="9">
        <f t="shared" si="41"/>
        <v>0</v>
      </c>
      <c r="W182" s="11"/>
      <c r="X182" s="9">
        <f t="shared" si="42"/>
        <v>0</v>
      </c>
      <c r="Y182" s="10"/>
      <c r="Z182" s="9">
        <f t="shared" si="51"/>
        <v>0</v>
      </c>
      <c r="AA182" s="11"/>
      <c r="AB182" s="9">
        <f t="shared" si="52"/>
        <v>0</v>
      </c>
      <c r="AC182" s="11"/>
      <c r="AD182" s="9">
        <f t="shared" si="43"/>
        <v>0</v>
      </c>
      <c r="AE182" s="11"/>
      <c r="AF182" s="9">
        <f t="shared" si="44"/>
        <v>0</v>
      </c>
      <c r="AG182" s="11"/>
      <c r="AH182" s="9">
        <f t="shared" si="45"/>
        <v>0</v>
      </c>
      <c r="AI182" s="11"/>
      <c r="AJ182" s="9">
        <f t="shared" si="46"/>
        <v>0</v>
      </c>
      <c r="AK182" s="10"/>
      <c r="AL182" s="12">
        <f t="shared" si="47"/>
        <v>0</v>
      </c>
      <c r="AM182" s="13">
        <f t="shared" si="53"/>
        <v>983.44799999999998</v>
      </c>
    </row>
    <row r="183" spans="1:39" hidden="1" x14ac:dyDescent="0.25">
      <c r="A183" s="14" t="s">
        <v>136</v>
      </c>
      <c r="B183" s="15" t="s">
        <v>191</v>
      </c>
      <c r="C183" s="44" t="s">
        <v>29</v>
      </c>
      <c r="D183" s="56">
        <f>282.6/12</f>
        <v>23.55</v>
      </c>
      <c r="E183" s="70">
        <v>0</v>
      </c>
      <c r="F183" s="9">
        <f t="shared" si="48"/>
        <v>0</v>
      </c>
      <c r="G183" s="69">
        <v>0</v>
      </c>
      <c r="H183" s="9">
        <f t="shared" si="49"/>
        <v>0</v>
      </c>
      <c r="I183" s="10"/>
      <c r="J183" s="9">
        <f t="shared" si="36"/>
        <v>0</v>
      </c>
      <c r="K183" s="11"/>
      <c r="L183" s="9">
        <f t="shared" si="37"/>
        <v>0</v>
      </c>
      <c r="M183" s="79">
        <v>12</v>
      </c>
      <c r="N183" s="9">
        <f t="shared" si="50"/>
        <v>327.81600000000003</v>
      </c>
      <c r="O183" s="10"/>
      <c r="P183" s="9">
        <f t="shared" si="38"/>
        <v>0</v>
      </c>
      <c r="Q183" s="10"/>
      <c r="R183" s="9">
        <f t="shared" si="39"/>
        <v>0</v>
      </c>
      <c r="S183" s="10"/>
      <c r="T183" s="9">
        <f t="shared" si="40"/>
        <v>0</v>
      </c>
      <c r="U183" s="11"/>
      <c r="V183" s="9">
        <f t="shared" si="41"/>
        <v>0</v>
      </c>
      <c r="W183" s="11"/>
      <c r="X183" s="9">
        <f t="shared" si="42"/>
        <v>0</v>
      </c>
      <c r="Y183" s="10"/>
      <c r="Z183" s="9">
        <f t="shared" si="51"/>
        <v>0</v>
      </c>
      <c r="AA183" s="11"/>
      <c r="AB183" s="9">
        <f t="shared" si="52"/>
        <v>0</v>
      </c>
      <c r="AC183" s="11"/>
      <c r="AD183" s="9">
        <f t="shared" si="43"/>
        <v>0</v>
      </c>
      <c r="AE183" s="11"/>
      <c r="AF183" s="9">
        <f t="shared" si="44"/>
        <v>0</v>
      </c>
      <c r="AG183" s="11"/>
      <c r="AH183" s="9">
        <f t="shared" si="45"/>
        <v>0</v>
      </c>
      <c r="AI183" s="11"/>
      <c r="AJ183" s="9">
        <f t="shared" si="46"/>
        <v>0</v>
      </c>
      <c r="AK183" s="10"/>
      <c r="AL183" s="12">
        <f t="shared" si="47"/>
        <v>0</v>
      </c>
      <c r="AM183" s="13">
        <f t="shared" si="53"/>
        <v>327.81600000000003</v>
      </c>
    </row>
    <row r="184" spans="1:39" hidden="1" x14ac:dyDescent="0.25">
      <c r="A184" s="14" t="s">
        <v>136</v>
      </c>
      <c r="B184" s="15" t="s">
        <v>192</v>
      </c>
      <c r="C184" s="44" t="s">
        <v>193</v>
      </c>
      <c r="D184" s="56">
        <f>191.28/12</f>
        <v>15.94</v>
      </c>
      <c r="E184" s="70">
        <v>0</v>
      </c>
      <c r="F184" s="9">
        <f t="shared" si="48"/>
        <v>0</v>
      </c>
      <c r="G184" s="69">
        <v>0</v>
      </c>
      <c r="H184" s="9">
        <f t="shared" si="49"/>
        <v>0</v>
      </c>
      <c r="I184" s="10"/>
      <c r="J184" s="9">
        <f t="shared" si="36"/>
        <v>0</v>
      </c>
      <c r="K184" s="11"/>
      <c r="L184" s="9">
        <f t="shared" si="37"/>
        <v>0</v>
      </c>
      <c r="M184" s="10"/>
      <c r="N184" s="9">
        <f t="shared" si="50"/>
        <v>0</v>
      </c>
      <c r="O184" s="10"/>
      <c r="P184" s="9">
        <f t="shared" si="38"/>
        <v>0</v>
      </c>
      <c r="Q184" s="10"/>
      <c r="R184" s="9">
        <f t="shared" si="39"/>
        <v>0</v>
      </c>
      <c r="S184" s="10"/>
      <c r="T184" s="9">
        <f t="shared" si="40"/>
        <v>0</v>
      </c>
      <c r="U184" s="11"/>
      <c r="V184" s="9">
        <f t="shared" si="41"/>
        <v>0</v>
      </c>
      <c r="W184" s="11"/>
      <c r="X184" s="9">
        <f t="shared" si="42"/>
        <v>0</v>
      </c>
      <c r="Y184" s="10"/>
      <c r="Z184" s="9">
        <f t="shared" si="51"/>
        <v>0</v>
      </c>
      <c r="AA184" s="11"/>
      <c r="AB184" s="9">
        <f t="shared" si="52"/>
        <v>0</v>
      </c>
      <c r="AC184" s="11"/>
      <c r="AD184" s="9">
        <f t="shared" si="43"/>
        <v>0</v>
      </c>
      <c r="AE184" s="11"/>
      <c r="AF184" s="9">
        <f t="shared" si="44"/>
        <v>0</v>
      </c>
      <c r="AG184" s="11"/>
      <c r="AH184" s="9">
        <f t="shared" si="45"/>
        <v>0</v>
      </c>
      <c r="AI184" s="11"/>
      <c r="AJ184" s="9">
        <f t="shared" si="46"/>
        <v>0</v>
      </c>
      <c r="AK184" s="10"/>
      <c r="AL184" s="12">
        <f t="shared" si="47"/>
        <v>0</v>
      </c>
      <c r="AM184" s="13">
        <f t="shared" si="53"/>
        <v>0</v>
      </c>
    </row>
    <row r="185" spans="1:39" hidden="1" x14ac:dyDescent="0.25">
      <c r="A185" s="14" t="s">
        <v>136</v>
      </c>
      <c r="B185" s="15" t="s">
        <v>502</v>
      </c>
      <c r="C185" s="44" t="s">
        <v>29</v>
      </c>
      <c r="D185" s="56">
        <f>116.28/12</f>
        <v>9.69</v>
      </c>
      <c r="E185" s="70">
        <v>0</v>
      </c>
      <c r="F185" s="9">
        <f t="shared" si="48"/>
        <v>0</v>
      </c>
      <c r="G185" s="69">
        <v>0</v>
      </c>
      <c r="H185" s="9">
        <f t="shared" si="49"/>
        <v>0</v>
      </c>
      <c r="I185" s="10"/>
      <c r="J185" s="9">
        <f t="shared" si="36"/>
        <v>0</v>
      </c>
      <c r="K185" s="11"/>
      <c r="L185" s="9">
        <f t="shared" si="37"/>
        <v>0</v>
      </c>
      <c r="M185" s="11"/>
      <c r="N185" s="9">
        <f t="shared" si="50"/>
        <v>0</v>
      </c>
      <c r="O185" s="10"/>
      <c r="P185" s="9">
        <f t="shared" si="38"/>
        <v>0</v>
      </c>
      <c r="Q185" s="10"/>
      <c r="R185" s="9">
        <f t="shared" si="39"/>
        <v>0</v>
      </c>
      <c r="S185" s="10"/>
      <c r="T185" s="9">
        <f t="shared" si="40"/>
        <v>0</v>
      </c>
      <c r="U185" s="11"/>
      <c r="V185" s="9">
        <f t="shared" si="41"/>
        <v>0</v>
      </c>
      <c r="W185" s="11"/>
      <c r="X185" s="9">
        <f t="shared" si="42"/>
        <v>0</v>
      </c>
      <c r="Y185" s="10"/>
      <c r="Z185" s="9">
        <f t="shared" si="51"/>
        <v>0</v>
      </c>
      <c r="AA185" s="11"/>
      <c r="AB185" s="9">
        <f t="shared" si="52"/>
        <v>0</v>
      </c>
      <c r="AC185" s="71">
        <v>12</v>
      </c>
      <c r="AD185" s="9">
        <f t="shared" si="43"/>
        <v>134.88479999999998</v>
      </c>
      <c r="AE185" s="11"/>
      <c r="AF185" s="9">
        <f t="shared" si="44"/>
        <v>0</v>
      </c>
      <c r="AG185" s="11"/>
      <c r="AH185" s="9">
        <f t="shared" si="45"/>
        <v>0</v>
      </c>
      <c r="AI185" s="11"/>
      <c r="AJ185" s="9">
        <f t="shared" si="46"/>
        <v>0</v>
      </c>
      <c r="AK185" s="10"/>
      <c r="AL185" s="12">
        <f t="shared" si="47"/>
        <v>0</v>
      </c>
      <c r="AM185" s="13">
        <f t="shared" si="53"/>
        <v>134.88479999999998</v>
      </c>
    </row>
    <row r="186" spans="1:39" hidden="1" x14ac:dyDescent="0.25">
      <c r="A186" s="14" t="s">
        <v>136</v>
      </c>
      <c r="B186" s="15" t="s">
        <v>194</v>
      </c>
      <c r="C186" s="44" t="s">
        <v>29</v>
      </c>
      <c r="D186" s="56">
        <f>171.48/12</f>
        <v>14.29</v>
      </c>
      <c r="E186" s="70">
        <v>0</v>
      </c>
      <c r="F186" s="9">
        <f t="shared" si="48"/>
        <v>0</v>
      </c>
      <c r="G186" s="69">
        <v>0</v>
      </c>
      <c r="H186" s="9">
        <f t="shared" si="49"/>
        <v>0</v>
      </c>
      <c r="I186" s="10"/>
      <c r="J186" s="9">
        <f t="shared" si="36"/>
        <v>0</v>
      </c>
      <c r="K186" s="11"/>
      <c r="L186" s="9">
        <f t="shared" si="37"/>
        <v>0</v>
      </c>
      <c r="M186" s="11"/>
      <c r="N186" s="9">
        <f t="shared" si="50"/>
        <v>0</v>
      </c>
      <c r="O186" s="10"/>
      <c r="P186" s="9">
        <f t="shared" si="38"/>
        <v>0</v>
      </c>
      <c r="Q186" s="10"/>
      <c r="R186" s="9">
        <f t="shared" si="39"/>
        <v>0</v>
      </c>
      <c r="S186" s="10"/>
      <c r="T186" s="9">
        <f t="shared" si="40"/>
        <v>0</v>
      </c>
      <c r="U186" s="11"/>
      <c r="V186" s="9">
        <f t="shared" si="41"/>
        <v>0</v>
      </c>
      <c r="W186" s="11"/>
      <c r="X186" s="9">
        <f t="shared" si="42"/>
        <v>0</v>
      </c>
      <c r="Y186" s="10"/>
      <c r="Z186" s="9">
        <f t="shared" si="51"/>
        <v>0</v>
      </c>
      <c r="AA186" s="11"/>
      <c r="AB186" s="9">
        <f t="shared" si="52"/>
        <v>0</v>
      </c>
      <c r="AC186" s="11"/>
      <c r="AD186" s="9">
        <f t="shared" si="43"/>
        <v>0</v>
      </c>
      <c r="AE186" s="11"/>
      <c r="AF186" s="9">
        <f t="shared" si="44"/>
        <v>0</v>
      </c>
      <c r="AG186" s="11"/>
      <c r="AH186" s="9">
        <f t="shared" si="45"/>
        <v>0</v>
      </c>
      <c r="AI186" s="11"/>
      <c r="AJ186" s="9">
        <f t="shared" si="46"/>
        <v>0</v>
      </c>
      <c r="AK186" s="10"/>
      <c r="AL186" s="12">
        <f t="shared" si="47"/>
        <v>0</v>
      </c>
      <c r="AM186" s="13">
        <f t="shared" si="53"/>
        <v>0</v>
      </c>
    </row>
    <row r="187" spans="1:39" ht="14.25" hidden="1" customHeight="1" x14ac:dyDescent="0.25">
      <c r="A187" s="14" t="s">
        <v>136</v>
      </c>
      <c r="B187" s="15" t="s">
        <v>503</v>
      </c>
      <c r="C187" s="44" t="s">
        <v>29</v>
      </c>
      <c r="D187" s="56">
        <f>116.28/12</f>
        <v>9.69</v>
      </c>
      <c r="E187" s="70">
        <v>0</v>
      </c>
      <c r="F187" s="9">
        <f t="shared" si="48"/>
        <v>0</v>
      </c>
      <c r="G187" s="69">
        <v>0</v>
      </c>
      <c r="H187" s="9">
        <f t="shared" si="49"/>
        <v>0</v>
      </c>
      <c r="I187" s="10"/>
      <c r="J187" s="9">
        <f t="shared" si="36"/>
        <v>0</v>
      </c>
      <c r="K187" s="11"/>
      <c r="L187" s="9">
        <f t="shared" si="37"/>
        <v>0</v>
      </c>
      <c r="M187" s="11"/>
      <c r="N187" s="9">
        <f t="shared" si="50"/>
        <v>0</v>
      </c>
      <c r="O187" s="10"/>
      <c r="P187" s="9">
        <f t="shared" si="38"/>
        <v>0</v>
      </c>
      <c r="Q187" s="10"/>
      <c r="R187" s="9">
        <f t="shared" si="39"/>
        <v>0</v>
      </c>
      <c r="S187" s="10"/>
      <c r="T187" s="9">
        <f t="shared" si="40"/>
        <v>0</v>
      </c>
      <c r="U187" s="11"/>
      <c r="V187" s="9">
        <f t="shared" si="41"/>
        <v>0</v>
      </c>
      <c r="W187" s="11"/>
      <c r="X187" s="9">
        <f t="shared" si="42"/>
        <v>0</v>
      </c>
      <c r="Y187" s="10"/>
      <c r="Z187" s="9">
        <f t="shared" si="51"/>
        <v>0</v>
      </c>
      <c r="AA187" s="11"/>
      <c r="AB187" s="9">
        <f t="shared" si="52"/>
        <v>0</v>
      </c>
      <c r="AC187" s="71">
        <v>12</v>
      </c>
      <c r="AD187" s="9">
        <f t="shared" si="43"/>
        <v>134.88479999999998</v>
      </c>
      <c r="AE187" s="11"/>
      <c r="AF187" s="9">
        <f t="shared" si="44"/>
        <v>0</v>
      </c>
      <c r="AG187" s="11"/>
      <c r="AH187" s="9">
        <f t="shared" si="45"/>
        <v>0</v>
      </c>
      <c r="AI187" s="11"/>
      <c r="AJ187" s="9">
        <f t="shared" si="46"/>
        <v>0</v>
      </c>
      <c r="AK187" s="10"/>
      <c r="AL187" s="12">
        <f t="shared" si="47"/>
        <v>0</v>
      </c>
      <c r="AM187" s="13">
        <f t="shared" si="53"/>
        <v>134.88479999999998</v>
      </c>
    </row>
    <row r="188" spans="1:39" hidden="1" x14ac:dyDescent="0.25">
      <c r="A188" s="14" t="s">
        <v>136</v>
      </c>
      <c r="B188" s="15" t="s">
        <v>195</v>
      </c>
      <c r="C188" s="44" t="s">
        <v>29</v>
      </c>
      <c r="D188" s="56">
        <f>171.48/12</f>
        <v>14.29</v>
      </c>
      <c r="E188" s="70">
        <v>4</v>
      </c>
      <c r="F188" s="9">
        <f t="shared" si="48"/>
        <v>57.16</v>
      </c>
      <c r="G188" s="69">
        <v>1</v>
      </c>
      <c r="H188" s="9">
        <f t="shared" si="49"/>
        <v>14.29</v>
      </c>
      <c r="I188" s="10"/>
      <c r="J188" s="9">
        <f t="shared" si="36"/>
        <v>0</v>
      </c>
      <c r="K188" s="11"/>
      <c r="L188" s="9">
        <f t="shared" si="37"/>
        <v>0</v>
      </c>
      <c r="M188" s="11"/>
      <c r="N188" s="9">
        <f t="shared" si="50"/>
        <v>0</v>
      </c>
      <c r="O188" s="10"/>
      <c r="P188" s="9">
        <f t="shared" si="38"/>
        <v>0</v>
      </c>
      <c r="Q188" s="10"/>
      <c r="R188" s="9">
        <f t="shared" si="39"/>
        <v>0</v>
      </c>
      <c r="S188" s="10"/>
      <c r="T188" s="9">
        <f t="shared" si="40"/>
        <v>0</v>
      </c>
      <c r="U188" s="11"/>
      <c r="V188" s="9">
        <f t="shared" si="41"/>
        <v>0</v>
      </c>
      <c r="W188" s="11"/>
      <c r="X188" s="9">
        <f t="shared" si="42"/>
        <v>0</v>
      </c>
      <c r="Y188" s="10"/>
      <c r="Z188" s="9">
        <f t="shared" si="51"/>
        <v>0</v>
      </c>
      <c r="AA188" s="11"/>
      <c r="AB188" s="9">
        <f t="shared" si="52"/>
        <v>0</v>
      </c>
      <c r="AC188" s="11"/>
      <c r="AD188" s="9">
        <f t="shared" si="43"/>
        <v>0</v>
      </c>
      <c r="AE188" s="11"/>
      <c r="AF188" s="9">
        <f>(AE188*D188)*1.16</f>
        <v>0</v>
      </c>
      <c r="AG188" s="11"/>
      <c r="AH188" s="9">
        <f t="shared" si="45"/>
        <v>0</v>
      </c>
      <c r="AI188" s="11"/>
      <c r="AJ188" s="9">
        <f t="shared" si="46"/>
        <v>0</v>
      </c>
      <c r="AK188" s="10"/>
      <c r="AL188" s="12">
        <f t="shared" si="47"/>
        <v>0</v>
      </c>
      <c r="AM188" s="13">
        <f t="shared" si="53"/>
        <v>71.449999999999989</v>
      </c>
    </row>
    <row r="189" spans="1:39" hidden="1" x14ac:dyDescent="0.25">
      <c r="A189" s="14" t="s">
        <v>136</v>
      </c>
      <c r="B189" s="15" t="s">
        <v>196</v>
      </c>
      <c r="C189" s="44" t="s">
        <v>29</v>
      </c>
      <c r="D189" s="56">
        <f>130.08/12</f>
        <v>10.840000000000002</v>
      </c>
      <c r="E189" s="70">
        <v>0</v>
      </c>
      <c r="F189" s="9">
        <f t="shared" si="48"/>
        <v>0</v>
      </c>
      <c r="G189" s="69">
        <v>0</v>
      </c>
      <c r="H189" s="9">
        <f t="shared" si="49"/>
        <v>0</v>
      </c>
      <c r="I189" s="10"/>
      <c r="J189" s="9">
        <f t="shared" si="36"/>
        <v>0</v>
      </c>
      <c r="K189" s="11"/>
      <c r="L189" s="9">
        <f t="shared" si="37"/>
        <v>0</v>
      </c>
      <c r="M189" s="10"/>
      <c r="N189" s="9">
        <f t="shared" si="50"/>
        <v>0</v>
      </c>
      <c r="O189" s="10"/>
      <c r="P189" s="9">
        <f t="shared" si="38"/>
        <v>0</v>
      </c>
      <c r="Q189" s="10"/>
      <c r="R189" s="9">
        <f t="shared" si="39"/>
        <v>0</v>
      </c>
      <c r="S189" s="10"/>
      <c r="T189" s="9">
        <f t="shared" si="40"/>
        <v>0</v>
      </c>
      <c r="U189" s="11"/>
      <c r="V189" s="9">
        <f t="shared" si="41"/>
        <v>0</v>
      </c>
      <c r="W189" s="11"/>
      <c r="X189" s="9">
        <f t="shared" si="42"/>
        <v>0</v>
      </c>
      <c r="Y189" s="10"/>
      <c r="Z189" s="9">
        <f t="shared" si="51"/>
        <v>0</v>
      </c>
      <c r="AA189" s="11"/>
      <c r="AB189" s="9">
        <f t="shared" si="52"/>
        <v>0</v>
      </c>
      <c r="AC189" s="11"/>
      <c r="AD189" s="9">
        <f t="shared" si="43"/>
        <v>0</v>
      </c>
      <c r="AE189" s="11"/>
      <c r="AF189" s="9">
        <f t="shared" si="44"/>
        <v>0</v>
      </c>
      <c r="AG189" s="11"/>
      <c r="AH189" s="9">
        <f t="shared" si="45"/>
        <v>0</v>
      </c>
      <c r="AI189" s="11"/>
      <c r="AJ189" s="9">
        <f t="shared" si="46"/>
        <v>0</v>
      </c>
      <c r="AK189" s="10"/>
      <c r="AL189" s="12">
        <f t="shared" si="47"/>
        <v>0</v>
      </c>
      <c r="AM189" s="13">
        <f t="shared" si="53"/>
        <v>0</v>
      </c>
    </row>
    <row r="190" spans="1:39" hidden="1" x14ac:dyDescent="0.25">
      <c r="A190" s="14" t="s">
        <v>136</v>
      </c>
      <c r="B190" s="15" t="s">
        <v>197</v>
      </c>
      <c r="C190" s="44" t="s">
        <v>29</v>
      </c>
      <c r="D190" s="56">
        <f>130.08/12</f>
        <v>10.840000000000002</v>
      </c>
      <c r="E190" s="70">
        <v>0</v>
      </c>
      <c r="F190" s="9">
        <f t="shared" si="48"/>
        <v>0</v>
      </c>
      <c r="G190" s="69">
        <v>0</v>
      </c>
      <c r="H190" s="9">
        <f t="shared" si="49"/>
        <v>0</v>
      </c>
      <c r="I190" s="10"/>
      <c r="J190" s="9">
        <f t="shared" si="36"/>
        <v>0</v>
      </c>
      <c r="K190" s="11"/>
      <c r="L190" s="9">
        <f t="shared" si="37"/>
        <v>0</v>
      </c>
      <c r="M190" s="11"/>
      <c r="N190" s="9">
        <f t="shared" si="50"/>
        <v>0</v>
      </c>
      <c r="O190" s="10"/>
      <c r="P190" s="9">
        <f t="shared" si="38"/>
        <v>0</v>
      </c>
      <c r="Q190" s="10"/>
      <c r="R190" s="9">
        <f t="shared" si="39"/>
        <v>0</v>
      </c>
      <c r="S190" s="10"/>
      <c r="T190" s="9">
        <f t="shared" si="40"/>
        <v>0</v>
      </c>
      <c r="U190" s="11"/>
      <c r="V190" s="9">
        <f t="shared" si="41"/>
        <v>0</v>
      </c>
      <c r="W190" s="11"/>
      <c r="X190" s="9">
        <f t="shared" si="42"/>
        <v>0</v>
      </c>
      <c r="Y190" s="10"/>
      <c r="Z190" s="9">
        <f t="shared" si="51"/>
        <v>0</v>
      </c>
      <c r="AA190" s="11"/>
      <c r="AB190" s="9">
        <f t="shared" si="52"/>
        <v>0</v>
      </c>
      <c r="AC190" s="11"/>
      <c r="AD190" s="9">
        <f t="shared" si="43"/>
        <v>0</v>
      </c>
      <c r="AE190" s="11"/>
      <c r="AF190" s="9">
        <f t="shared" si="44"/>
        <v>0</v>
      </c>
      <c r="AG190" s="11"/>
      <c r="AH190" s="9">
        <f t="shared" si="45"/>
        <v>0</v>
      </c>
      <c r="AI190" s="11"/>
      <c r="AJ190" s="9">
        <f t="shared" si="46"/>
        <v>0</v>
      </c>
      <c r="AK190" s="10"/>
      <c r="AL190" s="12">
        <f t="shared" si="47"/>
        <v>0</v>
      </c>
      <c r="AM190" s="13">
        <f t="shared" si="53"/>
        <v>0</v>
      </c>
    </row>
    <row r="191" spans="1:39" hidden="1" x14ac:dyDescent="0.25">
      <c r="A191" s="14" t="s">
        <v>136</v>
      </c>
      <c r="B191" s="15" t="s">
        <v>198</v>
      </c>
      <c r="C191" s="44" t="s">
        <v>193</v>
      </c>
      <c r="D191" s="56">
        <f>70.08/6</f>
        <v>11.68</v>
      </c>
      <c r="E191" s="70">
        <v>12</v>
      </c>
      <c r="F191" s="9">
        <f t="shared" si="48"/>
        <v>140.16</v>
      </c>
      <c r="G191" s="69">
        <v>0</v>
      </c>
      <c r="H191" s="9">
        <f t="shared" si="49"/>
        <v>0</v>
      </c>
      <c r="I191" s="10"/>
      <c r="J191" s="9">
        <f t="shared" si="36"/>
        <v>0</v>
      </c>
      <c r="K191" s="11"/>
      <c r="L191" s="9">
        <f t="shared" si="37"/>
        <v>0</v>
      </c>
      <c r="M191" s="10"/>
      <c r="N191" s="9">
        <f t="shared" si="50"/>
        <v>0</v>
      </c>
      <c r="O191" s="10"/>
      <c r="P191" s="9">
        <f t="shared" si="38"/>
        <v>0</v>
      </c>
      <c r="Q191" s="10"/>
      <c r="R191" s="9">
        <f t="shared" si="39"/>
        <v>0</v>
      </c>
      <c r="S191" s="10"/>
      <c r="T191" s="9">
        <f t="shared" si="40"/>
        <v>0</v>
      </c>
      <c r="U191" s="11"/>
      <c r="V191" s="9">
        <f t="shared" si="41"/>
        <v>0</v>
      </c>
      <c r="W191" s="11"/>
      <c r="X191" s="9">
        <f t="shared" si="42"/>
        <v>0</v>
      </c>
      <c r="Y191" s="10"/>
      <c r="Z191" s="9">
        <f t="shared" si="51"/>
        <v>0</v>
      </c>
      <c r="AA191" s="11"/>
      <c r="AB191" s="9">
        <f t="shared" si="52"/>
        <v>0</v>
      </c>
      <c r="AC191" s="11"/>
      <c r="AD191" s="9">
        <f t="shared" si="43"/>
        <v>0</v>
      </c>
      <c r="AE191" s="11"/>
      <c r="AF191" s="9">
        <f t="shared" si="44"/>
        <v>0</v>
      </c>
      <c r="AG191" s="11"/>
      <c r="AH191" s="9">
        <f t="shared" si="45"/>
        <v>0</v>
      </c>
      <c r="AI191" s="11"/>
      <c r="AJ191" s="9">
        <f t="shared" si="46"/>
        <v>0</v>
      </c>
      <c r="AK191" s="10"/>
      <c r="AL191" s="12">
        <f t="shared" si="47"/>
        <v>0</v>
      </c>
      <c r="AM191" s="13">
        <f t="shared" si="53"/>
        <v>140.16</v>
      </c>
    </row>
    <row r="192" spans="1:39" hidden="1" x14ac:dyDescent="0.25">
      <c r="A192" s="14" t="s">
        <v>136</v>
      </c>
      <c r="B192" s="15" t="s">
        <v>199</v>
      </c>
      <c r="C192" s="44" t="s">
        <v>29</v>
      </c>
      <c r="D192" s="56">
        <f t="shared" ref="D192:D200" si="72">540.12/12</f>
        <v>45.01</v>
      </c>
      <c r="E192" s="70">
        <v>0</v>
      </c>
      <c r="F192" s="9">
        <f t="shared" si="48"/>
        <v>0</v>
      </c>
      <c r="G192" s="69">
        <v>0</v>
      </c>
      <c r="H192" s="9">
        <f t="shared" si="49"/>
        <v>0</v>
      </c>
      <c r="I192" s="10"/>
      <c r="J192" s="9">
        <f t="shared" si="36"/>
        <v>0</v>
      </c>
      <c r="K192" s="11"/>
      <c r="L192" s="9">
        <f t="shared" si="37"/>
        <v>0</v>
      </c>
      <c r="M192" s="79">
        <v>12</v>
      </c>
      <c r="N192" s="9">
        <f t="shared" si="50"/>
        <v>626.53919999999994</v>
      </c>
      <c r="O192" s="10"/>
      <c r="P192" s="9">
        <f t="shared" si="38"/>
        <v>0</v>
      </c>
      <c r="Q192" s="10"/>
      <c r="R192" s="9">
        <f t="shared" si="39"/>
        <v>0</v>
      </c>
      <c r="S192" s="10"/>
      <c r="T192" s="9">
        <f t="shared" si="40"/>
        <v>0</v>
      </c>
      <c r="U192" s="11"/>
      <c r="V192" s="9">
        <f t="shared" si="41"/>
        <v>0</v>
      </c>
      <c r="W192" s="11"/>
      <c r="X192" s="9">
        <f t="shared" si="42"/>
        <v>0</v>
      </c>
      <c r="Y192" s="10"/>
      <c r="Z192" s="9">
        <f t="shared" si="51"/>
        <v>0</v>
      </c>
      <c r="AA192" s="11"/>
      <c r="AB192" s="9">
        <f t="shared" si="52"/>
        <v>0</v>
      </c>
      <c r="AC192" s="11"/>
      <c r="AD192" s="9">
        <f t="shared" si="43"/>
        <v>0</v>
      </c>
      <c r="AE192" s="11"/>
      <c r="AF192" s="9">
        <f t="shared" si="44"/>
        <v>0</v>
      </c>
      <c r="AG192" s="11"/>
      <c r="AH192" s="9">
        <f t="shared" si="45"/>
        <v>0</v>
      </c>
      <c r="AI192" s="11"/>
      <c r="AJ192" s="9">
        <f t="shared" si="46"/>
        <v>0</v>
      </c>
      <c r="AK192" s="10"/>
      <c r="AL192" s="12">
        <f t="shared" si="47"/>
        <v>0</v>
      </c>
      <c r="AM192" s="13">
        <f t="shared" si="53"/>
        <v>626.53919999999994</v>
      </c>
    </row>
    <row r="193" spans="1:39" hidden="1" x14ac:dyDescent="0.25">
      <c r="A193" s="14" t="s">
        <v>136</v>
      </c>
      <c r="B193" s="15" t="s">
        <v>200</v>
      </c>
      <c r="C193" s="44" t="s">
        <v>29</v>
      </c>
      <c r="D193" s="56">
        <f t="shared" si="72"/>
        <v>45.01</v>
      </c>
      <c r="E193" s="70">
        <v>0</v>
      </c>
      <c r="F193" s="9">
        <f t="shared" si="48"/>
        <v>0</v>
      </c>
      <c r="G193" s="69">
        <v>0</v>
      </c>
      <c r="H193" s="9">
        <f t="shared" si="49"/>
        <v>0</v>
      </c>
      <c r="I193" s="10"/>
      <c r="J193" s="9">
        <f t="shared" si="36"/>
        <v>0</v>
      </c>
      <c r="K193" s="11"/>
      <c r="L193" s="9">
        <f t="shared" si="37"/>
        <v>0</v>
      </c>
      <c r="M193" s="78">
        <v>12</v>
      </c>
      <c r="N193" s="9">
        <f t="shared" si="50"/>
        <v>626.53919999999994</v>
      </c>
      <c r="O193" s="10"/>
      <c r="P193" s="9">
        <f t="shared" si="38"/>
        <v>0</v>
      </c>
      <c r="Q193" s="10"/>
      <c r="R193" s="9">
        <f t="shared" si="39"/>
        <v>0</v>
      </c>
      <c r="S193" s="10"/>
      <c r="T193" s="9">
        <f t="shared" si="40"/>
        <v>0</v>
      </c>
      <c r="U193" s="11"/>
      <c r="V193" s="9">
        <f t="shared" si="41"/>
        <v>0</v>
      </c>
      <c r="W193" s="11"/>
      <c r="X193" s="9">
        <f t="shared" si="42"/>
        <v>0</v>
      </c>
      <c r="Y193" s="10"/>
      <c r="Z193" s="9">
        <f t="shared" si="51"/>
        <v>0</v>
      </c>
      <c r="AA193" s="11"/>
      <c r="AB193" s="9">
        <f t="shared" si="52"/>
        <v>0</v>
      </c>
      <c r="AC193" s="11"/>
      <c r="AD193" s="9">
        <f t="shared" si="43"/>
        <v>0</v>
      </c>
      <c r="AE193" s="11"/>
      <c r="AF193" s="9">
        <f t="shared" si="44"/>
        <v>0</v>
      </c>
      <c r="AG193" s="11"/>
      <c r="AH193" s="9">
        <f t="shared" si="45"/>
        <v>0</v>
      </c>
      <c r="AI193" s="11"/>
      <c r="AJ193" s="9">
        <f t="shared" si="46"/>
        <v>0</v>
      </c>
      <c r="AK193" s="10"/>
      <c r="AL193" s="12">
        <f t="shared" si="47"/>
        <v>0</v>
      </c>
      <c r="AM193" s="13">
        <f t="shared" si="53"/>
        <v>626.53919999999994</v>
      </c>
    </row>
    <row r="194" spans="1:39" hidden="1" x14ac:dyDescent="0.25">
      <c r="A194" s="14" t="s">
        <v>136</v>
      </c>
      <c r="B194" s="15" t="s">
        <v>201</v>
      </c>
      <c r="C194" s="44" t="s">
        <v>29</v>
      </c>
      <c r="D194" s="56">
        <f t="shared" si="72"/>
        <v>45.01</v>
      </c>
      <c r="E194" s="70">
        <v>12</v>
      </c>
      <c r="F194" s="9">
        <f t="shared" si="48"/>
        <v>540.12</v>
      </c>
      <c r="G194" s="69">
        <v>0</v>
      </c>
      <c r="H194" s="9">
        <f t="shared" si="49"/>
        <v>0</v>
      </c>
      <c r="I194" s="10"/>
      <c r="J194" s="9">
        <f t="shared" si="36"/>
        <v>0</v>
      </c>
      <c r="K194" s="11"/>
      <c r="L194" s="9">
        <f t="shared" si="37"/>
        <v>0</v>
      </c>
      <c r="M194" s="78">
        <v>12</v>
      </c>
      <c r="N194" s="9">
        <f t="shared" si="50"/>
        <v>626.53919999999994</v>
      </c>
      <c r="O194" s="10"/>
      <c r="P194" s="9">
        <f t="shared" si="38"/>
        <v>0</v>
      </c>
      <c r="Q194" s="10"/>
      <c r="R194" s="9">
        <f t="shared" si="39"/>
        <v>0</v>
      </c>
      <c r="S194" s="10"/>
      <c r="T194" s="9">
        <f t="shared" si="40"/>
        <v>0</v>
      </c>
      <c r="U194" s="11"/>
      <c r="V194" s="9">
        <f t="shared" si="41"/>
        <v>0</v>
      </c>
      <c r="W194" s="11"/>
      <c r="X194" s="9">
        <f t="shared" si="42"/>
        <v>0</v>
      </c>
      <c r="Y194" s="10"/>
      <c r="Z194" s="9">
        <f t="shared" si="51"/>
        <v>0</v>
      </c>
      <c r="AA194" s="11"/>
      <c r="AB194" s="9">
        <f t="shared" si="52"/>
        <v>0</v>
      </c>
      <c r="AC194" s="11"/>
      <c r="AD194" s="9">
        <f t="shared" si="43"/>
        <v>0</v>
      </c>
      <c r="AE194" s="11"/>
      <c r="AF194" s="9">
        <f t="shared" si="44"/>
        <v>0</v>
      </c>
      <c r="AG194" s="11"/>
      <c r="AH194" s="9">
        <f t="shared" si="45"/>
        <v>0</v>
      </c>
      <c r="AI194" s="11"/>
      <c r="AJ194" s="9">
        <f t="shared" si="46"/>
        <v>0</v>
      </c>
      <c r="AK194" s="10"/>
      <c r="AL194" s="12">
        <f t="shared" si="47"/>
        <v>0</v>
      </c>
      <c r="AM194" s="13">
        <f t="shared" si="53"/>
        <v>1166.6592000000001</v>
      </c>
    </row>
    <row r="195" spans="1:39" hidden="1" x14ac:dyDescent="0.25">
      <c r="A195" s="14" t="s">
        <v>136</v>
      </c>
      <c r="B195" s="15" t="s">
        <v>202</v>
      </c>
      <c r="C195" s="44" t="s">
        <v>29</v>
      </c>
      <c r="D195" s="56">
        <f t="shared" si="72"/>
        <v>45.01</v>
      </c>
      <c r="E195" s="70">
        <v>3</v>
      </c>
      <c r="F195" s="9">
        <f t="shared" si="48"/>
        <v>135.03</v>
      </c>
      <c r="G195" s="69">
        <v>0</v>
      </c>
      <c r="H195" s="9">
        <f t="shared" si="49"/>
        <v>0</v>
      </c>
      <c r="I195" s="10"/>
      <c r="J195" s="9">
        <f t="shared" si="36"/>
        <v>0</v>
      </c>
      <c r="K195" s="11"/>
      <c r="L195" s="9">
        <f t="shared" si="37"/>
        <v>0</v>
      </c>
      <c r="M195" s="78">
        <v>12</v>
      </c>
      <c r="N195" s="9">
        <f t="shared" si="50"/>
        <v>626.53919999999994</v>
      </c>
      <c r="O195" s="10"/>
      <c r="P195" s="9">
        <f t="shared" si="38"/>
        <v>0</v>
      </c>
      <c r="Q195" s="10"/>
      <c r="R195" s="9">
        <f t="shared" si="39"/>
        <v>0</v>
      </c>
      <c r="S195" s="10"/>
      <c r="T195" s="9">
        <f t="shared" si="40"/>
        <v>0</v>
      </c>
      <c r="U195" s="11"/>
      <c r="V195" s="9">
        <f t="shared" si="41"/>
        <v>0</v>
      </c>
      <c r="W195" s="11"/>
      <c r="X195" s="9">
        <f t="shared" si="42"/>
        <v>0</v>
      </c>
      <c r="Y195" s="10"/>
      <c r="Z195" s="9">
        <f t="shared" si="51"/>
        <v>0</v>
      </c>
      <c r="AA195" s="11"/>
      <c r="AB195" s="9">
        <f t="shared" si="52"/>
        <v>0</v>
      </c>
      <c r="AC195" s="11"/>
      <c r="AD195" s="9">
        <f t="shared" si="43"/>
        <v>0</v>
      </c>
      <c r="AE195" s="11"/>
      <c r="AF195" s="9">
        <f t="shared" si="44"/>
        <v>0</v>
      </c>
      <c r="AG195" s="11"/>
      <c r="AH195" s="9">
        <f t="shared" si="45"/>
        <v>0</v>
      </c>
      <c r="AI195" s="11"/>
      <c r="AJ195" s="9">
        <f t="shared" si="46"/>
        <v>0</v>
      </c>
      <c r="AK195" s="10"/>
      <c r="AL195" s="12">
        <f t="shared" si="47"/>
        <v>0</v>
      </c>
      <c r="AM195" s="13">
        <f t="shared" si="53"/>
        <v>761.56919999999991</v>
      </c>
    </row>
    <row r="196" spans="1:39" hidden="1" x14ac:dyDescent="0.25">
      <c r="A196" s="14" t="s">
        <v>136</v>
      </c>
      <c r="B196" s="15" t="s">
        <v>203</v>
      </c>
      <c r="C196" s="44" t="s">
        <v>29</v>
      </c>
      <c r="D196" s="56">
        <f t="shared" si="72"/>
        <v>45.01</v>
      </c>
      <c r="E196" s="70">
        <v>0</v>
      </c>
      <c r="F196" s="9">
        <f t="shared" si="48"/>
        <v>0</v>
      </c>
      <c r="G196" s="69">
        <v>0</v>
      </c>
      <c r="H196" s="9">
        <f t="shared" si="49"/>
        <v>0</v>
      </c>
      <c r="I196" s="10"/>
      <c r="J196" s="9">
        <f t="shared" si="36"/>
        <v>0</v>
      </c>
      <c r="K196" s="11"/>
      <c r="L196" s="9">
        <f t="shared" si="37"/>
        <v>0</v>
      </c>
      <c r="M196" s="11"/>
      <c r="N196" s="9">
        <f t="shared" si="50"/>
        <v>0</v>
      </c>
      <c r="O196" s="10"/>
      <c r="P196" s="9">
        <f t="shared" si="38"/>
        <v>0</v>
      </c>
      <c r="Q196" s="10"/>
      <c r="R196" s="9">
        <f t="shared" si="39"/>
        <v>0</v>
      </c>
      <c r="S196" s="10"/>
      <c r="T196" s="9">
        <f t="shared" si="40"/>
        <v>0</v>
      </c>
      <c r="U196" s="11"/>
      <c r="V196" s="9">
        <f t="shared" si="41"/>
        <v>0</v>
      </c>
      <c r="W196" s="11"/>
      <c r="X196" s="9">
        <f t="shared" si="42"/>
        <v>0</v>
      </c>
      <c r="Y196" s="10"/>
      <c r="Z196" s="9">
        <f t="shared" si="51"/>
        <v>0</v>
      </c>
      <c r="AA196" s="11"/>
      <c r="AB196" s="9">
        <f t="shared" si="52"/>
        <v>0</v>
      </c>
      <c r="AC196" s="11"/>
      <c r="AD196" s="9">
        <f t="shared" si="43"/>
        <v>0</v>
      </c>
      <c r="AE196" s="11"/>
      <c r="AF196" s="9">
        <f t="shared" si="44"/>
        <v>0</v>
      </c>
      <c r="AG196" s="11"/>
      <c r="AH196" s="9">
        <f t="shared" si="45"/>
        <v>0</v>
      </c>
      <c r="AI196" s="11"/>
      <c r="AJ196" s="9">
        <f t="shared" si="46"/>
        <v>0</v>
      </c>
      <c r="AK196" s="10"/>
      <c r="AL196" s="12">
        <f t="shared" si="47"/>
        <v>0</v>
      </c>
      <c r="AM196" s="13">
        <f t="shared" si="53"/>
        <v>0</v>
      </c>
    </row>
    <row r="197" spans="1:39" hidden="1" x14ac:dyDescent="0.25">
      <c r="A197" s="14" t="s">
        <v>136</v>
      </c>
      <c r="B197" s="15" t="s">
        <v>204</v>
      </c>
      <c r="C197" s="44" t="s">
        <v>29</v>
      </c>
      <c r="D197" s="56">
        <f t="shared" si="72"/>
        <v>45.01</v>
      </c>
      <c r="E197" s="70">
        <v>12</v>
      </c>
      <c r="F197" s="9">
        <f t="shared" si="48"/>
        <v>540.12</v>
      </c>
      <c r="G197" s="69">
        <v>0</v>
      </c>
      <c r="H197" s="9">
        <f t="shared" si="49"/>
        <v>0</v>
      </c>
      <c r="I197" s="10"/>
      <c r="J197" s="9">
        <f t="shared" si="36"/>
        <v>0</v>
      </c>
      <c r="K197" s="11"/>
      <c r="L197" s="9">
        <f t="shared" si="37"/>
        <v>0</v>
      </c>
      <c r="M197" s="78">
        <v>12</v>
      </c>
      <c r="N197" s="9">
        <f t="shared" si="50"/>
        <v>626.53919999999994</v>
      </c>
      <c r="O197" s="10"/>
      <c r="P197" s="9">
        <f t="shared" si="38"/>
        <v>0</v>
      </c>
      <c r="Q197" s="10"/>
      <c r="R197" s="9">
        <f t="shared" si="39"/>
        <v>0</v>
      </c>
      <c r="S197" s="10"/>
      <c r="T197" s="9">
        <f t="shared" si="40"/>
        <v>0</v>
      </c>
      <c r="U197" s="11"/>
      <c r="V197" s="9">
        <f t="shared" si="41"/>
        <v>0</v>
      </c>
      <c r="W197" s="11"/>
      <c r="X197" s="9">
        <f t="shared" si="42"/>
        <v>0</v>
      </c>
      <c r="Y197" s="10"/>
      <c r="Z197" s="9">
        <f t="shared" si="51"/>
        <v>0</v>
      </c>
      <c r="AA197" s="11"/>
      <c r="AB197" s="9">
        <f t="shared" si="52"/>
        <v>0</v>
      </c>
      <c r="AC197" s="11"/>
      <c r="AD197" s="9">
        <f t="shared" si="43"/>
        <v>0</v>
      </c>
      <c r="AE197" s="11"/>
      <c r="AF197" s="9">
        <f t="shared" si="44"/>
        <v>0</v>
      </c>
      <c r="AG197" s="11"/>
      <c r="AH197" s="9">
        <f t="shared" si="45"/>
        <v>0</v>
      </c>
      <c r="AI197" s="11"/>
      <c r="AJ197" s="9">
        <f t="shared" si="46"/>
        <v>0</v>
      </c>
      <c r="AK197" s="10"/>
      <c r="AL197" s="12">
        <f t="shared" si="47"/>
        <v>0</v>
      </c>
      <c r="AM197" s="13">
        <f t="shared" si="53"/>
        <v>1166.6592000000001</v>
      </c>
    </row>
    <row r="198" spans="1:39" hidden="1" x14ac:dyDescent="0.25">
      <c r="A198" s="14" t="s">
        <v>136</v>
      </c>
      <c r="B198" s="15" t="s">
        <v>205</v>
      </c>
      <c r="C198" s="44" t="s">
        <v>29</v>
      </c>
      <c r="D198" s="56">
        <f t="shared" si="72"/>
        <v>45.01</v>
      </c>
      <c r="E198" s="70">
        <v>0</v>
      </c>
      <c r="F198" s="9">
        <f t="shared" si="48"/>
        <v>0</v>
      </c>
      <c r="G198" s="69">
        <v>0</v>
      </c>
      <c r="H198" s="9">
        <f t="shared" si="49"/>
        <v>0</v>
      </c>
      <c r="I198" s="10"/>
      <c r="J198" s="9">
        <f t="shared" si="36"/>
        <v>0</v>
      </c>
      <c r="K198" s="11"/>
      <c r="L198" s="9">
        <f t="shared" si="37"/>
        <v>0</v>
      </c>
      <c r="M198" s="78">
        <v>12</v>
      </c>
      <c r="N198" s="9">
        <f t="shared" si="50"/>
        <v>626.53919999999994</v>
      </c>
      <c r="O198" s="10"/>
      <c r="P198" s="9">
        <f t="shared" si="38"/>
        <v>0</v>
      </c>
      <c r="Q198" s="10"/>
      <c r="R198" s="9">
        <f t="shared" si="39"/>
        <v>0</v>
      </c>
      <c r="S198" s="10"/>
      <c r="T198" s="9">
        <f t="shared" si="40"/>
        <v>0</v>
      </c>
      <c r="U198" s="11"/>
      <c r="V198" s="9">
        <f t="shared" si="41"/>
        <v>0</v>
      </c>
      <c r="W198" s="11"/>
      <c r="X198" s="9">
        <f t="shared" si="42"/>
        <v>0</v>
      </c>
      <c r="Y198" s="10"/>
      <c r="Z198" s="9">
        <f t="shared" si="51"/>
        <v>0</v>
      </c>
      <c r="AA198" s="11"/>
      <c r="AB198" s="9">
        <f t="shared" si="52"/>
        <v>0</v>
      </c>
      <c r="AC198" s="11"/>
      <c r="AD198" s="9">
        <f t="shared" si="43"/>
        <v>0</v>
      </c>
      <c r="AE198" s="11"/>
      <c r="AF198" s="9">
        <f t="shared" si="44"/>
        <v>0</v>
      </c>
      <c r="AG198" s="11"/>
      <c r="AH198" s="9">
        <f t="shared" si="45"/>
        <v>0</v>
      </c>
      <c r="AI198" s="11"/>
      <c r="AJ198" s="9">
        <f t="shared" si="46"/>
        <v>0</v>
      </c>
      <c r="AK198" s="10"/>
      <c r="AL198" s="12">
        <f t="shared" si="47"/>
        <v>0</v>
      </c>
      <c r="AM198" s="13">
        <f t="shared" si="53"/>
        <v>626.53919999999994</v>
      </c>
    </row>
    <row r="199" spans="1:39" hidden="1" x14ac:dyDescent="0.25">
      <c r="A199" s="14" t="s">
        <v>136</v>
      </c>
      <c r="B199" s="15" t="s">
        <v>206</v>
      </c>
      <c r="C199" s="44" t="s">
        <v>29</v>
      </c>
      <c r="D199" s="56">
        <f t="shared" si="72"/>
        <v>45.01</v>
      </c>
      <c r="E199" s="70">
        <v>0</v>
      </c>
      <c r="F199" s="9">
        <f t="shared" si="48"/>
        <v>0</v>
      </c>
      <c r="G199" s="69">
        <v>0</v>
      </c>
      <c r="H199" s="9">
        <f t="shared" si="49"/>
        <v>0</v>
      </c>
      <c r="I199" s="10"/>
      <c r="J199" s="9">
        <f t="shared" si="36"/>
        <v>0</v>
      </c>
      <c r="K199" s="11"/>
      <c r="L199" s="9">
        <f t="shared" si="37"/>
        <v>0</v>
      </c>
      <c r="M199" s="11"/>
      <c r="N199" s="9">
        <f t="shared" si="50"/>
        <v>0</v>
      </c>
      <c r="O199" s="10"/>
      <c r="P199" s="9">
        <f t="shared" si="38"/>
        <v>0</v>
      </c>
      <c r="Q199" s="10"/>
      <c r="R199" s="9">
        <f t="shared" si="39"/>
        <v>0</v>
      </c>
      <c r="S199" s="10"/>
      <c r="T199" s="9">
        <f t="shared" si="40"/>
        <v>0</v>
      </c>
      <c r="U199" s="11"/>
      <c r="V199" s="9">
        <f t="shared" si="41"/>
        <v>0</v>
      </c>
      <c r="W199" s="11"/>
      <c r="X199" s="9">
        <f t="shared" si="42"/>
        <v>0</v>
      </c>
      <c r="Y199" s="10"/>
      <c r="Z199" s="9">
        <f t="shared" si="51"/>
        <v>0</v>
      </c>
      <c r="AA199" s="11"/>
      <c r="AB199" s="9">
        <f t="shared" si="52"/>
        <v>0</v>
      </c>
      <c r="AC199" s="11"/>
      <c r="AD199" s="9">
        <f t="shared" si="43"/>
        <v>0</v>
      </c>
      <c r="AE199" s="11"/>
      <c r="AF199" s="9">
        <f t="shared" si="44"/>
        <v>0</v>
      </c>
      <c r="AG199" s="11"/>
      <c r="AH199" s="9">
        <f t="shared" si="45"/>
        <v>0</v>
      </c>
      <c r="AI199" s="11"/>
      <c r="AJ199" s="9">
        <f t="shared" si="46"/>
        <v>0</v>
      </c>
      <c r="AK199" s="10"/>
      <c r="AL199" s="12">
        <f t="shared" si="47"/>
        <v>0</v>
      </c>
      <c r="AM199" s="13">
        <f t="shared" si="53"/>
        <v>0</v>
      </c>
    </row>
    <row r="200" spans="1:39" hidden="1" x14ac:dyDescent="0.25">
      <c r="A200" s="14" t="s">
        <v>136</v>
      </c>
      <c r="B200" s="15" t="s">
        <v>207</v>
      </c>
      <c r="C200" s="44" t="s">
        <v>29</v>
      </c>
      <c r="D200" s="56">
        <f t="shared" si="72"/>
        <v>45.01</v>
      </c>
      <c r="E200" s="70">
        <v>0</v>
      </c>
      <c r="F200" s="9">
        <f t="shared" si="48"/>
        <v>0</v>
      </c>
      <c r="G200" s="69">
        <v>0</v>
      </c>
      <c r="H200" s="9">
        <f t="shared" si="49"/>
        <v>0</v>
      </c>
      <c r="I200" s="10"/>
      <c r="J200" s="9">
        <f t="shared" si="36"/>
        <v>0</v>
      </c>
      <c r="K200" s="11"/>
      <c r="L200" s="9">
        <f t="shared" si="37"/>
        <v>0</v>
      </c>
      <c r="M200" s="11"/>
      <c r="N200" s="9">
        <f t="shared" si="50"/>
        <v>0</v>
      </c>
      <c r="O200" s="10"/>
      <c r="P200" s="9">
        <f t="shared" si="38"/>
        <v>0</v>
      </c>
      <c r="Q200" s="10"/>
      <c r="R200" s="9">
        <f t="shared" si="39"/>
        <v>0</v>
      </c>
      <c r="S200" s="10"/>
      <c r="T200" s="9">
        <f t="shared" si="40"/>
        <v>0</v>
      </c>
      <c r="U200" s="11"/>
      <c r="V200" s="9">
        <f t="shared" si="41"/>
        <v>0</v>
      </c>
      <c r="W200" s="11"/>
      <c r="X200" s="9">
        <f t="shared" si="42"/>
        <v>0</v>
      </c>
      <c r="Y200" s="10"/>
      <c r="Z200" s="9">
        <f t="shared" si="51"/>
        <v>0</v>
      </c>
      <c r="AA200" s="11"/>
      <c r="AB200" s="9">
        <f t="shared" si="52"/>
        <v>0</v>
      </c>
      <c r="AC200" s="11"/>
      <c r="AD200" s="9">
        <f t="shared" si="43"/>
        <v>0</v>
      </c>
      <c r="AE200" s="11"/>
      <c r="AF200" s="9">
        <f t="shared" si="44"/>
        <v>0</v>
      </c>
      <c r="AG200" s="11"/>
      <c r="AH200" s="9">
        <f t="shared" si="45"/>
        <v>0</v>
      </c>
      <c r="AI200" s="11"/>
      <c r="AJ200" s="9">
        <f t="shared" si="46"/>
        <v>0</v>
      </c>
      <c r="AK200" s="10"/>
      <c r="AL200" s="12">
        <f t="shared" si="47"/>
        <v>0</v>
      </c>
      <c r="AM200" s="13">
        <f t="shared" si="53"/>
        <v>0</v>
      </c>
    </row>
    <row r="201" spans="1:39" hidden="1" x14ac:dyDescent="0.25">
      <c r="A201" s="14" t="s">
        <v>208</v>
      </c>
      <c r="B201" s="15" t="s">
        <v>209</v>
      </c>
      <c r="C201" s="44" t="s">
        <v>210</v>
      </c>
      <c r="D201" s="56">
        <v>247</v>
      </c>
      <c r="E201" s="70">
        <v>0</v>
      </c>
      <c r="F201" s="9">
        <f t="shared" si="48"/>
        <v>0</v>
      </c>
      <c r="G201" s="69">
        <v>0</v>
      </c>
      <c r="H201" s="9">
        <f t="shared" si="49"/>
        <v>0</v>
      </c>
      <c r="I201" s="10"/>
      <c r="J201" s="9">
        <f t="shared" ref="J201:J273" si="73">(I201*D201)*1.16</f>
        <v>0</v>
      </c>
      <c r="K201" s="11"/>
      <c r="L201" s="9">
        <f t="shared" ref="L201:L273" si="74">(K201*D201)*1.16</f>
        <v>0</v>
      </c>
      <c r="M201" s="10"/>
      <c r="N201" s="9">
        <f t="shared" si="50"/>
        <v>0</v>
      </c>
      <c r="O201" s="10"/>
      <c r="P201" s="9">
        <f t="shared" ref="P201:P273" si="75">(O201*D201)*1.16</f>
        <v>0</v>
      </c>
      <c r="Q201" s="10"/>
      <c r="R201" s="9">
        <f t="shared" ref="R201:R273" si="76">(Q201*D201)*1.16</f>
        <v>0</v>
      </c>
      <c r="S201" s="10"/>
      <c r="T201" s="9">
        <f t="shared" ref="T201:T273" si="77">(S201*D201)*1.16</f>
        <v>0</v>
      </c>
      <c r="U201" s="11"/>
      <c r="V201" s="9">
        <f t="shared" ref="V201:V273" si="78">(U201*D201)*1.16</f>
        <v>0</v>
      </c>
      <c r="W201" s="11"/>
      <c r="X201" s="9">
        <f t="shared" ref="X201:X273" si="79">(W201*D201)*1.16</f>
        <v>0</v>
      </c>
      <c r="Y201" s="10"/>
      <c r="Z201" s="9">
        <f t="shared" si="51"/>
        <v>0</v>
      </c>
      <c r="AA201" s="11"/>
      <c r="AB201" s="9">
        <f t="shared" si="52"/>
        <v>0</v>
      </c>
      <c r="AC201" s="11"/>
      <c r="AD201" s="9">
        <f t="shared" ref="AD201:AD273" si="80">(AC201*D201)*1.16</f>
        <v>0</v>
      </c>
      <c r="AE201" s="11"/>
      <c r="AF201" s="9">
        <f t="shared" ref="AF201:AF273" si="81">(AE201*D201)*1.16</f>
        <v>0</v>
      </c>
      <c r="AG201" s="11"/>
      <c r="AH201" s="9">
        <f t="shared" ref="AH201:AH273" si="82">(AG201*D201)*1.16</f>
        <v>0</v>
      </c>
      <c r="AI201" s="11"/>
      <c r="AJ201" s="9">
        <f t="shared" ref="AJ201:AJ273" si="83">(AI201*D201)*1.16</f>
        <v>0</v>
      </c>
      <c r="AK201" s="10"/>
      <c r="AL201" s="12">
        <f t="shared" ref="AL201:AL273" si="84">(AK201*D201)*1.16</f>
        <v>0</v>
      </c>
      <c r="AM201" s="13">
        <f t="shared" si="53"/>
        <v>0</v>
      </c>
    </row>
    <row r="202" spans="1:39" hidden="1" x14ac:dyDescent="0.25">
      <c r="A202" s="14" t="s">
        <v>208</v>
      </c>
      <c r="B202" s="15" t="s">
        <v>211</v>
      </c>
      <c r="C202" s="44" t="s">
        <v>210</v>
      </c>
      <c r="D202" s="56">
        <v>247</v>
      </c>
      <c r="E202" s="70">
        <v>0</v>
      </c>
      <c r="F202" s="9">
        <f t="shared" ref="F202:F274" si="85">D202*E202</f>
        <v>0</v>
      </c>
      <c r="G202" s="69">
        <v>0</v>
      </c>
      <c r="H202" s="9">
        <f t="shared" ref="H202:H274" si="86">D202*G202</f>
        <v>0</v>
      </c>
      <c r="I202" s="10"/>
      <c r="J202" s="9">
        <f t="shared" si="73"/>
        <v>0</v>
      </c>
      <c r="K202" s="11"/>
      <c r="L202" s="9">
        <f t="shared" si="74"/>
        <v>0</v>
      </c>
      <c r="M202" s="10"/>
      <c r="N202" s="9">
        <f t="shared" ref="N202:N274" si="87">(M202*D202)*1.16</f>
        <v>0</v>
      </c>
      <c r="O202" s="10"/>
      <c r="P202" s="9">
        <f t="shared" si="75"/>
        <v>0</v>
      </c>
      <c r="Q202" s="10"/>
      <c r="R202" s="9">
        <f t="shared" si="76"/>
        <v>0</v>
      </c>
      <c r="S202" s="10"/>
      <c r="T202" s="9">
        <f t="shared" si="77"/>
        <v>0</v>
      </c>
      <c r="U202" s="11"/>
      <c r="V202" s="9">
        <f t="shared" si="78"/>
        <v>0</v>
      </c>
      <c r="W202" s="11"/>
      <c r="X202" s="9">
        <f t="shared" si="79"/>
        <v>0</v>
      </c>
      <c r="Y202" s="10"/>
      <c r="Z202" s="9">
        <f t="shared" ref="Z202:Z274" si="88">(Y202*D202)*1.16</f>
        <v>0</v>
      </c>
      <c r="AA202" s="11"/>
      <c r="AB202" s="9">
        <f t="shared" ref="AB202:AB274" si="89">(AA202*D202)*1.16</f>
        <v>0</v>
      </c>
      <c r="AC202" s="11"/>
      <c r="AD202" s="9">
        <f t="shared" si="80"/>
        <v>0</v>
      </c>
      <c r="AE202" s="11"/>
      <c r="AF202" s="9">
        <f t="shared" si="81"/>
        <v>0</v>
      </c>
      <c r="AG202" s="11"/>
      <c r="AH202" s="9">
        <f t="shared" si="82"/>
        <v>0</v>
      </c>
      <c r="AI202" s="11"/>
      <c r="AJ202" s="9">
        <f t="shared" si="83"/>
        <v>0</v>
      </c>
      <c r="AK202" s="10"/>
      <c r="AL202" s="12">
        <f t="shared" si="84"/>
        <v>0</v>
      </c>
      <c r="AM202" s="13">
        <f t="shared" ref="AM202:AM274" si="90">F202+H202+J202+L202+N202+P202+R202+T202+V202+X202+Z202+AB202+AD202+AF202+AH202+AJ202+AL202</f>
        <v>0</v>
      </c>
    </row>
    <row r="203" spans="1:39" hidden="1" x14ac:dyDescent="0.25">
      <c r="A203" s="14" t="s">
        <v>208</v>
      </c>
      <c r="B203" s="15" t="s">
        <v>212</v>
      </c>
      <c r="C203" s="44" t="s">
        <v>210</v>
      </c>
      <c r="D203" s="56">
        <v>247</v>
      </c>
      <c r="E203" s="70">
        <v>0</v>
      </c>
      <c r="F203" s="9">
        <f t="shared" si="85"/>
        <v>0</v>
      </c>
      <c r="G203" s="69">
        <v>0</v>
      </c>
      <c r="H203" s="9">
        <f t="shared" si="86"/>
        <v>0</v>
      </c>
      <c r="I203" s="10"/>
      <c r="J203" s="9">
        <f t="shared" si="73"/>
        <v>0</v>
      </c>
      <c r="K203" s="11"/>
      <c r="L203" s="9">
        <f t="shared" si="74"/>
        <v>0</v>
      </c>
      <c r="M203" s="10"/>
      <c r="N203" s="9">
        <f t="shared" si="87"/>
        <v>0</v>
      </c>
      <c r="O203" s="10"/>
      <c r="P203" s="9">
        <f t="shared" si="75"/>
        <v>0</v>
      </c>
      <c r="Q203" s="10"/>
      <c r="R203" s="9">
        <f t="shared" si="76"/>
        <v>0</v>
      </c>
      <c r="S203" s="10"/>
      <c r="T203" s="9">
        <f t="shared" si="77"/>
        <v>0</v>
      </c>
      <c r="U203" s="11"/>
      <c r="V203" s="9">
        <f t="shared" si="78"/>
        <v>0</v>
      </c>
      <c r="W203" s="11"/>
      <c r="X203" s="9">
        <f t="shared" si="79"/>
        <v>0</v>
      </c>
      <c r="Y203" s="10"/>
      <c r="Z203" s="9">
        <f t="shared" si="88"/>
        <v>0</v>
      </c>
      <c r="AA203" s="11"/>
      <c r="AB203" s="9">
        <f t="shared" si="89"/>
        <v>0</v>
      </c>
      <c r="AC203" s="11"/>
      <c r="AD203" s="9">
        <f t="shared" si="80"/>
        <v>0</v>
      </c>
      <c r="AE203" s="11"/>
      <c r="AF203" s="9">
        <f t="shared" si="81"/>
        <v>0</v>
      </c>
      <c r="AG203" s="11"/>
      <c r="AH203" s="9">
        <f t="shared" si="82"/>
        <v>0</v>
      </c>
      <c r="AI203" s="11"/>
      <c r="AJ203" s="9">
        <f t="shared" si="83"/>
        <v>0</v>
      </c>
      <c r="AK203" s="10"/>
      <c r="AL203" s="12">
        <f t="shared" si="84"/>
        <v>0</v>
      </c>
      <c r="AM203" s="13">
        <f t="shared" si="90"/>
        <v>0</v>
      </c>
    </row>
    <row r="204" spans="1:39" hidden="1" x14ac:dyDescent="0.25">
      <c r="A204" s="14" t="s">
        <v>208</v>
      </c>
      <c r="B204" s="15" t="s">
        <v>213</v>
      </c>
      <c r="C204" s="44" t="s">
        <v>210</v>
      </c>
      <c r="D204" s="56">
        <v>247</v>
      </c>
      <c r="E204" s="70">
        <v>0</v>
      </c>
      <c r="F204" s="9">
        <f t="shared" si="85"/>
        <v>0</v>
      </c>
      <c r="G204" s="69">
        <v>0</v>
      </c>
      <c r="H204" s="9">
        <f t="shared" si="86"/>
        <v>0</v>
      </c>
      <c r="I204" s="10"/>
      <c r="J204" s="9">
        <f t="shared" si="73"/>
        <v>0</v>
      </c>
      <c r="K204" s="11"/>
      <c r="L204" s="9">
        <f t="shared" si="74"/>
        <v>0</v>
      </c>
      <c r="M204" s="10"/>
      <c r="N204" s="9">
        <f t="shared" si="87"/>
        <v>0</v>
      </c>
      <c r="O204" s="10"/>
      <c r="P204" s="9">
        <f t="shared" si="75"/>
        <v>0</v>
      </c>
      <c r="Q204" s="10"/>
      <c r="R204" s="9">
        <f t="shared" si="76"/>
        <v>0</v>
      </c>
      <c r="S204" s="10"/>
      <c r="T204" s="9">
        <f t="shared" si="77"/>
        <v>0</v>
      </c>
      <c r="U204" s="11"/>
      <c r="V204" s="9">
        <f t="shared" si="78"/>
        <v>0</v>
      </c>
      <c r="W204" s="11"/>
      <c r="X204" s="9">
        <f t="shared" si="79"/>
        <v>0</v>
      </c>
      <c r="Y204" s="10"/>
      <c r="Z204" s="9">
        <f t="shared" si="88"/>
        <v>0</v>
      </c>
      <c r="AA204" s="11"/>
      <c r="AB204" s="9">
        <f t="shared" si="89"/>
        <v>0</v>
      </c>
      <c r="AC204" s="11"/>
      <c r="AD204" s="9">
        <f t="shared" si="80"/>
        <v>0</v>
      </c>
      <c r="AE204" s="11"/>
      <c r="AF204" s="9">
        <f t="shared" si="81"/>
        <v>0</v>
      </c>
      <c r="AG204" s="11"/>
      <c r="AH204" s="9">
        <f t="shared" si="82"/>
        <v>0</v>
      </c>
      <c r="AI204" s="11"/>
      <c r="AJ204" s="9">
        <f t="shared" si="83"/>
        <v>0</v>
      </c>
      <c r="AK204" s="10"/>
      <c r="AL204" s="12">
        <f t="shared" si="84"/>
        <v>0</v>
      </c>
      <c r="AM204" s="13">
        <f t="shared" si="90"/>
        <v>0</v>
      </c>
    </row>
    <row r="205" spans="1:39" hidden="1" x14ac:dyDescent="0.25">
      <c r="A205" s="14" t="s">
        <v>208</v>
      </c>
      <c r="B205" s="15" t="s">
        <v>214</v>
      </c>
      <c r="C205" s="44" t="s">
        <v>210</v>
      </c>
      <c r="D205" s="56">
        <v>247</v>
      </c>
      <c r="E205" s="70">
        <v>0</v>
      </c>
      <c r="F205" s="9">
        <f t="shared" si="85"/>
        <v>0</v>
      </c>
      <c r="G205" s="69">
        <v>0</v>
      </c>
      <c r="H205" s="9">
        <f t="shared" si="86"/>
        <v>0</v>
      </c>
      <c r="I205" s="10"/>
      <c r="J205" s="9">
        <f t="shared" si="73"/>
        <v>0</v>
      </c>
      <c r="K205" s="11"/>
      <c r="L205" s="9">
        <f t="shared" si="74"/>
        <v>0</v>
      </c>
      <c r="M205" s="10"/>
      <c r="N205" s="9">
        <f t="shared" si="87"/>
        <v>0</v>
      </c>
      <c r="O205" s="10"/>
      <c r="P205" s="9">
        <f t="shared" si="75"/>
        <v>0</v>
      </c>
      <c r="Q205" s="10"/>
      <c r="R205" s="9">
        <f t="shared" si="76"/>
        <v>0</v>
      </c>
      <c r="S205" s="10"/>
      <c r="T205" s="9">
        <f t="shared" si="77"/>
        <v>0</v>
      </c>
      <c r="U205" s="11"/>
      <c r="V205" s="9">
        <f t="shared" si="78"/>
        <v>0</v>
      </c>
      <c r="W205" s="11"/>
      <c r="X205" s="9">
        <f t="shared" si="79"/>
        <v>0</v>
      </c>
      <c r="Y205" s="10"/>
      <c r="Z205" s="9">
        <f t="shared" si="88"/>
        <v>0</v>
      </c>
      <c r="AA205" s="11"/>
      <c r="AB205" s="9">
        <f t="shared" si="89"/>
        <v>0</v>
      </c>
      <c r="AC205" s="11"/>
      <c r="AD205" s="9">
        <f t="shared" si="80"/>
        <v>0</v>
      </c>
      <c r="AE205" s="11"/>
      <c r="AF205" s="9">
        <f t="shared" si="81"/>
        <v>0</v>
      </c>
      <c r="AG205" s="11"/>
      <c r="AH205" s="9">
        <f t="shared" si="82"/>
        <v>0</v>
      </c>
      <c r="AI205" s="11"/>
      <c r="AJ205" s="9">
        <f t="shared" si="83"/>
        <v>0</v>
      </c>
      <c r="AK205" s="10"/>
      <c r="AL205" s="12">
        <f t="shared" si="84"/>
        <v>0</v>
      </c>
      <c r="AM205" s="13">
        <f t="shared" si="90"/>
        <v>0</v>
      </c>
    </row>
    <row r="206" spans="1:39" hidden="1" x14ac:dyDescent="0.25">
      <c r="A206" s="14" t="s">
        <v>208</v>
      </c>
      <c r="B206" s="15" t="s">
        <v>215</v>
      </c>
      <c r="C206" s="44" t="s">
        <v>210</v>
      </c>
      <c r="D206" s="56">
        <v>247</v>
      </c>
      <c r="E206" s="70">
        <v>0</v>
      </c>
      <c r="F206" s="9">
        <f t="shared" si="85"/>
        <v>0</v>
      </c>
      <c r="G206" s="69">
        <v>0</v>
      </c>
      <c r="H206" s="9">
        <f t="shared" si="86"/>
        <v>0</v>
      </c>
      <c r="I206" s="10"/>
      <c r="J206" s="9">
        <f t="shared" si="73"/>
        <v>0</v>
      </c>
      <c r="K206" s="11"/>
      <c r="L206" s="9">
        <f t="shared" si="74"/>
        <v>0</v>
      </c>
      <c r="M206" s="10"/>
      <c r="N206" s="9">
        <f t="shared" si="87"/>
        <v>0</v>
      </c>
      <c r="O206" s="10"/>
      <c r="P206" s="9">
        <f t="shared" si="75"/>
        <v>0</v>
      </c>
      <c r="Q206" s="10"/>
      <c r="R206" s="9">
        <f t="shared" si="76"/>
        <v>0</v>
      </c>
      <c r="S206" s="10"/>
      <c r="T206" s="9">
        <f t="shared" si="77"/>
        <v>0</v>
      </c>
      <c r="U206" s="11"/>
      <c r="V206" s="9">
        <f t="shared" si="78"/>
        <v>0</v>
      </c>
      <c r="W206" s="11"/>
      <c r="X206" s="9">
        <f t="shared" si="79"/>
        <v>0</v>
      </c>
      <c r="Y206" s="10"/>
      <c r="Z206" s="9">
        <f t="shared" si="88"/>
        <v>0</v>
      </c>
      <c r="AA206" s="11"/>
      <c r="AB206" s="9">
        <f t="shared" si="89"/>
        <v>0</v>
      </c>
      <c r="AC206" s="11"/>
      <c r="AD206" s="9">
        <f t="shared" si="80"/>
        <v>0</v>
      </c>
      <c r="AE206" s="11"/>
      <c r="AF206" s="9">
        <f t="shared" si="81"/>
        <v>0</v>
      </c>
      <c r="AG206" s="11"/>
      <c r="AH206" s="9">
        <f t="shared" si="82"/>
        <v>0</v>
      </c>
      <c r="AI206" s="11"/>
      <c r="AJ206" s="9">
        <f t="shared" si="83"/>
        <v>0</v>
      </c>
      <c r="AK206" s="10"/>
      <c r="AL206" s="12">
        <f t="shared" si="84"/>
        <v>0</v>
      </c>
      <c r="AM206" s="13">
        <f t="shared" si="90"/>
        <v>0</v>
      </c>
    </row>
    <row r="207" spans="1:39" hidden="1" x14ac:dyDescent="0.25">
      <c r="A207" s="14" t="s">
        <v>208</v>
      </c>
      <c r="B207" s="15" t="s">
        <v>216</v>
      </c>
      <c r="C207" s="44" t="s">
        <v>210</v>
      </c>
      <c r="D207" s="56">
        <v>247</v>
      </c>
      <c r="E207" s="70">
        <v>0</v>
      </c>
      <c r="F207" s="9">
        <f t="shared" si="85"/>
        <v>0</v>
      </c>
      <c r="G207" s="69">
        <v>0</v>
      </c>
      <c r="H207" s="9">
        <f t="shared" si="86"/>
        <v>0</v>
      </c>
      <c r="I207" s="10"/>
      <c r="J207" s="9">
        <f t="shared" si="73"/>
        <v>0</v>
      </c>
      <c r="K207" s="11"/>
      <c r="L207" s="9">
        <f t="shared" si="74"/>
        <v>0</v>
      </c>
      <c r="M207" s="10"/>
      <c r="N207" s="9">
        <f t="shared" si="87"/>
        <v>0</v>
      </c>
      <c r="O207" s="10"/>
      <c r="P207" s="9">
        <f t="shared" si="75"/>
        <v>0</v>
      </c>
      <c r="Q207" s="10"/>
      <c r="R207" s="9">
        <f t="shared" si="76"/>
        <v>0</v>
      </c>
      <c r="S207" s="10"/>
      <c r="T207" s="9">
        <f t="shared" si="77"/>
        <v>0</v>
      </c>
      <c r="U207" s="11"/>
      <c r="V207" s="9">
        <f t="shared" si="78"/>
        <v>0</v>
      </c>
      <c r="W207" s="11"/>
      <c r="X207" s="9">
        <f t="shared" si="79"/>
        <v>0</v>
      </c>
      <c r="Y207" s="10"/>
      <c r="Z207" s="9">
        <f t="shared" si="88"/>
        <v>0</v>
      </c>
      <c r="AA207" s="11"/>
      <c r="AB207" s="9">
        <f t="shared" si="89"/>
        <v>0</v>
      </c>
      <c r="AC207" s="11"/>
      <c r="AD207" s="9">
        <f t="shared" si="80"/>
        <v>0</v>
      </c>
      <c r="AE207" s="11"/>
      <c r="AF207" s="9">
        <f t="shared" si="81"/>
        <v>0</v>
      </c>
      <c r="AG207" s="11"/>
      <c r="AH207" s="9">
        <f t="shared" si="82"/>
        <v>0</v>
      </c>
      <c r="AI207" s="11"/>
      <c r="AJ207" s="9">
        <f t="shared" si="83"/>
        <v>0</v>
      </c>
      <c r="AK207" s="10"/>
      <c r="AL207" s="12">
        <f t="shared" si="84"/>
        <v>0</v>
      </c>
      <c r="AM207" s="13">
        <f t="shared" si="90"/>
        <v>0</v>
      </c>
    </row>
    <row r="208" spans="1:39" hidden="1" x14ac:dyDescent="0.25">
      <c r="A208" s="14" t="s">
        <v>208</v>
      </c>
      <c r="B208" s="15" t="s">
        <v>217</v>
      </c>
      <c r="C208" s="44" t="s">
        <v>210</v>
      </c>
      <c r="D208" s="56">
        <v>247</v>
      </c>
      <c r="E208" s="70">
        <v>0</v>
      </c>
      <c r="F208" s="9">
        <f t="shared" si="85"/>
        <v>0</v>
      </c>
      <c r="G208" s="69">
        <v>0</v>
      </c>
      <c r="H208" s="9">
        <f t="shared" si="86"/>
        <v>0</v>
      </c>
      <c r="I208" s="10"/>
      <c r="J208" s="9">
        <f t="shared" si="73"/>
        <v>0</v>
      </c>
      <c r="K208" s="11"/>
      <c r="L208" s="9">
        <f t="shared" si="74"/>
        <v>0</v>
      </c>
      <c r="M208" s="10"/>
      <c r="N208" s="9">
        <f t="shared" si="87"/>
        <v>0</v>
      </c>
      <c r="O208" s="10"/>
      <c r="P208" s="9">
        <f t="shared" si="75"/>
        <v>0</v>
      </c>
      <c r="Q208" s="10"/>
      <c r="R208" s="9">
        <f t="shared" si="76"/>
        <v>0</v>
      </c>
      <c r="S208" s="10"/>
      <c r="T208" s="9">
        <f t="shared" si="77"/>
        <v>0</v>
      </c>
      <c r="U208" s="11"/>
      <c r="V208" s="9">
        <f t="shared" si="78"/>
        <v>0</v>
      </c>
      <c r="W208" s="11"/>
      <c r="X208" s="9">
        <f t="shared" si="79"/>
        <v>0</v>
      </c>
      <c r="Y208" s="10"/>
      <c r="Z208" s="9">
        <f t="shared" si="88"/>
        <v>0</v>
      </c>
      <c r="AA208" s="11"/>
      <c r="AB208" s="9">
        <f t="shared" si="89"/>
        <v>0</v>
      </c>
      <c r="AC208" s="11"/>
      <c r="AD208" s="9">
        <f t="shared" si="80"/>
        <v>0</v>
      </c>
      <c r="AE208" s="11"/>
      <c r="AF208" s="9">
        <f t="shared" si="81"/>
        <v>0</v>
      </c>
      <c r="AG208" s="11"/>
      <c r="AH208" s="9">
        <f t="shared" si="82"/>
        <v>0</v>
      </c>
      <c r="AI208" s="11"/>
      <c r="AJ208" s="9">
        <f t="shared" si="83"/>
        <v>0</v>
      </c>
      <c r="AK208" s="10"/>
      <c r="AL208" s="12">
        <f t="shared" si="84"/>
        <v>0</v>
      </c>
      <c r="AM208" s="13">
        <f t="shared" si="90"/>
        <v>0</v>
      </c>
    </row>
    <row r="209" spans="1:39" hidden="1" x14ac:dyDescent="0.25">
      <c r="A209" s="14" t="s">
        <v>208</v>
      </c>
      <c r="B209" s="15" t="s">
        <v>218</v>
      </c>
      <c r="C209" s="44" t="s">
        <v>210</v>
      </c>
      <c r="D209" s="56">
        <v>247</v>
      </c>
      <c r="E209" s="70">
        <v>0</v>
      </c>
      <c r="F209" s="9">
        <f t="shared" si="85"/>
        <v>0</v>
      </c>
      <c r="G209" s="69">
        <v>0</v>
      </c>
      <c r="H209" s="9">
        <f t="shared" si="86"/>
        <v>0</v>
      </c>
      <c r="I209" s="10"/>
      <c r="J209" s="9">
        <f>(I209*D209)*1.16</f>
        <v>0</v>
      </c>
      <c r="K209" s="11"/>
      <c r="L209" s="9">
        <f t="shared" si="74"/>
        <v>0</v>
      </c>
      <c r="M209" s="10"/>
      <c r="N209" s="9">
        <f t="shared" si="87"/>
        <v>0</v>
      </c>
      <c r="O209" s="10"/>
      <c r="P209" s="9">
        <f t="shared" si="75"/>
        <v>0</v>
      </c>
      <c r="Q209" s="10"/>
      <c r="R209" s="9">
        <f t="shared" si="76"/>
        <v>0</v>
      </c>
      <c r="S209" s="10"/>
      <c r="T209" s="9">
        <f t="shared" si="77"/>
        <v>0</v>
      </c>
      <c r="U209" s="11"/>
      <c r="V209" s="9">
        <f t="shared" si="78"/>
        <v>0</v>
      </c>
      <c r="W209" s="11"/>
      <c r="X209" s="9">
        <f t="shared" si="79"/>
        <v>0</v>
      </c>
      <c r="Y209" s="10"/>
      <c r="Z209" s="9">
        <f t="shared" si="88"/>
        <v>0</v>
      </c>
      <c r="AA209" s="11"/>
      <c r="AB209" s="9">
        <f t="shared" si="89"/>
        <v>0</v>
      </c>
      <c r="AC209" s="11"/>
      <c r="AD209" s="9">
        <f t="shared" si="80"/>
        <v>0</v>
      </c>
      <c r="AE209" s="11"/>
      <c r="AF209" s="9">
        <f t="shared" si="81"/>
        <v>0</v>
      </c>
      <c r="AG209" s="11"/>
      <c r="AH209" s="9">
        <f t="shared" si="82"/>
        <v>0</v>
      </c>
      <c r="AI209" s="11"/>
      <c r="AJ209" s="9">
        <f t="shared" si="83"/>
        <v>0</v>
      </c>
      <c r="AK209" s="10"/>
      <c r="AL209" s="12">
        <f t="shared" si="84"/>
        <v>0</v>
      </c>
      <c r="AM209" s="13">
        <f t="shared" si="90"/>
        <v>0</v>
      </c>
    </row>
    <row r="210" spans="1:39" hidden="1" x14ac:dyDescent="0.25">
      <c r="A210" s="14" t="s">
        <v>208</v>
      </c>
      <c r="B210" s="15" t="s">
        <v>512</v>
      </c>
      <c r="C210" s="44" t="s">
        <v>15</v>
      </c>
      <c r="D210" s="56">
        <v>516.70000000000005</v>
      </c>
      <c r="E210" s="70">
        <v>0</v>
      </c>
      <c r="F210" s="9">
        <f t="shared" si="85"/>
        <v>0</v>
      </c>
      <c r="G210" s="69">
        <v>0</v>
      </c>
      <c r="H210" s="9">
        <f t="shared" si="86"/>
        <v>0</v>
      </c>
      <c r="I210" s="10"/>
      <c r="J210" s="9">
        <f t="shared" si="73"/>
        <v>0</v>
      </c>
      <c r="K210" s="11"/>
      <c r="L210" s="9">
        <f t="shared" si="74"/>
        <v>0</v>
      </c>
      <c r="M210" s="10"/>
      <c r="N210" s="9">
        <f t="shared" si="87"/>
        <v>0</v>
      </c>
      <c r="O210" s="10"/>
      <c r="P210" s="9">
        <f t="shared" si="75"/>
        <v>0</v>
      </c>
      <c r="Q210" s="10"/>
      <c r="R210" s="9">
        <f t="shared" si="76"/>
        <v>0</v>
      </c>
      <c r="S210" s="10"/>
      <c r="T210" s="9">
        <f t="shared" si="77"/>
        <v>0</v>
      </c>
      <c r="U210" s="11"/>
      <c r="V210" s="9">
        <f t="shared" si="78"/>
        <v>0</v>
      </c>
      <c r="W210" s="11"/>
      <c r="X210" s="9">
        <f t="shared" si="79"/>
        <v>0</v>
      </c>
      <c r="Y210" s="10"/>
      <c r="Z210" s="9">
        <f t="shared" si="88"/>
        <v>0</v>
      </c>
      <c r="AA210" s="11"/>
      <c r="AB210" s="9">
        <f t="shared" si="89"/>
        <v>0</v>
      </c>
      <c r="AC210" s="11"/>
      <c r="AD210" s="9">
        <f t="shared" si="80"/>
        <v>0</v>
      </c>
      <c r="AE210" s="11"/>
      <c r="AF210" s="9">
        <f t="shared" si="81"/>
        <v>0</v>
      </c>
      <c r="AG210" s="11"/>
      <c r="AH210" s="9">
        <f t="shared" si="82"/>
        <v>0</v>
      </c>
      <c r="AI210" s="11"/>
      <c r="AJ210" s="9">
        <f t="shared" si="83"/>
        <v>0</v>
      </c>
      <c r="AK210" s="10"/>
      <c r="AL210" s="12">
        <f t="shared" si="84"/>
        <v>0</v>
      </c>
      <c r="AM210" s="13">
        <f t="shared" si="90"/>
        <v>0</v>
      </c>
    </row>
    <row r="211" spans="1:39" hidden="1" x14ac:dyDescent="0.25">
      <c r="A211" s="14" t="s">
        <v>208</v>
      </c>
      <c r="B211" s="15" t="s">
        <v>514</v>
      </c>
      <c r="C211" s="44" t="s">
        <v>15</v>
      </c>
      <c r="D211" s="56">
        <v>516.70000000000005</v>
      </c>
      <c r="E211" s="70">
        <v>0</v>
      </c>
      <c r="F211" s="9">
        <f t="shared" ref="F211" si="91">D211*E211</f>
        <v>0</v>
      </c>
      <c r="G211" s="69">
        <v>0</v>
      </c>
      <c r="H211" s="9">
        <f t="shared" ref="H211" si="92">D211*G211</f>
        <v>0</v>
      </c>
      <c r="I211" s="10"/>
      <c r="J211" s="9">
        <f t="shared" ref="J211" si="93">(I211*D211)*1.16</f>
        <v>0</v>
      </c>
      <c r="K211" s="11"/>
      <c r="L211" s="9">
        <f t="shared" ref="L211" si="94">(K211*D211)*1.16</f>
        <v>0</v>
      </c>
      <c r="M211" s="10"/>
      <c r="N211" s="9">
        <f t="shared" ref="N211" si="95">(M211*D211)*1.16</f>
        <v>0</v>
      </c>
      <c r="O211" s="10"/>
      <c r="P211" s="9">
        <f t="shared" ref="P211" si="96">(O211*D211)*1.16</f>
        <v>0</v>
      </c>
      <c r="Q211" s="10"/>
      <c r="R211" s="9">
        <f t="shared" ref="R211" si="97">(Q211*D211)*1.16</f>
        <v>0</v>
      </c>
      <c r="S211" s="10"/>
      <c r="T211" s="9">
        <f t="shared" ref="T211" si="98">(S211*D211)*1.16</f>
        <v>0</v>
      </c>
      <c r="U211" s="11"/>
      <c r="V211" s="9">
        <f t="shared" ref="V211" si="99">(U211*D211)*1.16</f>
        <v>0</v>
      </c>
      <c r="W211" s="11"/>
      <c r="X211" s="9">
        <f t="shared" ref="X211" si="100">(W211*D211)*1.16</f>
        <v>0</v>
      </c>
      <c r="Y211" s="10"/>
      <c r="Z211" s="9">
        <f t="shared" ref="Z211" si="101">(Y211*D211)*1.16</f>
        <v>0</v>
      </c>
      <c r="AA211" s="11"/>
      <c r="AB211" s="9">
        <f t="shared" ref="AB211" si="102">(AA211*D211)*1.16</f>
        <v>0</v>
      </c>
      <c r="AC211" s="11"/>
      <c r="AD211" s="9">
        <f t="shared" ref="AD211" si="103">(AC211*D211)*1.16</f>
        <v>0</v>
      </c>
      <c r="AE211" s="11"/>
      <c r="AF211" s="9">
        <f t="shared" ref="AF211" si="104">(AE211*D211)*1.16</f>
        <v>0</v>
      </c>
      <c r="AG211" s="11"/>
      <c r="AH211" s="9">
        <f t="shared" ref="AH211" si="105">(AG211*D211)*1.16</f>
        <v>0</v>
      </c>
      <c r="AI211" s="11"/>
      <c r="AJ211" s="9">
        <f t="shared" ref="AJ211" si="106">(AI211*D211)*1.16</f>
        <v>0</v>
      </c>
      <c r="AK211" s="10"/>
      <c r="AL211" s="12">
        <f t="shared" ref="AL211" si="107">(AK211*D211)*1.16</f>
        <v>0</v>
      </c>
      <c r="AM211" s="13">
        <f t="shared" ref="AM211" si="108">F211+H211+J211+L211+N211+P211+R211+T211+V211+X211+Z211+AB211+AD211+AF211+AH211+AJ211+AL211</f>
        <v>0</v>
      </c>
    </row>
    <row r="212" spans="1:39" hidden="1" x14ac:dyDescent="0.25">
      <c r="A212" s="14" t="s">
        <v>208</v>
      </c>
      <c r="B212" s="15" t="s">
        <v>513</v>
      </c>
      <c r="C212" s="44" t="s">
        <v>15</v>
      </c>
      <c r="D212" s="56">
        <v>516.70000000000005</v>
      </c>
      <c r="E212" s="70">
        <v>0</v>
      </c>
      <c r="F212" s="9">
        <f t="shared" ref="F212" si="109">D212*E212</f>
        <v>0</v>
      </c>
      <c r="G212" s="69">
        <v>0</v>
      </c>
      <c r="H212" s="9">
        <f t="shared" ref="H212" si="110">D212*G212</f>
        <v>0</v>
      </c>
      <c r="I212" s="10"/>
      <c r="J212" s="9">
        <f t="shared" ref="J212" si="111">(I212*D212)*1.16</f>
        <v>0</v>
      </c>
      <c r="K212" s="11"/>
      <c r="L212" s="9">
        <f t="shared" ref="L212" si="112">(K212*D212)*1.16</f>
        <v>0</v>
      </c>
      <c r="M212" s="10"/>
      <c r="N212" s="9">
        <f t="shared" ref="N212" si="113">(M212*D212)*1.16</f>
        <v>0</v>
      </c>
      <c r="O212" s="10"/>
      <c r="P212" s="9">
        <f t="shared" ref="P212" si="114">(O212*D212)*1.16</f>
        <v>0</v>
      </c>
      <c r="Q212" s="10"/>
      <c r="R212" s="9">
        <f t="shared" ref="R212" si="115">(Q212*D212)*1.16</f>
        <v>0</v>
      </c>
      <c r="S212" s="10"/>
      <c r="T212" s="9">
        <f t="shared" ref="T212" si="116">(S212*D212)*1.16</f>
        <v>0</v>
      </c>
      <c r="U212" s="11"/>
      <c r="V212" s="9">
        <f t="shared" ref="V212" si="117">(U212*D212)*1.16</f>
        <v>0</v>
      </c>
      <c r="W212" s="11"/>
      <c r="X212" s="9">
        <f t="shared" ref="X212" si="118">(W212*D212)*1.16</f>
        <v>0</v>
      </c>
      <c r="Y212" s="10"/>
      <c r="Z212" s="9">
        <f t="shared" ref="Z212" si="119">(Y212*D212)*1.16</f>
        <v>0</v>
      </c>
      <c r="AA212" s="11"/>
      <c r="AB212" s="9">
        <f t="shared" ref="AB212" si="120">(AA212*D212)*1.16</f>
        <v>0</v>
      </c>
      <c r="AC212" s="11"/>
      <c r="AD212" s="9">
        <f t="shared" ref="AD212" si="121">(AC212*D212)*1.16</f>
        <v>0</v>
      </c>
      <c r="AE212" s="11"/>
      <c r="AF212" s="9">
        <f t="shared" ref="AF212" si="122">(AE212*D212)*1.16</f>
        <v>0</v>
      </c>
      <c r="AG212" s="11"/>
      <c r="AH212" s="9">
        <f t="shared" si="82"/>
        <v>0</v>
      </c>
      <c r="AI212" s="11"/>
      <c r="AJ212" s="9">
        <f t="shared" si="83"/>
        <v>0</v>
      </c>
      <c r="AK212" s="10"/>
      <c r="AL212" s="12">
        <f t="shared" si="84"/>
        <v>0</v>
      </c>
      <c r="AM212" s="13">
        <f t="shared" si="90"/>
        <v>0</v>
      </c>
    </row>
    <row r="213" spans="1:39" hidden="1" x14ac:dyDescent="0.25">
      <c r="A213" s="14" t="s">
        <v>208</v>
      </c>
      <c r="B213" s="15" t="s">
        <v>482</v>
      </c>
      <c r="C213" s="44" t="s">
        <v>15</v>
      </c>
      <c r="D213" s="56">
        <v>347.75</v>
      </c>
      <c r="E213" s="70">
        <v>0</v>
      </c>
      <c r="F213" s="9">
        <f t="shared" si="85"/>
        <v>0</v>
      </c>
      <c r="G213" s="69">
        <v>0</v>
      </c>
      <c r="H213" s="9">
        <f t="shared" si="86"/>
        <v>0</v>
      </c>
      <c r="I213" s="10"/>
      <c r="J213" s="9">
        <f t="shared" si="73"/>
        <v>0</v>
      </c>
      <c r="K213" s="11"/>
      <c r="L213" s="9">
        <f t="shared" si="74"/>
        <v>0</v>
      </c>
      <c r="M213" s="10"/>
      <c r="N213" s="9">
        <f t="shared" si="87"/>
        <v>0</v>
      </c>
      <c r="O213" s="10"/>
      <c r="P213" s="9">
        <f t="shared" si="75"/>
        <v>0</v>
      </c>
      <c r="Q213" s="10"/>
      <c r="R213" s="9">
        <f t="shared" si="76"/>
        <v>0</v>
      </c>
      <c r="S213" s="10"/>
      <c r="T213" s="9">
        <f t="shared" si="77"/>
        <v>0</v>
      </c>
      <c r="U213" s="11"/>
      <c r="V213" s="9">
        <f t="shared" si="78"/>
        <v>0</v>
      </c>
      <c r="W213" s="11"/>
      <c r="X213" s="9">
        <f t="shared" si="79"/>
        <v>0</v>
      </c>
      <c r="Y213" s="10"/>
      <c r="Z213" s="9">
        <f t="shared" si="88"/>
        <v>0</v>
      </c>
      <c r="AA213" s="11"/>
      <c r="AB213" s="9">
        <f t="shared" si="89"/>
        <v>0</v>
      </c>
      <c r="AC213" s="11"/>
      <c r="AD213" s="9">
        <f t="shared" si="80"/>
        <v>0</v>
      </c>
      <c r="AE213" s="11"/>
      <c r="AF213" s="9">
        <f t="shared" si="81"/>
        <v>0</v>
      </c>
      <c r="AG213" s="11"/>
      <c r="AH213" s="9">
        <f t="shared" si="82"/>
        <v>0</v>
      </c>
      <c r="AI213" s="11"/>
      <c r="AJ213" s="9">
        <f t="shared" si="83"/>
        <v>0</v>
      </c>
      <c r="AK213" s="10"/>
      <c r="AL213" s="12">
        <f t="shared" si="84"/>
        <v>0</v>
      </c>
      <c r="AM213" s="13">
        <f t="shared" si="90"/>
        <v>0</v>
      </c>
    </row>
    <row r="214" spans="1:39" hidden="1" x14ac:dyDescent="0.25">
      <c r="A214" s="14" t="s">
        <v>208</v>
      </c>
      <c r="B214" s="15" t="s">
        <v>483</v>
      </c>
      <c r="C214" s="44" t="s">
        <v>15</v>
      </c>
      <c r="D214" s="56">
        <v>347.75</v>
      </c>
      <c r="E214" s="70">
        <v>0</v>
      </c>
      <c r="F214" s="9">
        <f t="shared" si="85"/>
        <v>0</v>
      </c>
      <c r="G214" s="69">
        <v>0</v>
      </c>
      <c r="H214" s="9">
        <f t="shared" si="86"/>
        <v>0</v>
      </c>
      <c r="I214" s="10"/>
      <c r="J214" s="9">
        <f t="shared" si="73"/>
        <v>0</v>
      </c>
      <c r="K214" s="11"/>
      <c r="L214" s="9">
        <f t="shared" si="74"/>
        <v>0</v>
      </c>
      <c r="M214" s="10"/>
      <c r="N214" s="9">
        <f t="shared" si="87"/>
        <v>0</v>
      </c>
      <c r="O214" s="10"/>
      <c r="P214" s="9">
        <f t="shared" si="75"/>
        <v>0</v>
      </c>
      <c r="Q214" s="10"/>
      <c r="R214" s="9">
        <f t="shared" si="76"/>
        <v>0</v>
      </c>
      <c r="S214" s="10"/>
      <c r="T214" s="9">
        <f t="shared" si="77"/>
        <v>0</v>
      </c>
      <c r="U214" s="11"/>
      <c r="V214" s="9">
        <f t="shared" si="78"/>
        <v>0</v>
      </c>
      <c r="W214" s="11"/>
      <c r="X214" s="9">
        <f t="shared" si="79"/>
        <v>0</v>
      </c>
      <c r="Y214" s="10"/>
      <c r="Z214" s="9">
        <f t="shared" si="88"/>
        <v>0</v>
      </c>
      <c r="AA214" s="11"/>
      <c r="AB214" s="9">
        <f t="shared" si="89"/>
        <v>0</v>
      </c>
      <c r="AC214" s="11"/>
      <c r="AD214" s="9">
        <f t="shared" si="80"/>
        <v>0</v>
      </c>
      <c r="AE214" s="11"/>
      <c r="AF214" s="9">
        <f t="shared" si="81"/>
        <v>0</v>
      </c>
      <c r="AG214" s="11"/>
      <c r="AH214" s="9">
        <f t="shared" si="82"/>
        <v>0</v>
      </c>
      <c r="AI214" s="11"/>
      <c r="AJ214" s="9">
        <f t="shared" si="83"/>
        <v>0</v>
      </c>
      <c r="AK214" s="10"/>
      <c r="AL214" s="12">
        <f t="shared" si="84"/>
        <v>0</v>
      </c>
      <c r="AM214" s="13">
        <f t="shared" si="90"/>
        <v>0</v>
      </c>
    </row>
    <row r="215" spans="1:39" hidden="1" x14ac:dyDescent="0.25">
      <c r="A215" s="14" t="s">
        <v>208</v>
      </c>
      <c r="B215" s="15" t="s">
        <v>484</v>
      </c>
      <c r="C215" s="44" t="s">
        <v>15</v>
      </c>
      <c r="D215" s="56">
        <v>347.75</v>
      </c>
      <c r="E215" s="70">
        <v>0</v>
      </c>
      <c r="F215" s="9">
        <f t="shared" si="85"/>
        <v>0</v>
      </c>
      <c r="G215" s="69">
        <v>0</v>
      </c>
      <c r="H215" s="9">
        <f t="shared" si="86"/>
        <v>0</v>
      </c>
      <c r="I215" s="10"/>
      <c r="J215" s="9">
        <f t="shared" si="73"/>
        <v>0</v>
      </c>
      <c r="K215" s="11"/>
      <c r="L215" s="9">
        <f t="shared" si="74"/>
        <v>0</v>
      </c>
      <c r="M215" s="10"/>
      <c r="N215" s="9">
        <f t="shared" si="87"/>
        <v>0</v>
      </c>
      <c r="O215" s="10"/>
      <c r="P215" s="9">
        <f t="shared" si="75"/>
        <v>0</v>
      </c>
      <c r="Q215" s="10"/>
      <c r="R215" s="9">
        <f t="shared" si="76"/>
        <v>0</v>
      </c>
      <c r="S215" s="10"/>
      <c r="T215" s="9">
        <f t="shared" si="77"/>
        <v>0</v>
      </c>
      <c r="U215" s="11"/>
      <c r="V215" s="9">
        <f t="shared" si="78"/>
        <v>0</v>
      </c>
      <c r="W215" s="11"/>
      <c r="X215" s="9">
        <f t="shared" si="79"/>
        <v>0</v>
      </c>
      <c r="Y215" s="10"/>
      <c r="Z215" s="9">
        <f t="shared" si="88"/>
        <v>0</v>
      </c>
      <c r="AA215" s="11"/>
      <c r="AB215" s="9">
        <f t="shared" si="89"/>
        <v>0</v>
      </c>
      <c r="AC215" s="11"/>
      <c r="AD215" s="9">
        <f t="shared" si="80"/>
        <v>0</v>
      </c>
      <c r="AE215" s="11"/>
      <c r="AF215" s="9">
        <f t="shared" si="81"/>
        <v>0</v>
      </c>
      <c r="AG215" s="11"/>
      <c r="AH215" s="9">
        <f t="shared" si="82"/>
        <v>0</v>
      </c>
      <c r="AI215" s="11"/>
      <c r="AJ215" s="9">
        <f t="shared" si="83"/>
        <v>0</v>
      </c>
      <c r="AK215" s="10"/>
      <c r="AL215" s="12">
        <f t="shared" si="84"/>
        <v>0</v>
      </c>
      <c r="AM215" s="13">
        <f t="shared" si="90"/>
        <v>0</v>
      </c>
    </row>
    <row r="216" spans="1:39" hidden="1" x14ac:dyDescent="0.25">
      <c r="A216" s="14" t="s">
        <v>208</v>
      </c>
      <c r="B216" s="15" t="s">
        <v>485</v>
      </c>
      <c r="C216" s="44" t="s">
        <v>15</v>
      </c>
      <c r="D216" s="56">
        <v>347.75</v>
      </c>
      <c r="E216" s="70">
        <v>0</v>
      </c>
      <c r="F216" s="9">
        <f t="shared" si="85"/>
        <v>0</v>
      </c>
      <c r="G216" s="69">
        <v>0</v>
      </c>
      <c r="H216" s="9">
        <f t="shared" si="86"/>
        <v>0</v>
      </c>
      <c r="I216" s="10"/>
      <c r="J216" s="9">
        <f t="shared" si="73"/>
        <v>0</v>
      </c>
      <c r="K216" s="11"/>
      <c r="L216" s="9">
        <f t="shared" si="74"/>
        <v>0</v>
      </c>
      <c r="M216" s="10"/>
      <c r="N216" s="9">
        <f t="shared" si="87"/>
        <v>0</v>
      </c>
      <c r="O216" s="10"/>
      <c r="P216" s="9">
        <f t="shared" si="75"/>
        <v>0</v>
      </c>
      <c r="Q216" s="10"/>
      <c r="R216" s="9">
        <f t="shared" si="76"/>
        <v>0</v>
      </c>
      <c r="S216" s="10"/>
      <c r="T216" s="9">
        <f t="shared" si="77"/>
        <v>0</v>
      </c>
      <c r="U216" s="11"/>
      <c r="V216" s="9">
        <f t="shared" si="78"/>
        <v>0</v>
      </c>
      <c r="W216" s="11"/>
      <c r="X216" s="9">
        <f t="shared" si="79"/>
        <v>0</v>
      </c>
      <c r="Y216" s="10"/>
      <c r="Z216" s="9">
        <f t="shared" si="88"/>
        <v>0</v>
      </c>
      <c r="AA216" s="11"/>
      <c r="AB216" s="9">
        <f t="shared" si="89"/>
        <v>0</v>
      </c>
      <c r="AC216" s="11"/>
      <c r="AD216" s="9">
        <f t="shared" si="80"/>
        <v>0</v>
      </c>
      <c r="AE216" s="11"/>
      <c r="AF216" s="9">
        <f t="shared" si="81"/>
        <v>0</v>
      </c>
      <c r="AG216" s="11"/>
      <c r="AH216" s="9">
        <f t="shared" si="82"/>
        <v>0</v>
      </c>
      <c r="AI216" s="11"/>
      <c r="AJ216" s="9">
        <f t="shared" si="83"/>
        <v>0</v>
      </c>
      <c r="AK216" s="10"/>
      <c r="AL216" s="12">
        <f t="shared" si="84"/>
        <v>0</v>
      </c>
      <c r="AM216" s="13">
        <f t="shared" si="90"/>
        <v>0</v>
      </c>
    </row>
    <row r="217" spans="1:39" hidden="1" x14ac:dyDescent="0.25">
      <c r="A217" s="14" t="s">
        <v>208</v>
      </c>
      <c r="B217" s="15" t="s">
        <v>486</v>
      </c>
      <c r="C217" s="44" t="s">
        <v>15</v>
      </c>
      <c r="D217" s="56">
        <v>347.75</v>
      </c>
      <c r="E217" s="70">
        <v>0</v>
      </c>
      <c r="F217" s="9">
        <f t="shared" si="85"/>
        <v>0</v>
      </c>
      <c r="G217" s="69">
        <v>0</v>
      </c>
      <c r="H217" s="9">
        <f t="shared" si="86"/>
        <v>0</v>
      </c>
      <c r="I217" s="10"/>
      <c r="J217" s="9">
        <f t="shared" si="73"/>
        <v>0</v>
      </c>
      <c r="K217" s="11"/>
      <c r="L217" s="9">
        <f t="shared" si="74"/>
        <v>0</v>
      </c>
      <c r="M217" s="10"/>
      <c r="N217" s="9">
        <f t="shared" si="87"/>
        <v>0</v>
      </c>
      <c r="O217" s="10"/>
      <c r="P217" s="9">
        <f t="shared" si="75"/>
        <v>0</v>
      </c>
      <c r="Q217" s="10"/>
      <c r="R217" s="9">
        <f t="shared" si="76"/>
        <v>0</v>
      </c>
      <c r="S217" s="10"/>
      <c r="T217" s="9">
        <f t="shared" si="77"/>
        <v>0</v>
      </c>
      <c r="U217" s="11"/>
      <c r="V217" s="9">
        <f t="shared" si="78"/>
        <v>0</v>
      </c>
      <c r="W217" s="11"/>
      <c r="X217" s="9">
        <f t="shared" si="79"/>
        <v>0</v>
      </c>
      <c r="Y217" s="10"/>
      <c r="Z217" s="9">
        <f t="shared" si="88"/>
        <v>0</v>
      </c>
      <c r="AA217" s="11"/>
      <c r="AB217" s="9">
        <f t="shared" si="89"/>
        <v>0</v>
      </c>
      <c r="AC217" s="11"/>
      <c r="AD217" s="9">
        <f t="shared" si="80"/>
        <v>0</v>
      </c>
      <c r="AE217" s="11"/>
      <c r="AF217" s="9">
        <f t="shared" si="81"/>
        <v>0</v>
      </c>
      <c r="AG217" s="11"/>
      <c r="AH217" s="9">
        <f t="shared" si="82"/>
        <v>0</v>
      </c>
      <c r="AI217" s="11"/>
      <c r="AJ217" s="9">
        <f t="shared" si="83"/>
        <v>0</v>
      </c>
      <c r="AK217" s="10"/>
      <c r="AL217" s="12">
        <f t="shared" si="84"/>
        <v>0</v>
      </c>
      <c r="AM217" s="13">
        <f t="shared" si="90"/>
        <v>0</v>
      </c>
    </row>
    <row r="218" spans="1:39" hidden="1" x14ac:dyDescent="0.25">
      <c r="A218" s="14" t="s">
        <v>208</v>
      </c>
      <c r="B218" s="15" t="s">
        <v>487</v>
      </c>
      <c r="C218" s="44" t="s">
        <v>15</v>
      </c>
      <c r="D218" s="56">
        <v>347.75</v>
      </c>
      <c r="E218" s="70">
        <v>0</v>
      </c>
      <c r="F218" s="9">
        <f t="shared" si="85"/>
        <v>0</v>
      </c>
      <c r="G218" s="69">
        <v>0</v>
      </c>
      <c r="H218" s="9">
        <f t="shared" si="86"/>
        <v>0</v>
      </c>
      <c r="I218" s="10"/>
      <c r="J218" s="9">
        <f t="shared" si="73"/>
        <v>0</v>
      </c>
      <c r="K218" s="11"/>
      <c r="L218" s="9">
        <f t="shared" si="74"/>
        <v>0</v>
      </c>
      <c r="M218" s="10"/>
      <c r="N218" s="9">
        <f t="shared" si="87"/>
        <v>0</v>
      </c>
      <c r="O218" s="10"/>
      <c r="P218" s="9">
        <f t="shared" si="75"/>
        <v>0</v>
      </c>
      <c r="Q218" s="10"/>
      <c r="R218" s="9">
        <f t="shared" si="76"/>
        <v>0</v>
      </c>
      <c r="S218" s="10"/>
      <c r="T218" s="9">
        <f t="shared" si="77"/>
        <v>0</v>
      </c>
      <c r="U218" s="11"/>
      <c r="V218" s="9">
        <f t="shared" si="78"/>
        <v>0</v>
      </c>
      <c r="W218" s="11"/>
      <c r="X218" s="9">
        <f t="shared" si="79"/>
        <v>0</v>
      </c>
      <c r="Y218" s="10"/>
      <c r="Z218" s="9">
        <f t="shared" si="88"/>
        <v>0</v>
      </c>
      <c r="AA218" s="11"/>
      <c r="AB218" s="9">
        <f t="shared" si="89"/>
        <v>0</v>
      </c>
      <c r="AC218" s="11"/>
      <c r="AD218" s="9">
        <f t="shared" si="80"/>
        <v>0</v>
      </c>
      <c r="AE218" s="11"/>
      <c r="AF218" s="9">
        <f t="shared" si="81"/>
        <v>0</v>
      </c>
      <c r="AG218" s="11"/>
      <c r="AH218" s="9">
        <f t="shared" si="82"/>
        <v>0</v>
      </c>
      <c r="AI218" s="11"/>
      <c r="AJ218" s="9">
        <f t="shared" si="83"/>
        <v>0</v>
      </c>
      <c r="AK218" s="10"/>
      <c r="AL218" s="12">
        <f t="shared" si="84"/>
        <v>0</v>
      </c>
      <c r="AM218" s="13">
        <f t="shared" si="90"/>
        <v>0</v>
      </c>
    </row>
    <row r="219" spans="1:39" hidden="1" x14ac:dyDescent="0.25">
      <c r="A219" s="14" t="s">
        <v>208</v>
      </c>
      <c r="B219" s="15" t="s">
        <v>219</v>
      </c>
      <c r="C219" s="44" t="s">
        <v>15</v>
      </c>
      <c r="D219" s="56">
        <v>11.5</v>
      </c>
      <c r="E219" s="70">
        <v>0</v>
      </c>
      <c r="F219" s="9">
        <f t="shared" si="85"/>
        <v>0</v>
      </c>
      <c r="G219" s="69">
        <v>0</v>
      </c>
      <c r="H219" s="9">
        <f t="shared" si="86"/>
        <v>0</v>
      </c>
      <c r="I219" s="10"/>
      <c r="J219" s="9">
        <f t="shared" si="73"/>
        <v>0</v>
      </c>
      <c r="K219" s="11"/>
      <c r="L219" s="9">
        <f t="shared" si="74"/>
        <v>0</v>
      </c>
      <c r="M219" s="10"/>
      <c r="N219" s="9">
        <f t="shared" si="87"/>
        <v>0</v>
      </c>
      <c r="O219" s="10"/>
      <c r="P219" s="9">
        <f t="shared" si="75"/>
        <v>0</v>
      </c>
      <c r="Q219" s="10"/>
      <c r="R219" s="9">
        <f t="shared" si="76"/>
        <v>0</v>
      </c>
      <c r="S219" s="10"/>
      <c r="T219" s="9">
        <f t="shared" si="77"/>
        <v>0</v>
      </c>
      <c r="U219" s="11"/>
      <c r="V219" s="9">
        <f t="shared" si="78"/>
        <v>0</v>
      </c>
      <c r="W219" s="11"/>
      <c r="X219" s="9">
        <f t="shared" si="79"/>
        <v>0</v>
      </c>
      <c r="Y219" s="10"/>
      <c r="Z219" s="9">
        <f t="shared" si="88"/>
        <v>0</v>
      </c>
      <c r="AA219" s="11"/>
      <c r="AB219" s="9">
        <f t="shared" si="89"/>
        <v>0</v>
      </c>
      <c r="AC219" s="11"/>
      <c r="AD219" s="9">
        <f t="shared" si="80"/>
        <v>0</v>
      </c>
      <c r="AE219" s="11"/>
      <c r="AF219" s="9">
        <f t="shared" si="81"/>
        <v>0</v>
      </c>
      <c r="AG219" s="11"/>
      <c r="AH219" s="9">
        <f t="shared" si="82"/>
        <v>0</v>
      </c>
      <c r="AI219" s="11"/>
      <c r="AJ219" s="9">
        <f t="shared" si="83"/>
        <v>0</v>
      </c>
      <c r="AK219" s="10"/>
      <c r="AL219" s="12">
        <f t="shared" si="84"/>
        <v>0</v>
      </c>
      <c r="AM219" s="13">
        <f t="shared" si="90"/>
        <v>0</v>
      </c>
    </row>
    <row r="220" spans="1:39" x14ac:dyDescent="0.25">
      <c r="A220" s="14" t="s">
        <v>208</v>
      </c>
      <c r="B220" s="18" t="s">
        <v>220</v>
      </c>
      <c r="C220" s="44" t="s">
        <v>15</v>
      </c>
      <c r="D220" s="56">
        <v>55</v>
      </c>
      <c r="E220" s="70">
        <v>0</v>
      </c>
      <c r="F220" s="9">
        <f t="shared" si="85"/>
        <v>0</v>
      </c>
      <c r="G220" s="69">
        <v>0</v>
      </c>
      <c r="H220" s="9">
        <f t="shared" si="86"/>
        <v>0</v>
      </c>
      <c r="I220" s="10"/>
      <c r="J220" s="9">
        <f t="shared" si="73"/>
        <v>0</v>
      </c>
      <c r="K220" s="11"/>
      <c r="L220" s="9">
        <f t="shared" si="74"/>
        <v>0</v>
      </c>
      <c r="M220" s="10"/>
      <c r="N220" s="9">
        <f t="shared" si="87"/>
        <v>0</v>
      </c>
      <c r="O220" s="10"/>
      <c r="P220" s="9">
        <f t="shared" si="75"/>
        <v>0</v>
      </c>
      <c r="Q220" s="10"/>
      <c r="R220" s="9">
        <f t="shared" si="76"/>
        <v>0</v>
      </c>
      <c r="S220" s="10"/>
      <c r="T220" s="9">
        <f t="shared" si="77"/>
        <v>0</v>
      </c>
      <c r="U220" s="11"/>
      <c r="V220" s="9">
        <f t="shared" si="78"/>
        <v>0</v>
      </c>
      <c r="W220" s="11"/>
      <c r="X220" s="9">
        <f t="shared" si="79"/>
        <v>0</v>
      </c>
      <c r="Y220" s="10"/>
      <c r="Z220" s="9">
        <f t="shared" si="88"/>
        <v>0</v>
      </c>
      <c r="AA220" s="11"/>
      <c r="AB220" s="9">
        <f t="shared" si="89"/>
        <v>0</v>
      </c>
      <c r="AC220" s="11"/>
      <c r="AD220" s="9">
        <f t="shared" si="80"/>
        <v>0</v>
      </c>
      <c r="AE220" s="11"/>
      <c r="AF220" s="9">
        <f t="shared" si="81"/>
        <v>0</v>
      </c>
      <c r="AG220" s="11"/>
      <c r="AH220" s="9">
        <f t="shared" si="82"/>
        <v>0</v>
      </c>
      <c r="AI220" s="11"/>
      <c r="AJ220" s="9">
        <f t="shared" si="83"/>
        <v>0</v>
      </c>
      <c r="AK220" s="10"/>
      <c r="AL220" s="12">
        <f t="shared" si="84"/>
        <v>0</v>
      </c>
      <c r="AM220" s="13">
        <f t="shared" si="90"/>
        <v>0</v>
      </c>
    </row>
    <row r="221" spans="1:39" hidden="1" x14ac:dyDescent="0.25">
      <c r="A221" s="14" t="s">
        <v>208</v>
      </c>
      <c r="B221" s="18" t="s">
        <v>221</v>
      </c>
      <c r="C221" s="44" t="s">
        <v>15</v>
      </c>
      <c r="D221" s="56">
        <v>1.71</v>
      </c>
      <c r="E221" s="70">
        <v>0</v>
      </c>
      <c r="F221" s="9">
        <f t="shared" si="85"/>
        <v>0</v>
      </c>
      <c r="G221" s="69">
        <v>0</v>
      </c>
      <c r="H221" s="9">
        <f t="shared" si="86"/>
        <v>0</v>
      </c>
      <c r="I221" s="10"/>
      <c r="J221" s="9">
        <f t="shared" si="73"/>
        <v>0</v>
      </c>
      <c r="K221" s="11"/>
      <c r="L221" s="9">
        <f t="shared" si="74"/>
        <v>0</v>
      </c>
      <c r="M221" s="10"/>
      <c r="N221" s="9">
        <f t="shared" si="87"/>
        <v>0</v>
      </c>
      <c r="O221" s="10"/>
      <c r="P221" s="9">
        <f t="shared" si="75"/>
        <v>0</v>
      </c>
      <c r="Q221" s="10"/>
      <c r="R221" s="9">
        <f t="shared" si="76"/>
        <v>0</v>
      </c>
      <c r="S221" s="10"/>
      <c r="T221" s="9">
        <f t="shared" si="77"/>
        <v>0</v>
      </c>
      <c r="U221" s="11"/>
      <c r="V221" s="9">
        <f t="shared" si="78"/>
        <v>0</v>
      </c>
      <c r="W221" s="11"/>
      <c r="X221" s="9">
        <f t="shared" si="79"/>
        <v>0</v>
      </c>
      <c r="Y221" s="10"/>
      <c r="Z221" s="9">
        <f t="shared" si="88"/>
        <v>0</v>
      </c>
      <c r="AA221" s="11"/>
      <c r="AB221" s="9">
        <f t="shared" si="89"/>
        <v>0</v>
      </c>
      <c r="AC221" s="11"/>
      <c r="AD221" s="9">
        <f t="shared" si="80"/>
        <v>0</v>
      </c>
      <c r="AE221" s="11"/>
      <c r="AF221" s="9">
        <f t="shared" si="81"/>
        <v>0</v>
      </c>
      <c r="AG221" s="11"/>
      <c r="AH221" s="9">
        <f t="shared" si="82"/>
        <v>0</v>
      </c>
      <c r="AI221" s="11"/>
      <c r="AJ221" s="9">
        <f t="shared" si="83"/>
        <v>0</v>
      </c>
      <c r="AK221" s="10"/>
      <c r="AL221" s="12">
        <f t="shared" si="84"/>
        <v>0</v>
      </c>
      <c r="AM221" s="13">
        <f t="shared" si="90"/>
        <v>0</v>
      </c>
    </row>
    <row r="222" spans="1:39" x14ac:dyDescent="0.25">
      <c r="A222" s="14" t="s">
        <v>208</v>
      </c>
      <c r="B222" s="15" t="s">
        <v>222</v>
      </c>
      <c r="C222" s="44" t="s">
        <v>15</v>
      </c>
      <c r="D222" s="56">
        <v>64</v>
      </c>
      <c r="E222" s="70">
        <v>0</v>
      </c>
      <c r="F222" s="9">
        <f t="shared" si="85"/>
        <v>0</v>
      </c>
      <c r="G222" s="69">
        <v>0</v>
      </c>
      <c r="H222" s="9">
        <f t="shared" si="86"/>
        <v>0</v>
      </c>
      <c r="I222" s="10"/>
      <c r="J222" s="9">
        <f t="shared" si="73"/>
        <v>0</v>
      </c>
      <c r="K222" s="11"/>
      <c r="L222" s="9">
        <f t="shared" si="74"/>
        <v>0</v>
      </c>
      <c r="M222" s="10"/>
      <c r="N222" s="9">
        <f t="shared" si="87"/>
        <v>0</v>
      </c>
      <c r="O222" s="10"/>
      <c r="P222" s="9">
        <f t="shared" si="75"/>
        <v>0</v>
      </c>
      <c r="Q222" s="10"/>
      <c r="R222" s="9">
        <f t="shared" si="76"/>
        <v>0</v>
      </c>
      <c r="S222" s="10"/>
      <c r="T222" s="9">
        <f t="shared" si="77"/>
        <v>0</v>
      </c>
      <c r="U222" s="11"/>
      <c r="V222" s="9">
        <f t="shared" si="78"/>
        <v>0</v>
      </c>
      <c r="W222" s="11"/>
      <c r="X222" s="9">
        <f t="shared" si="79"/>
        <v>0</v>
      </c>
      <c r="Y222" s="10"/>
      <c r="Z222" s="9">
        <f t="shared" si="88"/>
        <v>0</v>
      </c>
      <c r="AA222" s="11"/>
      <c r="AB222" s="9">
        <f t="shared" si="89"/>
        <v>0</v>
      </c>
      <c r="AC222" s="11"/>
      <c r="AD222" s="9">
        <f t="shared" si="80"/>
        <v>0</v>
      </c>
      <c r="AE222" s="11"/>
      <c r="AF222" s="9">
        <f t="shared" si="81"/>
        <v>0</v>
      </c>
      <c r="AG222" s="11"/>
      <c r="AH222" s="9">
        <f t="shared" si="82"/>
        <v>0</v>
      </c>
      <c r="AI222" s="11"/>
      <c r="AJ222" s="9">
        <f t="shared" si="83"/>
        <v>0</v>
      </c>
      <c r="AK222" s="10"/>
      <c r="AL222" s="12">
        <f t="shared" si="84"/>
        <v>0</v>
      </c>
      <c r="AM222" s="13">
        <f t="shared" si="90"/>
        <v>0</v>
      </c>
    </row>
    <row r="223" spans="1:39" hidden="1" x14ac:dyDescent="0.25">
      <c r="A223" s="14" t="s">
        <v>208</v>
      </c>
      <c r="B223" s="15" t="s">
        <v>443</v>
      </c>
      <c r="C223" s="44" t="s">
        <v>444</v>
      </c>
      <c r="D223" s="56">
        <v>55</v>
      </c>
      <c r="E223" s="70">
        <v>0</v>
      </c>
      <c r="F223" s="9">
        <f t="shared" si="85"/>
        <v>0</v>
      </c>
      <c r="G223" s="69">
        <v>0</v>
      </c>
      <c r="H223" s="9">
        <f t="shared" si="86"/>
        <v>0</v>
      </c>
      <c r="I223" s="10"/>
      <c r="J223" s="9">
        <f t="shared" si="73"/>
        <v>0</v>
      </c>
      <c r="K223" s="11"/>
      <c r="L223" s="9">
        <f t="shared" si="74"/>
        <v>0</v>
      </c>
      <c r="M223" s="10"/>
      <c r="N223" s="9">
        <f t="shared" si="87"/>
        <v>0</v>
      </c>
      <c r="O223" s="10"/>
      <c r="P223" s="9">
        <f t="shared" si="75"/>
        <v>0</v>
      </c>
      <c r="Q223" s="10"/>
      <c r="R223" s="9">
        <f t="shared" si="76"/>
        <v>0</v>
      </c>
      <c r="S223" s="10"/>
      <c r="T223" s="9">
        <f t="shared" si="77"/>
        <v>0</v>
      </c>
      <c r="U223" s="11"/>
      <c r="V223" s="9">
        <f t="shared" si="78"/>
        <v>0</v>
      </c>
      <c r="W223" s="11"/>
      <c r="X223" s="9">
        <f t="shared" si="79"/>
        <v>0</v>
      </c>
      <c r="Y223" s="10"/>
      <c r="Z223" s="9">
        <f t="shared" si="88"/>
        <v>0</v>
      </c>
      <c r="AA223" s="11"/>
      <c r="AB223" s="9">
        <f t="shared" si="89"/>
        <v>0</v>
      </c>
      <c r="AC223" s="11"/>
      <c r="AD223" s="9">
        <f t="shared" si="80"/>
        <v>0</v>
      </c>
      <c r="AE223" s="11"/>
      <c r="AF223" s="9">
        <f t="shared" si="81"/>
        <v>0</v>
      </c>
      <c r="AG223" s="11"/>
      <c r="AH223" s="9">
        <f t="shared" si="82"/>
        <v>0</v>
      </c>
      <c r="AI223" s="11"/>
      <c r="AJ223" s="9">
        <f t="shared" si="83"/>
        <v>0</v>
      </c>
      <c r="AK223" s="10"/>
      <c r="AL223" s="12">
        <f t="shared" si="84"/>
        <v>0</v>
      </c>
      <c r="AM223" s="13">
        <f t="shared" si="90"/>
        <v>0</v>
      </c>
    </row>
    <row r="224" spans="1:39" x14ac:dyDescent="0.25">
      <c r="A224" s="14" t="s">
        <v>208</v>
      </c>
      <c r="B224" s="15" t="s">
        <v>460</v>
      </c>
      <c r="C224" s="44" t="s">
        <v>15</v>
      </c>
      <c r="D224" s="56">
        <v>55.5</v>
      </c>
      <c r="E224" s="70">
        <v>0</v>
      </c>
      <c r="F224" s="9">
        <f t="shared" si="85"/>
        <v>0</v>
      </c>
      <c r="G224" s="69">
        <v>0</v>
      </c>
      <c r="H224" s="9">
        <f t="shared" si="86"/>
        <v>0</v>
      </c>
      <c r="I224" s="10"/>
      <c r="J224" s="9">
        <f t="shared" si="73"/>
        <v>0</v>
      </c>
      <c r="K224" s="11"/>
      <c r="L224" s="9">
        <f t="shared" si="74"/>
        <v>0</v>
      </c>
      <c r="M224" s="10"/>
      <c r="N224" s="9">
        <f t="shared" si="87"/>
        <v>0</v>
      </c>
      <c r="O224" s="10"/>
      <c r="P224" s="9">
        <f t="shared" si="75"/>
        <v>0</v>
      </c>
      <c r="Q224" s="10"/>
      <c r="R224" s="9">
        <f t="shared" si="76"/>
        <v>0</v>
      </c>
      <c r="S224" s="10"/>
      <c r="T224" s="9">
        <f t="shared" si="77"/>
        <v>0</v>
      </c>
      <c r="U224" s="11"/>
      <c r="V224" s="9">
        <f t="shared" si="78"/>
        <v>0</v>
      </c>
      <c r="W224" s="11"/>
      <c r="X224" s="9">
        <f t="shared" si="79"/>
        <v>0</v>
      </c>
      <c r="Y224" s="10"/>
      <c r="Z224" s="9">
        <f t="shared" si="88"/>
        <v>0</v>
      </c>
      <c r="AA224" s="11"/>
      <c r="AB224" s="9">
        <f t="shared" si="89"/>
        <v>0</v>
      </c>
      <c r="AC224" s="11"/>
      <c r="AD224" s="9">
        <f t="shared" si="80"/>
        <v>0</v>
      </c>
      <c r="AE224" s="11"/>
      <c r="AF224" s="9">
        <f t="shared" si="81"/>
        <v>0</v>
      </c>
      <c r="AG224" s="11"/>
      <c r="AH224" s="9">
        <f t="shared" si="82"/>
        <v>0</v>
      </c>
      <c r="AI224" s="11"/>
      <c r="AJ224" s="9">
        <f t="shared" si="83"/>
        <v>0</v>
      </c>
      <c r="AK224" s="10"/>
      <c r="AL224" s="12">
        <f t="shared" si="84"/>
        <v>0</v>
      </c>
      <c r="AM224" s="13">
        <f t="shared" si="90"/>
        <v>0</v>
      </c>
    </row>
    <row r="225" spans="1:39" x14ac:dyDescent="0.25">
      <c r="A225" s="14" t="s">
        <v>208</v>
      </c>
      <c r="B225" s="15" t="s">
        <v>404</v>
      </c>
      <c r="C225" s="44" t="s">
        <v>15</v>
      </c>
      <c r="D225" s="59">
        <v>0</v>
      </c>
      <c r="E225" s="70">
        <v>0</v>
      </c>
      <c r="F225" s="9">
        <f t="shared" si="85"/>
        <v>0</v>
      </c>
      <c r="G225" s="69">
        <v>0</v>
      </c>
      <c r="H225" s="9">
        <f t="shared" si="86"/>
        <v>0</v>
      </c>
      <c r="I225" s="10"/>
      <c r="J225" s="9">
        <f t="shared" si="73"/>
        <v>0</v>
      </c>
      <c r="K225" s="11"/>
      <c r="L225" s="9">
        <f t="shared" si="74"/>
        <v>0</v>
      </c>
      <c r="M225" s="10"/>
      <c r="N225" s="9">
        <f t="shared" si="87"/>
        <v>0</v>
      </c>
      <c r="O225" s="10"/>
      <c r="P225" s="9">
        <f t="shared" si="75"/>
        <v>0</v>
      </c>
      <c r="Q225" s="10"/>
      <c r="R225" s="9">
        <f t="shared" si="76"/>
        <v>0</v>
      </c>
      <c r="S225" s="10"/>
      <c r="T225" s="9">
        <f t="shared" si="77"/>
        <v>0</v>
      </c>
      <c r="U225" s="11"/>
      <c r="V225" s="9">
        <f t="shared" si="78"/>
        <v>0</v>
      </c>
      <c r="W225" s="11"/>
      <c r="X225" s="9">
        <f t="shared" si="79"/>
        <v>0</v>
      </c>
      <c r="Y225" s="10"/>
      <c r="Z225" s="9">
        <f t="shared" si="88"/>
        <v>0</v>
      </c>
      <c r="AA225" s="11"/>
      <c r="AB225" s="9">
        <f t="shared" si="89"/>
        <v>0</v>
      </c>
      <c r="AC225" s="11"/>
      <c r="AD225" s="9">
        <f t="shared" si="80"/>
        <v>0</v>
      </c>
      <c r="AE225" s="11"/>
      <c r="AF225" s="9">
        <f t="shared" si="81"/>
        <v>0</v>
      </c>
      <c r="AG225" s="11"/>
      <c r="AH225" s="9">
        <f t="shared" si="82"/>
        <v>0</v>
      </c>
      <c r="AI225" s="11"/>
      <c r="AJ225" s="9">
        <f t="shared" si="83"/>
        <v>0</v>
      </c>
      <c r="AK225" s="10"/>
      <c r="AL225" s="12">
        <f t="shared" si="84"/>
        <v>0</v>
      </c>
      <c r="AM225" s="13">
        <f t="shared" si="90"/>
        <v>0</v>
      </c>
    </row>
    <row r="226" spans="1:39" x14ac:dyDescent="0.25">
      <c r="A226" s="14" t="s">
        <v>208</v>
      </c>
      <c r="B226" s="15" t="s">
        <v>461</v>
      </c>
      <c r="C226" s="44" t="s">
        <v>15</v>
      </c>
      <c r="D226" s="56">
        <v>47.5</v>
      </c>
      <c r="E226" s="70">
        <v>0</v>
      </c>
      <c r="F226" s="9">
        <f t="shared" si="85"/>
        <v>0</v>
      </c>
      <c r="G226" s="69">
        <v>0</v>
      </c>
      <c r="H226" s="9">
        <f t="shared" si="86"/>
        <v>0</v>
      </c>
      <c r="I226" s="10"/>
      <c r="J226" s="9">
        <f t="shared" si="73"/>
        <v>0</v>
      </c>
      <c r="K226" s="11"/>
      <c r="L226" s="9">
        <f t="shared" si="74"/>
        <v>0</v>
      </c>
      <c r="M226" s="10"/>
      <c r="N226" s="9">
        <f t="shared" si="87"/>
        <v>0</v>
      </c>
      <c r="O226" s="10"/>
      <c r="P226" s="9">
        <f t="shared" si="75"/>
        <v>0</v>
      </c>
      <c r="Q226" s="10"/>
      <c r="R226" s="9">
        <f t="shared" si="76"/>
        <v>0</v>
      </c>
      <c r="S226" s="10"/>
      <c r="T226" s="9">
        <f t="shared" si="77"/>
        <v>0</v>
      </c>
      <c r="U226" s="11"/>
      <c r="V226" s="9">
        <f t="shared" si="78"/>
        <v>0</v>
      </c>
      <c r="W226" s="11"/>
      <c r="X226" s="9">
        <f t="shared" si="79"/>
        <v>0</v>
      </c>
      <c r="Y226" s="10"/>
      <c r="Z226" s="9">
        <f t="shared" si="88"/>
        <v>0</v>
      </c>
      <c r="AA226" s="11"/>
      <c r="AB226" s="9">
        <f t="shared" si="89"/>
        <v>0</v>
      </c>
      <c r="AC226" s="11"/>
      <c r="AD226" s="9">
        <f t="shared" si="80"/>
        <v>0</v>
      </c>
      <c r="AE226" s="11"/>
      <c r="AF226" s="9">
        <f t="shared" si="81"/>
        <v>0</v>
      </c>
      <c r="AG226" s="11"/>
      <c r="AH226" s="9">
        <f t="shared" si="82"/>
        <v>0</v>
      </c>
      <c r="AI226" s="11"/>
      <c r="AJ226" s="9">
        <f t="shared" si="83"/>
        <v>0</v>
      </c>
      <c r="AK226" s="10"/>
      <c r="AL226" s="12">
        <f t="shared" si="84"/>
        <v>0</v>
      </c>
      <c r="AM226" s="13">
        <f t="shared" si="90"/>
        <v>0</v>
      </c>
    </row>
    <row r="227" spans="1:39" x14ac:dyDescent="0.25">
      <c r="A227" s="14" t="s">
        <v>208</v>
      </c>
      <c r="B227" s="15" t="s">
        <v>405</v>
      </c>
      <c r="C227" s="44" t="s">
        <v>15</v>
      </c>
      <c r="D227" s="59">
        <v>0</v>
      </c>
      <c r="E227" s="70">
        <v>0</v>
      </c>
      <c r="F227" s="9">
        <f t="shared" si="85"/>
        <v>0</v>
      </c>
      <c r="G227" s="69">
        <v>0</v>
      </c>
      <c r="H227" s="9">
        <f t="shared" si="86"/>
        <v>0</v>
      </c>
      <c r="I227" s="10"/>
      <c r="J227" s="9">
        <f t="shared" si="73"/>
        <v>0</v>
      </c>
      <c r="K227" s="11"/>
      <c r="L227" s="9">
        <f t="shared" si="74"/>
        <v>0</v>
      </c>
      <c r="M227" s="10"/>
      <c r="N227" s="9">
        <f t="shared" si="87"/>
        <v>0</v>
      </c>
      <c r="O227" s="10"/>
      <c r="P227" s="9">
        <f t="shared" si="75"/>
        <v>0</v>
      </c>
      <c r="Q227" s="10"/>
      <c r="R227" s="9">
        <f t="shared" si="76"/>
        <v>0</v>
      </c>
      <c r="S227" s="10"/>
      <c r="T227" s="9">
        <f t="shared" si="77"/>
        <v>0</v>
      </c>
      <c r="U227" s="11"/>
      <c r="V227" s="9">
        <f t="shared" si="78"/>
        <v>0</v>
      </c>
      <c r="W227" s="11"/>
      <c r="X227" s="9">
        <f t="shared" si="79"/>
        <v>0</v>
      </c>
      <c r="Y227" s="10"/>
      <c r="Z227" s="9">
        <f t="shared" si="88"/>
        <v>0</v>
      </c>
      <c r="AA227" s="11"/>
      <c r="AB227" s="9">
        <f t="shared" si="89"/>
        <v>0</v>
      </c>
      <c r="AC227" s="11"/>
      <c r="AD227" s="9">
        <f t="shared" si="80"/>
        <v>0</v>
      </c>
      <c r="AE227" s="11"/>
      <c r="AF227" s="9">
        <f t="shared" si="81"/>
        <v>0</v>
      </c>
      <c r="AG227" s="11"/>
      <c r="AH227" s="9">
        <f t="shared" si="82"/>
        <v>0</v>
      </c>
      <c r="AI227" s="11"/>
      <c r="AJ227" s="9">
        <f t="shared" si="83"/>
        <v>0</v>
      </c>
      <c r="AK227" s="10"/>
      <c r="AL227" s="12">
        <f t="shared" si="84"/>
        <v>0</v>
      </c>
      <c r="AM227" s="13">
        <f t="shared" si="90"/>
        <v>0</v>
      </c>
    </row>
    <row r="228" spans="1:39" x14ac:dyDescent="0.25">
      <c r="A228" s="14" t="s">
        <v>208</v>
      </c>
      <c r="B228" s="15" t="s">
        <v>223</v>
      </c>
      <c r="C228" s="44" t="s">
        <v>15</v>
      </c>
      <c r="D228" s="56">
        <v>55.5</v>
      </c>
      <c r="E228" s="70">
        <v>0</v>
      </c>
      <c r="F228" s="9">
        <f t="shared" si="85"/>
        <v>0</v>
      </c>
      <c r="G228" s="69">
        <v>0</v>
      </c>
      <c r="H228" s="9">
        <f t="shared" si="86"/>
        <v>0</v>
      </c>
      <c r="I228" s="10"/>
      <c r="J228" s="9">
        <f t="shared" si="73"/>
        <v>0</v>
      </c>
      <c r="K228" s="11"/>
      <c r="L228" s="9">
        <f t="shared" si="74"/>
        <v>0</v>
      </c>
      <c r="M228" s="10"/>
      <c r="N228" s="9">
        <f t="shared" si="87"/>
        <v>0</v>
      </c>
      <c r="O228" s="10"/>
      <c r="P228" s="9">
        <f t="shared" si="75"/>
        <v>0</v>
      </c>
      <c r="Q228" s="10"/>
      <c r="R228" s="9">
        <f t="shared" si="76"/>
        <v>0</v>
      </c>
      <c r="S228" s="10"/>
      <c r="T228" s="9">
        <f t="shared" si="77"/>
        <v>0</v>
      </c>
      <c r="U228" s="11"/>
      <c r="V228" s="9">
        <f t="shared" si="78"/>
        <v>0</v>
      </c>
      <c r="W228" s="11"/>
      <c r="X228" s="9">
        <f t="shared" si="79"/>
        <v>0</v>
      </c>
      <c r="Y228" s="10"/>
      <c r="Z228" s="9">
        <f t="shared" si="88"/>
        <v>0</v>
      </c>
      <c r="AA228" s="78">
        <v>6</v>
      </c>
      <c r="AB228" s="9">
        <f t="shared" si="89"/>
        <v>386.28</v>
      </c>
      <c r="AC228" s="11"/>
      <c r="AD228" s="9">
        <f t="shared" si="80"/>
        <v>0</v>
      </c>
      <c r="AE228" s="11"/>
      <c r="AF228" s="9">
        <f t="shared" si="81"/>
        <v>0</v>
      </c>
      <c r="AG228" s="11"/>
      <c r="AH228" s="9">
        <f t="shared" si="82"/>
        <v>0</v>
      </c>
      <c r="AI228" s="11"/>
      <c r="AJ228" s="9">
        <f t="shared" si="83"/>
        <v>0</v>
      </c>
      <c r="AK228" s="10"/>
      <c r="AL228" s="12">
        <f t="shared" si="84"/>
        <v>0</v>
      </c>
      <c r="AM228" s="13">
        <f t="shared" si="90"/>
        <v>386.28</v>
      </c>
    </row>
    <row r="229" spans="1:39" hidden="1" x14ac:dyDescent="0.25">
      <c r="A229" s="14" t="s">
        <v>208</v>
      </c>
      <c r="B229" s="15" t="s">
        <v>224</v>
      </c>
      <c r="C229" s="44" t="s">
        <v>15</v>
      </c>
      <c r="D229" s="59">
        <v>0</v>
      </c>
      <c r="E229" s="70">
        <v>1</v>
      </c>
      <c r="F229" s="9">
        <f t="shared" si="85"/>
        <v>0</v>
      </c>
      <c r="G229" s="69">
        <v>0</v>
      </c>
      <c r="H229" s="9">
        <f t="shared" si="86"/>
        <v>0</v>
      </c>
      <c r="I229" s="10"/>
      <c r="J229" s="9">
        <f t="shared" si="73"/>
        <v>0</v>
      </c>
      <c r="K229" s="11"/>
      <c r="L229" s="9">
        <f t="shared" si="74"/>
        <v>0</v>
      </c>
      <c r="M229" s="10"/>
      <c r="N229" s="9">
        <f t="shared" si="87"/>
        <v>0</v>
      </c>
      <c r="O229" s="10"/>
      <c r="P229" s="9">
        <f t="shared" si="75"/>
        <v>0</v>
      </c>
      <c r="Q229" s="10"/>
      <c r="R229" s="9">
        <f t="shared" si="76"/>
        <v>0</v>
      </c>
      <c r="S229" s="10"/>
      <c r="T229" s="9">
        <f t="shared" si="77"/>
        <v>0</v>
      </c>
      <c r="U229" s="11"/>
      <c r="V229" s="9">
        <f t="shared" si="78"/>
        <v>0</v>
      </c>
      <c r="W229" s="11"/>
      <c r="X229" s="9">
        <f t="shared" si="79"/>
        <v>0</v>
      </c>
      <c r="Y229" s="10"/>
      <c r="Z229" s="9">
        <f t="shared" si="88"/>
        <v>0</v>
      </c>
      <c r="AA229" s="11"/>
      <c r="AB229" s="9">
        <f t="shared" si="89"/>
        <v>0</v>
      </c>
      <c r="AC229" s="11"/>
      <c r="AD229" s="9">
        <f t="shared" si="80"/>
        <v>0</v>
      </c>
      <c r="AE229" s="11"/>
      <c r="AF229" s="9">
        <f t="shared" si="81"/>
        <v>0</v>
      </c>
      <c r="AG229" s="11"/>
      <c r="AH229" s="9">
        <f t="shared" si="82"/>
        <v>0</v>
      </c>
      <c r="AI229" s="11"/>
      <c r="AJ229" s="9">
        <f t="shared" si="83"/>
        <v>0</v>
      </c>
      <c r="AK229" s="10"/>
      <c r="AL229" s="12">
        <f t="shared" si="84"/>
        <v>0</v>
      </c>
      <c r="AM229" s="13">
        <f t="shared" si="90"/>
        <v>0</v>
      </c>
    </row>
    <row r="230" spans="1:39" hidden="1" x14ac:dyDescent="0.25">
      <c r="A230" s="14" t="s">
        <v>208</v>
      </c>
      <c r="B230" s="15" t="s">
        <v>225</v>
      </c>
      <c r="C230" s="44" t="s">
        <v>226</v>
      </c>
      <c r="D230" s="56">
        <f>89.38/100</f>
        <v>0.89379999999999993</v>
      </c>
      <c r="E230" s="70">
        <v>0</v>
      </c>
      <c r="F230" s="9">
        <f t="shared" si="85"/>
        <v>0</v>
      </c>
      <c r="G230" s="69">
        <v>0</v>
      </c>
      <c r="H230" s="9">
        <f t="shared" si="86"/>
        <v>0</v>
      </c>
      <c r="I230" s="10"/>
      <c r="J230" s="9">
        <f t="shared" si="73"/>
        <v>0</v>
      </c>
      <c r="K230" s="11"/>
      <c r="L230" s="9">
        <f t="shared" si="74"/>
        <v>0</v>
      </c>
      <c r="M230" s="10"/>
      <c r="N230" s="9">
        <f>(M230*D230)*1.16</f>
        <v>0</v>
      </c>
      <c r="O230" s="10"/>
      <c r="P230" s="9">
        <f t="shared" si="75"/>
        <v>0</v>
      </c>
      <c r="Q230" s="10"/>
      <c r="R230" s="9">
        <f t="shared" si="76"/>
        <v>0</v>
      </c>
      <c r="S230" s="10"/>
      <c r="T230" s="9">
        <f t="shared" si="77"/>
        <v>0</v>
      </c>
      <c r="U230" s="11"/>
      <c r="V230" s="9">
        <f t="shared" si="78"/>
        <v>0</v>
      </c>
      <c r="W230" s="11"/>
      <c r="X230" s="9">
        <f t="shared" si="79"/>
        <v>0</v>
      </c>
      <c r="Y230" s="10"/>
      <c r="Z230" s="9">
        <f t="shared" si="88"/>
        <v>0</v>
      </c>
      <c r="AA230" s="11"/>
      <c r="AB230" s="9">
        <f t="shared" si="89"/>
        <v>0</v>
      </c>
      <c r="AC230" s="11"/>
      <c r="AD230" s="9">
        <f t="shared" si="80"/>
        <v>0</v>
      </c>
      <c r="AE230" s="11"/>
      <c r="AF230" s="9">
        <f t="shared" si="81"/>
        <v>0</v>
      </c>
      <c r="AG230" s="11"/>
      <c r="AH230" s="9">
        <f t="shared" si="82"/>
        <v>0</v>
      </c>
      <c r="AI230" s="11"/>
      <c r="AJ230" s="9">
        <f t="shared" si="83"/>
        <v>0</v>
      </c>
      <c r="AK230" s="10"/>
      <c r="AL230" s="12">
        <f t="shared" si="84"/>
        <v>0</v>
      </c>
      <c r="AM230" s="13">
        <f t="shared" si="90"/>
        <v>0</v>
      </c>
    </row>
    <row r="231" spans="1:39" hidden="1" x14ac:dyDescent="0.25">
      <c r="A231" s="14" t="s">
        <v>208</v>
      </c>
      <c r="B231" s="15" t="s">
        <v>227</v>
      </c>
      <c r="C231" s="44" t="s">
        <v>15</v>
      </c>
      <c r="D231" s="56">
        <v>16.100000000000001</v>
      </c>
      <c r="E231" s="70">
        <v>0</v>
      </c>
      <c r="F231" s="9">
        <f t="shared" si="85"/>
        <v>0</v>
      </c>
      <c r="G231" s="69">
        <v>0</v>
      </c>
      <c r="H231" s="9">
        <f t="shared" si="86"/>
        <v>0</v>
      </c>
      <c r="I231" s="10"/>
      <c r="J231" s="9">
        <f t="shared" si="73"/>
        <v>0</v>
      </c>
      <c r="K231" s="11"/>
      <c r="L231" s="9">
        <f t="shared" si="74"/>
        <v>0</v>
      </c>
      <c r="M231" s="10"/>
      <c r="N231" s="9">
        <f t="shared" si="87"/>
        <v>0</v>
      </c>
      <c r="O231" s="10"/>
      <c r="P231" s="9">
        <f t="shared" si="75"/>
        <v>0</v>
      </c>
      <c r="Q231" s="10"/>
      <c r="R231" s="9">
        <f t="shared" si="76"/>
        <v>0</v>
      </c>
      <c r="S231" s="10"/>
      <c r="T231" s="9">
        <f t="shared" si="77"/>
        <v>0</v>
      </c>
      <c r="U231" s="11"/>
      <c r="V231" s="9">
        <f t="shared" si="78"/>
        <v>0</v>
      </c>
      <c r="W231" s="11"/>
      <c r="X231" s="9">
        <f t="shared" si="79"/>
        <v>0</v>
      </c>
      <c r="Y231" s="10"/>
      <c r="Z231" s="9">
        <f t="shared" si="88"/>
        <v>0</v>
      </c>
      <c r="AA231" s="11"/>
      <c r="AB231" s="9">
        <f t="shared" si="89"/>
        <v>0</v>
      </c>
      <c r="AC231" s="11"/>
      <c r="AD231" s="9">
        <f t="shared" si="80"/>
        <v>0</v>
      </c>
      <c r="AE231" s="11"/>
      <c r="AF231" s="9">
        <f t="shared" si="81"/>
        <v>0</v>
      </c>
      <c r="AG231" s="11"/>
      <c r="AH231" s="9">
        <f t="shared" si="82"/>
        <v>0</v>
      </c>
      <c r="AI231" s="11"/>
      <c r="AJ231" s="9">
        <f t="shared" si="83"/>
        <v>0</v>
      </c>
      <c r="AK231" s="10"/>
      <c r="AL231" s="12">
        <f t="shared" si="84"/>
        <v>0</v>
      </c>
      <c r="AM231" s="13">
        <f t="shared" si="90"/>
        <v>0</v>
      </c>
    </row>
    <row r="232" spans="1:39" hidden="1" x14ac:dyDescent="0.25">
      <c r="A232" s="14" t="s">
        <v>208</v>
      </c>
      <c r="B232" s="15" t="s">
        <v>398</v>
      </c>
      <c r="C232" s="44" t="s">
        <v>228</v>
      </c>
      <c r="D232" s="56">
        <v>5</v>
      </c>
      <c r="E232" s="70">
        <v>0</v>
      </c>
      <c r="F232" s="9">
        <f t="shared" si="85"/>
        <v>0</v>
      </c>
      <c r="G232" s="69">
        <v>0</v>
      </c>
      <c r="H232" s="9">
        <f t="shared" si="86"/>
        <v>0</v>
      </c>
      <c r="I232" s="10"/>
      <c r="J232" s="9">
        <f t="shared" si="73"/>
        <v>0</v>
      </c>
      <c r="K232" s="11"/>
      <c r="L232" s="9">
        <f t="shared" si="74"/>
        <v>0</v>
      </c>
      <c r="M232" s="10"/>
      <c r="N232" s="9">
        <f t="shared" si="87"/>
        <v>0</v>
      </c>
      <c r="O232" s="10"/>
      <c r="P232" s="9">
        <f t="shared" si="75"/>
        <v>0</v>
      </c>
      <c r="Q232" s="10"/>
      <c r="R232" s="9">
        <f t="shared" si="76"/>
        <v>0</v>
      </c>
      <c r="S232" s="10"/>
      <c r="T232" s="9">
        <f t="shared" si="77"/>
        <v>0</v>
      </c>
      <c r="U232" s="11"/>
      <c r="V232" s="9">
        <f t="shared" si="78"/>
        <v>0</v>
      </c>
      <c r="W232" s="11"/>
      <c r="X232" s="9">
        <f t="shared" si="79"/>
        <v>0</v>
      </c>
      <c r="Y232" s="10"/>
      <c r="Z232" s="9">
        <f t="shared" si="88"/>
        <v>0</v>
      </c>
      <c r="AA232" s="11"/>
      <c r="AB232" s="9">
        <f>(AA232*D232)*1.16</f>
        <v>0</v>
      </c>
      <c r="AC232" s="11"/>
      <c r="AD232" s="9">
        <f t="shared" si="80"/>
        <v>0</v>
      </c>
      <c r="AE232" s="11"/>
      <c r="AF232" s="9">
        <f t="shared" si="81"/>
        <v>0</v>
      </c>
      <c r="AG232" s="11"/>
      <c r="AH232" s="9">
        <f t="shared" si="82"/>
        <v>0</v>
      </c>
      <c r="AI232" s="11"/>
      <c r="AJ232" s="9">
        <f t="shared" si="83"/>
        <v>0</v>
      </c>
      <c r="AK232" s="10"/>
      <c r="AL232" s="12">
        <f t="shared" si="84"/>
        <v>0</v>
      </c>
      <c r="AM232" s="13">
        <f t="shared" si="90"/>
        <v>0</v>
      </c>
    </row>
    <row r="233" spans="1:39" hidden="1" x14ac:dyDescent="0.25">
      <c r="A233" s="14" t="s">
        <v>208</v>
      </c>
      <c r="B233" s="15" t="s">
        <v>229</v>
      </c>
      <c r="C233" s="44" t="s">
        <v>462</v>
      </c>
      <c r="D233" s="56">
        <f>43.1</f>
        <v>43.1</v>
      </c>
      <c r="E233" s="70">
        <v>0</v>
      </c>
      <c r="F233" s="9">
        <f t="shared" si="85"/>
        <v>0</v>
      </c>
      <c r="G233" s="69">
        <v>0</v>
      </c>
      <c r="H233" s="9">
        <f t="shared" si="86"/>
        <v>0</v>
      </c>
      <c r="I233" s="10"/>
      <c r="J233" s="9">
        <f t="shared" si="73"/>
        <v>0</v>
      </c>
      <c r="K233" s="11"/>
      <c r="L233" s="9">
        <f t="shared" si="74"/>
        <v>0</v>
      </c>
      <c r="M233" s="10"/>
      <c r="N233" s="9">
        <f t="shared" si="87"/>
        <v>0</v>
      </c>
      <c r="O233" s="10"/>
      <c r="P233" s="9">
        <f t="shared" si="75"/>
        <v>0</v>
      </c>
      <c r="Q233" s="10"/>
      <c r="R233" s="9">
        <f t="shared" si="76"/>
        <v>0</v>
      </c>
      <c r="S233" s="10"/>
      <c r="T233" s="9">
        <f t="shared" si="77"/>
        <v>0</v>
      </c>
      <c r="U233" s="11"/>
      <c r="V233" s="9">
        <f t="shared" si="78"/>
        <v>0</v>
      </c>
      <c r="W233" s="11"/>
      <c r="X233" s="9">
        <f t="shared" si="79"/>
        <v>0</v>
      </c>
      <c r="Y233" s="10"/>
      <c r="Z233" s="9">
        <f t="shared" si="88"/>
        <v>0</v>
      </c>
      <c r="AA233" s="78">
        <v>2</v>
      </c>
      <c r="AB233" s="9">
        <f t="shared" si="89"/>
        <v>99.99199999999999</v>
      </c>
      <c r="AC233" s="11"/>
      <c r="AD233" s="9">
        <f t="shared" si="80"/>
        <v>0</v>
      </c>
      <c r="AE233" s="11"/>
      <c r="AF233" s="9">
        <f t="shared" si="81"/>
        <v>0</v>
      </c>
      <c r="AG233" s="11"/>
      <c r="AH233" s="9">
        <f t="shared" si="82"/>
        <v>0</v>
      </c>
      <c r="AI233" s="11"/>
      <c r="AJ233" s="9">
        <f t="shared" si="83"/>
        <v>0</v>
      </c>
      <c r="AK233" s="10"/>
      <c r="AL233" s="12">
        <f t="shared" si="84"/>
        <v>0</v>
      </c>
      <c r="AM233" s="13">
        <f t="shared" si="90"/>
        <v>99.99199999999999</v>
      </c>
    </row>
    <row r="234" spans="1:39" hidden="1" x14ac:dyDescent="0.25">
      <c r="A234" s="14" t="s">
        <v>208</v>
      </c>
      <c r="B234" s="15" t="s">
        <v>230</v>
      </c>
      <c r="C234" s="44" t="s">
        <v>15</v>
      </c>
      <c r="D234" s="56">
        <f>548/50</f>
        <v>10.96</v>
      </c>
      <c r="E234" s="70">
        <v>0</v>
      </c>
      <c r="F234" s="9">
        <f t="shared" si="85"/>
        <v>0</v>
      </c>
      <c r="G234" s="69">
        <v>0</v>
      </c>
      <c r="H234" s="9">
        <f t="shared" si="86"/>
        <v>0</v>
      </c>
      <c r="I234" s="10"/>
      <c r="J234" s="9">
        <f t="shared" si="73"/>
        <v>0</v>
      </c>
      <c r="K234" s="11"/>
      <c r="L234" s="9">
        <f t="shared" si="74"/>
        <v>0</v>
      </c>
      <c r="M234" s="10"/>
      <c r="N234" s="9">
        <f t="shared" si="87"/>
        <v>0</v>
      </c>
      <c r="O234" s="10"/>
      <c r="P234" s="9">
        <f t="shared" si="75"/>
        <v>0</v>
      </c>
      <c r="Q234" s="10"/>
      <c r="R234" s="9">
        <f t="shared" si="76"/>
        <v>0</v>
      </c>
      <c r="S234" s="10"/>
      <c r="T234" s="9">
        <f t="shared" si="77"/>
        <v>0</v>
      </c>
      <c r="U234" s="11"/>
      <c r="V234" s="9">
        <f t="shared" si="78"/>
        <v>0</v>
      </c>
      <c r="W234" s="11"/>
      <c r="X234" s="9">
        <f t="shared" si="79"/>
        <v>0</v>
      </c>
      <c r="Y234" s="10"/>
      <c r="Z234" s="9">
        <f t="shared" si="88"/>
        <v>0</v>
      </c>
      <c r="AA234" s="11"/>
      <c r="AB234" s="9">
        <f t="shared" si="89"/>
        <v>0</v>
      </c>
      <c r="AC234" s="11"/>
      <c r="AD234" s="9">
        <f t="shared" si="80"/>
        <v>0</v>
      </c>
      <c r="AE234" s="11"/>
      <c r="AF234" s="9">
        <f t="shared" si="81"/>
        <v>0</v>
      </c>
      <c r="AG234" s="11"/>
      <c r="AH234" s="9">
        <f t="shared" si="82"/>
        <v>0</v>
      </c>
      <c r="AI234" s="11"/>
      <c r="AJ234" s="9">
        <f t="shared" si="83"/>
        <v>0</v>
      </c>
      <c r="AK234" s="10"/>
      <c r="AL234" s="12">
        <f t="shared" si="84"/>
        <v>0</v>
      </c>
      <c r="AM234" s="13">
        <f t="shared" si="90"/>
        <v>0</v>
      </c>
    </row>
    <row r="235" spans="1:39" hidden="1" x14ac:dyDescent="0.25">
      <c r="A235" s="14" t="s">
        <v>208</v>
      </c>
      <c r="B235" s="15" t="s">
        <v>231</v>
      </c>
      <c r="C235" s="44" t="s">
        <v>440</v>
      </c>
      <c r="D235" s="56">
        <f>359</f>
        <v>359</v>
      </c>
      <c r="E235" s="70">
        <v>0</v>
      </c>
      <c r="F235" s="9">
        <f t="shared" si="85"/>
        <v>0</v>
      </c>
      <c r="G235" s="69">
        <v>0</v>
      </c>
      <c r="H235" s="9">
        <f t="shared" si="86"/>
        <v>0</v>
      </c>
      <c r="I235" s="10"/>
      <c r="J235" s="9">
        <f t="shared" si="73"/>
        <v>0</v>
      </c>
      <c r="K235" s="11"/>
      <c r="L235" s="9">
        <f t="shared" si="74"/>
        <v>0</v>
      </c>
      <c r="M235" s="10"/>
      <c r="N235" s="9">
        <f t="shared" si="87"/>
        <v>0</v>
      </c>
      <c r="O235" s="10"/>
      <c r="P235" s="9">
        <f t="shared" si="75"/>
        <v>0</v>
      </c>
      <c r="Q235" s="10"/>
      <c r="R235" s="9">
        <f t="shared" si="76"/>
        <v>0</v>
      </c>
      <c r="S235" s="10"/>
      <c r="T235" s="9">
        <f t="shared" si="77"/>
        <v>0</v>
      </c>
      <c r="U235" s="11"/>
      <c r="V235" s="9">
        <f t="shared" si="78"/>
        <v>0</v>
      </c>
      <c r="W235" s="11"/>
      <c r="X235" s="9">
        <f t="shared" si="79"/>
        <v>0</v>
      </c>
      <c r="Y235" s="10"/>
      <c r="Z235" s="9">
        <f t="shared" si="88"/>
        <v>0</v>
      </c>
      <c r="AA235" s="11"/>
      <c r="AB235" s="9">
        <f t="shared" si="89"/>
        <v>0</v>
      </c>
      <c r="AC235" s="11"/>
      <c r="AD235" s="9">
        <f t="shared" si="80"/>
        <v>0</v>
      </c>
      <c r="AE235" s="11"/>
      <c r="AF235" s="9">
        <f t="shared" si="81"/>
        <v>0</v>
      </c>
      <c r="AG235" s="11"/>
      <c r="AH235" s="9">
        <f t="shared" si="82"/>
        <v>0</v>
      </c>
      <c r="AI235" s="11"/>
      <c r="AJ235" s="9">
        <f t="shared" si="83"/>
        <v>0</v>
      </c>
      <c r="AK235" s="10"/>
      <c r="AL235" s="12">
        <f t="shared" si="84"/>
        <v>0</v>
      </c>
      <c r="AM235" s="13">
        <f t="shared" si="90"/>
        <v>0</v>
      </c>
    </row>
    <row r="236" spans="1:39" ht="16.5" hidden="1" customHeight="1" x14ac:dyDescent="0.25">
      <c r="A236" s="14" t="s">
        <v>208</v>
      </c>
      <c r="B236" s="15" t="s">
        <v>234</v>
      </c>
      <c r="C236" s="44" t="s">
        <v>15</v>
      </c>
      <c r="D236" s="56">
        <v>69.5</v>
      </c>
      <c r="E236" s="70">
        <v>0</v>
      </c>
      <c r="F236" s="9">
        <f t="shared" si="85"/>
        <v>0</v>
      </c>
      <c r="G236" s="69">
        <v>0</v>
      </c>
      <c r="H236" s="9">
        <f t="shared" si="86"/>
        <v>0</v>
      </c>
      <c r="I236" s="10"/>
      <c r="J236" s="9">
        <f t="shared" si="73"/>
        <v>0</v>
      </c>
      <c r="K236" s="11"/>
      <c r="L236" s="9">
        <f t="shared" si="74"/>
        <v>0</v>
      </c>
      <c r="M236" s="11"/>
      <c r="N236" s="9">
        <f t="shared" si="87"/>
        <v>0</v>
      </c>
      <c r="O236" s="10"/>
      <c r="P236" s="9">
        <f t="shared" si="75"/>
        <v>0</v>
      </c>
      <c r="Q236" s="10"/>
      <c r="R236" s="9">
        <f t="shared" si="76"/>
        <v>0</v>
      </c>
      <c r="S236" s="10"/>
      <c r="T236" s="9">
        <f t="shared" si="77"/>
        <v>0</v>
      </c>
      <c r="U236" s="11"/>
      <c r="V236" s="9">
        <f t="shared" si="78"/>
        <v>0</v>
      </c>
      <c r="W236" s="11"/>
      <c r="X236" s="9">
        <f t="shared" si="79"/>
        <v>0</v>
      </c>
      <c r="Y236" s="10"/>
      <c r="Z236" s="9">
        <f t="shared" si="88"/>
        <v>0</v>
      </c>
      <c r="AA236" s="11"/>
      <c r="AB236" s="9">
        <f t="shared" si="89"/>
        <v>0</v>
      </c>
      <c r="AC236" s="11"/>
      <c r="AD236" s="9">
        <f t="shared" si="80"/>
        <v>0</v>
      </c>
      <c r="AE236" s="11"/>
      <c r="AF236" s="9">
        <f t="shared" si="81"/>
        <v>0</v>
      </c>
      <c r="AG236" s="11"/>
      <c r="AH236" s="9">
        <f t="shared" si="82"/>
        <v>0</v>
      </c>
      <c r="AI236" s="11"/>
      <c r="AJ236" s="9">
        <f t="shared" si="83"/>
        <v>0</v>
      </c>
      <c r="AK236" s="10"/>
      <c r="AL236" s="12">
        <f t="shared" si="84"/>
        <v>0</v>
      </c>
      <c r="AM236" s="13">
        <f t="shared" si="90"/>
        <v>0</v>
      </c>
    </row>
    <row r="237" spans="1:39" hidden="1" x14ac:dyDescent="0.25">
      <c r="A237" s="14" t="s">
        <v>208</v>
      </c>
      <c r="B237" s="15" t="s">
        <v>233</v>
      </c>
      <c r="C237" s="44" t="s">
        <v>15</v>
      </c>
      <c r="D237" s="56">
        <v>69.5</v>
      </c>
      <c r="E237" s="70">
        <v>0</v>
      </c>
      <c r="F237" s="9">
        <f t="shared" si="85"/>
        <v>0</v>
      </c>
      <c r="G237" s="69">
        <v>0</v>
      </c>
      <c r="H237" s="9">
        <f t="shared" si="86"/>
        <v>0</v>
      </c>
      <c r="I237" s="10"/>
      <c r="J237" s="9">
        <f t="shared" si="73"/>
        <v>0</v>
      </c>
      <c r="K237" s="11"/>
      <c r="L237" s="9">
        <f t="shared" si="74"/>
        <v>0</v>
      </c>
      <c r="M237" s="11"/>
      <c r="N237" s="9">
        <f t="shared" si="87"/>
        <v>0</v>
      </c>
      <c r="O237" s="79">
        <v>8</v>
      </c>
      <c r="P237" s="9">
        <f t="shared" si="75"/>
        <v>644.95999999999992</v>
      </c>
      <c r="Q237" s="10"/>
      <c r="R237" s="9">
        <f t="shared" si="76"/>
        <v>0</v>
      </c>
      <c r="S237" s="10"/>
      <c r="T237" s="9">
        <f t="shared" si="77"/>
        <v>0</v>
      </c>
      <c r="U237" s="11"/>
      <c r="V237" s="9">
        <f t="shared" si="78"/>
        <v>0</v>
      </c>
      <c r="W237" s="11"/>
      <c r="X237" s="9">
        <f t="shared" si="79"/>
        <v>0</v>
      </c>
      <c r="Y237" s="10"/>
      <c r="Z237" s="9">
        <f t="shared" si="88"/>
        <v>0</v>
      </c>
      <c r="AA237" s="11"/>
      <c r="AB237" s="9">
        <f t="shared" si="89"/>
        <v>0</v>
      </c>
      <c r="AC237" s="11"/>
      <c r="AD237" s="9">
        <f t="shared" si="80"/>
        <v>0</v>
      </c>
      <c r="AE237" s="11"/>
      <c r="AF237" s="9">
        <f t="shared" si="81"/>
        <v>0</v>
      </c>
      <c r="AG237" s="11"/>
      <c r="AH237" s="9">
        <f t="shared" si="82"/>
        <v>0</v>
      </c>
      <c r="AI237" s="11"/>
      <c r="AJ237" s="9">
        <f t="shared" si="83"/>
        <v>0</v>
      </c>
      <c r="AK237" s="10"/>
      <c r="AL237" s="12">
        <f t="shared" si="84"/>
        <v>0</v>
      </c>
      <c r="AM237" s="13">
        <f t="shared" si="90"/>
        <v>644.95999999999992</v>
      </c>
    </row>
    <row r="238" spans="1:39" hidden="1" x14ac:dyDescent="0.25">
      <c r="A238" s="14" t="s">
        <v>208</v>
      </c>
      <c r="B238" s="15" t="s">
        <v>232</v>
      </c>
      <c r="C238" s="44" t="s">
        <v>15</v>
      </c>
      <c r="D238" s="56">
        <v>69.5</v>
      </c>
      <c r="E238" s="70">
        <v>0</v>
      </c>
      <c r="F238" s="9">
        <f t="shared" si="85"/>
        <v>0</v>
      </c>
      <c r="G238" s="69">
        <v>0</v>
      </c>
      <c r="H238" s="9">
        <f t="shared" si="86"/>
        <v>0</v>
      </c>
      <c r="I238" s="10"/>
      <c r="J238" s="9">
        <f t="shared" si="73"/>
        <v>0</v>
      </c>
      <c r="K238" s="11"/>
      <c r="L238" s="9">
        <f t="shared" si="74"/>
        <v>0</v>
      </c>
      <c r="M238" s="11"/>
      <c r="N238" s="9">
        <f t="shared" si="87"/>
        <v>0</v>
      </c>
      <c r="O238" s="79">
        <v>1</v>
      </c>
      <c r="P238" s="9">
        <f t="shared" si="75"/>
        <v>80.61999999999999</v>
      </c>
      <c r="Q238" s="10"/>
      <c r="R238" s="9">
        <f t="shared" si="76"/>
        <v>0</v>
      </c>
      <c r="S238" s="10"/>
      <c r="T238" s="9">
        <f t="shared" si="77"/>
        <v>0</v>
      </c>
      <c r="U238" s="11"/>
      <c r="V238" s="9">
        <f t="shared" si="78"/>
        <v>0</v>
      </c>
      <c r="W238" s="11"/>
      <c r="X238" s="9">
        <f t="shared" si="79"/>
        <v>0</v>
      </c>
      <c r="Y238" s="10"/>
      <c r="Z238" s="9">
        <f t="shared" si="88"/>
        <v>0</v>
      </c>
      <c r="AA238" s="11"/>
      <c r="AB238" s="9">
        <f t="shared" si="89"/>
        <v>0</v>
      </c>
      <c r="AC238" s="11"/>
      <c r="AD238" s="9">
        <f t="shared" si="80"/>
        <v>0</v>
      </c>
      <c r="AE238" s="11"/>
      <c r="AF238" s="9">
        <f t="shared" si="81"/>
        <v>0</v>
      </c>
      <c r="AG238" s="11"/>
      <c r="AH238" s="9">
        <f t="shared" si="82"/>
        <v>0</v>
      </c>
      <c r="AI238" s="11"/>
      <c r="AJ238" s="9">
        <f t="shared" si="83"/>
        <v>0</v>
      </c>
      <c r="AK238" s="10"/>
      <c r="AL238" s="12">
        <f t="shared" si="84"/>
        <v>0</v>
      </c>
      <c r="AM238" s="13">
        <f t="shared" si="90"/>
        <v>80.61999999999999</v>
      </c>
    </row>
    <row r="239" spans="1:39" hidden="1" x14ac:dyDescent="0.25">
      <c r="A239" s="14" t="s">
        <v>208</v>
      </c>
      <c r="B239" s="15" t="s">
        <v>235</v>
      </c>
      <c r="C239" s="44" t="s">
        <v>15</v>
      </c>
      <c r="D239" s="56">
        <v>69.5</v>
      </c>
      <c r="E239" s="70">
        <v>0</v>
      </c>
      <c r="F239" s="9">
        <f t="shared" si="85"/>
        <v>0</v>
      </c>
      <c r="G239" s="69">
        <v>0</v>
      </c>
      <c r="H239" s="9">
        <f t="shared" si="86"/>
        <v>0</v>
      </c>
      <c r="I239" s="10"/>
      <c r="J239" s="9">
        <f t="shared" si="73"/>
        <v>0</v>
      </c>
      <c r="K239" s="11"/>
      <c r="L239" s="9">
        <f t="shared" si="74"/>
        <v>0</v>
      </c>
      <c r="M239" s="11"/>
      <c r="N239" s="9">
        <f t="shared" si="87"/>
        <v>0</v>
      </c>
      <c r="O239" s="10"/>
      <c r="P239" s="9">
        <f t="shared" si="75"/>
        <v>0</v>
      </c>
      <c r="Q239" s="10"/>
      <c r="R239" s="9">
        <f t="shared" si="76"/>
        <v>0</v>
      </c>
      <c r="S239" s="10"/>
      <c r="T239" s="9">
        <f t="shared" si="77"/>
        <v>0</v>
      </c>
      <c r="U239" s="11"/>
      <c r="V239" s="9">
        <f t="shared" si="78"/>
        <v>0</v>
      </c>
      <c r="W239" s="11"/>
      <c r="X239" s="9">
        <f t="shared" si="79"/>
        <v>0</v>
      </c>
      <c r="Y239" s="10"/>
      <c r="Z239" s="9">
        <f t="shared" si="88"/>
        <v>0</v>
      </c>
      <c r="AA239" s="11"/>
      <c r="AB239" s="9">
        <f t="shared" si="89"/>
        <v>0</v>
      </c>
      <c r="AC239" s="11"/>
      <c r="AD239" s="9">
        <f t="shared" si="80"/>
        <v>0</v>
      </c>
      <c r="AE239" s="11"/>
      <c r="AF239" s="9">
        <f t="shared" si="81"/>
        <v>0</v>
      </c>
      <c r="AG239" s="11"/>
      <c r="AH239" s="9">
        <f t="shared" si="82"/>
        <v>0</v>
      </c>
      <c r="AI239" s="11"/>
      <c r="AJ239" s="9">
        <f t="shared" si="83"/>
        <v>0</v>
      </c>
      <c r="AK239" s="10"/>
      <c r="AL239" s="12">
        <f t="shared" si="84"/>
        <v>0</v>
      </c>
      <c r="AM239" s="13">
        <f t="shared" si="90"/>
        <v>0</v>
      </c>
    </row>
    <row r="240" spans="1:39" hidden="1" x14ac:dyDescent="0.25">
      <c r="A240" s="14" t="s">
        <v>208</v>
      </c>
      <c r="B240" s="15" t="s">
        <v>236</v>
      </c>
      <c r="C240" s="44" t="s">
        <v>15</v>
      </c>
      <c r="D240" s="56">
        <v>69.5</v>
      </c>
      <c r="E240" s="70">
        <v>0</v>
      </c>
      <c r="F240" s="9">
        <f t="shared" si="85"/>
        <v>0</v>
      </c>
      <c r="G240" s="69">
        <v>0</v>
      </c>
      <c r="H240" s="9">
        <f t="shared" si="86"/>
        <v>0</v>
      </c>
      <c r="I240" s="10"/>
      <c r="J240" s="9">
        <f t="shared" si="73"/>
        <v>0</v>
      </c>
      <c r="K240" s="11"/>
      <c r="L240" s="9">
        <f t="shared" si="74"/>
        <v>0</v>
      </c>
      <c r="M240" s="11"/>
      <c r="N240" s="9">
        <f t="shared" si="87"/>
        <v>0</v>
      </c>
      <c r="O240" s="79">
        <v>3</v>
      </c>
      <c r="P240" s="9">
        <f t="shared" si="75"/>
        <v>241.85999999999999</v>
      </c>
      <c r="Q240" s="10"/>
      <c r="R240" s="9">
        <f t="shared" si="76"/>
        <v>0</v>
      </c>
      <c r="S240" s="10"/>
      <c r="T240" s="9">
        <f t="shared" si="77"/>
        <v>0</v>
      </c>
      <c r="U240" s="11"/>
      <c r="V240" s="9">
        <f t="shared" si="78"/>
        <v>0</v>
      </c>
      <c r="W240" s="11"/>
      <c r="X240" s="9">
        <f t="shared" si="79"/>
        <v>0</v>
      </c>
      <c r="Y240" s="10"/>
      <c r="Z240" s="9">
        <f t="shared" si="88"/>
        <v>0</v>
      </c>
      <c r="AA240" s="11"/>
      <c r="AB240" s="9">
        <f t="shared" si="89"/>
        <v>0</v>
      </c>
      <c r="AC240" s="11"/>
      <c r="AD240" s="9">
        <f t="shared" si="80"/>
        <v>0</v>
      </c>
      <c r="AE240" s="11"/>
      <c r="AF240" s="9">
        <f t="shared" si="81"/>
        <v>0</v>
      </c>
      <c r="AG240" s="11"/>
      <c r="AH240" s="9">
        <f t="shared" si="82"/>
        <v>0</v>
      </c>
      <c r="AI240" s="11"/>
      <c r="AJ240" s="9">
        <f t="shared" si="83"/>
        <v>0</v>
      </c>
      <c r="AK240" s="10"/>
      <c r="AL240" s="12">
        <f t="shared" si="84"/>
        <v>0</v>
      </c>
      <c r="AM240" s="13">
        <f t="shared" si="90"/>
        <v>241.85999999999999</v>
      </c>
    </row>
    <row r="241" spans="1:39" hidden="1" x14ac:dyDescent="0.25">
      <c r="A241" s="14" t="s">
        <v>208</v>
      </c>
      <c r="B241" s="15" t="s">
        <v>237</v>
      </c>
      <c r="C241" s="49" t="s">
        <v>210</v>
      </c>
      <c r="D241" s="56">
        <v>30</v>
      </c>
      <c r="E241" s="70">
        <v>0</v>
      </c>
      <c r="F241" s="9">
        <f t="shared" si="85"/>
        <v>0</v>
      </c>
      <c r="G241" s="69">
        <v>0</v>
      </c>
      <c r="H241" s="9">
        <f t="shared" si="86"/>
        <v>0</v>
      </c>
      <c r="I241" s="10"/>
      <c r="J241" s="9">
        <f t="shared" si="73"/>
        <v>0</v>
      </c>
      <c r="K241" s="11"/>
      <c r="L241" s="9">
        <f t="shared" si="74"/>
        <v>0</v>
      </c>
      <c r="M241" s="10"/>
      <c r="N241" s="9">
        <f t="shared" si="87"/>
        <v>0</v>
      </c>
      <c r="O241" s="10"/>
      <c r="P241" s="9">
        <f t="shared" si="75"/>
        <v>0</v>
      </c>
      <c r="Q241" s="10"/>
      <c r="R241" s="9">
        <f t="shared" si="76"/>
        <v>0</v>
      </c>
      <c r="S241" s="10"/>
      <c r="T241" s="9">
        <f t="shared" si="77"/>
        <v>0</v>
      </c>
      <c r="U241" s="11"/>
      <c r="V241" s="9">
        <f t="shared" si="78"/>
        <v>0</v>
      </c>
      <c r="W241" s="11"/>
      <c r="X241" s="9">
        <f t="shared" si="79"/>
        <v>0</v>
      </c>
      <c r="Y241" s="10"/>
      <c r="Z241" s="9">
        <f t="shared" si="88"/>
        <v>0</v>
      </c>
      <c r="AA241" s="11"/>
      <c r="AB241" s="9">
        <f t="shared" si="89"/>
        <v>0</v>
      </c>
      <c r="AC241" s="11"/>
      <c r="AD241" s="9">
        <f t="shared" si="80"/>
        <v>0</v>
      </c>
      <c r="AE241" s="11"/>
      <c r="AF241" s="9">
        <f t="shared" si="81"/>
        <v>0</v>
      </c>
      <c r="AG241" s="11"/>
      <c r="AH241" s="9">
        <f t="shared" si="82"/>
        <v>0</v>
      </c>
      <c r="AI241" s="11"/>
      <c r="AJ241" s="9">
        <f t="shared" si="83"/>
        <v>0</v>
      </c>
      <c r="AK241" s="10"/>
      <c r="AL241" s="12">
        <f t="shared" si="84"/>
        <v>0</v>
      </c>
      <c r="AM241" s="13">
        <f t="shared" si="90"/>
        <v>0</v>
      </c>
    </row>
    <row r="242" spans="1:39" hidden="1" x14ac:dyDescent="0.25">
      <c r="A242" s="14" t="s">
        <v>208</v>
      </c>
      <c r="B242" s="15" t="s">
        <v>238</v>
      </c>
      <c r="C242" s="45" t="s">
        <v>34</v>
      </c>
      <c r="D242" s="56">
        <v>97.5</v>
      </c>
      <c r="E242" s="70">
        <v>0</v>
      </c>
      <c r="F242" s="9">
        <f t="shared" si="85"/>
        <v>0</v>
      </c>
      <c r="G242" s="69">
        <v>0</v>
      </c>
      <c r="H242" s="9">
        <f t="shared" si="86"/>
        <v>0</v>
      </c>
      <c r="I242" s="10"/>
      <c r="J242" s="9">
        <f t="shared" si="73"/>
        <v>0</v>
      </c>
      <c r="K242" s="11"/>
      <c r="L242" s="9">
        <f t="shared" si="74"/>
        <v>0</v>
      </c>
      <c r="M242" s="79">
        <v>3</v>
      </c>
      <c r="N242" s="9">
        <f t="shared" si="87"/>
        <v>339.29999999999995</v>
      </c>
      <c r="O242" s="10"/>
      <c r="P242" s="9">
        <f t="shared" si="75"/>
        <v>0</v>
      </c>
      <c r="Q242" s="10"/>
      <c r="R242" s="9">
        <f t="shared" si="76"/>
        <v>0</v>
      </c>
      <c r="S242" s="10"/>
      <c r="T242" s="9">
        <f t="shared" si="77"/>
        <v>0</v>
      </c>
      <c r="U242" s="11"/>
      <c r="V242" s="9">
        <f t="shared" si="78"/>
        <v>0</v>
      </c>
      <c r="W242" s="11"/>
      <c r="X242" s="9">
        <f t="shared" si="79"/>
        <v>0</v>
      </c>
      <c r="Y242" s="10"/>
      <c r="Z242" s="9">
        <f t="shared" si="88"/>
        <v>0</v>
      </c>
      <c r="AA242" s="11"/>
      <c r="AB242" s="9">
        <f t="shared" si="89"/>
        <v>0</v>
      </c>
      <c r="AC242" s="71">
        <v>2</v>
      </c>
      <c r="AD242" s="9">
        <f t="shared" si="80"/>
        <v>226.2</v>
      </c>
      <c r="AE242" s="11"/>
      <c r="AF242" s="9">
        <f t="shared" si="81"/>
        <v>0</v>
      </c>
      <c r="AG242" s="11"/>
      <c r="AH242" s="9">
        <f t="shared" si="82"/>
        <v>0</v>
      </c>
      <c r="AI242" s="11"/>
      <c r="AJ242" s="9">
        <f t="shared" si="83"/>
        <v>0</v>
      </c>
      <c r="AK242" s="10"/>
      <c r="AL242" s="12">
        <f t="shared" si="84"/>
        <v>0</v>
      </c>
      <c r="AM242" s="13">
        <f t="shared" si="90"/>
        <v>565.5</v>
      </c>
    </row>
    <row r="243" spans="1:39" hidden="1" x14ac:dyDescent="0.25">
      <c r="A243" s="14" t="s">
        <v>208</v>
      </c>
      <c r="B243" s="15" t="s">
        <v>240</v>
      </c>
      <c r="C243" s="45" t="s">
        <v>34</v>
      </c>
      <c r="D243" s="56">
        <v>97.5</v>
      </c>
      <c r="E243" s="70">
        <v>0</v>
      </c>
      <c r="F243" s="9">
        <f t="shared" si="85"/>
        <v>0</v>
      </c>
      <c r="G243" s="69">
        <v>0</v>
      </c>
      <c r="H243" s="9">
        <f t="shared" si="86"/>
        <v>0</v>
      </c>
      <c r="I243" s="10"/>
      <c r="J243" s="9">
        <f t="shared" si="73"/>
        <v>0</v>
      </c>
      <c r="K243" s="11"/>
      <c r="L243" s="9">
        <f t="shared" si="74"/>
        <v>0</v>
      </c>
      <c r="M243" s="78">
        <v>9</v>
      </c>
      <c r="N243" s="9">
        <f t="shared" si="87"/>
        <v>1017.9</v>
      </c>
      <c r="O243" s="10"/>
      <c r="P243" s="9">
        <f t="shared" si="75"/>
        <v>0</v>
      </c>
      <c r="Q243" s="10"/>
      <c r="R243" s="9">
        <f t="shared" si="76"/>
        <v>0</v>
      </c>
      <c r="S243" s="10"/>
      <c r="T243" s="9">
        <f t="shared" si="77"/>
        <v>0</v>
      </c>
      <c r="U243" s="11"/>
      <c r="V243" s="9">
        <f t="shared" si="78"/>
        <v>0</v>
      </c>
      <c r="W243" s="11"/>
      <c r="X243" s="9">
        <f t="shared" si="79"/>
        <v>0</v>
      </c>
      <c r="Y243" s="10"/>
      <c r="Z243" s="9">
        <f t="shared" si="88"/>
        <v>0</v>
      </c>
      <c r="AA243" s="11"/>
      <c r="AB243" s="9">
        <f t="shared" si="89"/>
        <v>0</v>
      </c>
      <c r="AC243" s="71">
        <v>1</v>
      </c>
      <c r="AD243" s="9">
        <f t="shared" si="80"/>
        <v>113.1</v>
      </c>
      <c r="AE243" s="11"/>
      <c r="AF243" s="9">
        <f t="shared" si="81"/>
        <v>0</v>
      </c>
      <c r="AG243" s="11"/>
      <c r="AH243" s="9">
        <f t="shared" si="82"/>
        <v>0</v>
      </c>
      <c r="AI243" s="11"/>
      <c r="AJ243" s="9">
        <f t="shared" si="83"/>
        <v>0</v>
      </c>
      <c r="AK243" s="10"/>
      <c r="AL243" s="12">
        <f t="shared" si="84"/>
        <v>0</v>
      </c>
      <c r="AM243" s="13">
        <f t="shared" si="90"/>
        <v>1131</v>
      </c>
    </row>
    <row r="244" spans="1:39" hidden="1" x14ac:dyDescent="0.25">
      <c r="A244" s="14" t="s">
        <v>208</v>
      </c>
      <c r="B244" s="15" t="s">
        <v>239</v>
      </c>
      <c r="C244" s="45" t="s">
        <v>34</v>
      </c>
      <c r="D244" s="56">
        <v>97.5</v>
      </c>
      <c r="E244" s="70">
        <v>0</v>
      </c>
      <c r="F244" s="9">
        <f t="shared" si="85"/>
        <v>0</v>
      </c>
      <c r="G244" s="69">
        <v>0</v>
      </c>
      <c r="H244" s="9">
        <f t="shared" si="86"/>
        <v>0</v>
      </c>
      <c r="I244" s="10"/>
      <c r="J244" s="9">
        <f t="shared" si="73"/>
        <v>0</v>
      </c>
      <c r="K244" s="11"/>
      <c r="L244" s="9">
        <f t="shared" si="74"/>
        <v>0</v>
      </c>
      <c r="M244" s="11"/>
      <c r="N244" s="9">
        <f t="shared" si="87"/>
        <v>0</v>
      </c>
      <c r="O244" s="10"/>
      <c r="P244" s="9">
        <f t="shared" si="75"/>
        <v>0</v>
      </c>
      <c r="Q244" s="10"/>
      <c r="R244" s="9">
        <f t="shared" si="76"/>
        <v>0</v>
      </c>
      <c r="S244" s="10"/>
      <c r="T244" s="9">
        <f t="shared" si="77"/>
        <v>0</v>
      </c>
      <c r="U244" s="11"/>
      <c r="V244" s="9">
        <f t="shared" si="78"/>
        <v>0</v>
      </c>
      <c r="W244" s="11"/>
      <c r="X244" s="9">
        <f t="shared" si="79"/>
        <v>0</v>
      </c>
      <c r="Y244" s="10"/>
      <c r="Z244" s="9">
        <f t="shared" si="88"/>
        <v>0</v>
      </c>
      <c r="AA244" s="11"/>
      <c r="AB244" s="9">
        <f t="shared" si="89"/>
        <v>0</v>
      </c>
      <c r="AC244" s="71">
        <v>1</v>
      </c>
      <c r="AD244" s="9">
        <f t="shared" si="80"/>
        <v>113.1</v>
      </c>
      <c r="AE244" s="11"/>
      <c r="AF244" s="9">
        <f t="shared" si="81"/>
        <v>0</v>
      </c>
      <c r="AG244" s="11"/>
      <c r="AH244" s="9">
        <f t="shared" si="82"/>
        <v>0</v>
      </c>
      <c r="AI244" s="11"/>
      <c r="AJ244" s="9">
        <f t="shared" si="83"/>
        <v>0</v>
      </c>
      <c r="AK244" s="10"/>
      <c r="AL244" s="12">
        <f t="shared" si="84"/>
        <v>0</v>
      </c>
      <c r="AM244" s="13">
        <f t="shared" si="90"/>
        <v>113.1</v>
      </c>
    </row>
    <row r="245" spans="1:39" hidden="1" x14ac:dyDescent="0.25">
      <c r="A245" s="14" t="s">
        <v>208</v>
      </c>
      <c r="B245" s="15" t="s">
        <v>392</v>
      </c>
      <c r="C245" s="45" t="s">
        <v>34</v>
      </c>
      <c r="D245" s="56">
        <v>97.5</v>
      </c>
      <c r="E245" s="70">
        <v>0</v>
      </c>
      <c r="F245" s="9">
        <f t="shared" si="85"/>
        <v>0</v>
      </c>
      <c r="G245" s="69">
        <v>0</v>
      </c>
      <c r="H245" s="9">
        <f t="shared" si="86"/>
        <v>0</v>
      </c>
      <c r="I245" s="10"/>
      <c r="J245" s="9">
        <f t="shared" si="73"/>
        <v>0</v>
      </c>
      <c r="K245" s="11"/>
      <c r="L245" s="9">
        <f t="shared" si="74"/>
        <v>0</v>
      </c>
      <c r="M245" s="10"/>
      <c r="N245" s="9">
        <f t="shared" si="87"/>
        <v>0</v>
      </c>
      <c r="O245" s="10"/>
      <c r="P245" s="9">
        <f t="shared" si="75"/>
        <v>0</v>
      </c>
      <c r="Q245" s="10"/>
      <c r="R245" s="9">
        <f t="shared" si="76"/>
        <v>0</v>
      </c>
      <c r="S245" s="10"/>
      <c r="T245" s="9">
        <f t="shared" si="77"/>
        <v>0</v>
      </c>
      <c r="U245" s="11"/>
      <c r="V245" s="9">
        <f t="shared" si="78"/>
        <v>0</v>
      </c>
      <c r="W245" s="11"/>
      <c r="X245" s="9">
        <f t="shared" si="79"/>
        <v>0</v>
      </c>
      <c r="Y245" s="10"/>
      <c r="Z245" s="9">
        <f t="shared" si="88"/>
        <v>0</v>
      </c>
      <c r="AA245" s="11"/>
      <c r="AB245" s="9">
        <f t="shared" si="89"/>
        <v>0</v>
      </c>
      <c r="AC245" s="11"/>
      <c r="AD245" s="9">
        <f t="shared" si="80"/>
        <v>0</v>
      </c>
      <c r="AE245" s="11"/>
      <c r="AF245" s="9">
        <f t="shared" si="81"/>
        <v>0</v>
      </c>
      <c r="AG245" s="11"/>
      <c r="AH245" s="9">
        <f t="shared" si="82"/>
        <v>0</v>
      </c>
      <c r="AI245" s="11"/>
      <c r="AJ245" s="9">
        <f t="shared" si="83"/>
        <v>0</v>
      </c>
      <c r="AK245" s="10"/>
      <c r="AL245" s="12">
        <f t="shared" si="84"/>
        <v>0</v>
      </c>
      <c r="AM245" s="13">
        <f t="shared" si="90"/>
        <v>0</v>
      </c>
    </row>
    <row r="246" spans="1:39" hidden="1" x14ac:dyDescent="0.25">
      <c r="A246" s="14" t="s">
        <v>208</v>
      </c>
      <c r="B246" s="15" t="s">
        <v>463</v>
      </c>
      <c r="C246" s="49" t="s">
        <v>241</v>
      </c>
      <c r="D246" s="56">
        <v>14.5</v>
      </c>
      <c r="E246" s="70">
        <v>0</v>
      </c>
      <c r="F246" s="9">
        <f t="shared" si="85"/>
        <v>0</v>
      </c>
      <c r="G246" s="69">
        <v>0</v>
      </c>
      <c r="H246" s="9">
        <f t="shared" si="86"/>
        <v>0</v>
      </c>
      <c r="I246" s="10"/>
      <c r="J246" s="9">
        <f t="shared" si="73"/>
        <v>0</v>
      </c>
      <c r="K246" s="11"/>
      <c r="L246" s="9">
        <f t="shared" si="74"/>
        <v>0</v>
      </c>
      <c r="M246" s="10"/>
      <c r="N246" s="9">
        <f t="shared" si="87"/>
        <v>0</v>
      </c>
      <c r="O246" s="10"/>
      <c r="P246" s="9">
        <f t="shared" si="75"/>
        <v>0</v>
      </c>
      <c r="Q246" s="10"/>
      <c r="R246" s="9">
        <f t="shared" si="76"/>
        <v>0</v>
      </c>
      <c r="S246" s="10"/>
      <c r="T246" s="9">
        <f t="shared" si="77"/>
        <v>0</v>
      </c>
      <c r="U246" s="11"/>
      <c r="V246" s="9">
        <f t="shared" si="78"/>
        <v>0</v>
      </c>
      <c r="W246" s="11"/>
      <c r="X246" s="9">
        <f t="shared" si="79"/>
        <v>0</v>
      </c>
      <c r="Y246" s="10"/>
      <c r="Z246" s="9">
        <f t="shared" si="88"/>
        <v>0</v>
      </c>
      <c r="AA246" s="11"/>
      <c r="AB246" s="9">
        <f t="shared" si="89"/>
        <v>0</v>
      </c>
      <c r="AC246" s="11"/>
      <c r="AD246" s="9">
        <f t="shared" si="80"/>
        <v>0</v>
      </c>
      <c r="AE246" s="11"/>
      <c r="AF246" s="9">
        <f t="shared" si="81"/>
        <v>0</v>
      </c>
      <c r="AG246" s="11"/>
      <c r="AH246" s="9">
        <f t="shared" si="82"/>
        <v>0</v>
      </c>
      <c r="AI246" s="11"/>
      <c r="AJ246" s="9">
        <f t="shared" si="83"/>
        <v>0</v>
      </c>
      <c r="AK246" s="10"/>
      <c r="AL246" s="12">
        <f t="shared" si="84"/>
        <v>0</v>
      </c>
      <c r="AM246" s="13">
        <f t="shared" si="90"/>
        <v>0</v>
      </c>
    </row>
    <row r="247" spans="1:39" hidden="1" x14ac:dyDescent="0.25">
      <c r="A247" s="14" t="s">
        <v>208</v>
      </c>
      <c r="B247" s="15" t="s">
        <v>393</v>
      </c>
      <c r="C247" s="49" t="s">
        <v>241</v>
      </c>
      <c r="D247" s="56">
        <f>162/12</f>
        <v>13.5</v>
      </c>
      <c r="E247" s="70">
        <v>0</v>
      </c>
      <c r="F247" s="9">
        <f t="shared" si="85"/>
        <v>0</v>
      </c>
      <c r="G247" s="69">
        <v>0</v>
      </c>
      <c r="H247" s="9">
        <f t="shared" si="86"/>
        <v>0</v>
      </c>
      <c r="I247" s="10"/>
      <c r="J247" s="9">
        <f t="shared" si="73"/>
        <v>0</v>
      </c>
      <c r="K247" s="11"/>
      <c r="L247" s="9">
        <f t="shared" si="74"/>
        <v>0</v>
      </c>
      <c r="M247" s="11"/>
      <c r="N247" s="9">
        <f t="shared" si="87"/>
        <v>0</v>
      </c>
      <c r="O247" s="10"/>
      <c r="P247" s="9">
        <f t="shared" si="75"/>
        <v>0</v>
      </c>
      <c r="Q247" s="10"/>
      <c r="R247" s="9">
        <f t="shared" si="76"/>
        <v>0</v>
      </c>
      <c r="S247" s="10"/>
      <c r="T247" s="9">
        <f t="shared" si="77"/>
        <v>0</v>
      </c>
      <c r="U247" s="11"/>
      <c r="V247" s="9">
        <f t="shared" si="78"/>
        <v>0</v>
      </c>
      <c r="W247" s="11"/>
      <c r="X247" s="9">
        <f t="shared" si="79"/>
        <v>0</v>
      </c>
      <c r="Y247" s="10"/>
      <c r="Z247" s="9">
        <f t="shared" si="88"/>
        <v>0</v>
      </c>
      <c r="AA247" s="11"/>
      <c r="AB247" s="9">
        <f t="shared" si="89"/>
        <v>0</v>
      </c>
      <c r="AC247" s="11"/>
      <c r="AD247" s="9">
        <f t="shared" si="80"/>
        <v>0</v>
      </c>
      <c r="AE247" s="11"/>
      <c r="AF247" s="9">
        <f t="shared" si="81"/>
        <v>0</v>
      </c>
      <c r="AG247" s="11"/>
      <c r="AH247" s="9">
        <f t="shared" si="82"/>
        <v>0</v>
      </c>
      <c r="AI247" s="11"/>
      <c r="AJ247" s="9">
        <f t="shared" si="83"/>
        <v>0</v>
      </c>
      <c r="AK247" s="10"/>
      <c r="AL247" s="12">
        <f t="shared" si="84"/>
        <v>0</v>
      </c>
      <c r="AM247" s="13">
        <f t="shared" si="90"/>
        <v>0</v>
      </c>
    </row>
    <row r="248" spans="1:39" hidden="1" x14ac:dyDescent="0.25">
      <c r="A248" s="14" t="s">
        <v>208</v>
      </c>
      <c r="B248" s="15" t="s">
        <v>464</v>
      </c>
      <c r="C248" s="49" t="s">
        <v>241</v>
      </c>
      <c r="D248" s="56">
        <v>13.5</v>
      </c>
      <c r="E248" s="70">
        <v>0</v>
      </c>
      <c r="F248" s="9">
        <f t="shared" si="85"/>
        <v>0</v>
      </c>
      <c r="G248" s="69">
        <v>0</v>
      </c>
      <c r="H248" s="9">
        <f t="shared" si="86"/>
        <v>0</v>
      </c>
      <c r="I248" s="10"/>
      <c r="J248" s="9">
        <f t="shared" si="73"/>
        <v>0</v>
      </c>
      <c r="K248" s="11"/>
      <c r="L248" s="9">
        <f t="shared" si="74"/>
        <v>0</v>
      </c>
      <c r="M248" s="11"/>
      <c r="N248" s="9">
        <f t="shared" si="87"/>
        <v>0</v>
      </c>
      <c r="O248" s="10"/>
      <c r="P248" s="9">
        <f t="shared" si="75"/>
        <v>0</v>
      </c>
      <c r="Q248" s="10"/>
      <c r="R248" s="9">
        <f t="shared" si="76"/>
        <v>0</v>
      </c>
      <c r="S248" s="10"/>
      <c r="T248" s="9">
        <f t="shared" si="77"/>
        <v>0</v>
      </c>
      <c r="U248" s="11"/>
      <c r="V248" s="9">
        <f t="shared" si="78"/>
        <v>0</v>
      </c>
      <c r="W248" s="11"/>
      <c r="X248" s="9">
        <f t="shared" si="79"/>
        <v>0</v>
      </c>
      <c r="Y248" s="10"/>
      <c r="Z248" s="9">
        <f t="shared" si="88"/>
        <v>0</v>
      </c>
      <c r="AA248" s="11"/>
      <c r="AB248" s="9">
        <f t="shared" si="89"/>
        <v>0</v>
      </c>
      <c r="AC248" s="11"/>
      <c r="AD248" s="9">
        <f t="shared" si="80"/>
        <v>0</v>
      </c>
      <c r="AE248" s="11"/>
      <c r="AF248" s="9">
        <f t="shared" si="81"/>
        <v>0</v>
      </c>
      <c r="AG248" s="11"/>
      <c r="AH248" s="9">
        <f t="shared" si="82"/>
        <v>0</v>
      </c>
      <c r="AI248" s="11"/>
      <c r="AJ248" s="9">
        <f t="shared" si="83"/>
        <v>0</v>
      </c>
      <c r="AK248" s="10"/>
      <c r="AL248" s="12">
        <f t="shared" si="84"/>
        <v>0</v>
      </c>
      <c r="AM248" s="13">
        <f t="shared" si="90"/>
        <v>0</v>
      </c>
    </row>
    <row r="249" spans="1:39" hidden="1" x14ac:dyDescent="0.25">
      <c r="A249" s="14" t="s">
        <v>208</v>
      </c>
      <c r="B249" s="15" t="s">
        <v>465</v>
      </c>
      <c r="C249" s="49" t="s">
        <v>241</v>
      </c>
      <c r="D249" s="56">
        <f>162/12</f>
        <v>13.5</v>
      </c>
      <c r="E249" s="70">
        <v>12</v>
      </c>
      <c r="F249" s="9">
        <f t="shared" si="85"/>
        <v>162</v>
      </c>
      <c r="G249" s="69">
        <v>0</v>
      </c>
      <c r="H249" s="9">
        <f t="shared" si="86"/>
        <v>0</v>
      </c>
      <c r="I249" s="10"/>
      <c r="J249" s="9">
        <f t="shared" si="73"/>
        <v>0</v>
      </c>
      <c r="K249" s="11"/>
      <c r="L249" s="9">
        <f t="shared" si="74"/>
        <v>0</v>
      </c>
      <c r="M249" s="10"/>
      <c r="N249" s="9">
        <f t="shared" si="87"/>
        <v>0</v>
      </c>
      <c r="O249" s="10"/>
      <c r="P249" s="9">
        <f t="shared" si="75"/>
        <v>0</v>
      </c>
      <c r="Q249" s="10"/>
      <c r="R249" s="9">
        <f t="shared" si="76"/>
        <v>0</v>
      </c>
      <c r="S249" s="10"/>
      <c r="T249" s="9">
        <f t="shared" si="77"/>
        <v>0</v>
      </c>
      <c r="U249" s="11"/>
      <c r="V249" s="9">
        <f t="shared" si="78"/>
        <v>0</v>
      </c>
      <c r="W249" s="11"/>
      <c r="X249" s="9">
        <f t="shared" si="79"/>
        <v>0</v>
      </c>
      <c r="Y249" s="10"/>
      <c r="Z249" s="9">
        <f t="shared" si="88"/>
        <v>0</v>
      </c>
      <c r="AA249" s="11"/>
      <c r="AB249" s="9">
        <f t="shared" si="89"/>
        <v>0</v>
      </c>
      <c r="AC249" s="11"/>
      <c r="AD249" s="9">
        <f t="shared" si="80"/>
        <v>0</v>
      </c>
      <c r="AE249" s="11"/>
      <c r="AF249" s="9">
        <f t="shared" si="81"/>
        <v>0</v>
      </c>
      <c r="AG249" s="11"/>
      <c r="AH249" s="9">
        <f t="shared" si="82"/>
        <v>0</v>
      </c>
      <c r="AI249" s="11"/>
      <c r="AJ249" s="9">
        <f t="shared" si="83"/>
        <v>0</v>
      </c>
      <c r="AK249" s="10"/>
      <c r="AL249" s="12">
        <f t="shared" si="84"/>
        <v>0</v>
      </c>
      <c r="AM249" s="13">
        <f t="shared" si="90"/>
        <v>162</v>
      </c>
    </row>
    <row r="250" spans="1:39" hidden="1" x14ac:dyDescent="0.25">
      <c r="A250" s="14" t="s">
        <v>208</v>
      </c>
      <c r="B250" s="15" t="s">
        <v>243</v>
      </c>
      <c r="C250" s="49" t="s">
        <v>242</v>
      </c>
      <c r="D250" s="56">
        <v>21</v>
      </c>
      <c r="E250" s="70">
        <v>12</v>
      </c>
      <c r="F250" s="9">
        <f t="shared" si="85"/>
        <v>252</v>
      </c>
      <c r="G250" s="69">
        <v>0</v>
      </c>
      <c r="H250" s="9">
        <f t="shared" si="86"/>
        <v>0</v>
      </c>
      <c r="I250" s="10"/>
      <c r="J250" s="9">
        <f t="shared" si="73"/>
        <v>0</v>
      </c>
      <c r="K250" s="11"/>
      <c r="L250" s="9">
        <f t="shared" si="74"/>
        <v>0</v>
      </c>
      <c r="M250" s="10"/>
      <c r="N250" s="9">
        <f t="shared" si="87"/>
        <v>0</v>
      </c>
      <c r="O250" s="10"/>
      <c r="P250" s="9">
        <f t="shared" si="75"/>
        <v>0</v>
      </c>
      <c r="Q250" s="10"/>
      <c r="R250" s="9">
        <f t="shared" si="76"/>
        <v>0</v>
      </c>
      <c r="S250" s="10"/>
      <c r="T250" s="9">
        <f t="shared" si="77"/>
        <v>0</v>
      </c>
      <c r="U250" s="11"/>
      <c r="V250" s="9">
        <f t="shared" si="78"/>
        <v>0</v>
      </c>
      <c r="W250" s="11"/>
      <c r="X250" s="9">
        <f t="shared" si="79"/>
        <v>0</v>
      </c>
      <c r="Y250" s="10"/>
      <c r="Z250" s="9">
        <f t="shared" si="88"/>
        <v>0</v>
      </c>
      <c r="AA250" s="11"/>
      <c r="AB250" s="9">
        <f t="shared" si="89"/>
        <v>0</v>
      </c>
      <c r="AC250" s="11"/>
      <c r="AD250" s="9">
        <f t="shared" si="80"/>
        <v>0</v>
      </c>
      <c r="AE250" s="11"/>
      <c r="AF250" s="9">
        <f t="shared" si="81"/>
        <v>0</v>
      </c>
      <c r="AG250" s="11"/>
      <c r="AH250" s="9">
        <f t="shared" si="82"/>
        <v>0</v>
      </c>
      <c r="AI250" s="11"/>
      <c r="AJ250" s="9">
        <f t="shared" si="83"/>
        <v>0</v>
      </c>
      <c r="AK250" s="10"/>
      <c r="AL250" s="12">
        <f t="shared" si="84"/>
        <v>0</v>
      </c>
      <c r="AM250" s="13">
        <f t="shared" si="90"/>
        <v>252</v>
      </c>
    </row>
    <row r="251" spans="1:39" hidden="1" x14ac:dyDescent="0.25">
      <c r="A251" s="14" t="s">
        <v>208</v>
      </c>
      <c r="B251" s="15" t="s">
        <v>244</v>
      </c>
      <c r="C251" s="49" t="s">
        <v>242</v>
      </c>
      <c r="D251" s="56">
        <v>21</v>
      </c>
      <c r="E251" s="70">
        <v>0</v>
      </c>
      <c r="F251" s="9">
        <f t="shared" si="85"/>
        <v>0</v>
      </c>
      <c r="G251" s="69">
        <v>0</v>
      </c>
      <c r="H251" s="9">
        <f t="shared" si="86"/>
        <v>0</v>
      </c>
      <c r="I251" s="10"/>
      <c r="J251" s="9">
        <f t="shared" si="73"/>
        <v>0</v>
      </c>
      <c r="K251" s="11"/>
      <c r="L251" s="9">
        <f t="shared" si="74"/>
        <v>0</v>
      </c>
      <c r="M251" s="10"/>
      <c r="N251" s="9">
        <f t="shared" si="87"/>
        <v>0</v>
      </c>
      <c r="O251" s="10"/>
      <c r="P251" s="9">
        <f t="shared" si="75"/>
        <v>0</v>
      </c>
      <c r="Q251" s="10"/>
      <c r="R251" s="9">
        <f t="shared" si="76"/>
        <v>0</v>
      </c>
      <c r="S251" s="10"/>
      <c r="T251" s="9">
        <f t="shared" si="77"/>
        <v>0</v>
      </c>
      <c r="U251" s="11"/>
      <c r="V251" s="9">
        <f t="shared" si="78"/>
        <v>0</v>
      </c>
      <c r="W251" s="11"/>
      <c r="X251" s="9">
        <f t="shared" si="79"/>
        <v>0</v>
      </c>
      <c r="Y251" s="10"/>
      <c r="Z251" s="9">
        <f t="shared" si="88"/>
        <v>0</v>
      </c>
      <c r="AA251" s="11"/>
      <c r="AB251" s="9">
        <f t="shared" si="89"/>
        <v>0</v>
      </c>
      <c r="AC251" s="11"/>
      <c r="AD251" s="9">
        <f t="shared" si="80"/>
        <v>0</v>
      </c>
      <c r="AE251" s="11"/>
      <c r="AF251" s="9">
        <f t="shared" si="81"/>
        <v>0</v>
      </c>
      <c r="AG251" s="11"/>
      <c r="AH251" s="9">
        <f t="shared" si="82"/>
        <v>0</v>
      </c>
      <c r="AI251" s="11"/>
      <c r="AJ251" s="9">
        <f t="shared" si="83"/>
        <v>0</v>
      </c>
      <c r="AK251" s="10"/>
      <c r="AL251" s="12">
        <f t="shared" si="84"/>
        <v>0</v>
      </c>
      <c r="AM251" s="13">
        <f t="shared" si="90"/>
        <v>0</v>
      </c>
    </row>
    <row r="252" spans="1:39" hidden="1" x14ac:dyDescent="0.25">
      <c r="A252" s="14" t="s">
        <v>208</v>
      </c>
      <c r="B252" s="15" t="s">
        <v>466</v>
      </c>
      <c r="C252" s="49" t="s">
        <v>242</v>
      </c>
      <c r="D252" s="56">
        <v>21</v>
      </c>
      <c r="E252" s="70">
        <v>0</v>
      </c>
      <c r="F252" s="9">
        <f t="shared" si="85"/>
        <v>0</v>
      </c>
      <c r="G252" s="69">
        <v>0</v>
      </c>
      <c r="H252" s="9">
        <f t="shared" si="86"/>
        <v>0</v>
      </c>
      <c r="I252" s="10"/>
      <c r="J252" s="9">
        <f t="shared" si="73"/>
        <v>0</v>
      </c>
      <c r="K252" s="11"/>
      <c r="L252" s="9">
        <f t="shared" si="74"/>
        <v>0</v>
      </c>
      <c r="M252" s="10"/>
      <c r="N252" s="9">
        <f t="shared" si="87"/>
        <v>0</v>
      </c>
      <c r="O252" s="10"/>
      <c r="P252" s="9">
        <f t="shared" si="75"/>
        <v>0</v>
      </c>
      <c r="Q252" s="10"/>
      <c r="R252" s="9">
        <f t="shared" si="76"/>
        <v>0</v>
      </c>
      <c r="S252" s="10"/>
      <c r="T252" s="9">
        <f t="shared" si="77"/>
        <v>0</v>
      </c>
      <c r="U252" s="11"/>
      <c r="V252" s="9">
        <f t="shared" si="78"/>
        <v>0</v>
      </c>
      <c r="W252" s="11"/>
      <c r="X252" s="9">
        <f t="shared" si="79"/>
        <v>0</v>
      </c>
      <c r="Y252" s="10"/>
      <c r="Z252" s="9">
        <f t="shared" si="88"/>
        <v>0</v>
      </c>
      <c r="AA252" s="11"/>
      <c r="AB252" s="9">
        <f t="shared" si="89"/>
        <v>0</v>
      </c>
      <c r="AC252" s="11"/>
      <c r="AD252" s="9">
        <f t="shared" si="80"/>
        <v>0</v>
      </c>
      <c r="AE252" s="11"/>
      <c r="AF252" s="9">
        <f t="shared" si="81"/>
        <v>0</v>
      </c>
      <c r="AG252" s="11"/>
      <c r="AH252" s="9">
        <f t="shared" si="82"/>
        <v>0</v>
      </c>
      <c r="AI252" s="11"/>
      <c r="AJ252" s="9">
        <f t="shared" si="83"/>
        <v>0</v>
      </c>
      <c r="AK252" s="10"/>
      <c r="AL252" s="12">
        <f t="shared" si="84"/>
        <v>0</v>
      </c>
      <c r="AM252" s="13">
        <f t="shared" si="90"/>
        <v>0</v>
      </c>
    </row>
    <row r="253" spans="1:39" hidden="1" x14ac:dyDescent="0.25">
      <c r="A253" s="14" t="s">
        <v>208</v>
      </c>
      <c r="B253" s="15" t="s">
        <v>245</v>
      </c>
      <c r="C253" s="49" t="s">
        <v>242</v>
      </c>
      <c r="D253" s="56">
        <v>60.5</v>
      </c>
      <c r="E253" s="70">
        <v>0</v>
      </c>
      <c r="F253" s="9">
        <f t="shared" si="85"/>
        <v>0</v>
      </c>
      <c r="G253" s="69">
        <v>0</v>
      </c>
      <c r="H253" s="9">
        <f t="shared" si="86"/>
        <v>0</v>
      </c>
      <c r="I253" s="10"/>
      <c r="J253" s="9">
        <f t="shared" si="73"/>
        <v>0</v>
      </c>
      <c r="K253" s="11"/>
      <c r="L253" s="9">
        <f t="shared" si="74"/>
        <v>0</v>
      </c>
      <c r="M253" s="10"/>
      <c r="N253" s="9">
        <f t="shared" si="87"/>
        <v>0</v>
      </c>
      <c r="O253" s="10"/>
      <c r="P253" s="9">
        <f t="shared" si="75"/>
        <v>0</v>
      </c>
      <c r="Q253" s="10"/>
      <c r="R253" s="9">
        <f t="shared" si="76"/>
        <v>0</v>
      </c>
      <c r="S253" s="10"/>
      <c r="T253" s="9">
        <f t="shared" si="77"/>
        <v>0</v>
      </c>
      <c r="U253" s="11"/>
      <c r="V253" s="9">
        <f t="shared" si="78"/>
        <v>0</v>
      </c>
      <c r="W253" s="11"/>
      <c r="X253" s="9">
        <f t="shared" si="79"/>
        <v>0</v>
      </c>
      <c r="Y253" s="10"/>
      <c r="Z253" s="9">
        <f t="shared" si="88"/>
        <v>0</v>
      </c>
      <c r="AA253" s="11"/>
      <c r="AB253" s="9">
        <f t="shared" si="89"/>
        <v>0</v>
      </c>
      <c r="AC253" s="11"/>
      <c r="AD253" s="9">
        <f t="shared" si="80"/>
        <v>0</v>
      </c>
      <c r="AE253" s="11"/>
      <c r="AF253" s="9">
        <f t="shared" si="81"/>
        <v>0</v>
      </c>
      <c r="AG253" s="11"/>
      <c r="AH253" s="9">
        <f t="shared" si="82"/>
        <v>0</v>
      </c>
      <c r="AI253" s="11"/>
      <c r="AJ253" s="9">
        <f t="shared" si="83"/>
        <v>0</v>
      </c>
      <c r="AK253" s="10"/>
      <c r="AL253" s="12">
        <f t="shared" si="84"/>
        <v>0</v>
      </c>
      <c r="AM253" s="13">
        <f t="shared" si="90"/>
        <v>0</v>
      </c>
    </row>
    <row r="254" spans="1:39" hidden="1" x14ac:dyDescent="0.25">
      <c r="A254" s="14" t="s">
        <v>208</v>
      </c>
      <c r="B254" s="15" t="s">
        <v>246</v>
      </c>
      <c r="C254" s="49" t="s">
        <v>242</v>
      </c>
      <c r="D254" s="56">
        <v>60.5</v>
      </c>
      <c r="E254" s="70">
        <v>0</v>
      </c>
      <c r="F254" s="9">
        <f t="shared" si="85"/>
        <v>0</v>
      </c>
      <c r="G254" s="69">
        <v>0</v>
      </c>
      <c r="H254" s="9">
        <f t="shared" si="86"/>
        <v>0</v>
      </c>
      <c r="I254" s="10"/>
      <c r="J254" s="9">
        <f t="shared" si="73"/>
        <v>0</v>
      </c>
      <c r="K254" s="11"/>
      <c r="L254" s="9">
        <f t="shared" si="74"/>
        <v>0</v>
      </c>
      <c r="M254" s="79">
        <v>12</v>
      </c>
      <c r="N254" s="9">
        <f t="shared" si="87"/>
        <v>842.16</v>
      </c>
      <c r="O254" s="10"/>
      <c r="P254" s="9">
        <f t="shared" si="75"/>
        <v>0</v>
      </c>
      <c r="Q254" s="10"/>
      <c r="R254" s="9">
        <f t="shared" si="76"/>
        <v>0</v>
      </c>
      <c r="S254" s="10"/>
      <c r="T254" s="9">
        <f t="shared" si="77"/>
        <v>0</v>
      </c>
      <c r="U254" s="11"/>
      <c r="V254" s="9">
        <f t="shared" si="78"/>
        <v>0</v>
      </c>
      <c r="W254" s="11"/>
      <c r="X254" s="9">
        <f t="shared" si="79"/>
        <v>0</v>
      </c>
      <c r="Y254" s="10"/>
      <c r="Z254" s="9">
        <f t="shared" si="88"/>
        <v>0</v>
      </c>
      <c r="AA254" s="11"/>
      <c r="AB254" s="9">
        <f>(AA254*D254)*1.16</f>
        <v>0</v>
      </c>
      <c r="AC254" s="11"/>
      <c r="AD254" s="9">
        <f t="shared" si="80"/>
        <v>0</v>
      </c>
      <c r="AE254" s="11"/>
      <c r="AF254" s="9">
        <f t="shared" si="81"/>
        <v>0</v>
      </c>
      <c r="AG254" s="11"/>
      <c r="AH254" s="9">
        <f t="shared" si="82"/>
        <v>0</v>
      </c>
      <c r="AI254" s="11"/>
      <c r="AJ254" s="9">
        <f t="shared" si="83"/>
        <v>0</v>
      </c>
      <c r="AK254" s="10"/>
      <c r="AL254" s="12">
        <f t="shared" si="84"/>
        <v>0</v>
      </c>
      <c r="AM254" s="13">
        <f t="shared" si="90"/>
        <v>842.16</v>
      </c>
    </row>
    <row r="255" spans="1:39" hidden="1" x14ac:dyDescent="0.25">
      <c r="A255" s="14" t="s">
        <v>208</v>
      </c>
      <c r="B255" s="15" t="s">
        <v>467</v>
      </c>
      <c r="C255" s="49" t="s">
        <v>242</v>
      </c>
      <c r="D255" s="56">
        <v>60.5</v>
      </c>
      <c r="E255" s="70">
        <v>0</v>
      </c>
      <c r="F255" s="9">
        <f t="shared" si="85"/>
        <v>0</v>
      </c>
      <c r="G255" s="69">
        <v>0</v>
      </c>
      <c r="H255" s="9">
        <f t="shared" si="86"/>
        <v>0</v>
      </c>
      <c r="I255" s="10"/>
      <c r="J255" s="9">
        <f t="shared" si="73"/>
        <v>0</v>
      </c>
      <c r="K255" s="11"/>
      <c r="L255" s="9">
        <f t="shared" si="74"/>
        <v>0</v>
      </c>
      <c r="M255" s="79">
        <v>12</v>
      </c>
      <c r="N255" s="9">
        <f t="shared" si="87"/>
        <v>842.16</v>
      </c>
      <c r="O255" s="10"/>
      <c r="P255" s="9">
        <f t="shared" si="75"/>
        <v>0</v>
      </c>
      <c r="Q255" s="10"/>
      <c r="R255" s="9">
        <f t="shared" si="76"/>
        <v>0</v>
      </c>
      <c r="S255" s="10"/>
      <c r="T255" s="9">
        <f t="shared" si="77"/>
        <v>0</v>
      </c>
      <c r="U255" s="11"/>
      <c r="V255" s="9">
        <f t="shared" si="78"/>
        <v>0</v>
      </c>
      <c r="W255" s="11"/>
      <c r="X255" s="9">
        <f t="shared" si="79"/>
        <v>0</v>
      </c>
      <c r="Y255" s="10"/>
      <c r="Z255" s="9">
        <f t="shared" si="88"/>
        <v>0</v>
      </c>
      <c r="AA255" s="11"/>
      <c r="AB255" s="9">
        <f t="shared" si="89"/>
        <v>0</v>
      </c>
      <c r="AC255" s="11"/>
      <c r="AD255" s="9">
        <f t="shared" si="80"/>
        <v>0</v>
      </c>
      <c r="AE255" s="11"/>
      <c r="AF255" s="9">
        <f t="shared" si="81"/>
        <v>0</v>
      </c>
      <c r="AG255" s="11"/>
      <c r="AH255" s="9">
        <f t="shared" si="82"/>
        <v>0</v>
      </c>
      <c r="AI255" s="11"/>
      <c r="AJ255" s="9">
        <f t="shared" si="83"/>
        <v>0</v>
      </c>
      <c r="AK255" s="10"/>
      <c r="AL255" s="12">
        <f t="shared" si="84"/>
        <v>0</v>
      </c>
      <c r="AM255" s="13">
        <f t="shared" si="90"/>
        <v>842.16</v>
      </c>
    </row>
    <row r="256" spans="1:39" hidden="1" x14ac:dyDescent="0.25">
      <c r="A256" s="14" t="s">
        <v>208</v>
      </c>
      <c r="B256" s="15" t="s">
        <v>468</v>
      </c>
      <c r="C256" s="49" t="s">
        <v>242</v>
      </c>
      <c r="D256" s="56">
        <v>60.5</v>
      </c>
      <c r="E256" s="70">
        <v>0</v>
      </c>
      <c r="F256" s="9">
        <f t="shared" si="85"/>
        <v>0</v>
      </c>
      <c r="G256" s="69">
        <v>0</v>
      </c>
      <c r="H256" s="9">
        <f t="shared" si="86"/>
        <v>0</v>
      </c>
      <c r="I256" s="10"/>
      <c r="J256" s="9">
        <f t="shared" si="73"/>
        <v>0</v>
      </c>
      <c r="K256" s="11"/>
      <c r="L256" s="9">
        <f t="shared" si="74"/>
        <v>0</v>
      </c>
      <c r="M256" s="10"/>
      <c r="N256" s="9">
        <f t="shared" si="87"/>
        <v>0</v>
      </c>
      <c r="O256" s="10"/>
      <c r="P256" s="9">
        <f t="shared" si="75"/>
        <v>0</v>
      </c>
      <c r="Q256" s="10"/>
      <c r="R256" s="9">
        <f t="shared" si="76"/>
        <v>0</v>
      </c>
      <c r="S256" s="10"/>
      <c r="T256" s="9">
        <f t="shared" si="77"/>
        <v>0</v>
      </c>
      <c r="U256" s="11"/>
      <c r="V256" s="9">
        <f t="shared" si="78"/>
        <v>0</v>
      </c>
      <c r="W256" s="11"/>
      <c r="X256" s="9">
        <f t="shared" si="79"/>
        <v>0</v>
      </c>
      <c r="Y256" s="10"/>
      <c r="Z256" s="9">
        <f t="shared" si="88"/>
        <v>0</v>
      </c>
      <c r="AA256" s="11"/>
      <c r="AB256" s="9">
        <f t="shared" si="89"/>
        <v>0</v>
      </c>
      <c r="AC256" s="11"/>
      <c r="AD256" s="9">
        <f t="shared" si="80"/>
        <v>0</v>
      </c>
      <c r="AE256" s="11"/>
      <c r="AF256" s="9">
        <f t="shared" si="81"/>
        <v>0</v>
      </c>
      <c r="AG256" s="11"/>
      <c r="AH256" s="9">
        <f t="shared" si="82"/>
        <v>0</v>
      </c>
      <c r="AI256" s="11"/>
      <c r="AJ256" s="9">
        <f t="shared" si="83"/>
        <v>0</v>
      </c>
      <c r="AK256" s="10"/>
      <c r="AL256" s="12">
        <f t="shared" si="84"/>
        <v>0</v>
      </c>
      <c r="AM256" s="13">
        <f t="shared" si="90"/>
        <v>0</v>
      </c>
    </row>
    <row r="257" spans="1:39" hidden="1" x14ac:dyDescent="0.25">
      <c r="A257" s="14" t="s">
        <v>208</v>
      </c>
      <c r="B257" s="15" t="s">
        <v>247</v>
      </c>
      <c r="C257" s="49" t="s">
        <v>242</v>
      </c>
      <c r="D257" s="56">
        <v>12.5</v>
      </c>
      <c r="E257" s="70">
        <v>0</v>
      </c>
      <c r="F257" s="9">
        <f t="shared" si="85"/>
        <v>0</v>
      </c>
      <c r="G257" s="69">
        <v>0</v>
      </c>
      <c r="H257" s="9">
        <f t="shared" si="86"/>
        <v>0</v>
      </c>
      <c r="I257" s="10"/>
      <c r="J257" s="9">
        <f t="shared" si="73"/>
        <v>0</v>
      </c>
      <c r="K257" s="11"/>
      <c r="L257" s="9">
        <f t="shared" si="74"/>
        <v>0</v>
      </c>
      <c r="M257" s="78">
        <f>8*12</f>
        <v>96</v>
      </c>
      <c r="N257" s="9">
        <f t="shared" si="87"/>
        <v>1392</v>
      </c>
      <c r="O257" s="10"/>
      <c r="P257" s="9">
        <f t="shared" si="75"/>
        <v>0</v>
      </c>
      <c r="Q257" s="10"/>
      <c r="R257" s="9">
        <f t="shared" si="76"/>
        <v>0</v>
      </c>
      <c r="S257" s="10"/>
      <c r="T257" s="9">
        <f t="shared" si="77"/>
        <v>0</v>
      </c>
      <c r="U257" s="11"/>
      <c r="V257" s="9">
        <f t="shared" si="78"/>
        <v>0</v>
      </c>
      <c r="W257" s="11"/>
      <c r="X257" s="9">
        <f t="shared" si="79"/>
        <v>0</v>
      </c>
      <c r="Y257" s="10"/>
      <c r="Z257" s="9">
        <f t="shared" si="88"/>
        <v>0</v>
      </c>
      <c r="AA257" s="11"/>
      <c r="AB257" s="9">
        <f t="shared" si="89"/>
        <v>0</v>
      </c>
      <c r="AC257" s="11"/>
      <c r="AD257" s="9">
        <f t="shared" si="80"/>
        <v>0</v>
      </c>
      <c r="AE257" s="11"/>
      <c r="AF257" s="9">
        <f t="shared" si="81"/>
        <v>0</v>
      </c>
      <c r="AG257" s="11"/>
      <c r="AH257" s="9">
        <f t="shared" si="82"/>
        <v>0</v>
      </c>
      <c r="AI257" s="11"/>
      <c r="AJ257" s="9">
        <f t="shared" si="83"/>
        <v>0</v>
      </c>
      <c r="AK257" s="10"/>
      <c r="AL257" s="12">
        <f t="shared" si="84"/>
        <v>0</v>
      </c>
      <c r="AM257" s="13">
        <f t="shared" si="90"/>
        <v>1392</v>
      </c>
    </row>
    <row r="258" spans="1:39" hidden="1" x14ac:dyDescent="0.25">
      <c r="A258" s="14" t="s">
        <v>208</v>
      </c>
      <c r="B258" s="15" t="s">
        <v>248</v>
      </c>
      <c r="C258" s="49" t="s">
        <v>242</v>
      </c>
      <c r="D258" s="56">
        <f>150/12</f>
        <v>12.5</v>
      </c>
      <c r="E258" s="70">
        <v>0</v>
      </c>
      <c r="F258" s="9">
        <f t="shared" si="85"/>
        <v>0</v>
      </c>
      <c r="G258" s="69">
        <v>1</v>
      </c>
      <c r="H258" s="9">
        <f t="shared" si="86"/>
        <v>12.5</v>
      </c>
      <c r="I258" s="10"/>
      <c r="J258" s="9">
        <f t="shared" si="73"/>
        <v>0</v>
      </c>
      <c r="K258" s="11"/>
      <c r="L258" s="9">
        <f t="shared" si="74"/>
        <v>0</v>
      </c>
      <c r="M258" s="78">
        <f>2*12</f>
        <v>24</v>
      </c>
      <c r="N258" s="9">
        <f t="shared" si="87"/>
        <v>348</v>
      </c>
      <c r="O258" s="10"/>
      <c r="P258" s="9">
        <f t="shared" si="75"/>
        <v>0</v>
      </c>
      <c r="Q258" s="10"/>
      <c r="R258" s="9">
        <f t="shared" si="76"/>
        <v>0</v>
      </c>
      <c r="S258" s="10"/>
      <c r="T258" s="9">
        <f t="shared" si="77"/>
        <v>0</v>
      </c>
      <c r="U258" s="11"/>
      <c r="V258" s="9">
        <f t="shared" si="78"/>
        <v>0</v>
      </c>
      <c r="W258" s="11"/>
      <c r="X258" s="9">
        <f t="shared" si="79"/>
        <v>0</v>
      </c>
      <c r="Y258" s="10"/>
      <c r="Z258" s="9">
        <f t="shared" si="88"/>
        <v>0</v>
      </c>
      <c r="AA258" s="11"/>
      <c r="AB258" s="9">
        <f t="shared" si="89"/>
        <v>0</v>
      </c>
      <c r="AC258" s="71">
        <f>2*12</f>
        <v>24</v>
      </c>
      <c r="AD258" s="9">
        <f t="shared" si="80"/>
        <v>348</v>
      </c>
      <c r="AE258" s="11"/>
      <c r="AF258" s="9">
        <f t="shared" si="81"/>
        <v>0</v>
      </c>
      <c r="AG258" s="11"/>
      <c r="AH258" s="9">
        <f t="shared" si="82"/>
        <v>0</v>
      </c>
      <c r="AI258" s="11"/>
      <c r="AJ258" s="9">
        <f t="shared" si="83"/>
        <v>0</v>
      </c>
      <c r="AK258" s="10"/>
      <c r="AL258" s="12">
        <f t="shared" si="84"/>
        <v>0</v>
      </c>
      <c r="AM258" s="13">
        <f t="shared" si="90"/>
        <v>708.5</v>
      </c>
    </row>
    <row r="259" spans="1:39" hidden="1" x14ac:dyDescent="0.25">
      <c r="A259" s="14" t="s">
        <v>208</v>
      </c>
      <c r="B259" s="15" t="s">
        <v>469</v>
      </c>
      <c r="C259" s="49" t="s">
        <v>242</v>
      </c>
      <c r="D259" s="56">
        <f>150/12</f>
        <v>12.5</v>
      </c>
      <c r="E259" s="70">
        <v>12</v>
      </c>
      <c r="F259" s="9">
        <f t="shared" si="85"/>
        <v>150</v>
      </c>
      <c r="G259" s="69">
        <v>0</v>
      </c>
      <c r="H259" s="9">
        <f t="shared" si="86"/>
        <v>0</v>
      </c>
      <c r="I259" s="10"/>
      <c r="J259" s="9">
        <f t="shared" si="73"/>
        <v>0</v>
      </c>
      <c r="K259" s="11"/>
      <c r="L259" s="9">
        <f t="shared" si="74"/>
        <v>0</v>
      </c>
      <c r="M259" s="78">
        <v>12</v>
      </c>
      <c r="N259" s="9">
        <f t="shared" si="87"/>
        <v>174</v>
      </c>
      <c r="O259" s="10"/>
      <c r="P259" s="9">
        <f t="shared" si="75"/>
        <v>0</v>
      </c>
      <c r="Q259" s="10"/>
      <c r="R259" s="9">
        <f t="shared" si="76"/>
        <v>0</v>
      </c>
      <c r="S259" s="10"/>
      <c r="T259" s="9">
        <f t="shared" si="77"/>
        <v>0</v>
      </c>
      <c r="U259" s="11"/>
      <c r="V259" s="9">
        <f t="shared" si="78"/>
        <v>0</v>
      </c>
      <c r="W259" s="11"/>
      <c r="X259" s="9">
        <f t="shared" si="79"/>
        <v>0</v>
      </c>
      <c r="Y259" s="10"/>
      <c r="Z259" s="9">
        <f t="shared" si="88"/>
        <v>0</v>
      </c>
      <c r="AA259" s="11"/>
      <c r="AB259" s="9">
        <f t="shared" si="89"/>
        <v>0</v>
      </c>
      <c r="AC259" s="11"/>
      <c r="AD259" s="9">
        <f t="shared" si="80"/>
        <v>0</v>
      </c>
      <c r="AE259" s="11"/>
      <c r="AF259" s="9">
        <f t="shared" si="81"/>
        <v>0</v>
      </c>
      <c r="AG259" s="11"/>
      <c r="AH259" s="9">
        <f t="shared" si="82"/>
        <v>0</v>
      </c>
      <c r="AI259" s="11"/>
      <c r="AJ259" s="9">
        <f t="shared" si="83"/>
        <v>0</v>
      </c>
      <c r="AK259" s="10"/>
      <c r="AL259" s="12">
        <f t="shared" si="84"/>
        <v>0</v>
      </c>
      <c r="AM259" s="13">
        <f t="shared" si="90"/>
        <v>324</v>
      </c>
    </row>
    <row r="260" spans="1:39" hidden="1" x14ac:dyDescent="0.25">
      <c r="A260" s="14" t="s">
        <v>208</v>
      </c>
      <c r="B260" s="15" t="s">
        <v>470</v>
      </c>
      <c r="C260" s="49" t="s">
        <v>242</v>
      </c>
      <c r="D260" s="56">
        <v>12.5</v>
      </c>
      <c r="E260" s="70">
        <v>12</v>
      </c>
      <c r="F260" s="9">
        <f t="shared" si="85"/>
        <v>150</v>
      </c>
      <c r="G260" s="69">
        <v>0</v>
      </c>
      <c r="H260" s="9">
        <f t="shared" si="86"/>
        <v>0</v>
      </c>
      <c r="I260" s="10"/>
      <c r="J260" s="9">
        <f t="shared" si="73"/>
        <v>0</v>
      </c>
      <c r="K260" s="11"/>
      <c r="L260" s="9">
        <f t="shared" si="74"/>
        <v>0</v>
      </c>
      <c r="M260" s="10"/>
      <c r="N260" s="9">
        <f t="shared" si="87"/>
        <v>0</v>
      </c>
      <c r="O260" s="10"/>
      <c r="P260" s="9">
        <f t="shared" si="75"/>
        <v>0</v>
      </c>
      <c r="Q260" s="10"/>
      <c r="R260" s="9">
        <f t="shared" si="76"/>
        <v>0</v>
      </c>
      <c r="S260" s="10"/>
      <c r="T260" s="9">
        <f t="shared" si="77"/>
        <v>0</v>
      </c>
      <c r="U260" s="11"/>
      <c r="V260" s="9">
        <f t="shared" si="78"/>
        <v>0</v>
      </c>
      <c r="W260" s="11"/>
      <c r="X260" s="9">
        <f t="shared" si="79"/>
        <v>0</v>
      </c>
      <c r="Y260" s="10"/>
      <c r="Z260" s="9">
        <f t="shared" si="88"/>
        <v>0</v>
      </c>
      <c r="AA260" s="11"/>
      <c r="AB260" s="9">
        <f t="shared" si="89"/>
        <v>0</v>
      </c>
      <c r="AC260" s="71">
        <f>2*12</f>
        <v>24</v>
      </c>
      <c r="AD260" s="9">
        <f t="shared" si="80"/>
        <v>348</v>
      </c>
      <c r="AE260" s="11"/>
      <c r="AF260" s="9">
        <f t="shared" si="81"/>
        <v>0</v>
      </c>
      <c r="AG260" s="11"/>
      <c r="AH260" s="9">
        <f t="shared" si="82"/>
        <v>0</v>
      </c>
      <c r="AI260" s="11"/>
      <c r="AJ260" s="9">
        <f t="shared" si="83"/>
        <v>0</v>
      </c>
      <c r="AK260" s="10"/>
      <c r="AL260" s="12">
        <f t="shared" si="84"/>
        <v>0</v>
      </c>
      <c r="AM260" s="13">
        <f t="shared" si="90"/>
        <v>498</v>
      </c>
    </row>
    <row r="261" spans="1:39" hidden="1" x14ac:dyDescent="0.25">
      <c r="A261" s="14" t="s">
        <v>208</v>
      </c>
      <c r="B261" s="15" t="s">
        <v>249</v>
      </c>
      <c r="C261" s="44" t="s">
        <v>250</v>
      </c>
      <c r="D261" s="56">
        <v>61.25</v>
      </c>
      <c r="E261" s="70">
        <v>24</v>
      </c>
      <c r="F261" s="9">
        <f t="shared" si="85"/>
        <v>1470</v>
      </c>
      <c r="G261" s="69">
        <v>0</v>
      </c>
      <c r="H261" s="9">
        <f t="shared" si="86"/>
        <v>0</v>
      </c>
      <c r="I261" s="10"/>
      <c r="J261" s="9">
        <f t="shared" si="73"/>
        <v>0</v>
      </c>
      <c r="K261" s="11"/>
      <c r="L261" s="9">
        <f t="shared" si="74"/>
        <v>0</v>
      </c>
      <c r="M261" s="10"/>
      <c r="N261" s="9">
        <f t="shared" si="87"/>
        <v>0</v>
      </c>
      <c r="O261" s="10"/>
      <c r="P261" s="9">
        <f t="shared" si="75"/>
        <v>0</v>
      </c>
      <c r="Q261" s="10"/>
      <c r="R261" s="9">
        <f t="shared" si="76"/>
        <v>0</v>
      </c>
      <c r="S261" s="10"/>
      <c r="T261" s="9">
        <f t="shared" si="77"/>
        <v>0</v>
      </c>
      <c r="U261" s="11"/>
      <c r="V261" s="9">
        <f t="shared" si="78"/>
        <v>0</v>
      </c>
      <c r="W261" s="11"/>
      <c r="X261" s="9">
        <f t="shared" si="79"/>
        <v>0</v>
      </c>
      <c r="Y261" s="10"/>
      <c r="Z261" s="9">
        <f t="shared" si="88"/>
        <v>0</v>
      </c>
      <c r="AA261" s="11"/>
      <c r="AB261" s="9">
        <f t="shared" si="89"/>
        <v>0</v>
      </c>
      <c r="AC261" s="11"/>
      <c r="AD261" s="9">
        <f t="shared" si="80"/>
        <v>0</v>
      </c>
      <c r="AE261" s="11"/>
      <c r="AF261" s="9">
        <f t="shared" si="81"/>
        <v>0</v>
      </c>
      <c r="AG261" s="11"/>
      <c r="AH261" s="9">
        <f t="shared" si="82"/>
        <v>0</v>
      </c>
      <c r="AI261" s="11"/>
      <c r="AJ261" s="9">
        <f t="shared" si="83"/>
        <v>0</v>
      </c>
      <c r="AK261" s="10"/>
      <c r="AL261" s="12">
        <f t="shared" si="84"/>
        <v>0</v>
      </c>
      <c r="AM261" s="13">
        <f t="shared" si="90"/>
        <v>1470</v>
      </c>
    </row>
    <row r="262" spans="1:39" hidden="1" x14ac:dyDescent="0.25">
      <c r="A262" s="14" t="s">
        <v>208</v>
      </c>
      <c r="B262" s="15" t="s">
        <v>251</v>
      </c>
      <c r="C262" s="44" t="s">
        <v>210</v>
      </c>
      <c r="D262" s="56">
        <v>107</v>
      </c>
      <c r="E262" s="70">
        <v>0</v>
      </c>
      <c r="F262" s="9">
        <f t="shared" si="85"/>
        <v>0</v>
      </c>
      <c r="G262" s="69">
        <v>0</v>
      </c>
      <c r="H262" s="9">
        <f t="shared" si="86"/>
        <v>0</v>
      </c>
      <c r="I262" s="10"/>
      <c r="J262" s="9">
        <f t="shared" si="73"/>
        <v>0</v>
      </c>
      <c r="K262" s="11"/>
      <c r="L262" s="9">
        <f t="shared" si="74"/>
        <v>0</v>
      </c>
      <c r="M262" s="10"/>
      <c r="N262" s="9">
        <f t="shared" si="87"/>
        <v>0</v>
      </c>
      <c r="O262" s="10"/>
      <c r="P262" s="9">
        <f t="shared" si="75"/>
        <v>0</v>
      </c>
      <c r="Q262" s="10"/>
      <c r="R262" s="9">
        <f t="shared" si="76"/>
        <v>0</v>
      </c>
      <c r="S262" s="10"/>
      <c r="T262" s="9">
        <f t="shared" si="77"/>
        <v>0</v>
      </c>
      <c r="U262" s="11"/>
      <c r="V262" s="9">
        <f t="shared" si="78"/>
        <v>0</v>
      </c>
      <c r="W262" s="11"/>
      <c r="X262" s="9">
        <f t="shared" si="79"/>
        <v>0</v>
      </c>
      <c r="Y262" s="10"/>
      <c r="Z262" s="9">
        <f t="shared" si="88"/>
        <v>0</v>
      </c>
      <c r="AA262" s="11"/>
      <c r="AB262" s="9">
        <f t="shared" si="89"/>
        <v>0</v>
      </c>
      <c r="AC262" s="11"/>
      <c r="AD262" s="9">
        <f t="shared" si="80"/>
        <v>0</v>
      </c>
      <c r="AE262" s="11"/>
      <c r="AF262" s="9">
        <f t="shared" si="81"/>
        <v>0</v>
      </c>
      <c r="AG262" s="11"/>
      <c r="AH262" s="9">
        <f t="shared" si="82"/>
        <v>0</v>
      </c>
      <c r="AI262" s="11"/>
      <c r="AJ262" s="9">
        <f t="shared" si="83"/>
        <v>0</v>
      </c>
      <c r="AK262" s="10"/>
      <c r="AL262" s="12">
        <f t="shared" si="84"/>
        <v>0</v>
      </c>
      <c r="AM262" s="13">
        <f t="shared" si="90"/>
        <v>0</v>
      </c>
    </row>
    <row r="263" spans="1:39" hidden="1" x14ac:dyDescent="0.25">
      <c r="A263" s="14" t="s">
        <v>208</v>
      </c>
      <c r="B263" s="15" t="s">
        <v>252</v>
      </c>
      <c r="C263" s="49" t="s">
        <v>210</v>
      </c>
      <c r="D263" s="56">
        <v>5.5</v>
      </c>
      <c r="E263" s="70">
        <v>0</v>
      </c>
      <c r="F263" s="9">
        <f t="shared" si="85"/>
        <v>0</v>
      </c>
      <c r="G263" s="69">
        <v>0</v>
      </c>
      <c r="H263" s="9">
        <f t="shared" si="86"/>
        <v>0</v>
      </c>
      <c r="I263" s="10"/>
      <c r="J263" s="9">
        <f t="shared" si="73"/>
        <v>0</v>
      </c>
      <c r="K263" s="11"/>
      <c r="L263" s="9">
        <f t="shared" si="74"/>
        <v>0</v>
      </c>
      <c r="M263" s="10"/>
      <c r="N263" s="9">
        <f t="shared" si="87"/>
        <v>0</v>
      </c>
      <c r="O263" s="10"/>
      <c r="P263" s="9">
        <f t="shared" si="75"/>
        <v>0</v>
      </c>
      <c r="Q263" s="10"/>
      <c r="R263" s="9">
        <f t="shared" si="76"/>
        <v>0</v>
      </c>
      <c r="S263" s="10"/>
      <c r="T263" s="9">
        <f t="shared" si="77"/>
        <v>0</v>
      </c>
      <c r="U263" s="11"/>
      <c r="V263" s="9">
        <f t="shared" si="78"/>
        <v>0</v>
      </c>
      <c r="W263" s="11"/>
      <c r="X263" s="9">
        <f t="shared" si="79"/>
        <v>0</v>
      </c>
      <c r="Y263" s="10"/>
      <c r="Z263" s="9">
        <f t="shared" si="88"/>
        <v>0</v>
      </c>
      <c r="AA263" s="11"/>
      <c r="AB263" s="9">
        <f t="shared" si="89"/>
        <v>0</v>
      </c>
      <c r="AC263" s="11"/>
      <c r="AD263" s="9">
        <f t="shared" si="80"/>
        <v>0</v>
      </c>
      <c r="AE263" s="11"/>
      <c r="AF263" s="9">
        <f t="shared" si="81"/>
        <v>0</v>
      </c>
      <c r="AG263" s="11"/>
      <c r="AH263" s="9">
        <f t="shared" si="82"/>
        <v>0</v>
      </c>
      <c r="AI263" s="11"/>
      <c r="AJ263" s="9">
        <f t="shared" si="83"/>
        <v>0</v>
      </c>
      <c r="AK263" s="10"/>
      <c r="AL263" s="12">
        <f t="shared" si="84"/>
        <v>0</v>
      </c>
      <c r="AM263" s="13">
        <f t="shared" si="90"/>
        <v>0</v>
      </c>
    </row>
    <row r="264" spans="1:39" hidden="1" x14ac:dyDescent="0.25">
      <c r="A264" s="14" t="s">
        <v>208</v>
      </c>
      <c r="B264" s="15" t="s">
        <v>253</v>
      </c>
      <c r="C264" s="49" t="s">
        <v>210</v>
      </c>
      <c r="D264" s="56">
        <v>164</v>
      </c>
      <c r="E264" s="70">
        <v>0</v>
      </c>
      <c r="F264" s="9">
        <f t="shared" si="85"/>
        <v>0</v>
      </c>
      <c r="G264" s="69">
        <v>0</v>
      </c>
      <c r="H264" s="9">
        <f t="shared" si="86"/>
        <v>0</v>
      </c>
      <c r="I264" s="10"/>
      <c r="J264" s="9">
        <f t="shared" si="73"/>
        <v>0</v>
      </c>
      <c r="K264" s="11"/>
      <c r="L264" s="9">
        <f t="shared" si="74"/>
        <v>0</v>
      </c>
      <c r="M264" s="10"/>
      <c r="N264" s="9">
        <f t="shared" si="87"/>
        <v>0</v>
      </c>
      <c r="O264" s="10"/>
      <c r="P264" s="9">
        <f t="shared" si="75"/>
        <v>0</v>
      </c>
      <c r="Q264" s="10"/>
      <c r="R264" s="9">
        <f t="shared" si="76"/>
        <v>0</v>
      </c>
      <c r="S264" s="10"/>
      <c r="T264" s="9">
        <f t="shared" si="77"/>
        <v>0</v>
      </c>
      <c r="U264" s="11"/>
      <c r="V264" s="9">
        <f t="shared" si="78"/>
        <v>0</v>
      </c>
      <c r="W264" s="11"/>
      <c r="X264" s="9">
        <f t="shared" si="79"/>
        <v>0</v>
      </c>
      <c r="Y264" s="10"/>
      <c r="Z264" s="9">
        <f t="shared" si="88"/>
        <v>0</v>
      </c>
      <c r="AA264" s="11"/>
      <c r="AB264" s="9">
        <f t="shared" si="89"/>
        <v>0</v>
      </c>
      <c r="AC264" s="11"/>
      <c r="AD264" s="9">
        <f t="shared" si="80"/>
        <v>0</v>
      </c>
      <c r="AE264" s="11"/>
      <c r="AF264" s="9">
        <f t="shared" si="81"/>
        <v>0</v>
      </c>
      <c r="AG264" s="11"/>
      <c r="AH264" s="9">
        <f t="shared" si="82"/>
        <v>0</v>
      </c>
      <c r="AI264" s="11"/>
      <c r="AJ264" s="9">
        <f t="shared" si="83"/>
        <v>0</v>
      </c>
      <c r="AK264" s="10"/>
      <c r="AL264" s="12">
        <f t="shared" si="84"/>
        <v>0</v>
      </c>
      <c r="AM264" s="13">
        <f t="shared" si="90"/>
        <v>0</v>
      </c>
    </row>
    <row r="265" spans="1:39" hidden="1" x14ac:dyDescent="0.25">
      <c r="A265" s="14" t="s">
        <v>208</v>
      </c>
      <c r="B265" s="15" t="s">
        <v>254</v>
      </c>
      <c r="C265" s="44" t="s">
        <v>29</v>
      </c>
      <c r="D265" s="56">
        <v>12</v>
      </c>
      <c r="E265" s="70">
        <v>0</v>
      </c>
      <c r="F265" s="9">
        <f t="shared" si="85"/>
        <v>0</v>
      </c>
      <c r="G265" s="69">
        <v>0</v>
      </c>
      <c r="H265" s="9">
        <f t="shared" si="86"/>
        <v>0</v>
      </c>
      <c r="I265" s="10"/>
      <c r="J265" s="9">
        <f t="shared" si="73"/>
        <v>0</v>
      </c>
      <c r="K265" s="11"/>
      <c r="L265" s="9">
        <f t="shared" si="74"/>
        <v>0</v>
      </c>
      <c r="M265" s="11"/>
      <c r="N265" s="9">
        <f t="shared" si="87"/>
        <v>0</v>
      </c>
      <c r="O265" s="79">
        <v>24</v>
      </c>
      <c r="P265" s="9">
        <f t="shared" si="75"/>
        <v>334.08</v>
      </c>
      <c r="Q265" s="10"/>
      <c r="R265" s="9">
        <f t="shared" si="76"/>
        <v>0</v>
      </c>
      <c r="S265" s="10"/>
      <c r="T265" s="9">
        <f t="shared" si="77"/>
        <v>0</v>
      </c>
      <c r="U265" s="11"/>
      <c r="V265" s="9">
        <f t="shared" si="78"/>
        <v>0</v>
      </c>
      <c r="W265" s="11">
        <v>15</v>
      </c>
      <c r="X265" s="9">
        <f>(W265*D265)*1.16</f>
        <v>208.79999999999998</v>
      </c>
      <c r="Y265" s="10"/>
      <c r="Z265" s="9">
        <f t="shared" si="88"/>
        <v>0</v>
      </c>
      <c r="AA265" s="78">
        <v>12</v>
      </c>
      <c r="AB265" s="9">
        <f t="shared" si="89"/>
        <v>167.04</v>
      </c>
      <c r="AC265" s="11"/>
      <c r="AD265" s="9">
        <f t="shared" si="80"/>
        <v>0</v>
      </c>
      <c r="AE265" s="11"/>
      <c r="AF265" s="9">
        <f t="shared" si="81"/>
        <v>0</v>
      </c>
      <c r="AG265" s="11">
        <f>25+2</f>
        <v>27</v>
      </c>
      <c r="AH265" s="9">
        <f t="shared" si="82"/>
        <v>375.84</v>
      </c>
      <c r="AI265" s="11"/>
      <c r="AJ265" s="9">
        <f t="shared" si="83"/>
        <v>0</v>
      </c>
      <c r="AK265" s="10"/>
      <c r="AL265" s="12">
        <f t="shared" si="84"/>
        <v>0</v>
      </c>
      <c r="AM265" s="13">
        <f t="shared" si="90"/>
        <v>1085.76</v>
      </c>
    </row>
    <row r="266" spans="1:39" hidden="1" x14ac:dyDescent="0.25">
      <c r="A266" s="14" t="s">
        <v>208</v>
      </c>
      <c r="B266" s="15" t="s">
        <v>255</v>
      </c>
      <c r="C266" s="44" t="s">
        <v>228</v>
      </c>
      <c r="D266" s="59">
        <v>1.71</v>
      </c>
      <c r="E266" s="70">
        <v>10</v>
      </c>
      <c r="F266" s="9">
        <f t="shared" si="85"/>
        <v>17.100000000000001</v>
      </c>
      <c r="G266" s="69">
        <v>1</v>
      </c>
      <c r="H266" s="9">
        <f t="shared" si="86"/>
        <v>1.71</v>
      </c>
      <c r="I266" s="10"/>
      <c r="J266" s="9">
        <f t="shared" si="73"/>
        <v>0</v>
      </c>
      <c r="K266" s="11"/>
      <c r="L266" s="9">
        <f t="shared" si="74"/>
        <v>0</v>
      </c>
      <c r="M266" s="10"/>
      <c r="N266" s="9">
        <f t="shared" si="87"/>
        <v>0</v>
      </c>
      <c r="O266" s="10"/>
      <c r="P266" s="9">
        <f t="shared" si="75"/>
        <v>0</v>
      </c>
      <c r="Q266" s="10"/>
      <c r="R266" s="9">
        <f t="shared" si="76"/>
        <v>0</v>
      </c>
      <c r="S266" s="10"/>
      <c r="T266" s="9">
        <f t="shared" si="77"/>
        <v>0</v>
      </c>
      <c r="U266" s="11"/>
      <c r="V266" s="9">
        <f t="shared" si="78"/>
        <v>0</v>
      </c>
      <c r="W266" s="11"/>
      <c r="X266" s="9">
        <f t="shared" si="79"/>
        <v>0</v>
      </c>
      <c r="Y266" s="10"/>
      <c r="Z266" s="9">
        <f t="shared" si="88"/>
        <v>0</v>
      </c>
      <c r="AA266" s="11"/>
      <c r="AB266" s="9">
        <f t="shared" si="89"/>
        <v>0</v>
      </c>
      <c r="AC266" s="11"/>
      <c r="AD266" s="9">
        <f t="shared" si="80"/>
        <v>0</v>
      </c>
      <c r="AE266" s="11"/>
      <c r="AF266" s="9">
        <f t="shared" si="81"/>
        <v>0</v>
      </c>
      <c r="AG266" s="11"/>
      <c r="AH266" s="9">
        <f t="shared" si="82"/>
        <v>0</v>
      </c>
      <c r="AI266" s="11"/>
      <c r="AJ266" s="9">
        <f t="shared" si="83"/>
        <v>0</v>
      </c>
      <c r="AK266" s="10"/>
      <c r="AL266" s="12">
        <f t="shared" si="84"/>
        <v>0</v>
      </c>
      <c r="AM266" s="13">
        <f t="shared" si="90"/>
        <v>18.810000000000002</v>
      </c>
    </row>
    <row r="267" spans="1:39" hidden="1" x14ac:dyDescent="0.25">
      <c r="A267" s="14" t="s">
        <v>208</v>
      </c>
      <c r="B267" s="15" t="s">
        <v>256</v>
      </c>
      <c r="C267" s="44" t="s">
        <v>228</v>
      </c>
      <c r="D267" s="56">
        <v>25</v>
      </c>
      <c r="E267" s="70">
        <v>0</v>
      </c>
      <c r="F267" s="9">
        <f t="shared" si="85"/>
        <v>0</v>
      </c>
      <c r="G267" s="69">
        <v>0</v>
      </c>
      <c r="H267" s="9">
        <f t="shared" si="86"/>
        <v>0</v>
      </c>
      <c r="I267" s="10"/>
      <c r="J267" s="9">
        <f t="shared" si="73"/>
        <v>0</v>
      </c>
      <c r="K267" s="11"/>
      <c r="L267" s="9">
        <f t="shared" si="74"/>
        <v>0</v>
      </c>
      <c r="M267" s="10"/>
      <c r="N267" s="9">
        <f t="shared" si="87"/>
        <v>0</v>
      </c>
      <c r="O267" s="10"/>
      <c r="P267" s="9">
        <f t="shared" si="75"/>
        <v>0</v>
      </c>
      <c r="Q267" s="10"/>
      <c r="R267" s="9">
        <f t="shared" si="76"/>
        <v>0</v>
      </c>
      <c r="S267" s="10"/>
      <c r="T267" s="9">
        <f t="shared" si="77"/>
        <v>0</v>
      </c>
      <c r="U267" s="11"/>
      <c r="V267" s="9">
        <f t="shared" si="78"/>
        <v>0</v>
      </c>
      <c r="W267" s="11"/>
      <c r="X267" s="9">
        <f t="shared" si="79"/>
        <v>0</v>
      </c>
      <c r="Y267" s="10"/>
      <c r="Z267" s="9">
        <f t="shared" si="88"/>
        <v>0</v>
      </c>
      <c r="AA267" s="11"/>
      <c r="AB267" s="9">
        <f t="shared" si="89"/>
        <v>0</v>
      </c>
      <c r="AC267" s="11"/>
      <c r="AD267" s="9">
        <f t="shared" si="80"/>
        <v>0</v>
      </c>
      <c r="AE267" s="11"/>
      <c r="AF267" s="9">
        <f t="shared" si="81"/>
        <v>0</v>
      </c>
      <c r="AG267" s="11"/>
      <c r="AH267" s="9">
        <f t="shared" si="82"/>
        <v>0</v>
      </c>
      <c r="AI267" s="11"/>
      <c r="AJ267" s="9">
        <f t="shared" si="83"/>
        <v>0</v>
      </c>
      <c r="AK267" s="10"/>
      <c r="AL267" s="12">
        <f t="shared" si="84"/>
        <v>0</v>
      </c>
      <c r="AM267" s="13">
        <f t="shared" si="90"/>
        <v>0</v>
      </c>
    </row>
    <row r="268" spans="1:39" hidden="1" x14ac:dyDescent="0.25">
      <c r="A268" s="14" t="s">
        <v>208</v>
      </c>
      <c r="B268" s="15" t="s">
        <v>257</v>
      </c>
      <c r="C268" s="44" t="s">
        <v>15</v>
      </c>
      <c r="D268" s="56">
        <v>54</v>
      </c>
      <c r="E268" s="70">
        <v>3</v>
      </c>
      <c r="F268" s="9">
        <f t="shared" si="85"/>
        <v>162</v>
      </c>
      <c r="G268" s="69">
        <v>0</v>
      </c>
      <c r="H268" s="9">
        <f t="shared" si="86"/>
        <v>0</v>
      </c>
      <c r="I268" s="10"/>
      <c r="J268" s="9">
        <f t="shared" si="73"/>
        <v>0</v>
      </c>
      <c r="K268" s="11"/>
      <c r="L268" s="9">
        <f t="shared" si="74"/>
        <v>0</v>
      </c>
      <c r="M268" s="10"/>
      <c r="N268" s="9">
        <f t="shared" si="87"/>
        <v>0</v>
      </c>
      <c r="O268" s="10"/>
      <c r="P268" s="9">
        <f t="shared" si="75"/>
        <v>0</v>
      </c>
      <c r="Q268" s="10"/>
      <c r="R268" s="9">
        <f t="shared" si="76"/>
        <v>0</v>
      </c>
      <c r="S268" s="10"/>
      <c r="T268" s="9">
        <f t="shared" si="77"/>
        <v>0</v>
      </c>
      <c r="U268" s="11"/>
      <c r="V268" s="9">
        <f t="shared" si="78"/>
        <v>0</v>
      </c>
      <c r="W268" s="11"/>
      <c r="X268" s="9">
        <f t="shared" si="79"/>
        <v>0</v>
      </c>
      <c r="Y268" s="10"/>
      <c r="Z268" s="9">
        <f t="shared" si="88"/>
        <v>0</v>
      </c>
      <c r="AA268" s="11"/>
      <c r="AB268" s="9">
        <f t="shared" si="89"/>
        <v>0</v>
      </c>
      <c r="AC268" s="11"/>
      <c r="AD268" s="9">
        <f t="shared" si="80"/>
        <v>0</v>
      </c>
      <c r="AE268" s="11"/>
      <c r="AF268" s="9">
        <f t="shared" si="81"/>
        <v>0</v>
      </c>
      <c r="AG268" s="11"/>
      <c r="AH268" s="9">
        <f t="shared" si="82"/>
        <v>0</v>
      </c>
      <c r="AI268" s="11"/>
      <c r="AJ268" s="9">
        <f t="shared" si="83"/>
        <v>0</v>
      </c>
      <c r="AK268" s="10"/>
      <c r="AL268" s="12">
        <f t="shared" si="84"/>
        <v>0</v>
      </c>
      <c r="AM268" s="13">
        <f t="shared" si="90"/>
        <v>162</v>
      </c>
    </row>
    <row r="269" spans="1:39" hidden="1" x14ac:dyDescent="0.25">
      <c r="A269" s="14" t="s">
        <v>208</v>
      </c>
      <c r="B269" s="15" t="s">
        <v>258</v>
      </c>
      <c r="C269" s="44" t="s">
        <v>210</v>
      </c>
      <c r="D269" s="56">
        <v>95</v>
      </c>
      <c r="E269" s="70">
        <v>0</v>
      </c>
      <c r="F269" s="9">
        <f t="shared" si="85"/>
        <v>0</v>
      </c>
      <c r="G269" s="69">
        <v>0</v>
      </c>
      <c r="H269" s="9">
        <f t="shared" si="86"/>
        <v>0</v>
      </c>
      <c r="I269" s="10"/>
      <c r="J269" s="9">
        <f t="shared" si="73"/>
        <v>0</v>
      </c>
      <c r="K269" s="11"/>
      <c r="L269" s="9">
        <f t="shared" si="74"/>
        <v>0</v>
      </c>
      <c r="M269" s="10"/>
      <c r="N269" s="9">
        <f t="shared" si="87"/>
        <v>0</v>
      </c>
      <c r="O269" s="10"/>
      <c r="P269" s="9">
        <f t="shared" si="75"/>
        <v>0</v>
      </c>
      <c r="Q269" s="10"/>
      <c r="R269" s="9">
        <f t="shared" si="76"/>
        <v>0</v>
      </c>
      <c r="S269" s="10"/>
      <c r="T269" s="9">
        <f t="shared" si="77"/>
        <v>0</v>
      </c>
      <c r="U269" s="11"/>
      <c r="V269" s="9">
        <f t="shared" si="78"/>
        <v>0</v>
      </c>
      <c r="W269" s="11"/>
      <c r="X269" s="9">
        <f t="shared" si="79"/>
        <v>0</v>
      </c>
      <c r="Y269" s="10"/>
      <c r="Z269" s="9">
        <f t="shared" si="88"/>
        <v>0</v>
      </c>
      <c r="AA269" s="11"/>
      <c r="AB269" s="9">
        <f t="shared" si="89"/>
        <v>0</v>
      </c>
      <c r="AC269" s="11"/>
      <c r="AD269" s="9">
        <f t="shared" si="80"/>
        <v>0</v>
      </c>
      <c r="AE269" s="11"/>
      <c r="AF269" s="9">
        <f t="shared" si="81"/>
        <v>0</v>
      </c>
      <c r="AG269" s="11"/>
      <c r="AH269" s="9">
        <f t="shared" si="82"/>
        <v>0</v>
      </c>
      <c r="AI269" s="11"/>
      <c r="AJ269" s="9">
        <f t="shared" si="83"/>
        <v>0</v>
      </c>
      <c r="AK269" s="10"/>
      <c r="AL269" s="12">
        <f t="shared" si="84"/>
        <v>0</v>
      </c>
      <c r="AM269" s="13">
        <f t="shared" si="90"/>
        <v>0</v>
      </c>
    </row>
    <row r="270" spans="1:39" hidden="1" x14ac:dyDescent="0.25">
      <c r="A270" s="14" t="s">
        <v>208</v>
      </c>
      <c r="B270" s="15" t="s">
        <v>259</v>
      </c>
      <c r="C270" s="44" t="s">
        <v>210</v>
      </c>
      <c r="D270" s="56">
        <v>33.5</v>
      </c>
      <c r="E270" s="70">
        <v>0</v>
      </c>
      <c r="F270" s="9">
        <f t="shared" si="85"/>
        <v>0</v>
      </c>
      <c r="G270" s="69">
        <v>0</v>
      </c>
      <c r="H270" s="9">
        <f t="shared" si="86"/>
        <v>0</v>
      </c>
      <c r="I270" s="10"/>
      <c r="J270" s="9">
        <f t="shared" si="73"/>
        <v>0</v>
      </c>
      <c r="K270" s="11"/>
      <c r="L270" s="9">
        <f t="shared" si="74"/>
        <v>0</v>
      </c>
      <c r="M270" s="10"/>
      <c r="N270" s="9">
        <f t="shared" si="87"/>
        <v>0</v>
      </c>
      <c r="O270" s="10"/>
      <c r="P270" s="9">
        <f t="shared" si="75"/>
        <v>0</v>
      </c>
      <c r="Q270" s="10"/>
      <c r="R270" s="9">
        <f t="shared" si="76"/>
        <v>0</v>
      </c>
      <c r="S270" s="10"/>
      <c r="T270" s="9">
        <f t="shared" si="77"/>
        <v>0</v>
      </c>
      <c r="U270" s="11"/>
      <c r="V270" s="9">
        <f t="shared" si="78"/>
        <v>0</v>
      </c>
      <c r="W270" s="11"/>
      <c r="X270" s="9">
        <f t="shared" si="79"/>
        <v>0</v>
      </c>
      <c r="Y270" s="10"/>
      <c r="Z270" s="9">
        <f t="shared" si="88"/>
        <v>0</v>
      </c>
      <c r="AA270" s="11"/>
      <c r="AB270" s="9">
        <f t="shared" si="89"/>
        <v>0</v>
      </c>
      <c r="AC270" s="11"/>
      <c r="AD270" s="9">
        <f t="shared" si="80"/>
        <v>0</v>
      </c>
      <c r="AE270" s="11"/>
      <c r="AF270" s="9">
        <f t="shared" si="81"/>
        <v>0</v>
      </c>
      <c r="AG270" s="11"/>
      <c r="AH270" s="9">
        <f t="shared" si="82"/>
        <v>0</v>
      </c>
      <c r="AI270" s="11"/>
      <c r="AJ270" s="9">
        <f t="shared" si="83"/>
        <v>0</v>
      </c>
      <c r="AK270" s="10"/>
      <c r="AL270" s="12">
        <f t="shared" si="84"/>
        <v>0</v>
      </c>
      <c r="AM270" s="13">
        <f t="shared" si="90"/>
        <v>0</v>
      </c>
    </row>
    <row r="271" spans="1:39" hidden="1" x14ac:dyDescent="0.25">
      <c r="A271" s="14" t="s">
        <v>208</v>
      </c>
      <c r="B271" s="15" t="s">
        <v>260</v>
      </c>
      <c r="C271" s="44" t="s">
        <v>210</v>
      </c>
      <c r="D271" s="56">
        <v>95</v>
      </c>
      <c r="E271" s="70">
        <v>0</v>
      </c>
      <c r="F271" s="9">
        <f t="shared" si="85"/>
        <v>0</v>
      </c>
      <c r="G271" s="69">
        <v>0</v>
      </c>
      <c r="H271" s="9">
        <f t="shared" si="86"/>
        <v>0</v>
      </c>
      <c r="I271" s="10"/>
      <c r="J271" s="9">
        <f t="shared" si="73"/>
        <v>0</v>
      </c>
      <c r="K271" s="11"/>
      <c r="L271" s="9">
        <f t="shared" si="74"/>
        <v>0</v>
      </c>
      <c r="M271" s="10"/>
      <c r="N271" s="9">
        <f t="shared" si="87"/>
        <v>0</v>
      </c>
      <c r="O271" s="10"/>
      <c r="P271" s="9">
        <f t="shared" si="75"/>
        <v>0</v>
      </c>
      <c r="Q271" s="10"/>
      <c r="R271" s="9">
        <f t="shared" si="76"/>
        <v>0</v>
      </c>
      <c r="S271" s="10"/>
      <c r="T271" s="9">
        <f t="shared" si="77"/>
        <v>0</v>
      </c>
      <c r="U271" s="11"/>
      <c r="V271" s="9">
        <f t="shared" si="78"/>
        <v>0</v>
      </c>
      <c r="W271" s="11"/>
      <c r="X271" s="9">
        <f t="shared" si="79"/>
        <v>0</v>
      </c>
      <c r="Y271" s="10"/>
      <c r="Z271" s="9">
        <f t="shared" si="88"/>
        <v>0</v>
      </c>
      <c r="AA271" s="11"/>
      <c r="AB271" s="9">
        <f t="shared" si="89"/>
        <v>0</v>
      </c>
      <c r="AC271" s="11"/>
      <c r="AD271" s="9">
        <f t="shared" si="80"/>
        <v>0</v>
      </c>
      <c r="AE271" s="11"/>
      <c r="AF271" s="9">
        <f t="shared" si="81"/>
        <v>0</v>
      </c>
      <c r="AG271" s="11"/>
      <c r="AH271" s="9">
        <f t="shared" si="82"/>
        <v>0</v>
      </c>
      <c r="AI271" s="11"/>
      <c r="AJ271" s="9">
        <f t="shared" si="83"/>
        <v>0</v>
      </c>
      <c r="AK271" s="10"/>
      <c r="AL271" s="12">
        <f t="shared" si="84"/>
        <v>0</v>
      </c>
      <c r="AM271" s="13">
        <f t="shared" si="90"/>
        <v>0</v>
      </c>
    </row>
    <row r="272" spans="1:39" hidden="1" x14ac:dyDescent="0.25">
      <c r="A272" s="14" t="s">
        <v>208</v>
      </c>
      <c r="B272" s="15" t="s">
        <v>261</v>
      </c>
      <c r="C272" s="44" t="s">
        <v>15</v>
      </c>
      <c r="D272" s="56">
        <v>71</v>
      </c>
      <c r="E272" s="70">
        <v>0</v>
      </c>
      <c r="F272" s="9">
        <f t="shared" si="85"/>
        <v>0</v>
      </c>
      <c r="G272" s="69">
        <v>0</v>
      </c>
      <c r="H272" s="9">
        <f t="shared" si="86"/>
        <v>0</v>
      </c>
      <c r="I272" s="10"/>
      <c r="J272" s="9">
        <f t="shared" si="73"/>
        <v>0</v>
      </c>
      <c r="K272" s="11"/>
      <c r="L272" s="9">
        <f t="shared" si="74"/>
        <v>0</v>
      </c>
      <c r="M272" s="78">
        <v>18</v>
      </c>
      <c r="N272" s="9">
        <f t="shared" si="87"/>
        <v>1482.4799999999998</v>
      </c>
      <c r="O272" s="10"/>
      <c r="P272" s="9">
        <f t="shared" si="75"/>
        <v>0</v>
      </c>
      <c r="Q272" s="10"/>
      <c r="R272" s="9">
        <f t="shared" si="76"/>
        <v>0</v>
      </c>
      <c r="S272" s="10"/>
      <c r="T272" s="9">
        <f t="shared" si="77"/>
        <v>0</v>
      </c>
      <c r="U272" s="11"/>
      <c r="V272" s="9">
        <f t="shared" si="78"/>
        <v>0</v>
      </c>
      <c r="W272" s="11"/>
      <c r="X272" s="9">
        <f t="shared" si="79"/>
        <v>0</v>
      </c>
      <c r="Y272" s="10"/>
      <c r="Z272" s="9">
        <f t="shared" si="88"/>
        <v>0</v>
      </c>
      <c r="AA272" s="78">
        <v>10</v>
      </c>
      <c r="AB272" s="9">
        <f t="shared" si="89"/>
        <v>823.59999999999991</v>
      </c>
      <c r="AC272" s="11"/>
      <c r="AD272" s="9">
        <f t="shared" si="80"/>
        <v>0</v>
      </c>
      <c r="AE272" s="11"/>
      <c r="AF272" s="9">
        <f t="shared" si="81"/>
        <v>0</v>
      </c>
      <c r="AG272" s="11"/>
      <c r="AH272" s="9">
        <f t="shared" si="82"/>
        <v>0</v>
      </c>
      <c r="AI272" s="11"/>
      <c r="AJ272" s="9">
        <f t="shared" si="83"/>
        <v>0</v>
      </c>
      <c r="AK272" s="10"/>
      <c r="AL272" s="12">
        <f t="shared" si="84"/>
        <v>0</v>
      </c>
      <c r="AM272" s="13">
        <f t="shared" si="90"/>
        <v>2306.08</v>
      </c>
    </row>
    <row r="273" spans="1:39" hidden="1" x14ac:dyDescent="0.25">
      <c r="A273" s="14" t="s">
        <v>208</v>
      </c>
      <c r="B273" s="15" t="s">
        <v>262</v>
      </c>
      <c r="C273" s="44" t="s">
        <v>15</v>
      </c>
      <c r="D273" s="59">
        <v>0</v>
      </c>
      <c r="E273" s="70">
        <v>0</v>
      </c>
      <c r="F273" s="9">
        <f t="shared" si="85"/>
        <v>0</v>
      </c>
      <c r="G273" s="69">
        <v>0</v>
      </c>
      <c r="H273" s="9">
        <f t="shared" si="86"/>
        <v>0</v>
      </c>
      <c r="I273" s="10"/>
      <c r="J273" s="9">
        <f t="shared" si="73"/>
        <v>0</v>
      </c>
      <c r="K273" s="11"/>
      <c r="L273" s="9">
        <f t="shared" si="74"/>
        <v>0</v>
      </c>
      <c r="M273" s="10"/>
      <c r="N273" s="9">
        <f t="shared" si="87"/>
        <v>0</v>
      </c>
      <c r="O273" s="10"/>
      <c r="P273" s="9">
        <f t="shared" si="75"/>
        <v>0</v>
      </c>
      <c r="Q273" s="10"/>
      <c r="R273" s="9">
        <f t="shared" si="76"/>
        <v>0</v>
      </c>
      <c r="S273" s="10"/>
      <c r="T273" s="9">
        <f t="shared" si="77"/>
        <v>0</v>
      </c>
      <c r="U273" s="11"/>
      <c r="V273" s="9">
        <f t="shared" si="78"/>
        <v>0</v>
      </c>
      <c r="W273" s="11"/>
      <c r="X273" s="9">
        <f t="shared" si="79"/>
        <v>0</v>
      </c>
      <c r="Y273" s="10"/>
      <c r="Z273" s="9">
        <f t="shared" si="88"/>
        <v>0</v>
      </c>
      <c r="AA273" s="11"/>
      <c r="AB273" s="9">
        <f t="shared" si="89"/>
        <v>0</v>
      </c>
      <c r="AC273" s="11"/>
      <c r="AD273" s="9">
        <f t="shared" si="80"/>
        <v>0</v>
      </c>
      <c r="AE273" s="11"/>
      <c r="AF273" s="9">
        <f t="shared" si="81"/>
        <v>0</v>
      </c>
      <c r="AG273" s="11"/>
      <c r="AH273" s="9">
        <f t="shared" si="82"/>
        <v>0</v>
      </c>
      <c r="AI273" s="11"/>
      <c r="AJ273" s="9">
        <f t="shared" si="83"/>
        <v>0</v>
      </c>
      <c r="AK273" s="10"/>
      <c r="AL273" s="12">
        <f t="shared" si="84"/>
        <v>0</v>
      </c>
      <c r="AM273" s="13">
        <f t="shared" si="90"/>
        <v>0</v>
      </c>
    </row>
    <row r="274" spans="1:39" hidden="1" x14ac:dyDescent="0.25">
      <c r="A274" s="14" t="s">
        <v>208</v>
      </c>
      <c r="B274" s="15" t="s">
        <v>263</v>
      </c>
      <c r="C274" s="44" t="s">
        <v>15</v>
      </c>
      <c r="D274" s="56">
        <v>71</v>
      </c>
      <c r="E274" s="70">
        <v>0</v>
      </c>
      <c r="F274" s="9">
        <f t="shared" si="85"/>
        <v>0</v>
      </c>
      <c r="G274" s="69">
        <v>0</v>
      </c>
      <c r="H274" s="9">
        <f t="shared" si="86"/>
        <v>0</v>
      </c>
      <c r="I274" s="10"/>
      <c r="J274" s="9">
        <f t="shared" ref="J274:J338" si="123">(I274*D274)*1.16</f>
        <v>0</v>
      </c>
      <c r="K274" s="11"/>
      <c r="L274" s="9">
        <f t="shared" ref="L274:L338" si="124">(K274*D274)*1.16</f>
        <v>0</v>
      </c>
      <c r="M274" s="10"/>
      <c r="N274" s="9">
        <f t="shared" si="87"/>
        <v>0</v>
      </c>
      <c r="O274" s="10"/>
      <c r="P274" s="9">
        <f t="shared" ref="P274:P338" si="125">(O274*D274)*1.16</f>
        <v>0</v>
      </c>
      <c r="Q274" s="10"/>
      <c r="R274" s="9">
        <f t="shared" ref="R274:R338" si="126">(Q274*D274)*1.16</f>
        <v>0</v>
      </c>
      <c r="S274" s="10"/>
      <c r="T274" s="9">
        <f t="shared" ref="T274:T338" si="127">(S274*D274)*1.16</f>
        <v>0</v>
      </c>
      <c r="U274" s="11"/>
      <c r="V274" s="9">
        <f t="shared" ref="V274:V338" si="128">(U274*D274)*1.16</f>
        <v>0</v>
      </c>
      <c r="W274" s="11"/>
      <c r="X274" s="9">
        <f t="shared" ref="X274:X338" si="129">(W274*D274)*1.16</f>
        <v>0</v>
      </c>
      <c r="Y274" s="10"/>
      <c r="Z274" s="9">
        <f t="shared" si="88"/>
        <v>0</v>
      </c>
      <c r="AA274" s="11"/>
      <c r="AB274" s="9">
        <f t="shared" si="89"/>
        <v>0</v>
      </c>
      <c r="AC274" s="11"/>
      <c r="AD274" s="9">
        <f t="shared" ref="AD274:AD338" si="130">(AC274*D274)*1.16</f>
        <v>0</v>
      </c>
      <c r="AE274" s="11"/>
      <c r="AF274" s="9">
        <f t="shared" ref="AF274:AF338" si="131">(AE274*D274)*1.16</f>
        <v>0</v>
      </c>
      <c r="AG274" s="11"/>
      <c r="AH274" s="9">
        <f t="shared" ref="AH274:AH338" si="132">(AG274*D274)*1.16</f>
        <v>0</v>
      </c>
      <c r="AI274" s="11"/>
      <c r="AJ274" s="9">
        <f t="shared" ref="AJ274:AJ338" si="133">(AI274*D274)*1.16</f>
        <v>0</v>
      </c>
      <c r="AK274" s="10"/>
      <c r="AL274" s="12">
        <f t="shared" ref="AL274:AL338" si="134">(AK274*D274)*1.16</f>
        <v>0</v>
      </c>
      <c r="AM274" s="13">
        <f t="shared" si="90"/>
        <v>0</v>
      </c>
    </row>
    <row r="275" spans="1:39" hidden="1" x14ac:dyDescent="0.25">
      <c r="A275" s="14" t="s">
        <v>208</v>
      </c>
      <c r="B275" s="15" t="s">
        <v>264</v>
      </c>
      <c r="C275" s="44" t="s">
        <v>15</v>
      </c>
      <c r="D275" s="59">
        <v>158</v>
      </c>
      <c r="E275" s="70">
        <v>0</v>
      </c>
      <c r="F275" s="9">
        <f t="shared" ref="F275:F339" si="135">D275*E275</f>
        <v>0</v>
      </c>
      <c r="G275" s="69">
        <v>0</v>
      </c>
      <c r="H275" s="9">
        <f t="shared" ref="H275:H339" si="136">D275*G275</f>
        <v>0</v>
      </c>
      <c r="I275" s="10"/>
      <c r="J275" s="9">
        <f t="shared" si="123"/>
        <v>0</v>
      </c>
      <c r="K275" s="11"/>
      <c r="L275" s="9">
        <f t="shared" si="124"/>
        <v>0</v>
      </c>
      <c r="M275" s="10"/>
      <c r="N275" s="9">
        <f t="shared" ref="N275:N339" si="137">(M275*D275)*1.16</f>
        <v>0</v>
      </c>
      <c r="O275" s="10"/>
      <c r="P275" s="9">
        <f t="shared" si="125"/>
        <v>0</v>
      </c>
      <c r="Q275" s="10"/>
      <c r="R275" s="9">
        <f t="shared" si="126"/>
        <v>0</v>
      </c>
      <c r="S275" s="10"/>
      <c r="T275" s="9">
        <f t="shared" si="127"/>
        <v>0</v>
      </c>
      <c r="U275" s="11"/>
      <c r="V275" s="9">
        <f t="shared" si="128"/>
        <v>0</v>
      </c>
      <c r="W275" s="11"/>
      <c r="X275" s="9">
        <f t="shared" si="129"/>
        <v>0</v>
      </c>
      <c r="Y275" s="10"/>
      <c r="Z275" s="9">
        <f t="shared" ref="Z275:Z339" si="138">(Y275*D275)*1.16</f>
        <v>0</v>
      </c>
      <c r="AA275" s="11"/>
      <c r="AB275" s="9">
        <f t="shared" ref="AB275:AB339" si="139">(AA275*D275)*1.16</f>
        <v>0</v>
      </c>
      <c r="AC275" s="11"/>
      <c r="AD275" s="9">
        <f t="shared" si="130"/>
        <v>0</v>
      </c>
      <c r="AE275" s="11"/>
      <c r="AF275" s="9">
        <f t="shared" si="131"/>
        <v>0</v>
      </c>
      <c r="AG275" s="11"/>
      <c r="AH275" s="9">
        <f t="shared" si="132"/>
        <v>0</v>
      </c>
      <c r="AI275" s="11"/>
      <c r="AJ275" s="9">
        <f t="shared" si="133"/>
        <v>0</v>
      </c>
      <c r="AK275" s="10"/>
      <c r="AL275" s="12">
        <f t="shared" si="134"/>
        <v>0</v>
      </c>
      <c r="AM275" s="13">
        <f t="shared" ref="AM275:AM339" si="140">F275+H275+J275+L275+N275+P275+R275+T275+V275+X275+Z275+AB275+AD275+AF275+AH275+AJ275+AL275</f>
        <v>0</v>
      </c>
    </row>
    <row r="276" spans="1:39" x14ac:dyDescent="0.25">
      <c r="A276" s="14" t="s">
        <v>208</v>
      </c>
      <c r="B276" s="15" t="s">
        <v>265</v>
      </c>
      <c r="C276" s="44" t="s">
        <v>15</v>
      </c>
      <c r="D276" s="56">
        <v>38.5</v>
      </c>
      <c r="E276" s="70">
        <v>0</v>
      </c>
      <c r="F276" s="9">
        <f t="shared" si="135"/>
        <v>0</v>
      </c>
      <c r="G276" s="69">
        <v>0</v>
      </c>
      <c r="H276" s="9">
        <f t="shared" si="136"/>
        <v>0</v>
      </c>
      <c r="I276" s="10"/>
      <c r="J276" s="9">
        <f t="shared" si="123"/>
        <v>0</v>
      </c>
      <c r="K276" s="11"/>
      <c r="L276" s="9">
        <f t="shared" si="124"/>
        <v>0</v>
      </c>
      <c r="M276" s="10"/>
      <c r="N276" s="9">
        <f t="shared" si="137"/>
        <v>0</v>
      </c>
      <c r="O276" s="10"/>
      <c r="P276" s="9">
        <f t="shared" si="125"/>
        <v>0</v>
      </c>
      <c r="Q276" s="10"/>
      <c r="R276" s="9">
        <f t="shared" si="126"/>
        <v>0</v>
      </c>
      <c r="S276" s="10"/>
      <c r="T276" s="9">
        <f t="shared" si="127"/>
        <v>0</v>
      </c>
      <c r="U276" s="11"/>
      <c r="V276" s="9">
        <f t="shared" si="128"/>
        <v>0</v>
      </c>
      <c r="W276" s="11"/>
      <c r="X276" s="9">
        <f t="shared" si="129"/>
        <v>0</v>
      </c>
      <c r="Y276" s="10"/>
      <c r="Z276" s="9">
        <f t="shared" si="138"/>
        <v>0</v>
      </c>
      <c r="AA276" s="11"/>
      <c r="AB276" s="9">
        <f t="shared" si="139"/>
        <v>0</v>
      </c>
      <c r="AC276" s="11"/>
      <c r="AD276" s="9">
        <f t="shared" si="130"/>
        <v>0</v>
      </c>
      <c r="AE276" s="11"/>
      <c r="AF276" s="9">
        <f t="shared" si="131"/>
        <v>0</v>
      </c>
      <c r="AG276" s="11"/>
      <c r="AH276" s="9">
        <f t="shared" si="132"/>
        <v>0</v>
      </c>
      <c r="AI276" s="11"/>
      <c r="AJ276" s="9">
        <f t="shared" si="133"/>
        <v>0</v>
      </c>
      <c r="AK276" s="10"/>
      <c r="AL276" s="12">
        <f t="shared" si="134"/>
        <v>0</v>
      </c>
      <c r="AM276" s="13">
        <f t="shared" si="140"/>
        <v>0</v>
      </c>
    </row>
    <row r="277" spans="1:39" x14ac:dyDescent="0.25">
      <c r="A277" s="14" t="s">
        <v>208</v>
      </c>
      <c r="B277" s="15" t="s">
        <v>266</v>
      </c>
      <c r="C277" s="44" t="s">
        <v>15</v>
      </c>
      <c r="D277" s="56">
        <v>30</v>
      </c>
      <c r="E277" s="70">
        <v>0</v>
      </c>
      <c r="F277" s="9">
        <f t="shared" si="135"/>
        <v>0</v>
      </c>
      <c r="G277" s="69">
        <v>0</v>
      </c>
      <c r="H277" s="9">
        <f t="shared" si="136"/>
        <v>0</v>
      </c>
      <c r="I277" s="10"/>
      <c r="J277" s="9">
        <f t="shared" si="123"/>
        <v>0</v>
      </c>
      <c r="K277" s="11"/>
      <c r="L277" s="9">
        <f t="shared" si="124"/>
        <v>0</v>
      </c>
      <c r="M277" s="10"/>
      <c r="N277" s="9">
        <f t="shared" si="137"/>
        <v>0</v>
      </c>
      <c r="O277" s="10"/>
      <c r="P277" s="9">
        <f t="shared" si="125"/>
        <v>0</v>
      </c>
      <c r="Q277" s="10"/>
      <c r="R277" s="9">
        <f t="shared" si="126"/>
        <v>0</v>
      </c>
      <c r="S277" s="10"/>
      <c r="T277" s="9">
        <f t="shared" si="127"/>
        <v>0</v>
      </c>
      <c r="U277" s="11"/>
      <c r="V277" s="9">
        <f t="shared" si="128"/>
        <v>0</v>
      </c>
      <c r="W277" s="11"/>
      <c r="X277" s="9">
        <f t="shared" si="129"/>
        <v>0</v>
      </c>
      <c r="Y277" s="10"/>
      <c r="Z277" s="9">
        <f t="shared" si="138"/>
        <v>0</v>
      </c>
      <c r="AA277" s="11"/>
      <c r="AB277" s="9">
        <f t="shared" si="139"/>
        <v>0</v>
      </c>
      <c r="AC277" s="11"/>
      <c r="AD277" s="9">
        <f t="shared" si="130"/>
        <v>0</v>
      </c>
      <c r="AE277" s="11"/>
      <c r="AF277" s="9">
        <f t="shared" si="131"/>
        <v>0</v>
      </c>
      <c r="AG277" s="11"/>
      <c r="AH277" s="9">
        <f t="shared" si="132"/>
        <v>0</v>
      </c>
      <c r="AI277" s="11"/>
      <c r="AJ277" s="9">
        <f t="shared" si="133"/>
        <v>0</v>
      </c>
      <c r="AK277" s="10"/>
      <c r="AL277" s="12">
        <f t="shared" si="134"/>
        <v>0</v>
      </c>
      <c r="AM277" s="13">
        <f t="shared" si="140"/>
        <v>0</v>
      </c>
    </row>
    <row r="278" spans="1:39" hidden="1" x14ac:dyDescent="0.25">
      <c r="A278" s="14" t="s">
        <v>208</v>
      </c>
      <c r="B278" s="15" t="s">
        <v>517</v>
      </c>
      <c r="C278" s="44" t="s">
        <v>15</v>
      </c>
      <c r="D278" s="56">
        <v>43.1</v>
      </c>
      <c r="E278" s="70">
        <v>0</v>
      </c>
      <c r="F278" s="9">
        <f t="shared" si="135"/>
        <v>0</v>
      </c>
      <c r="G278" s="69">
        <v>0</v>
      </c>
      <c r="H278" s="9">
        <f t="shared" si="136"/>
        <v>0</v>
      </c>
      <c r="I278" s="10"/>
      <c r="J278" s="9">
        <f t="shared" si="123"/>
        <v>0</v>
      </c>
      <c r="K278" s="11"/>
      <c r="L278" s="9">
        <f t="shared" si="124"/>
        <v>0</v>
      </c>
      <c r="M278" s="10"/>
      <c r="N278" s="9">
        <f t="shared" si="137"/>
        <v>0</v>
      </c>
      <c r="O278" s="10"/>
      <c r="P278" s="9">
        <f t="shared" si="125"/>
        <v>0</v>
      </c>
      <c r="Q278" s="10"/>
      <c r="R278" s="9">
        <f t="shared" si="126"/>
        <v>0</v>
      </c>
      <c r="S278" s="10"/>
      <c r="T278" s="9">
        <f t="shared" si="127"/>
        <v>0</v>
      </c>
      <c r="U278" s="11"/>
      <c r="V278" s="9">
        <f t="shared" si="128"/>
        <v>0</v>
      </c>
      <c r="W278" s="11"/>
      <c r="X278" s="9">
        <f t="shared" si="129"/>
        <v>0</v>
      </c>
      <c r="Y278" s="10"/>
      <c r="Z278" s="9">
        <f t="shared" si="138"/>
        <v>0</v>
      </c>
      <c r="AA278" s="11"/>
      <c r="AB278" s="9">
        <f t="shared" si="139"/>
        <v>0</v>
      </c>
      <c r="AC278" s="11"/>
      <c r="AD278" s="9">
        <f t="shared" si="130"/>
        <v>0</v>
      </c>
      <c r="AE278" s="11"/>
      <c r="AF278" s="9">
        <f t="shared" si="131"/>
        <v>0</v>
      </c>
      <c r="AG278" s="11"/>
      <c r="AH278" s="9">
        <f t="shared" si="132"/>
        <v>0</v>
      </c>
      <c r="AI278" s="11"/>
      <c r="AJ278" s="9">
        <f t="shared" si="133"/>
        <v>0</v>
      </c>
      <c r="AK278" s="10"/>
      <c r="AL278" s="12">
        <f t="shared" si="134"/>
        <v>0</v>
      </c>
      <c r="AM278" s="13">
        <f t="shared" si="140"/>
        <v>0</v>
      </c>
    </row>
    <row r="279" spans="1:39" hidden="1" x14ac:dyDescent="0.25">
      <c r="A279" s="14" t="s">
        <v>208</v>
      </c>
      <c r="B279" s="15" t="s">
        <v>267</v>
      </c>
      <c r="C279" s="44" t="s">
        <v>15</v>
      </c>
      <c r="D279" s="56">
        <v>71.650000000000006</v>
      </c>
      <c r="E279" s="70">
        <v>0</v>
      </c>
      <c r="F279" s="9">
        <f t="shared" si="135"/>
        <v>0</v>
      </c>
      <c r="G279" s="69">
        <v>0</v>
      </c>
      <c r="H279" s="9">
        <f t="shared" si="136"/>
        <v>0</v>
      </c>
      <c r="I279" s="10"/>
      <c r="J279" s="9">
        <f t="shared" si="123"/>
        <v>0</v>
      </c>
      <c r="K279" s="11"/>
      <c r="L279" s="9">
        <f t="shared" si="124"/>
        <v>0</v>
      </c>
      <c r="M279" s="10"/>
      <c r="N279" s="9">
        <f t="shared" si="137"/>
        <v>0</v>
      </c>
      <c r="O279" s="10"/>
      <c r="P279" s="9">
        <f t="shared" si="125"/>
        <v>0</v>
      </c>
      <c r="Q279" s="10"/>
      <c r="R279" s="9">
        <f t="shared" si="126"/>
        <v>0</v>
      </c>
      <c r="S279" s="10"/>
      <c r="T279" s="9">
        <f t="shared" si="127"/>
        <v>0</v>
      </c>
      <c r="U279" s="11"/>
      <c r="V279" s="9">
        <f t="shared" si="128"/>
        <v>0</v>
      </c>
      <c r="W279" s="11"/>
      <c r="X279" s="9">
        <f t="shared" si="129"/>
        <v>0</v>
      </c>
      <c r="Y279" s="10"/>
      <c r="Z279" s="9">
        <f t="shared" si="138"/>
        <v>0</v>
      </c>
      <c r="AA279" s="11"/>
      <c r="AB279" s="9">
        <f t="shared" si="139"/>
        <v>0</v>
      </c>
      <c r="AC279" s="11"/>
      <c r="AD279" s="9">
        <f t="shared" si="130"/>
        <v>0</v>
      </c>
      <c r="AE279" s="11"/>
      <c r="AF279" s="9">
        <f t="shared" si="131"/>
        <v>0</v>
      </c>
      <c r="AG279" s="11"/>
      <c r="AH279" s="9">
        <f t="shared" si="132"/>
        <v>0</v>
      </c>
      <c r="AI279" s="11"/>
      <c r="AJ279" s="9">
        <f t="shared" si="133"/>
        <v>0</v>
      </c>
      <c r="AK279" s="10"/>
      <c r="AL279" s="12">
        <f t="shared" si="134"/>
        <v>0</v>
      </c>
      <c r="AM279" s="13">
        <f t="shared" si="140"/>
        <v>0</v>
      </c>
    </row>
    <row r="280" spans="1:39" hidden="1" x14ac:dyDescent="0.25">
      <c r="A280" s="14" t="s">
        <v>208</v>
      </c>
      <c r="B280" s="15" t="s">
        <v>268</v>
      </c>
      <c r="C280" s="44" t="s">
        <v>269</v>
      </c>
      <c r="D280" s="56">
        <v>167</v>
      </c>
      <c r="E280" s="70">
        <v>0</v>
      </c>
      <c r="F280" s="9">
        <f t="shared" si="135"/>
        <v>0</v>
      </c>
      <c r="G280" s="69">
        <v>0</v>
      </c>
      <c r="H280" s="9">
        <f t="shared" si="136"/>
        <v>0</v>
      </c>
      <c r="I280" s="10"/>
      <c r="J280" s="9">
        <f t="shared" si="123"/>
        <v>0</v>
      </c>
      <c r="K280" s="11"/>
      <c r="L280" s="9">
        <f t="shared" si="124"/>
        <v>0</v>
      </c>
      <c r="M280" s="10"/>
      <c r="N280" s="9">
        <f t="shared" si="137"/>
        <v>0</v>
      </c>
      <c r="O280" s="10"/>
      <c r="P280" s="9">
        <f t="shared" si="125"/>
        <v>0</v>
      </c>
      <c r="Q280" s="10"/>
      <c r="R280" s="9">
        <f t="shared" si="126"/>
        <v>0</v>
      </c>
      <c r="S280" s="10"/>
      <c r="T280" s="9">
        <f t="shared" si="127"/>
        <v>0</v>
      </c>
      <c r="U280" s="11"/>
      <c r="V280" s="9">
        <f t="shared" si="128"/>
        <v>0</v>
      </c>
      <c r="W280" s="11"/>
      <c r="X280" s="9">
        <f t="shared" si="129"/>
        <v>0</v>
      </c>
      <c r="Y280" s="10"/>
      <c r="Z280" s="9">
        <f t="shared" si="138"/>
        <v>0</v>
      </c>
      <c r="AA280" s="11"/>
      <c r="AB280" s="9">
        <f t="shared" si="139"/>
        <v>0</v>
      </c>
      <c r="AC280" s="11"/>
      <c r="AD280" s="9">
        <f t="shared" si="130"/>
        <v>0</v>
      </c>
      <c r="AE280" s="11"/>
      <c r="AF280" s="9">
        <f t="shared" si="131"/>
        <v>0</v>
      </c>
      <c r="AG280" s="11"/>
      <c r="AH280" s="9">
        <f t="shared" si="132"/>
        <v>0</v>
      </c>
      <c r="AI280" s="11"/>
      <c r="AJ280" s="9">
        <f t="shared" si="133"/>
        <v>0</v>
      </c>
      <c r="AK280" s="10"/>
      <c r="AL280" s="12">
        <f t="shared" si="134"/>
        <v>0</v>
      </c>
      <c r="AM280" s="13">
        <f t="shared" si="140"/>
        <v>0</v>
      </c>
    </row>
    <row r="281" spans="1:39" hidden="1" x14ac:dyDescent="0.25">
      <c r="A281" s="14" t="s">
        <v>208</v>
      </c>
      <c r="B281" s="15" t="s">
        <v>270</v>
      </c>
      <c r="C281" s="44" t="s">
        <v>69</v>
      </c>
      <c r="D281" s="56">
        <v>4.5</v>
      </c>
      <c r="E281" s="70">
        <v>0</v>
      </c>
      <c r="F281" s="9">
        <f t="shared" si="135"/>
        <v>0</v>
      </c>
      <c r="G281" s="69">
        <v>0</v>
      </c>
      <c r="H281" s="9">
        <f t="shared" si="136"/>
        <v>0</v>
      </c>
      <c r="I281" s="10"/>
      <c r="J281" s="9">
        <f t="shared" si="123"/>
        <v>0</v>
      </c>
      <c r="K281" s="11"/>
      <c r="L281" s="9">
        <f t="shared" si="124"/>
        <v>0</v>
      </c>
      <c r="M281" s="11"/>
      <c r="N281" s="9">
        <f t="shared" si="137"/>
        <v>0</v>
      </c>
      <c r="O281" s="10"/>
      <c r="P281" s="9">
        <f t="shared" si="125"/>
        <v>0</v>
      </c>
      <c r="Q281" s="10"/>
      <c r="R281" s="9">
        <f t="shared" si="126"/>
        <v>0</v>
      </c>
      <c r="S281" s="10"/>
      <c r="T281" s="9">
        <f t="shared" si="127"/>
        <v>0</v>
      </c>
      <c r="U281" s="11"/>
      <c r="V281" s="9">
        <f t="shared" si="128"/>
        <v>0</v>
      </c>
      <c r="W281" s="11">
        <v>15</v>
      </c>
      <c r="X281" s="9">
        <f t="shared" si="129"/>
        <v>78.3</v>
      </c>
      <c r="Y281" s="10"/>
      <c r="Z281" s="9">
        <f t="shared" si="138"/>
        <v>0</v>
      </c>
      <c r="AA281" s="79">
        <v>10</v>
      </c>
      <c r="AB281" s="9">
        <f t="shared" si="139"/>
        <v>52.199999999999996</v>
      </c>
      <c r="AC281" s="11"/>
      <c r="AD281" s="9">
        <f t="shared" si="130"/>
        <v>0</v>
      </c>
      <c r="AE281" s="11"/>
      <c r="AF281" s="9">
        <f t="shared" si="131"/>
        <v>0</v>
      </c>
      <c r="AG281" s="11">
        <f>25+2</f>
        <v>27</v>
      </c>
      <c r="AH281" s="9">
        <f t="shared" si="132"/>
        <v>140.94</v>
      </c>
      <c r="AI281" s="11"/>
      <c r="AJ281" s="9">
        <f t="shared" si="133"/>
        <v>0</v>
      </c>
      <c r="AK281" s="10"/>
      <c r="AL281" s="12">
        <f t="shared" si="134"/>
        <v>0</v>
      </c>
      <c r="AM281" s="13">
        <f t="shared" si="140"/>
        <v>271.44</v>
      </c>
    </row>
    <row r="282" spans="1:39" hidden="1" x14ac:dyDescent="0.25">
      <c r="A282" s="14" t="s">
        <v>271</v>
      </c>
      <c r="B282" s="15" t="s">
        <v>272</v>
      </c>
      <c r="C282" s="44" t="s">
        <v>15</v>
      </c>
      <c r="D282" s="56">
        <v>315</v>
      </c>
      <c r="E282" s="70">
        <v>10</v>
      </c>
      <c r="F282" s="9">
        <f t="shared" si="135"/>
        <v>3150</v>
      </c>
      <c r="G282" s="69">
        <v>1</v>
      </c>
      <c r="H282" s="9">
        <f t="shared" si="136"/>
        <v>315</v>
      </c>
      <c r="I282" s="10"/>
      <c r="J282" s="9">
        <f t="shared" si="123"/>
        <v>0</v>
      </c>
      <c r="K282" s="11"/>
      <c r="L282" s="9">
        <f t="shared" si="124"/>
        <v>0</v>
      </c>
      <c r="M282" s="10"/>
      <c r="N282" s="9">
        <f t="shared" si="137"/>
        <v>0</v>
      </c>
      <c r="O282" s="10"/>
      <c r="P282" s="9">
        <f t="shared" si="125"/>
        <v>0</v>
      </c>
      <c r="Q282" s="10"/>
      <c r="R282" s="9">
        <f t="shared" si="126"/>
        <v>0</v>
      </c>
      <c r="S282" s="10"/>
      <c r="T282" s="9">
        <f t="shared" si="127"/>
        <v>0</v>
      </c>
      <c r="U282" s="11"/>
      <c r="V282" s="9">
        <f t="shared" si="128"/>
        <v>0</v>
      </c>
      <c r="W282" s="11"/>
      <c r="X282" s="9">
        <f t="shared" si="129"/>
        <v>0</v>
      </c>
      <c r="Y282" s="10"/>
      <c r="Z282" s="9">
        <f t="shared" si="138"/>
        <v>0</v>
      </c>
      <c r="AA282" s="11"/>
      <c r="AB282" s="9">
        <f t="shared" si="139"/>
        <v>0</v>
      </c>
      <c r="AC282" s="11"/>
      <c r="AD282" s="9">
        <f t="shared" si="130"/>
        <v>0</v>
      </c>
      <c r="AE282" s="11"/>
      <c r="AF282" s="9">
        <f t="shared" si="131"/>
        <v>0</v>
      </c>
      <c r="AG282" s="11"/>
      <c r="AH282" s="9">
        <f t="shared" si="132"/>
        <v>0</v>
      </c>
      <c r="AI282" s="11"/>
      <c r="AJ282" s="9">
        <f t="shared" si="133"/>
        <v>0</v>
      </c>
      <c r="AK282" s="10"/>
      <c r="AL282" s="12">
        <f t="shared" si="134"/>
        <v>0</v>
      </c>
      <c r="AM282" s="13">
        <f t="shared" si="140"/>
        <v>3465</v>
      </c>
    </row>
    <row r="283" spans="1:39" hidden="1" x14ac:dyDescent="0.25">
      <c r="A283" s="14" t="s">
        <v>271</v>
      </c>
      <c r="B283" s="15" t="s">
        <v>274</v>
      </c>
      <c r="C283" s="44" t="s">
        <v>15</v>
      </c>
      <c r="D283" s="56">
        <v>315</v>
      </c>
      <c r="E283" s="70">
        <v>0</v>
      </c>
      <c r="F283" s="9">
        <f t="shared" si="135"/>
        <v>0</v>
      </c>
      <c r="G283" s="69">
        <v>0</v>
      </c>
      <c r="H283" s="9">
        <f t="shared" si="136"/>
        <v>0</v>
      </c>
      <c r="I283" s="10"/>
      <c r="J283" s="9">
        <f t="shared" si="123"/>
        <v>0</v>
      </c>
      <c r="K283" s="11"/>
      <c r="L283" s="9">
        <f t="shared" si="124"/>
        <v>0</v>
      </c>
      <c r="M283" s="10"/>
      <c r="N283" s="9">
        <f t="shared" si="137"/>
        <v>0</v>
      </c>
      <c r="O283" s="10"/>
      <c r="P283" s="9">
        <f t="shared" si="125"/>
        <v>0</v>
      </c>
      <c r="Q283" s="10"/>
      <c r="R283" s="9">
        <f t="shared" si="126"/>
        <v>0</v>
      </c>
      <c r="S283" s="10"/>
      <c r="T283" s="9">
        <f t="shared" si="127"/>
        <v>0</v>
      </c>
      <c r="U283" s="11"/>
      <c r="V283" s="9">
        <f t="shared" si="128"/>
        <v>0</v>
      </c>
      <c r="W283" s="11"/>
      <c r="X283" s="9">
        <f t="shared" si="129"/>
        <v>0</v>
      </c>
      <c r="Y283" s="10"/>
      <c r="Z283" s="9">
        <f t="shared" si="138"/>
        <v>0</v>
      </c>
      <c r="AA283" s="11"/>
      <c r="AB283" s="9">
        <f t="shared" si="139"/>
        <v>0</v>
      </c>
      <c r="AC283" s="11"/>
      <c r="AD283" s="9">
        <f t="shared" si="130"/>
        <v>0</v>
      </c>
      <c r="AE283" s="11"/>
      <c r="AF283" s="9">
        <f t="shared" si="131"/>
        <v>0</v>
      </c>
      <c r="AG283" s="11"/>
      <c r="AH283" s="9">
        <f t="shared" si="132"/>
        <v>0</v>
      </c>
      <c r="AI283" s="11"/>
      <c r="AJ283" s="9">
        <f t="shared" si="133"/>
        <v>0</v>
      </c>
      <c r="AK283" s="10"/>
      <c r="AL283" s="12">
        <f t="shared" si="134"/>
        <v>0</v>
      </c>
      <c r="AM283" s="13">
        <f t="shared" si="140"/>
        <v>0</v>
      </c>
    </row>
    <row r="284" spans="1:39" hidden="1" x14ac:dyDescent="0.25">
      <c r="A284" s="14" t="s">
        <v>271</v>
      </c>
      <c r="B284" s="15" t="s">
        <v>273</v>
      </c>
      <c r="C284" s="44" t="s">
        <v>15</v>
      </c>
      <c r="D284" s="56">
        <v>315</v>
      </c>
      <c r="E284" s="70">
        <v>0</v>
      </c>
      <c r="F284" s="9">
        <f t="shared" si="135"/>
        <v>0</v>
      </c>
      <c r="G284" s="69">
        <v>0</v>
      </c>
      <c r="H284" s="9">
        <f t="shared" si="136"/>
        <v>0</v>
      </c>
      <c r="I284" s="10"/>
      <c r="J284" s="9">
        <f t="shared" si="123"/>
        <v>0</v>
      </c>
      <c r="K284" s="11"/>
      <c r="L284" s="9">
        <f t="shared" si="124"/>
        <v>0</v>
      </c>
      <c r="M284" s="10"/>
      <c r="N284" s="9">
        <f t="shared" si="137"/>
        <v>0</v>
      </c>
      <c r="O284" s="10"/>
      <c r="P284" s="9">
        <f t="shared" si="125"/>
        <v>0</v>
      </c>
      <c r="Q284" s="10"/>
      <c r="R284" s="9">
        <f t="shared" si="126"/>
        <v>0</v>
      </c>
      <c r="S284" s="10"/>
      <c r="T284" s="9">
        <f t="shared" si="127"/>
        <v>0</v>
      </c>
      <c r="U284" s="11"/>
      <c r="V284" s="9">
        <f t="shared" si="128"/>
        <v>0</v>
      </c>
      <c r="W284" s="11"/>
      <c r="X284" s="9">
        <f t="shared" si="129"/>
        <v>0</v>
      </c>
      <c r="Y284" s="10"/>
      <c r="Z284" s="9">
        <f t="shared" si="138"/>
        <v>0</v>
      </c>
      <c r="AA284" s="11"/>
      <c r="AB284" s="9">
        <f t="shared" si="139"/>
        <v>0</v>
      </c>
      <c r="AC284" s="11"/>
      <c r="AD284" s="9">
        <f t="shared" si="130"/>
        <v>0</v>
      </c>
      <c r="AE284" s="11"/>
      <c r="AF284" s="9">
        <f t="shared" si="131"/>
        <v>0</v>
      </c>
      <c r="AG284" s="11"/>
      <c r="AH284" s="9">
        <f t="shared" si="132"/>
        <v>0</v>
      </c>
      <c r="AI284" s="11"/>
      <c r="AJ284" s="9">
        <f t="shared" si="133"/>
        <v>0</v>
      </c>
      <c r="AK284" s="10"/>
      <c r="AL284" s="12">
        <f t="shared" si="134"/>
        <v>0</v>
      </c>
      <c r="AM284" s="13">
        <f t="shared" si="140"/>
        <v>0</v>
      </c>
    </row>
    <row r="285" spans="1:39" hidden="1" x14ac:dyDescent="0.25">
      <c r="A285" s="14" t="s">
        <v>271</v>
      </c>
      <c r="B285" s="15" t="s">
        <v>275</v>
      </c>
      <c r="C285" s="44" t="s">
        <v>15</v>
      </c>
      <c r="D285" s="56">
        <v>315</v>
      </c>
      <c r="E285" s="70">
        <v>0</v>
      </c>
      <c r="F285" s="9">
        <f t="shared" si="135"/>
        <v>0</v>
      </c>
      <c r="G285" s="69">
        <v>0</v>
      </c>
      <c r="H285" s="9">
        <f t="shared" si="136"/>
        <v>0</v>
      </c>
      <c r="I285" s="10"/>
      <c r="J285" s="9">
        <f t="shared" si="123"/>
        <v>0</v>
      </c>
      <c r="K285" s="11"/>
      <c r="L285" s="9">
        <f t="shared" si="124"/>
        <v>0</v>
      </c>
      <c r="M285" s="10"/>
      <c r="N285" s="9">
        <f t="shared" si="137"/>
        <v>0</v>
      </c>
      <c r="O285" s="10"/>
      <c r="P285" s="9">
        <f t="shared" si="125"/>
        <v>0</v>
      </c>
      <c r="Q285" s="10"/>
      <c r="R285" s="9">
        <f t="shared" si="126"/>
        <v>0</v>
      </c>
      <c r="S285" s="10"/>
      <c r="T285" s="9">
        <f t="shared" si="127"/>
        <v>0</v>
      </c>
      <c r="U285" s="11"/>
      <c r="V285" s="9">
        <f t="shared" si="128"/>
        <v>0</v>
      </c>
      <c r="W285" s="11"/>
      <c r="X285" s="9">
        <f t="shared" si="129"/>
        <v>0</v>
      </c>
      <c r="Y285" s="10"/>
      <c r="Z285" s="9">
        <f t="shared" si="138"/>
        <v>0</v>
      </c>
      <c r="AA285" s="11"/>
      <c r="AB285" s="9">
        <f t="shared" si="139"/>
        <v>0</v>
      </c>
      <c r="AC285" s="11"/>
      <c r="AD285" s="9">
        <f t="shared" si="130"/>
        <v>0</v>
      </c>
      <c r="AE285" s="11"/>
      <c r="AF285" s="9">
        <f t="shared" si="131"/>
        <v>0</v>
      </c>
      <c r="AG285" s="11"/>
      <c r="AH285" s="9">
        <f t="shared" si="132"/>
        <v>0</v>
      </c>
      <c r="AI285" s="11"/>
      <c r="AJ285" s="9">
        <f t="shared" si="133"/>
        <v>0</v>
      </c>
      <c r="AK285" s="10"/>
      <c r="AL285" s="12">
        <f t="shared" si="134"/>
        <v>0</v>
      </c>
      <c r="AM285" s="13">
        <f t="shared" si="140"/>
        <v>0</v>
      </c>
    </row>
    <row r="286" spans="1:39" hidden="1" x14ac:dyDescent="0.25">
      <c r="A286" s="14" t="s">
        <v>271</v>
      </c>
      <c r="B286" s="15" t="s">
        <v>276</v>
      </c>
      <c r="C286" s="44" t="s">
        <v>15</v>
      </c>
      <c r="D286" s="56">
        <v>350</v>
      </c>
      <c r="E286" s="70">
        <v>0</v>
      </c>
      <c r="F286" s="9">
        <f t="shared" si="135"/>
        <v>0</v>
      </c>
      <c r="G286" s="69">
        <v>0</v>
      </c>
      <c r="H286" s="9">
        <f t="shared" si="136"/>
        <v>0</v>
      </c>
      <c r="I286" s="10"/>
      <c r="J286" s="9">
        <f t="shared" si="123"/>
        <v>0</v>
      </c>
      <c r="K286" s="11"/>
      <c r="L286" s="9">
        <f t="shared" si="124"/>
        <v>0</v>
      </c>
      <c r="M286" s="10"/>
      <c r="N286" s="9">
        <f t="shared" si="137"/>
        <v>0</v>
      </c>
      <c r="O286" s="10"/>
      <c r="P286" s="9">
        <f t="shared" si="125"/>
        <v>0</v>
      </c>
      <c r="Q286" s="10"/>
      <c r="R286" s="9">
        <f t="shared" si="126"/>
        <v>0</v>
      </c>
      <c r="S286" s="10"/>
      <c r="T286" s="9">
        <f t="shared" si="127"/>
        <v>0</v>
      </c>
      <c r="U286" s="11"/>
      <c r="V286" s="9">
        <f t="shared" si="128"/>
        <v>0</v>
      </c>
      <c r="W286" s="11"/>
      <c r="X286" s="9">
        <f t="shared" si="129"/>
        <v>0</v>
      </c>
      <c r="Y286" s="10"/>
      <c r="Z286" s="9">
        <f t="shared" si="138"/>
        <v>0</v>
      </c>
      <c r="AA286" s="11"/>
      <c r="AB286" s="9">
        <f t="shared" si="139"/>
        <v>0</v>
      </c>
      <c r="AC286" s="11"/>
      <c r="AD286" s="9">
        <f t="shared" si="130"/>
        <v>0</v>
      </c>
      <c r="AE286" s="11"/>
      <c r="AF286" s="9">
        <f t="shared" si="131"/>
        <v>0</v>
      </c>
      <c r="AG286" s="11"/>
      <c r="AH286" s="9">
        <f t="shared" si="132"/>
        <v>0</v>
      </c>
      <c r="AI286" s="11"/>
      <c r="AJ286" s="9">
        <f t="shared" si="133"/>
        <v>0</v>
      </c>
      <c r="AK286" s="10"/>
      <c r="AL286" s="12">
        <f t="shared" si="134"/>
        <v>0</v>
      </c>
      <c r="AM286" s="13">
        <f t="shared" si="140"/>
        <v>0</v>
      </c>
    </row>
    <row r="287" spans="1:39" hidden="1" x14ac:dyDescent="0.25">
      <c r="A287" s="14" t="s">
        <v>271</v>
      </c>
      <c r="B287" s="15" t="s">
        <v>277</v>
      </c>
      <c r="C287" s="44" t="s">
        <v>15</v>
      </c>
      <c r="D287" s="56">
        <v>350</v>
      </c>
      <c r="E287" s="70">
        <v>0</v>
      </c>
      <c r="F287" s="9">
        <f t="shared" si="135"/>
        <v>0</v>
      </c>
      <c r="G287" s="69">
        <v>0</v>
      </c>
      <c r="H287" s="9">
        <f t="shared" si="136"/>
        <v>0</v>
      </c>
      <c r="I287" s="10"/>
      <c r="J287" s="9">
        <f t="shared" si="123"/>
        <v>0</v>
      </c>
      <c r="K287" s="11"/>
      <c r="L287" s="9">
        <f t="shared" si="124"/>
        <v>0</v>
      </c>
      <c r="M287" s="10"/>
      <c r="N287" s="9">
        <f t="shared" si="137"/>
        <v>0</v>
      </c>
      <c r="O287" s="10"/>
      <c r="P287" s="9">
        <f t="shared" si="125"/>
        <v>0</v>
      </c>
      <c r="Q287" s="10"/>
      <c r="R287" s="9">
        <f t="shared" si="126"/>
        <v>0</v>
      </c>
      <c r="S287" s="10"/>
      <c r="T287" s="9">
        <f t="shared" si="127"/>
        <v>0</v>
      </c>
      <c r="U287" s="11"/>
      <c r="V287" s="9">
        <f t="shared" si="128"/>
        <v>0</v>
      </c>
      <c r="W287" s="11"/>
      <c r="X287" s="9">
        <f t="shared" si="129"/>
        <v>0</v>
      </c>
      <c r="Y287" s="10"/>
      <c r="Z287" s="9">
        <f t="shared" si="138"/>
        <v>0</v>
      </c>
      <c r="AA287" s="11"/>
      <c r="AB287" s="9">
        <f t="shared" si="139"/>
        <v>0</v>
      </c>
      <c r="AC287" s="11"/>
      <c r="AD287" s="9">
        <f t="shared" si="130"/>
        <v>0</v>
      </c>
      <c r="AE287" s="11"/>
      <c r="AF287" s="9">
        <f t="shared" si="131"/>
        <v>0</v>
      </c>
      <c r="AG287" s="11"/>
      <c r="AH287" s="9">
        <f t="shared" si="132"/>
        <v>0</v>
      </c>
      <c r="AI287" s="11"/>
      <c r="AJ287" s="9">
        <f t="shared" si="133"/>
        <v>0</v>
      </c>
      <c r="AK287" s="10"/>
      <c r="AL287" s="12">
        <f t="shared" si="134"/>
        <v>0</v>
      </c>
      <c r="AM287" s="13">
        <f t="shared" si="140"/>
        <v>0</v>
      </c>
    </row>
    <row r="288" spans="1:39" hidden="1" x14ac:dyDescent="0.25">
      <c r="A288" s="14" t="s">
        <v>271</v>
      </c>
      <c r="B288" s="15" t="s">
        <v>278</v>
      </c>
      <c r="C288" s="44" t="s">
        <v>15</v>
      </c>
      <c r="D288" s="56">
        <v>315</v>
      </c>
      <c r="E288" s="70">
        <v>0</v>
      </c>
      <c r="F288" s="9">
        <f t="shared" si="135"/>
        <v>0</v>
      </c>
      <c r="G288" s="69">
        <v>0</v>
      </c>
      <c r="H288" s="9">
        <f t="shared" si="136"/>
        <v>0</v>
      </c>
      <c r="I288" s="10"/>
      <c r="J288" s="9">
        <f t="shared" si="123"/>
        <v>0</v>
      </c>
      <c r="K288" s="11"/>
      <c r="L288" s="9">
        <f t="shared" si="124"/>
        <v>0</v>
      </c>
      <c r="M288" s="11"/>
      <c r="N288" s="9">
        <f t="shared" si="137"/>
        <v>0</v>
      </c>
      <c r="O288" s="79">
        <v>6</v>
      </c>
      <c r="P288" s="9">
        <f t="shared" si="125"/>
        <v>2192.3999999999996</v>
      </c>
      <c r="Q288" s="10"/>
      <c r="R288" s="9">
        <f t="shared" si="126"/>
        <v>0</v>
      </c>
      <c r="S288" s="10"/>
      <c r="T288" s="9">
        <f t="shared" si="127"/>
        <v>0</v>
      </c>
      <c r="U288" s="11"/>
      <c r="V288" s="9">
        <f t="shared" si="128"/>
        <v>0</v>
      </c>
      <c r="W288" s="11"/>
      <c r="X288" s="9">
        <f t="shared" si="129"/>
        <v>0</v>
      </c>
      <c r="Y288" s="10"/>
      <c r="Z288" s="9">
        <f t="shared" si="138"/>
        <v>0</v>
      </c>
      <c r="AA288" s="11"/>
      <c r="AB288" s="9">
        <f t="shared" si="139"/>
        <v>0</v>
      </c>
      <c r="AC288" s="11"/>
      <c r="AD288" s="9">
        <f t="shared" si="130"/>
        <v>0</v>
      </c>
      <c r="AE288" s="11"/>
      <c r="AF288" s="9">
        <f t="shared" si="131"/>
        <v>0</v>
      </c>
      <c r="AG288" s="11"/>
      <c r="AH288" s="9">
        <f t="shared" si="132"/>
        <v>0</v>
      </c>
      <c r="AI288" s="11"/>
      <c r="AJ288" s="9">
        <f t="shared" si="133"/>
        <v>0</v>
      </c>
      <c r="AK288" s="10"/>
      <c r="AL288" s="12">
        <f t="shared" si="134"/>
        <v>0</v>
      </c>
      <c r="AM288" s="13">
        <f t="shared" si="140"/>
        <v>2192.3999999999996</v>
      </c>
    </row>
    <row r="289" spans="1:39" hidden="1" x14ac:dyDescent="0.25">
      <c r="A289" s="14" t="s">
        <v>271</v>
      </c>
      <c r="B289" s="15" t="s">
        <v>280</v>
      </c>
      <c r="C289" s="44" t="s">
        <v>15</v>
      </c>
      <c r="D289" s="56">
        <v>315</v>
      </c>
      <c r="E289" s="70">
        <v>0</v>
      </c>
      <c r="F289" s="9">
        <f t="shared" si="135"/>
        <v>0</v>
      </c>
      <c r="G289" s="69">
        <v>0</v>
      </c>
      <c r="H289" s="9">
        <f t="shared" si="136"/>
        <v>0</v>
      </c>
      <c r="I289" s="10"/>
      <c r="J289" s="9">
        <f t="shared" si="123"/>
        <v>0</v>
      </c>
      <c r="K289" s="11"/>
      <c r="L289" s="9">
        <f t="shared" si="124"/>
        <v>0</v>
      </c>
      <c r="M289" s="11"/>
      <c r="N289" s="9">
        <f t="shared" si="137"/>
        <v>0</v>
      </c>
      <c r="O289" s="79">
        <v>2</v>
      </c>
      <c r="P289" s="9">
        <f t="shared" si="125"/>
        <v>730.8</v>
      </c>
      <c r="Q289" s="10"/>
      <c r="R289" s="9">
        <f t="shared" si="126"/>
        <v>0</v>
      </c>
      <c r="S289" s="10"/>
      <c r="T289" s="9">
        <f t="shared" si="127"/>
        <v>0</v>
      </c>
      <c r="U289" s="11"/>
      <c r="V289" s="9">
        <f t="shared" si="128"/>
        <v>0</v>
      </c>
      <c r="W289" s="11"/>
      <c r="X289" s="9">
        <f t="shared" si="129"/>
        <v>0</v>
      </c>
      <c r="Y289" s="10"/>
      <c r="Z289" s="9">
        <f t="shared" si="138"/>
        <v>0</v>
      </c>
      <c r="AA289" s="11"/>
      <c r="AB289" s="9">
        <f t="shared" si="139"/>
        <v>0</v>
      </c>
      <c r="AC289" s="11"/>
      <c r="AD289" s="9">
        <f t="shared" si="130"/>
        <v>0</v>
      </c>
      <c r="AE289" s="11"/>
      <c r="AF289" s="9">
        <f t="shared" si="131"/>
        <v>0</v>
      </c>
      <c r="AG289" s="11"/>
      <c r="AH289" s="9">
        <f t="shared" si="132"/>
        <v>0</v>
      </c>
      <c r="AI289" s="11"/>
      <c r="AJ289" s="9">
        <f t="shared" si="133"/>
        <v>0</v>
      </c>
      <c r="AK289" s="10"/>
      <c r="AL289" s="12">
        <f t="shared" si="134"/>
        <v>0</v>
      </c>
      <c r="AM289" s="13">
        <f t="shared" si="140"/>
        <v>730.8</v>
      </c>
    </row>
    <row r="290" spans="1:39" hidden="1" x14ac:dyDescent="0.25">
      <c r="A290" s="14" t="s">
        <v>271</v>
      </c>
      <c r="B290" s="15" t="s">
        <v>279</v>
      </c>
      <c r="C290" s="44" t="s">
        <v>15</v>
      </c>
      <c r="D290" s="56">
        <v>315</v>
      </c>
      <c r="E290" s="70">
        <v>0</v>
      </c>
      <c r="F290" s="9">
        <f t="shared" si="135"/>
        <v>0</v>
      </c>
      <c r="G290" s="69">
        <v>0</v>
      </c>
      <c r="H290" s="9">
        <f t="shared" si="136"/>
        <v>0</v>
      </c>
      <c r="I290" s="10"/>
      <c r="J290" s="9">
        <f t="shared" si="123"/>
        <v>0</v>
      </c>
      <c r="K290" s="11"/>
      <c r="L290" s="9">
        <f t="shared" si="124"/>
        <v>0</v>
      </c>
      <c r="M290" s="11"/>
      <c r="N290" s="9">
        <f t="shared" si="137"/>
        <v>0</v>
      </c>
      <c r="O290" s="10"/>
      <c r="P290" s="9">
        <f t="shared" si="125"/>
        <v>0</v>
      </c>
      <c r="Q290" s="10"/>
      <c r="R290" s="9">
        <f t="shared" si="126"/>
        <v>0</v>
      </c>
      <c r="S290" s="10"/>
      <c r="T290" s="9">
        <f t="shared" si="127"/>
        <v>0</v>
      </c>
      <c r="U290" s="11"/>
      <c r="V290" s="9">
        <f t="shared" si="128"/>
        <v>0</v>
      </c>
      <c r="W290" s="11"/>
      <c r="X290" s="9">
        <f t="shared" si="129"/>
        <v>0</v>
      </c>
      <c r="Y290" s="10"/>
      <c r="Z290" s="9">
        <f t="shared" si="138"/>
        <v>0</v>
      </c>
      <c r="AA290" s="11"/>
      <c r="AB290" s="9">
        <f t="shared" si="139"/>
        <v>0</v>
      </c>
      <c r="AC290" s="11"/>
      <c r="AD290" s="9">
        <f t="shared" si="130"/>
        <v>0</v>
      </c>
      <c r="AE290" s="11"/>
      <c r="AF290" s="9">
        <f t="shared" si="131"/>
        <v>0</v>
      </c>
      <c r="AG290" s="11"/>
      <c r="AH290" s="9">
        <f t="shared" si="132"/>
        <v>0</v>
      </c>
      <c r="AI290" s="11"/>
      <c r="AJ290" s="9">
        <f t="shared" si="133"/>
        <v>0</v>
      </c>
      <c r="AK290" s="10"/>
      <c r="AL290" s="12">
        <f t="shared" si="134"/>
        <v>0</v>
      </c>
      <c r="AM290" s="13">
        <f t="shared" si="140"/>
        <v>0</v>
      </c>
    </row>
    <row r="291" spans="1:39" hidden="1" x14ac:dyDescent="0.25">
      <c r="A291" s="14" t="s">
        <v>271</v>
      </c>
      <c r="B291" s="15" t="s">
        <v>281</v>
      </c>
      <c r="C291" s="44" t="s">
        <v>15</v>
      </c>
      <c r="D291" s="56">
        <v>315</v>
      </c>
      <c r="E291" s="70">
        <v>0</v>
      </c>
      <c r="F291" s="9">
        <f t="shared" si="135"/>
        <v>0</v>
      </c>
      <c r="G291" s="69">
        <v>0</v>
      </c>
      <c r="H291" s="9">
        <f t="shared" si="136"/>
        <v>0</v>
      </c>
      <c r="I291" s="10"/>
      <c r="J291" s="9">
        <f t="shared" si="123"/>
        <v>0</v>
      </c>
      <c r="K291" s="11"/>
      <c r="L291" s="9">
        <f t="shared" si="124"/>
        <v>0</v>
      </c>
      <c r="M291" s="11"/>
      <c r="N291" s="9">
        <f t="shared" si="137"/>
        <v>0</v>
      </c>
      <c r="O291" s="79">
        <v>1</v>
      </c>
      <c r="P291" s="9">
        <f t="shared" si="125"/>
        <v>365.4</v>
      </c>
      <c r="Q291" s="10"/>
      <c r="R291" s="9">
        <f t="shared" si="126"/>
        <v>0</v>
      </c>
      <c r="S291" s="10"/>
      <c r="T291" s="9">
        <f t="shared" si="127"/>
        <v>0</v>
      </c>
      <c r="U291" s="11"/>
      <c r="V291" s="9">
        <f t="shared" si="128"/>
        <v>0</v>
      </c>
      <c r="W291" s="11"/>
      <c r="X291" s="9">
        <f t="shared" si="129"/>
        <v>0</v>
      </c>
      <c r="Y291" s="10"/>
      <c r="Z291" s="9">
        <f t="shared" si="138"/>
        <v>0</v>
      </c>
      <c r="AA291" s="11"/>
      <c r="AB291" s="9">
        <f t="shared" si="139"/>
        <v>0</v>
      </c>
      <c r="AC291" s="11"/>
      <c r="AD291" s="9">
        <f t="shared" si="130"/>
        <v>0</v>
      </c>
      <c r="AE291" s="11"/>
      <c r="AF291" s="9">
        <f t="shared" si="131"/>
        <v>0</v>
      </c>
      <c r="AG291" s="11"/>
      <c r="AH291" s="9">
        <f t="shared" si="132"/>
        <v>0</v>
      </c>
      <c r="AI291" s="11"/>
      <c r="AJ291" s="9">
        <f t="shared" si="133"/>
        <v>0</v>
      </c>
      <c r="AK291" s="10"/>
      <c r="AL291" s="12">
        <f t="shared" si="134"/>
        <v>0</v>
      </c>
      <c r="AM291" s="13">
        <f t="shared" si="140"/>
        <v>365.4</v>
      </c>
    </row>
    <row r="292" spans="1:39" hidden="1" x14ac:dyDescent="0.25">
      <c r="A292" s="14" t="s">
        <v>271</v>
      </c>
      <c r="B292" s="15" t="s">
        <v>282</v>
      </c>
      <c r="C292" s="44" t="s">
        <v>15</v>
      </c>
      <c r="D292" s="56">
        <v>350</v>
      </c>
      <c r="E292" s="70">
        <v>0</v>
      </c>
      <c r="F292" s="9">
        <f t="shared" si="135"/>
        <v>0</v>
      </c>
      <c r="G292" s="69">
        <v>0</v>
      </c>
      <c r="H292" s="9">
        <f t="shared" si="136"/>
        <v>0</v>
      </c>
      <c r="I292" s="10"/>
      <c r="J292" s="9">
        <f t="shared" si="123"/>
        <v>0</v>
      </c>
      <c r="K292" s="11"/>
      <c r="L292" s="9">
        <f t="shared" si="124"/>
        <v>0</v>
      </c>
      <c r="M292" s="11"/>
      <c r="N292" s="9">
        <f t="shared" si="137"/>
        <v>0</v>
      </c>
      <c r="O292" s="10"/>
      <c r="P292" s="9">
        <f t="shared" si="125"/>
        <v>0</v>
      </c>
      <c r="Q292" s="10"/>
      <c r="R292" s="9">
        <f t="shared" si="126"/>
        <v>0</v>
      </c>
      <c r="S292" s="10"/>
      <c r="T292" s="9">
        <f t="shared" si="127"/>
        <v>0</v>
      </c>
      <c r="U292" s="11"/>
      <c r="V292" s="9">
        <f t="shared" si="128"/>
        <v>0</v>
      </c>
      <c r="W292" s="11"/>
      <c r="X292" s="9">
        <f t="shared" si="129"/>
        <v>0</v>
      </c>
      <c r="Y292" s="10"/>
      <c r="Z292" s="9">
        <f t="shared" si="138"/>
        <v>0</v>
      </c>
      <c r="AA292" s="11"/>
      <c r="AB292" s="9">
        <f t="shared" si="139"/>
        <v>0</v>
      </c>
      <c r="AC292" s="11"/>
      <c r="AD292" s="9">
        <f t="shared" si="130"/>
        <v>0</v>
      </c>
      <c r="AE292" s="11"/>
      <c r="AF292" s="9">
        <f t="shared" si="131"/>
        <v>0</v>
      </c>
      <c r="AG292" s="11"/>
      <c r="AH292" s="9">
        <f t="shared" si="132"/>
        <v>0</v>
      </c>
      <c r="AI292" s="11"/>
      <c r="AJ292" s="9">
        <f t="shared" si="133"/>
        <v>0</v>
      </c>
      <c r="AK292" s="10"/>
      <c r="AL292" s="12">
        <f t="shared" si="134"/>
        <v>0</v>
      </c>
      <c r="AM292" s="13">
        <f t="shared" si="140"/>
        <v>0</v>
      </c>
    </row>
    <row r="293" spans="1:39" hidden="1" x14ac:dyDescent="0.25">
      <c r="A293" s="14" t="s">
        <v>271</v>
      </c>
      <c r="B293" s="15" t="s">
        <v>283</v>
      </c>
      <c r="C293" s="44" t="s">
        <v>15</v>
      </c>
      <c r="D293" s="56">
        <v>350</v>
      </c>
      <c r="E293" s="70">
        <v>0</v>
      </c>
      <c r="F293" s="9">
        <f t="shared" si="135"/>
        <v>0</v>
      </c>
      <c r="G293" s="69">
        <v>0</v>
      </c>
      <c r="H293" s="9">
        <f t="shared" si="136"/>
        <v>0</v>
      </c>
      <c r="I293" s="10"/>
      <c r="J293" s="9">
        <f t="shared" si="123"/>
        <v>0</v>
      </c>
      <c r="K293" s="11"/>
      <c r="L293" s="9">
        <f t="shared" si="124"/>
        <v>0</v>
      </c>
      <c r="M293" s="10"/>
      <c r="N293" s="9">
        <f t="shared" si="137"/>
        <v>0</v>
      </c>
      <c r="O293" s="10"/>
      <c r="P293" s="9">
        <f t="shared" si="125"/>
        <v>0</v>
      </c>
      <c r="Q293" s="10"/>
      <c r="R293" s="9">
        <f t="shared" si="126"/>
        <v>0</v>
      </c>
      <c r="S293" s="10"/>
      <c r="T293" s="9">
        <f t="shared" si="127"/>
        <v>0</v>
      </c>
      <c r="U293" s="11"/>
      <c r="V293" s="9">
        <f t="shared" si="128"/>
        <v>0</v>
      </c>
      <c r="W293" s="11"/>
      <c r="X293" s="9">
        <f t="shared" si="129"/>
        <v>0</v>
      </c>
      <c r="Y293" s="10"/>
      <c r="Z293" s="9">
        <f t="shared" si="138"/>
        <v>0</v>
      </c>
      <c r="AA293" s="11"/>
      <c r="AB293" s="9">
        <f t="shared" si="139"/>
        <v>0</v>
      </c>
      <c r="AC293" s="11"/>
      <c r="AD293" s="9">
        <f t="shared" si="130"/>
        <v>0</v>
      </c>
      <c r="AE293" s="11"/>
      <c r="AF293" s="9">
        <f t="shared" si="131"/>
        <v>0</v>
      </c>
      <c r="AG293" s="11"/>
      <c r="AH293" s="9">
        <f t="shared" si="132"/>
        <v>0</v>
      </c>
      <c r="AI293" s="11"/>
      <c r="AJ293" s="9">
        <f t="shared" si="133"/>
        <v>0</v>
      </c>
      <c r="AK293" s="10"/>
      <c r="AL293" s="12">
        <f t="shared" si="134"/>
        <v>0</v>
      </c>
      <c r="AM293" s="13">
        <f t="shared" si="140"/>
        <v>0</v>
      </c>
    </row>
    <row r="294" spans="1:39" hidden="1" x14ac:dyDescent="0.25">
      <c r="A294" s="14" t="s">
        <v>271</v>
      </c>
      <c r="B294" s="15" t="s">
        <v>496</v>
      </c>
      <c r="C294" s="44" t="s">
        <v>15</v>
      </c>
      <c r="D294" s="56">
        <v>315</v>
      </c>
      <c r="E294" s="70">
        <v>0</v>
      </c>
      <c r="F294" s="9">
        <f t="shared" si="135"/>
        <v>0</v>
      </c>
      <c r="G294" s="69">
        <v>0</v>
      </c>
      <c r="H294" s="9">
        <f t="shared" si="136"/>
        <v>0</v>
      </c>
      <c r="I294" s="10"/>
      <c r="J294" s="9">
        <f t="shared" si="123"/>
        <v>0</v>
      </c>
      <c r="K294" s="11"/>
      <c r="L294" s="9">
        <f t="shared" si="124"/>
        <v>0</v>
      </c>
      <c r="M294" s="10"/>
      <c r="N294" s="9">
        <f t="shared" si="137"/>
        <v>0</v>
      </c>
      <c r="O294" s="10"/>
      <c r="P294" s="9">
        <f t="shared" si="125"/>
        <v>0</v>
      </c>
      <c r="Q294" s="10"/>
      <c r="R294" s="9">
        <f t="shared" si="126"/>
        <v>0</v>
      </c>
      <c r="S294" s="10"/>
      <c r="T294" s="9">
        <f t="shared" si="127"/>
        <v>0</v>
      </c>
      <c r="U294" s="11"/>
      <c r="V294" s="9">
        <f t="shared" si="128"/>
        <v>0</v>
      </c>
      <c r="W294" s="11"/>
      <c r="X294" s="9">
        <f t="shared" si="129"/>
        <v>0</v>
      </c>
      <c r="Y294" s="10"/>
      <c r="Z294" s="9">
        <f t="shared" si="138"/>
        <v>0</v>
      </c>
      <c r="AA294" s="11"/>
      <c r="AB294" s="9">
        <f t="shared" si="139"/>
        <v>0</v>
      </c>
      <c r="AC294" s="11"/>
      <c r="AD294" s="9">
        <f t="shared" si="130"/>
        <v>0</v>
      </c>
      <c r="AE294" s="11"/>
      <c r="AF294" s="66">
        <f t="shared" si="131"/>
        <v>0</v>
      </c>
      <c r="AG294" s="11"/>
      <c r="AH294" s="9">
        <f t="shared" si="132"/>
        <v>0</v>
      </c>
      <c r="AI294" s="11"/>
      <c r="AJ294" s="9">
        <f t="shared" si="133"/>
        <v>0</v>
      </c>
      <c r="AK294" s="10"/>
      <c r="AL294" s="12">
        <f t="shared" si="134"/>
        <v>0</v>
      </c>
      <c r="AM294" s="13">
        <f t="shared" si="140"/>
        <v>0</v>
      </c>
    </row>
    <row r="295" spans="1:39" hidden="1" x14ac:dyDescent="0.25">
      <c r="A295" s="14" t="s">
        <v>271</v>
      </c>
      <c r="B295" s="15" t="s">
        <v>497</v>
      </c>
      <c r="C295" s="44" t="s">
        <v>15</v>
      </c>
      <c r="D295" s="56">
        <v>315</v>
      </c>
      <c r="E295" s="70">
        <v>0</v>
      </c>
      <c r="F295" s="9">
        <f t="shared" si="135"/>
        <v>0</v>
      </c>
      <c r="G295" s="69">
        <v>0</v>
      </c>
      <c r="H295" s="9">
        <f t="shared" si="136"/>
        <v>0</v>
      </c>
      <c r="I295" s="10"/>
      <c r="J295" s="9">
        <f t="shared" si="123"/>
        <v>0</v>
      </c>
      <c r="K295" s="11"/>
      <c r="L295" s="9">
        <f t="shared" si="124"/>
        <v>0</v>
      </c>
      <c r="M295" s="10"/>
      <c r="N295" s="9">
        <f t="shared" si="137"/>
        <v>0</v>
      </c>
      <c r="O295" s="10"/>
      <c r="P295" s="9">
        <f t="shared" si="125"/>
        <v>0</v>
      </c>
      <c r="Q295" s="10"/>
      <c r="R295" s="9">
        <f t="shared" si="126"/>
        <v>0</v>
      </c>
      <c r="S295" s="10"/>
      <c r="T295" s="9">
        <f t="shared" si="127"/>
        <v>0</v>
      </c>
      <c r="U295" s="11"/>
      <c r="V295" s="9">
        <f t="shared" si="128"/>
        <v>0</v>
      </c>
      <c r="W295" s="11"/>
      <c r="X295" s="9">
        <f t="shared" si="129"/>
        <v>0</v>
      </c>
      <c r="Y295" s="10"/>
      <c r="Z295" s="9">
        <f t="shared" si="138"/>
        <v>0</v>
      </c>
      <c r="AA295" s="11"/>
      <c r="AB295" s="9">
        <f t="shared" si="139"/>
        <v>0</v>
      </c>
      <c r="AC295" s="11"/>
      <c r="AD295" s="9">
        <f t="shared" si="130"/>
        <v>0</v>
      </c>
      <c r="AE295" s="11"/>
      <c r="AF295" s="66">
        <f t="shared" si="131"/>
        <v>0</v>
      </c>
      <c r="AG295" s="11"/>
      <c r="AH295" s="9">
        <f t="shared" si="132"/>
        <v>0</v>
      </c>
      <c r="AI295" s="11"/>
      <c r="AJ295" s="9">
        <f t="shared" si="133"/>
        <v>0</v>
      </c>
      <c r="AK295" s="10"/>
      <c r="AL295" s="12">
        <f t="shared" si="134"/>
        <v>0</v>
      </c>
      <c r="AM295" s="13">
        <f t="shared" si="140"/>
        <v>0</v>
      </c>
    </row>
    <row r="296" spans="1:39" hidden="1" x14ac:dyDescent="0.25">
      <c r="A296" s="14" t="s">
        <v>271</v>
      </c>
      <c r="B296" s="15" t="s">
        <v>498</v>
      </c>
      <c r="C296" s="44" t="s">
        <v>15</v>
      </c>
      <c r="D296" s="56">
        <v>315</v>
      </c>
      <c r="E296" s="70">
        <v>0</v>
      </c>
      <c r="F296" s="9">
        <f t="shared" si="135"/>
        <v>0</v>
      </c>
      <c r="G296" s="69">
        <v>0</v>
      </c>
      <c r="H296" s="9">
        <f t="shared" si="136"/>
        <v>0</v>
      </c>
      <c r="I296" s="10"/>
      <c r="J296" s="9">
        <f t="shared" si="123"/>
        <v>0</v>
      </c>
      <c r="K296" s="11"/>
      <c r="L296" s="9">
        <f t="shared" si="124"/>
        <v>0</v>
      </c>
      <c r="M296" s="10"/>
      <c r="N296" s="9">
        <f t="shared" si="137"/>
        <v>0</v>
      </c>
      <c r="O296" s="10"/>
      <c r="P296" s="9">
        <f t="shared" si="125"/>
        <v>0</v>
      </c>
      <c r="Q296" s="10"/>
      <c r="R296" s="9">
        <f t="shared" si="126"/>
        <v>0</v>
      </c>
      <c r="S296" s="10"/>
      <c r="T296" s="9">
        <f t="shared" si="127"/>
        <v>0</v>
      </c>
      <c r="U296" s="11"/>
      <c r="V296" s="9">
        <f t="shared" si="128"/>
        <v>0</v>
      </c>
      <c r="W296" s="11"/>
      <c r="X296" s="9">
        <f t="shared" si="129"/>
        <v>0</v>
      </c>
      <c r="Y296" s="10"/>
      <c r="Z296" s="9">
        <f t="shared" si="138"/>
        <v>0</v>
      </c>
      <c r="AA296" s="11"/>
      <c r="AB296" s="9">
        <f t="shared" si="139"/>
        <v>0</v>
      </c>
      <c r="AC296" s="11"/>
      <c r="AD296" s="9">
        <f t="shared" si="130"/>
        <v>0</v>
      </c>
      <c r="AE296" s="11"/>
      <c r="AF296" s="66">
        <f t="shared" si="131"/>
        <v>0</v>
      </c>
      <c r="AG296" s="11"/>
      <c r="AH296" s="9">
        <f t="shared" si="132"/>
        <v>0</v>
      </c>
      <c r="AI296" s="11"/>
      <c r="AJ296" s="9">
        <f t="shared" si="133"/>
        <v>0</v>
      </c>
      <c r="AK296" s="10"/>
      <c r="AL296" s="12">
        <f t="shared" si="134"/>
        <v>0</v>
      </c>
      <c r="AM296" s="13">
        <f t="shared" si="140"/>
        <v>0</v>
      </c>
    </row>
    <row r="297" spans="1:39" hidden="1" x14ac:dyDescent="0.25">
      <c r="A297" s="14" t="s">
        <v>271</v>
      </c>
      <c r="B297" s="15" t="s">
        <v>499</v>
      </c>
      <c r="C297" s="44" t="s">
        <v>15</v>
      </c>
      <c r="D297" s="56">
        <v>315</v>
      </c>
      <c r="E297" s="70">
        <v>0</v>
      </c>
      <c r="F297" s="9">
        <f t="shared" si="135"/>
        <v>0</v>
      </c>
      <c r="G297" s="69">
        <v>0</v>
      </c>
      <c r="H297" s="9">
        <f t="shared" si="136"/>
        <v>0</v>
      </c>
      <c r="I297" s="10"/>
      <c r="J297" s="9">
        <f t="shared" si="123"/>
        <v>0</v>
      </c>
      <c r="K297" s="11"/>
      <c r="L297" s="9">
        <f t="shared" si="124"/>
        <v>0</v>
      </c>
      <c r="M297" s="10"/>
      <c r="N297" s="9">
        <f t="shared" si="137"/>
        <v>0</v>
      </c>
      <c r="O297" s="10"/>
      <c r="P297" s="9">
        <f t="shared" si="125"/>
        <v>0</v>
      </c>
      <c r="Q297" s="10"/>
      <c r="R297" s="9">
        <f t="shared" si="126"/>
        <v>0</v>
      </c>
      <c r="S297" s="10"/>
      <c r="T297" s="9">
        <f t="shared" si="127"/>
        <v>0</v>
      </c>
      <c r="U297" s="11"/>
      <c r="V297" s="9">
        <f t="shared" si="128"/>
        <v>0</v>
      </c>
      <c r="W297" s="11"/>
      <c r="X297" s="9">
        <f t="shared" si="129"/>
        <v>0</v>
      </c>
      <c r="Y297" s="10"/>
      <c r="Z297" s="9">
        <f t="shared" si="138"/>
        <v>0</v>
      </c>
      <c r="AA297" s="11"/>
      <c r="AB297" s="9">
        <f t="shared" si="139"/>
        <v>0</v>
      </c>
      <c r="AC297" s="11"/>
      <c r="AD297" s="9">
        <f t="shared" si="130"/>
        <v>0</v>
      </c>
      <c r="AE297" s="11"/>
      <c r="AF297" s="66">
        <f t="shared" si="131"/>
        <v>0</v>
      </c>
      <c r="AG297" s="11"/>
      <c r="AH297" s="9">
        <f t="shared" si="132"/>
        <v>0</v>
      </c>
      <c r="AI297" s="11"/>
      <c r="AJ297" s="9">
        <f t="shared" si="133"/>
        <v>0</v>
      </c>
      <c r="AK297" s="10"/>
      <c r="AL297" s="12">
        <f t="shared" si="134"/>
        <v>0</v>
      </c>
      <c r="AM297" s="13">
        <f t="shared" si="140"/>
        <v>0</v>
      </c>
    </row>
    <row r="298" spans="1:39" hidden="1" x14ac:dyDescent="0.25">
      <c r="A298" s="14" t="s">
        <v>271</v>
      </c>
      <c r="B298" s="15" t="s">
        <v>500</v>
      </c>
      <c r="C298" s="44" t="s">
        <v>15</v>
      </c>
      <c r="D298" s="56">
        <v>350</v>
      </c>
      <c r="E298" s="70">
        <v>0</v>
      </c>
      <c r="F298" s="9">
        <f t="shared" si="135"/>
        <v>0</v>
      </c>
      <c r="G298" s="69">
        <v>0</v>
      </c>
      <c r="H298" s="9">
        <f t="shared" si="136"/>
        <v>0</v>
      </c>
      <c r="I298" s="10"/>
      <c r="J298" s="9">
        <f t="shared" si="123"/>
        <v>0</v>
      </c>
      <c r="K298" s="11"/>
      <c r="L298" s="9">
        <f t="shared" si="124"/>
        <v>0</v>
      </c>
      <c r="M298" s="10"/>
      <c r="N298" s="9">
        <f t="shared" si="137"/>
        <v>0</v>
      </c>
      <c r="O298" s="10"/>
      <c r="P298" s="9">
        <f t="shared" si="125"/>
        <v>0</v>
      </c>
      <c r="Q298" s="10"/>
      <c r="R298" s="9">
        <f t="shared" si="126"/>
        <v>0</v>
      </c>
      <c r="S298" s="10"/>
      <c r="T298" s="9">
        <f t="shared" si="127"/>
        <v>0</v>
      </c>
      <c r="U298" s="11"/>
      <c r="V298" s="9">
        <f t="shared" si="128"/>
        <v>0</v>
      </c>
      <c r="W298" s="11"/>
      <c r="X298" s="9">
        <f t="shared" si="129"/>
        <v>0</v>
      </c>
      <c r="Y298" s="10"/>
      <c r="Z298" s="9">
        <f t="shared" si="138"/>
        <v>0</v>
      </c>
      <c r="AA298" s="11"/>
      <c r="AB298" s="9">
        <f t="shared" si="139"/>
        <v>0</v>
      </c>
      <c r="AC298" s="11"/>
      <c r="AD298" s="9">
        <f t="shared" si="130"/>
        <v>0</v>
      </c>
      <c r="AE298" s="11"/>
      <c r="AF298" s="9">
        <f t="shared" si="131"/>
        <v>0</v>
      </c>
      <c r="AG298" s="11"/>
      <c r="AH298" s="9">
        <f t="shared" si="132"/>
        <v>0</v>
      </c>
      <c r="AI298" s="11"/>
      <c r="AJ298" s="9">
        <f t="shared" si="133"/>
        <v>0</v>
      </c>
      <c r="AK298" s="10"/>
      <c r="AL298" s="12">
        <f t="shared" si="134"/>
        <v>0</v>
      </c>
      <c r="AM298" s="13">
        <f t="shared" si="140"/>
        <v>0</v>
      </c>
    </row>
    <row r="299" spans="1:39" hidden="1" x14ac:dyDescent="0.25">
      <c r="A299" s="14" t="s">
        <v>271</v>
      </c>
      <c r="B299" s="15" t="s">
        <v>501</v>
      </c>
      <c r="C299" s="44" t="s">
        <v>15</v>
      </c>
      <c r="D299" s="56">
        <v>350</v>
      </c>
      <c r="E299" s="70">
        <v>0</v>
      </c>
      <c r="F299" s="9">
        <f t="shared" si="135"/>
        <v>0</v>
      </c>
      <c r="G299" s="69">
        <v>0</v>
      </c>
      <c r="H299" s="9">
        <f t="shared" si="136"/>
        <v>0</v>
      </c>
      <c r="I299" s="10"/>
      <c r="J299" s="9">
        <f t="shared" si="123"/>
        <v>0</v>
      </c>
      <c r="K299" s="11"/>
      <c r="L299" s="9">
        <f t="shared" si="124"/>
        <v>0</v>
      </c>
      <c r="M299" s="10"/>
      <c r="N299" s="9">
        <f t="shared" si="137"/>
        <v>0</v>
      </c>
      <c r="O299" s="10"/>
      <c r="P299" s="9">
        <f t="shared" si="125"/>
        <v>0</v>
      </c>
      <c r="Q299" s="10"/>
      <c r="R299" s="9">
        <f t="shared" si="126"/>
        <v>0</v>
      </c>
      <c r="S299" s="10"/>
      <c r="T299" s="9">
        <f t="shared" si="127"/>
        <v>0</v>
      </c>
      <c r="U299" s="11"/>
      <c r="V299" s="9">
        <f t="shared" si="128"/>
        <v>0</v>
      </c>
      <c r="W299" s="11"/>
      <c r="X299" s="9">
        <f t="shared" si="129"/>
        <v>0</v>
      </c>
      <c r="Y299" s="10"/>
      <c r="Z299" s="9">
        <f t="shared" si="138"/>
        <v>0</v>
      </c>
      <c r="AA299" s="11"/>
      <c r="AB299" s="9">
        <f t="shared" si="139"/>
        <v>0</v>
      </c>
      <c r="AC299" s="11"/>
      <c r="AD299" s="9">
        <f t="shared" si="130"/>
        <v>0</v>
      </c>
      <c r="AE299" s="11"/>
      <c r="AF299" s="9">
        <f t="shared" si="131"/>
        <v>0</v>
      </c>
      <c r="AG299" s="11"/>
      <c r="AH299" s="9">
        <f t="shared" si="132"/>
        <v>0</v>
      </c>
      <c r="AI299" s="11"/>
      <c r="AJ299" s="9">
        <f t="shared" si="133"/>
        <v>0</v>
      </c>
      <c r="AK299" s="10"/>
      <c r="AL299" s="12">
        <f t="shared" si="134"/>
        <v>0</v>
      </c>
      <c r="AM299" s="13">
        <f t="shared" si="140"/>
        <v>0</v>
      </c>
    </row>
    <row r="300" spans="1:39" hidden="1" x14ac:dyDescent="0.25">
      <c r="A300" s="14" t="s">
        <v>271</v>
      </c>
      <c r="B300" s="15" t="s">
        <v>431</v>
      </c>
      <c r="C300" s="44" t="s">
        <v>15</v>
      </c>
      <c r="D300" s="56">
        <v>155</v>
      </c>
      <c r="E300" s="70">
        <v>0</v>
      </c>
      <c r="F300" s="9">
        <f t="shared" si="135"/>
        <v>0</v>
      </c>
      <c r="G300" s="69">
        <v>0</v>
      </c>
      <c r="H300" s="9">
        <f t="shared" si="136"/>
        <v>0</v>
      </c>
      <c r="I300" s="10"/>
      <c r="J300" s="9">
        <f t="shared" si="123"/>
        <v>0</v>
      </c>
      <c r="K300" s="11"/>
      <c r="L300" s="9">
        <f t="shared" si="124"/>
        <v>0</v>
      </c>
      <c r="M300" s="10"/>
      <c r="N300" s="9">
        <f t="shared" si="137"/>
        <v>0</v>
      </c>
      <c r="O300" s="10"/>
      <c r="P300" s="9">
        <f t="shared" si="125"/>
        <v>0</v>
      </c>
      <c r="Q300" s="10"/>
      <c r="R300" s="9">
        <f t="shared" si="126"/>
        <v>0</v>
      </c>
      <c r="S300" s="10"/>
      <c r="T300" s="9">
        <f t="shared" si="127"/>
        <v>0</v>
      </c>
      <c r="U300" s="11"/>
      <c r="V300" s="9">
        <f t="shared" si="128"/>
        <v>0</v>
      </c>
      <c r="W300" s="11"/>
      <c r="X300" s="9">
        <f t="shared" si="129"/>
        <v>0</v>
      </c>
      <c r="Y300" s="10"/>
      <c r="Z300" s="9">
        <f t="shared" si="138"/>
        <v>0</v>
      </c>
      <c r="AA300" s="11"/>
      <c r="AB300" s="9">
        <f t="shared" si="139"/>
        <v>0</v>
      </c>
      <c r="AC300" s="11"/>
      <c r="AD300" s="9">
        <f t="shared" si="130"/>
        <v>0</v>
      </c>
      <c r="AE300" s="11"/>
      <c r="AF300" s="9">
        <f t="shared" si="131"/>
        <v>0</v>
      </c>
      <c r="AG300" s="11"/>
      <c r="AH300" s="9">
        <f t="shared" si="132"/>
        <v>0</v>
      </c>
      <c r="AI300" s="11"/>
      <c r="AJ300" s="9">
        <f t="shared" si="133"/>
        <v>0</v>
      </c>
      <c r="AK300" s="10"/>
      <c r="AL300" s="12">
        <f t="shared" si="134"/>
        <v>0</v>
      </c>
      <c r="AM300" s="13">
        <f t="shared" si="140"/>
        <v>0</v>
      </c>
    </row>
    <row r="301" spans="1:39" hidden="1" x14ac:dyDescent="0.25">
      <c r="A301" s="14" t="s">
        <v>271</v>
      </c>
      <c r="B301" s="15" t="s">
        <v>432</v>
      </c>
      <c r="C301" s="48" t="s">
        <v>15</v>
      </c>
      <c r="D301" s="60">
        <v>120</v>
      </c>
      <c r="E301" s="70">
        <v>0</v>
      </c>
      <c r="F301" s="9">
        <f t="shared" si="135"/>
        <v>0</v>
      </c>
      <c r="G301" s="69">
        <v>0</v>
      </c>
      <c r="H301" s="9">
        <f t="shared" si="136"/>
        <v>0</v>
      </c>
      <c r="I301" s="10"/>
      <c r="J301" s="9">
        <f t="shared" si="123"/>
        <v>0</v>
      </c>
      <c r="K301" s="11"/>
      <c r="L301" s="9">
        <f t="shared" si="124"/>
        <v>0</v>
      </c>
      <c r="M301" s="10"/>
      <c r="N301" s="9">
        <f t="shared" si="137"/>
        <v>0</v>
      </c>
      <c r="O301" s="10"/>
      <c r="P301" s="9">
        <f t="shared" si="125"/>
        <v>0</v>
      </c>
      <c r="Q301" s="10"/>
      <c r="R301" s="9">
        <f t="shared" si="126"/>
        <v>0</v>
      </c>
      <c r="S301" s="10"/>
      <c r="T301" s="9">
        <f t="shared" si="127"/>
        <v>0</v>
      </c>
      <c r="U301" s="11"/>
      <c r="V301" s="9">
        <f t="shared" si="128"/>
        <v>0</v>
      </c>
      <c r="W301" s="11"/>
      <c r="X301" s="9">
        <f t="shared" si="129"/>
        <v>0</v>
      </c>
      <c r="Y301" s="10"/>
      <c r="Z301" s="9">
        <f t="shared" si="138"/>
        <v>0</v>
      </c>
      <c r="AA301" s="11"/>
      <c r="AB301" s="9">
        <f t="shared" si="139"/>
        <v>0</v>
      </c>
      <c r="AC301" s="11"/>
      <c r="AD301" s="9">
        <f t="shared" si="130"/>
        <v>0</v>
      </c>
      <c r="AE301" s="11"/>
      <c r="AF301" s="9">
        <f t="shared" si="131"/>
        <v>0</v>
      </c>
      <c r="AG301" s="11"/>
      <c r="AH301" s="9">
        <f t="shared" si="132"/>
        <v>0</v>
      </c>
      <c r="AI301" s="11"/>
      <c r="AJ301" s="9">
        <f t="shared" si="133"/>
        <v>0</v>
      </c>
      <c r="AK301" s="10"/>
      <c r="AL301" s="12">
        <f t="shared" si="134"/>
        <v>0</v>
      </c>
      <c r="AM301" s="13">
        <f t="shared" si="140"/>
        <v>0</v>
      </c>
    </row>
    <row r="302" spans="1:39" hidden="1" x14ac:dyDescent="0.25">
      <c r="A302" s="14" t="s">
        <v>271</v>
      </c>
      <c r="B302" s="15" t="s">
        <v>491</v>
      </c>
      <c r="C302" s="48" t="s">
        <v>15</v>
      </c>
      <c r="D302" s="60">
        <v>120</v>
      </c>
      <c r="E302" s="70">
        <v>0</v>
      </c>
      <c r="F302" s="9">
        <f t="shared" si="135"/>
        <v>0</v>
      </c>
      <c r="G302" s="69">
        <v>0</v>
      </c>
      <c r="H302" s="9">
        <f t="shared" si="136"/>
        <v>0</v>
      </c>
      <c r="I302" s="10"/>
      <c r="J302" s="9">
        <f t="shared" si="123"/>
        <v>0</v>
      </c>
      <c r="K302" s="11"/>
      <c r="L302" s="9">
        <f t="shared" si="124"/>
        <v>0</v>
      </c>
      <c r="M302" s="10"/>
      <c r="N302" s="9">
        <f t="shared" si="137"/>
        <v>0</v>
      </c>
      <c r="O302" s="10"/>
      <c r="P302" s="9">
        <f t="shared" si="125"/>
        <v>0</v>
      </c>
      <c r="Q302" s="10"/>
      <c r="R302" s="9">
        <f t="shared" si="126"/>
        <v>0</v>
      </c>
      <c r="S302" s="10"/>
      <c r="T302" s="9">
        <f t="shared" si="127"/>
        <v>0</v>
      </c>
      <c r="U302" s="11"/>
      <c r="V302" s="9">
        <f t="shared" si="128"/>
        <v>0</v>
      </c>
      <c r="W302" s="11"/>
      <c r="X302" s="9">
        <f t="shared" si="129"/>
        <v>0</v>
      </c>
      <c r="Y302" s="10"/>
      <c r="Z302" s="9">
        <f t="shared" si="138"/>
        <v>0</v>
      </c>
      <c r="AA302" s="11"/>
      <c r="AB302" s="9">
        <f t="shared" si="139"/>
        <v>0</v>
      </c>
      <c r="AC302" s="11"/>
      <c r="AD302" s="9">
        <f t="shared" si="130"/>
        <v>0</v>
      </c>
      <c r="AE302" s="11"/>
      <c r="AF302" s="9">
        <f t="shared" si="131"/>
        <v>0</v>
      </c>
      <c r="AG302" s="11"/>
      <c r="AH302" s="9">
        <f t="shared" si="132"/>
        <v>0</v>
      </c>
      <c r="AI302" s="11"/>
      <c r="AJ302" s="9">
        <f t="shared" si="133"/>
        <v>0</v>
      </c>
      <c r="AK302" s="10"/>
      <c r="AL302" s="12">
        <f t="shared" si="134"/>
        <v>0</v>
      </c>
      <c r="AM302" s="13">
        <f t="shared" si="140"/>
        <v>0</v>
      </c>
    </row>
    <row r="303" spans="1:39" hidden="1" x14ac:dyDescent="0.25">
      <c r="A303" s="14" t="s">
        <v>271</v>
      </c>
      <c r="B303" s="15" t="s">
        <v>284</v>
      </c>
      <c r="C303" s="48" t="s">
        <v>15</v>
      </c>
      <c r="D303" s="60">
        <v>120</v>
      </c>
      <c r="E303" s="70">
        <v>0</v>
      </c>
      <c r="F303" s="9">
        <f t="shared" si="135"/>
        <v>0</v>
      </c>
      <c r="G303" s="69">
        <v>0</v>
      </c>
      <c r="H303" s="9">
        <f t="shared" si="136"/>
        <v>0</v>
      </c>
      <c r="I303" s="10"/>
      <c r="J303" s="9">
        <f t="shared" si="123"/>
        <v>0</v>
      </c>
      <c r="K303" s="75">
        <v>8</v>
      </c>
      <c r="L303" s="76">
        <f t="shared" si="124"/>
        <v>1113.5999999999999</v>
      </c>
      <c r="M303" s="10"/>
      <c r="N303" s="9">
        <f t="shared" si="137"/>
        <v>0</v>
      </c>
      <c r="O303" s="10"/>
      <c r="P303" s="9">
        <f t="shared" si="125"/>
        <v>0</v>
      </c>
      <c r="Q303" s="10"/>
      <c r="R303" s="9">
        <f t="shared" si="126"/>
        <v>0</v>
      </c>
      <c r="S303" s="10"/>
      <c r="T303" s="9">
        <f t="shared" si="127"/>
        <v>0</v>
      </c>
      <c r="U303" s="11"/>
      <c r="V303" s="9">
        <f t="shared" si="128"/>
        <v>0</v>
      </c>
      <c r="W303" s="11"/>
      <c r="X303" s="9">
        <f t="shared" si="129"/>
        <v>0</v>
      </c>
      <c r="Y303" s="10"/>
      <c r="Z303" s="9">
        <f t="shared" si="138"/>
        <v>0</v>
      </c>
      <c r="AA303" s="11"/>
      <c r="AB303" s="9">
        <f t="shared" si="139"/>
        <v>0</v>
      </c>
      <c r="AC303" s="11"/>
      <c r="AD303" s="9">
        <f t="shared" si="130"/>
        <v>0</v>
      </c>
      <c r="AE303" s="11"/>
      <c r="AF303" s="9">
        <f t="shared" si="131"/>
        <v>0</v>
      </c>
      <c r="AG303" s="11"/>
      <c r="AH303" s="9">
        <f t="shared" si="132"/>
        <v>0</v>
      </c>
      <c r="AI303" s="11"/>
      <c r="AJ303" s="9">
        <f t="shared" si="133"/>
        <v>0</v>
      </c>
      <c r="AK303" s="10"/>
      <c r="AL303" s="12">
        <f t="shared" si="134"/>
        <v>0</v>
      </c>
      <c r="AM303" s="13">
        <f t="shared" si="140"/>
        <v>1113.5999999999999</v>
      </c>
    </row>
    <row r="304" spans="1:39" hidden="1" x14ac:dyDescent="0.25">
      <c r="A304" s="14" t="s">
        <v>271</v>
      </c>
      <c r="B304" s="15" t="s">
        <v>285</v>
      </c>
      <c r="C304" s="48" t="s">
        <v>15</v>
      </c>
      <c r="D304" s="60">
        <v>120</v>
      </c>
      <c r="E304" s="70">
        <v>8</v>
      </c>
      <c r="F304" s="9">
        <f t="shared" si="135"/>
        <v>960</v>
      </c>
      <c r="G304" s="69">
        <v>0</v>
      </c>
      <c r="H304" s="9">
        <f t="shared" si="136"/>
        <v>0</v>
      </c>
      <c r="I304" s="10"/>
      <c r="J304" s="9">
        <f t="shared" si="123"/>
        <v>0</v>
      </c>
      <c r="K304" s="11"/>
      <c r="L304" s="9">
        <f t="shared" si="124"/>
        <v>0</v>
      </c>
      <c r="M304" s="10"/>
      <c r="N304" s="9">
        <f t="shared" si="137"/>
        <v>0</v>
      </c>
      <c r="O304" s="10"/>
      <c r="P304" s="9">
        <f t="shared" si="125"/>
        <v>0</v>
      </c>
      <c r="Q304" s="10"/>
      <c r="R304" s="9">
        <f t="shared" si="126"/>
        <v>0</v>
      </c>
      <c r="S304" s="10"/>
      <c r="T304" s="9">
        <f t="shared" si="127"/>
        <v>0</v>
      </c>
      <c r="U304" s="11"/>
      <c r="V304" s="9">
        <f t="shared" si="128"/>
        <v>0</v>
      </c>
      <c r="W304" s="11">
        <v>15</v>
      </c>
      <c r="X304" s="9">
        <f t="shared" si="129"/>
        <v>2088</v>
      </c>
      <c r="Y304" s="10"/>
      <c r="Z304" s="9">
        <f t="shared" si="138"/>
        <v>0</v>
      </c>
      <c r="AA304" s="11"/>
      <c r="AB304" s="9">
        <f t="shared" si="139"/>
        <v>0</v>
      </c>
      <c r="AC304" s="11"/>
      <c r="AD304" s="9">
        <f t="shared" si="130"/>
        <v>0</v>
      </c>
      <c r="AE304" s="11"/>
      <c r="AF304" s="9">
        <f t="shared" si="131"/>
        <v>0</v>
      </c>
      <c r="AG304" s="11"/>
      <c r="AH304" s="9">
        <f t="shared" si="132"/>
        <v>0</v>
      </c>
      <c r="AI304" s="11"/>
      <c r="AJ304" s="9">
        <f t="shared" si="133"/>
        <v>0</v>
      </c>
      <c r="AK304" s="10"/>
      <c r="AL304" s="12">
        <f t="shared" si="134"/>
        <v>0</v>
      </c>
      <c r="AM304" s="13">
        <f t="shared" si="140"/>
        <v>3048</v>
      </c>
    </row>
    <row r="305" spans="1:39" hidden="1" x14ac:dyDescent="0.25">
      <c r="A305" s="14" t="s">
        <v>271</v>
      </c>
      <c r="B305" s="15" t="s">
        <v>286</v>
      </c>
      <c r="C305" s="48" t="s">
        <v>15</v>
      </c>
      <c r="D305" s="60">
        <v>120</v>
      </c>
      <c r="E305" s="70">
        <v>1</v>
      </c>
      <c r="F305" s="9">
        <f t="shared" si="135"/>
        <v>120</v>
      </c>
      <c r="G305" s="69">
        <v>0</v>
      </c>
      <c r="H305" s="9">
        <f t="shared" si="136"/>
        <v>0</v>
      </c>
      <c r="I305" s="10"/>
      <c r="J305" s="9">
        <f t="shared" si="123"/>
        <v>0</v>
      </c>
      <c r="K305" s="11"/>
      <c r="L305" s="9">
        <f t="shared" si="124"/>
        <v>0</v>
      </c>
      <c r="M305" s="10"/>
      <c r="N305" s="9">
        <f t="shared" si="137"/>
        <v>0</v>
      </c>
      <c r="O305" s="10"/>
      <c r="P305" s="9">
        <f t="shared" si="125"/>
        <v>0</v>
      </c>
      <c r="Q305" s="10"/>
      <c r="R305" s="9">
        <f t="shared" si="126"/>
        <v>0</v>
      </c>
      <c r="S305" s="10"/>
      <c r="T305" s="9">
        <f t="shared" si="127"/>
        <v>0</v>
      </c>
      <c r="U305" s="11"/>
      <c r="V305" s="9">
        <f t="shared" si="128"/>
        <v>0</v>
      </c>
      <c r="W305" s="11"/>
      <c r="X305" s="9">
        <f t="shared" si="129"/>
        <v>0</v>
      </c>
      <c r="Y305" s="10"/>
      <c r="Z305" s="9">
        <f t="shared" si="138"/>
        <v>0</v>
      </c>
      <c r="AA305" s="11"/>
      <c r="AB305" s="9">
        <f t="shared" si="139"/>
        <v>0</v>
      </c>
      <c r="AC305" s="11"/>
      <c r="AD305" s="9">
        <f t="shared" si="130"/>
        <v>0</v>
      </c>
      <c r="AE305" s="11"/>
      <c r="AF305" s="9">
        <f t="shared" si="131"/>
        <v>0</v>
      </c>
      <c r="AG305" s="11">
        <f>22+2</f>
        <v>24</v>
      </c>
      <c r="AH305" s="9">
        <f t="shared" si="132"/>
        <v>3340.7999999999997</v>
      </c>
      <c r="AI305" s="11"/>
      <c r="AJ305" s="9">
        <f t="shared" si="133"/>
        <v>0</v>
      </c>
      <c r="AK305" s="10"/>
      <c r="AL305" s="12">
        <f t="shared" si="134"/>
        <v>0</v>
      </c>
      <c r="AM305" s="13">
        <f t="shared" si="140"/>
        <v>3460.7999999999997</v>
      </c>
    </row>
    <row r="306" spans="1:39" hidden="1" x14ac:dyDescent="0.25">
      <c r="A306" s="14" t="s">
        <v>271</v>
      </c>
      <c r="B306" s="15" t="s">
        <v>287</v>
      </c>
      <c r="C306" s="48" t="s">
        <v>15</v>
      </c>
      <c r="D306" s="60">
        <v>120</v>
      </c>
      <c r="E306" s="70">
        <v>0</v>
      </c>
      <c r="F306" s="9">
        <f t="shared" si="135"/>
        <v>0</v>
      </c>
      <c r="G306" s="69">
        <v>0</v>
      </c>
      <c r="H306" s="9">
        <f t="shared" si="136"/>
        <v>0</v>
      </c>
      <c r="I306" s="10"/>
      <c r="J306" s="9">
        <f t="shared" si="123"/>
        <v>0</v>
      </c>
      <c r="K306" s="11"/>
      <c r="L306" s="9">
        <f t="shared" si="124"/>
        <v>0</v>
      </c>
      <c r="M306" s="10"/>
      <c r="N306" s="9">
        <f t="shared" si="137"/>
        <v>0</v>
      </c>
      <c r="O306" s="10"/>
      <c r="P306" s="9">
        <f t="shared" si="125"/>
        <v>0</v>
      </c>
      <c r="Q306" s="10"/>
      <c r="R306" s="9">
        <f t="shared" si="126"/>
        <v>0</v>
      </c>
      <c r="S306" s="10"/>
      <c r="T306" s="9">
        <f t="shared" si="127"/>
        <v>0</v>
      </c>
      <c r="U306" s="11"/>
      <c r="V306" s="9">
        <f t="shared" si="128"/>
        <v>0</v>
      </c>
      <c r="W306" s="11"/>
      <c r="X306" s="9">
        <f t="shared" si="129"/>
        <v>0</v>
      </c>
      <c r="Y306" s="10"/>
      <c r="Z306" s="9">
        <f t="shared" si="138"/>
        <v>0</v>
      </c>
      <c r="AA306" s="11"/>
      <c r="AB306" s="9">
        <f t="shared" si="139"/>
        <v>0</v>
      </c>
      <c r="AC306" s="11"/>
      <c r="AD306" s="9">
        <f t="shared" si="130"/>
        <v>0</v>
      </c>
      <c r="AE306" s="11"/>
      <c r="AF306" s="9">
        <f t="shared" si="131"/>
        <v>0</v>
      </c>
      <c r="AG306" s="11"/>
      <c r="AH306" s="9">
        <f t="shared" si="132"/>
        <v>0</v>
      </c>
      <c r="AI306" s="11"/>
      <c r="AJ306" s="9">
        <f t="shared" si="133"/>
        <v>0</v>
      </c>
      <c r="AK306" s="10"/>
      <c r="AL306" s="12">
        <f t="shared" si="134"/>
        <v>0</v>
      </c>
      <c r="AM306" s="13">
        <f t="shared" si="140"/>
        <v>0</v>
      </c>
    </row>
    <row r="307" spans="1:39" hidden="1" x14ac:dyDescent="0.25">
      <c r="A307" s="14" t="s">
        <v>288</v>
      </c>
      <c r="B307" s="15" t="s">
        <v>289</v>
      </c>
      <c r="C307" s="44" t="s">
        <v>15</v>
      </c>
      <c r="D307" s="56">
        <v>369</v>
      </c>
      <c r="E307" s="70">
        <v>0</v>
      </c>
      <c r="F307" s="9">
        <f t="shared" si="135"/>
        <v>0</v>
      </c>
      <c r="G307" s="69">
        <v>0</v>
      </c>
      <c r="H307" s="9">
        <f t="shared" si="136"/>
        <v>0</v>
      </c>
      <c r="I307" s="10"/>
      <c r="J307" s="9">
        <f t="shared" si="123"/>
        <v>0</v>
      </c>
      <c r="K307" s="11"/>
      <c r="L307" s="9">
        <f t="shared" si="124"/>
        <v>0</v>
      </c>
      <c r="M307" s="10"/>
      <c r="N307" s="9">
        <f t="shared" si="137"/>
        <v>0</v>
      </c>
      <c r="O307" s="10"/>
      <c r="P307" s="9">
        <f t="shared" si="125"/>
        <v>0</v>
      </c>
      <c r="Q307" s="10"/>
      <c r="R307" s="9">
        <f t="shared" si="126"/>
        <v>0</v>
      </c>
      <c r="S307" s="10"/>
      <c r="T307" s="9">
        <f t="shared" si="127"/>
        <v>0</v>
      </c>
      <c r="U307" s="11"/>
      <c r="V307" s="9">
        <f t="shared" si="128"/>
        <v>0</v>
      </c>
      <c r="W307" s="11"/>
      <c r="X307" s="9">
        <f t="shared" si="129"/>
        <v>0</v>
      </c>
      <c r="Y307" s="10"/>
      <c r="Z307" s="9">
        <f t="shared" si="138"/>
        <v>0</v>
      </c>
      <c r="AA307" s="11"/>
      <c r="AB307" s="9">
        <f t="shared" si="139"/>
        <v>0</v>
      </c>
      <c r="AC307" s="11"/>
      <c r="AD307" s="9">
        <f t="shared" si="130"/>
        <v>0</v>
      </c>
      <c r="AE307" s="11"/>
      <c r="AF307" s="9">
        <f t="shared" si="131"/>
        <v>0</v>
      </c>
      <c r="AG307" s="11"/>
      <c r="AH307" s="9">
        <f t="shared" si="132"/>
        <v>0</v>
      </c>
      <c r="AI307" s="11"/>
      <c r="AJ307" s="9">
        <f t="shared" si="133"/>
        <v>0</v>
      </c>
      <c r="AK307" s="10"/>
      <c r="AL307" s="12">
        <f t="shared" si="134"/>
        <v>0</v>
      </c>
      <c r="AM307" s="13">
        <f t="shared" si="140"/>
        <v>0</v>
      </c>
    </row>
    <row r="308" spans="1:39" hidden="1" x14ac:dyDescent="0.25">
      <c r="A308" s="14" t="s">
        <v>288</v>
      </c>
      <c r="B308" s="15" t="s">
        <v>291</v>
      </c>
      <c r="C308" s="44" t="s">
        <v>15</v>
      </c>
      <c r="D308" s="56">
        <v>369</v>
      </c>
      <c r="E308" s="70">
        <v>0</v>
      </c>
      <c r="F308" s="9">
        <f t="shared" si="135"/>
        <v>0</v>
      </c>
      <c r="G308" s="69">
        <v>1</v>
      </c>
      <c r="H308" s="9">
        <f t="shared" si="136"/>
        <v>369</v>
      </c>
      <c r="I308" s="10"/>
      <c r="J308" s="9">
        <f t="shared" si="123"/>
        <v>0</v>
      </c>
      <c r="K308" s="11"/>
      <c r="L308" s="9">
        <f t="shared" si="124"/>
        <v>0</v>
      </c>
      <c r="M308" s="10"/>
      <c r="N308" s="9">
        <f t="shared" si="137"/>
        <v>0</v>
      </c>
      <c r="O308" s="10"/>
      <c r="P308" s="9">
        <f t="shared" si="125"/>
        <v>0</v>
      </c>
      <c r="Q308" s="10"/>
      <c r="R308" s="9">
        <f t="shared" si="126"/>
        <v>0</v>
      </c>
      <c r="S308" s="10"/>
      <c r="T308" s="9">
        <f t="shared" si="127"/>
        <v>0</v>
      </c>
      <c r="U308" s="11"/>
      <c r="V308" s="9">
        <f t="shared" si="128"/>
        <v>0</v>
      </c>
      <c r="W308" s="11"/>
      <c r="X308" s="9">
        <f t="shared" si="129"/>
        <v>0</v>
      </c>
      <c r="Y308" s="10"/>
      <c r="Z308" s="9">
        <f t="shared" si="138"/>
        <v>0</v>
      </c>
      <c r="AA308" s="11"/>
      <c r="AB308" s="9">
        <f t="shared" si="139"/>
        <v>0</v>
      </c>
      <c r="AC308" s="11"/>
      <c r="AD308" s="9">
        <f t="shared" si="130"/>
        <v>0</v>
      </c>
      <c r="AE308" s="11"/>
      <c r="AF308" s="9">
        <f t="shared" si="131"/>
        <v>0</v>
      </c>
      <c r="AG308" s="11"/>
      <c r="AH308" s="9">
        <f t="shared" si="132"/>
        <v>0</v>
      </c>
      <c r="AI308" s="11"/>
      <c r="AJ308" s="9">
        <f t="shared" si="133"/>
        <v>0</v>
      </c>
      <c r="AK308" s="10"/>
      <c r="AL308" s="12">
        <f t="shared" si="134"/>
        <v>0</v>
      </c>
      <c r="AM308" s="13">
        <f t="shared" si="140"/>
        <v>369</v>
      </c>
    </row>
    <row r="309" spans="1:39" hidden="1" x14ac:dyDescent="0.25">
      <c r="A309" s="14" t="s">
        <v>288</v>
      </c>
      <c r="B309" s="15" t="s">
        <v>290</v>
      </c>
      <c r="C309" s="44" t="s">
        <v>15</v>
      </c>
      <c r="D309" s="56">
        <v>369</v>
      </c>
      <c r="E309" s="70">
        <v>0</v>
      </c>
      <c r="F309" s="9">
        <f t="shared" si="135"/>
        <v>0</v>
      </c>
      <c r="G309" s="69">
        <v>0</v>
      </c>
      <c r="H309" s="9">
        <f t="shared" si="136"/>
        <v>0</v>
      </c>
      <c r="I309" s="10"/>
      <c r="J309" s="9">
        <f t="shared" si="123"/>
        <v>0</v>
      </c>
      <c r="K309" s="75">
        <v>1</v>
      </c>
      <c r="L309" s="76">
        <f t="shared" si="124"/>
        <v>428.03999999999996</v>
      </c>
      <c r="M309" s="10"/>
      <c r="N309" s="9">
        <f t="shared" si="137"/>
        <v>0</v>
      </c>
      <c r="O309" s="10"/>
      <c r="P309" s="9">
        <f t="shared" si="125"/>
        <v>0</v>
      </c>
      <c r="Q309" s="10"/>
      <c r="R309" s="9">
        <f t="shared" si="126"/>
        <v>0</v>
      </c>
      <c r="S309" s="10"/>
      <c r="T309" s="9">
        <f t="shared" si="127"/>
        <v>0</v>
      </c>
      <c r="U309" s="11"/>
      <c r="V309" s="9">
        <f t="shared" si="128"/>
        <v>0</v>
      </c>
      <c r="W309" s="11"/>
      <c r="X309" s="9">
        <f t="shared" si="129"/>
        <v>0</v>
      </c>
      <c r="Y309" s="10"/>
      <c r="Z309" s="9">
        <f t="shared" si="138"/>
        <v>0</v>
      </c>
      <c r="AA309" s="73">
        <v>1</v>
      </c>
      <c r="AB309" s="74">
        <f t="shared" si="139"/>
        <v>428.03999999999996</v>
      </c>
      <c r="AC309" s="11"/>
      <c r="AD309" s="9">
        <f t="shared" si="130"/>
        <v>0</v>
      </c>
      <c r="AE309" s="11"/>
      <c r="AF309" s="9">
        <f t="shared" si="131"/>
        <v>0</v>
      </c>
      <c r="AG309" s="11"/>
      <c r="AH309" s="9">
        <f t="shared" si="132"/>
        <v>0</v>
      </c>
      <c r="AI309" s="11"/>
      <c r="AJ309" s="9">
        <f t="shared" si="133"/>
        <v>0</v>
      </c>
      <c r="AK309" s="10"/>
      <c r="AL309" s="12">
        <f t="shared" si="134"/>
        <v>0</v>
      </c>
      <c r="AM309" s="13">
        <f t="shared" si="140"/>
        <v>856.07999999999993</v>
      </c>
    </row>
    <row r="310" spans="1:39" hidden="1" x14ac:dyDescent="0.25">
      <c r="A310" s="14" t="s">
        <v>288</v>
      </c>
      <c r="B310" s="15" t="s">
        <v>292</v>
      </c>
      <c r="C310" s="44" t="s">
        <v>15</v>
      </c>
      <c r="D310" s="56">
        <v>369</v>
      </c>
      <c r="E310" s="70">
        <v>0</v>
      </c>
      <c r="F310" s="9">
        <f t="shared" si="135"/>
        <v>0</v>
      </c>
      <c r="G310" s="69">
        <v>1</v>
      </c>
      <c r="H310" s="9">
        <f t="shared" si="136"/>
        <v>369</v>
      </c>
      <c r="I310" s="10"/>
      <c r="J310" s="9">
        <f t="shared" si="123"/>
        <v>0</v>
      </c>
      <c r="K310" s="11"/>
      <c r="L310" s="9">
        <f t="shared" si="124"/>
        <v>0</v>
      </c>
      <c r="M310" s="10"/>
      <c r="N310" s="9">
        <f t="shared" si="137"/>
        <v>0</v>
      </c>
      <c r="O310" s="10"/>
      <c r="P310" s="9">
        <f t="shared" si="125"/>
        <v>0</v>
      </c>
      <c r="Q310" s="10"/>
      <c r="R310" s="9">
        <f t="shared" si="126"/>
        <v>0</v>
      </c>
      <c r="S310" s="10"/>
      <c r="T310" s="9">
        <f t="shared" si="127"/>
        <v>0</v>
      </c>
      <c r="U310" s="11"/>
      <c r="V310" s="9">
        <f t="shared" si="128"/>
        <v>0</v>
      </c>
      <c r="W310" s="11"/>
      <c r="X310" s="9">
        <f t="shared" si="129"/>
        <v>0</v>
      </c>
      <c r="Y310" s="10"/>
      <c r="Z310" s="9">
        <f t="shared" si="138"/>
        <v>0</v>
      </c>
      <c r="AA310" s="11"/>
      <c r="AB310" s="9">
        <f t="shared" si="139"/>
        <v>0</v>
      </c>
      <c r="AC310" s="11"/>
      <c r="AD310" s="9">
        <f t="shared" si="130"/>
        <v>0</v>
      </c>
      <c r="AE310" s="11"/>
      <c r="AF310" s="9">
        <f t="shared" si="131"/>
        <v>0</v>
      </c>
      <c r="AG310" s="11"/>
      <c r="AH310" s="9">
        <f t="shared" si="132"/>
        <v>0</v>
      </c>
      <c r="AI310" s="11"/>
      <c r="AJ310" s="9">
        <f t="shared" si="133"/>
        <v>0</v>
      </c>
      <c r="AK310" s="10"/>
      <c r="AL310" s="12">
        <f t="shared" si="134"/>
        <v>0</v>
      </c>
      <c r="AM310" s="13">
        <f t="shared" si="140"/>
        <v>369</v>
      </c>
    </row>
    <row r="311" spans="1:39" hidden="1" x14ac:dyDescent="0.25">
      <c r="A311" s="14" t="s">
        <v>288</v>
      </c>
      <c r="B311" s="15" t="s">
        <v>293</v>
      </c>
      <c r="C311" s="44" t="s">
        <v>15</v>
      </c>
      <c r="D311" s="56">
        <v>369</v>
      </c>
      <c r="E311" s="70">
        <v>0</v>
      </c>
      <c r="F311" s="9">
        <f t="shared" si="135"/>
        <v>0</v>
      </c>
      <c r="G311" s="69">
        <v>0</v>
      </c>
      <c r="H311" s="9">
        <f t="shared" si="136"/>
        <v>0</v>
      </c>
      <c r="I311" s="10"/>
      <c r="J311" s="9">
        <f t="shared" si="123"/>
        <v>0</v>
      </c>
      <c r="K311" s="11"/>
      <c r="L311" s="9">
        <f t="shared" si="124"/>
        <v>0</v>
      </c>
      <c r="M311" s="10"/>
      <c r="N311" s="9">
        <f t="shared" si="137"/>
        <v>0</v>
      </c>
      <c r="O311" s="10"/>
      <c r="P311" s="9">
        <f t="shared" si="125"/>
        <v>0</v>
      </c>
      <c r="Q311" s="10"/>
      <c r="R311" s="9">
        <f t="shared" si="126"/>
        <v>0</v>
      </c>
      <c r="S311" s="10"/>
      <c r="T311" s="9">
        <f t="shared" si="127"/>
        <v>0</v>
      </c>
      <c r="U311" s="11"/>
      <c r="V311" s="9">
        <f t="shared" si="128"/>
        <v>0</v>
      </c>
      <c r="W311" s="11"/>
      <c r="X311" s="9">
        <f t="shared" si="129"/>
        <v>0</v>
      </c>
      <c r="Y311" s="10"/>
      <c r="Z311" s="9">
        <f t="shared" si="138"/>
        <v>0</v>
      </c>
      <c r="AA311" s="11"/>
      <c r="AB311" s="9">
        <f t="shared" si="139"/>
        <v>0</v>
      </c>
      <c r="AC311" s="11"/>
      <c r="AD311" s="9">
        <f t="shared" si="130"/>
        <v>0</v>
      </c>
      <c r="AE311" s="11"/>
      <c r="AF311" s="9">
        <f t="shared" si="131"/>
        <v>0</v>
      </c>
      <c r="AG311" s="11"/>
      <c r="AH311" s="9">
        <f t="shared" si="132"/>
        <v>0</v>
      </c>
      <c r="AI311" s="11"/>
      <c r="AJ311" s="9">
        <f t="shared" si="133"/>
        <v>0</v>
      </c>
      <c r="AK311" s="10"/>
      <c r="AL311" s="12">
        <f t="shared" si="134"/>
        <v>0</v>
      </c>
      <c r="AM311" s="13">
        <f t="shared" si="140"/>
        <v>0</v>
      </c>
    </row>
    <row r="312" spans="1:39" hidden="1" x14ac:dyDescent="0.25">
      <c r="A312" s="14" t="s">
        <v>288</v>
      </c>
      <c r="B312" s="15" t="s">
        <v>295</v>
      </c>
      <c r="C312" s="44" t="s">
        <v>15</v>
      </c>
      <c r="D312" s="56">
        <v>369</v>
      </c>
      <c r="E312" s="70">
        <v>0</v>
      </c>
      <c r="F312" s="9">
        <f t="shared" si="135"/>
        <v>0</v>
      </c>
      <c r="G312" s="69">
        <v>0</v>
      </c>
      <c r="H312" s="9">
        <f t="shared" si="136"/>
        <v>0</v>
      </c>
      <c r="I312" s="10"/>
      <c r="J312" s="9">
        <f t="shared" si="123"/>
        <v>0</v>
      </c>
      <c r="K312" s="11"/>
      <c r="L312" s="9">
        <f t="shared" si="124"/>
        <v>0</v>
      </c>
      <c r="M312" s="10"/>
      <c r="N312" s="9">
        <f t="shared" si="137"/>
        <v>0</v>
      </c>
      <c r="O312" s="10"/>
      <c r="P312" s="9">
        <f t="shared" si="125"/>
        <v>0</v>
      </c>
      <c r="Q312" s="10"/>
      <c r="R312" s="9">
        <f t="shared" si="126"/>
        <v>0</v>
      </c>
      <c r="S312" s="10"/>
      <c r="T312" s="9">
        <f t="shared" si="127"/>
        <v>0</v>
      </c>
      <c r="U312" s="11"/>
      <c r="V312" s="9">
        <f t="shared" si="128"/>
        <v>0</v>
      </c>
      <c r="W312" s="11"/>
      <c r="X312" s="9">
        <f t="shared" si="129"/>
        <v>0</v>
      </c>
      <c r="Y312" s="10"/>
      <c r="Z312" s="9">
        <f t="shared" si="138"/>
        <v>0</v>
      </c>
      <c r="AA312" s="11"/>
      <c r="AB312" s="9">
        <f t="shared" si="139"/>
        <v>0</v>
      </c>
      <c r="AC312" s="11"/>
      <c r="AD312" s="9">
        <f t="shared" si="130"/>
        <v>0</v>
      </c>
      <c r="AE312" s="11"/>
      <c r="AF312" s="9">
        <f t="shared" si="131"/>
        <v>0</v>
      </c>
      <c r="AG312" s="11"/>
      <c r="AH312" s="9">
        <f t="shared" si="132"/>
        <v>0</v>
      </c>
      <c r="AI312" s="11"/>
      <c r="AJ312" s="9">
        <f t="shared" si="133"/>
        <v>0</v>
      </c>
      <c r="AK312" s="10"/>
      <c r="AL312" s="12">
        <f t="shared" si="134"/>
        <v>0</v>
      </c>
      <c r="AM312" s="13">
        <f t="shared" si="140"/>
        <v>0</v>
      </c>
    </row>
    <row r="313" spans="1:39" hidden="1" x14ac:dyDescent="0.25">
      <c r="A313" s="14" t="s">
        <v>288</v>
      </c>
      <c r="B313" s="15" t="s">
        <v>294</v>
      </c>
      <c r="C313" s="44" t="s">
        <v>15</v>
      </c>
      <c r="D313" s="56">
        <v>369</v>
      </c>
      <c r="E313" s="70">
        <v>0</v>
      </c>
      <c r="F313" s="9">
        <f t="shared" si="135"/>
        <v>0</v>
      </c>
      <c r="G313" s="69">
        <v>0</v>
      </c>
      <c r="H313" s="9">
        <f t="shared" si="136"/>
        <v>0</v>
      </c>
      <c r="I313" s="10"/>
      <c r="J313" s="9">
        <f t="shared" si="123"/>
        <v>0</v>
      </c>
      <c r="K313" s="11"/>
      <c r="L313" s="9">
        <f t="shared" si="124"/>
        <v>0</v>
      </c>
      <c r="M313" s="10"/>
      <c r="N313" s="9">
        <f t="shared" si="137"/>
        <v>0</v>
      </c>
      <c r="O313" s="10"/>
      <c r="P313" s="9">
        <f t="shared" si="125"/>
        <v>0</v>
      </c>
      <c r="Q313" s="10"/>
      <c r="R313" s="9">
        <f t="shared" si="126"/>
        <v>0</v>
      </c>
      <c r="S313" s="10"/>
      <c r="T313" s="9">
        <f t="shared" si="127"/>
        <v>0</v>
      </c>
      <c r="U313" s="11"/>
      <c r="V313" s="9">
        <f t="shared" si="128"/>
        <v>0</v>
      </c>
      <c r="W313" s="11"/>
      <c r="X313" s="9">
        <f t="shared" si="129"/>
        <v>0</v>
      </c>
      <c r="Y313" s="10"/>
      <c r="Z313" s="9">
        <f t="shared" si="138"/>
        <v>0</v>
      </c>
      <c r="AA313" s="11"/>
      <c r="AB313" s="9">
        <f t="shared" si="139"/>
        <v>0</v>
      </c>
      <c r="AC313" s="11"/>
      <c r="AD313" s="9">
        <f t="shared" si="130"/>
        <v>0</v>
      </c>
      <c r="AE313" s="11"/>
      <c r="AF313" s="9">
        <f t="shared" si="131"/>
        <v>0</v>
      </c>
      <c r="AG313" s="11"/>
      <c r="AH313" s="9">
        <f t="shared" si="132"/>
        <v>0</v>
      </c>
      <c r="AI313" s="11"/>
      <c r="AJ313" s="9">
        <f t="shared" si="133"/>
        <v>0</v>
      </c>
      <c r="AK313" s="10"/>
      <c r="AL313" s="12">
        <f t="shared" si="134"/>
        <v>0</v>
      </c>
      <c r="AM313" s="13">
        <f t="shared" si="140"/>
        <v>0</v>
      </c>
    </row>
    <row r="314" spans="1:39" hidden="1" x14ac:dyDescent="0.25">
      <c r="A314" s="14" t="s">
        <v>288</v>
      </c>
      <c r="B314" s="15" t="s">
        <v>296</v>
      </c>
      <c r="C314" s="44" t="s">
        <v>15</v>
      </c>
      <c r="D314" s="56">
        <v>369</v>
      </c>
      <c r="E314" s="70">
        <v>0</v>
      </c>
      <c r="F314" s="9">
        <f t="shared" si="135"/>
        <v>0</v>
      </c>
      <c r="G314" s="69">
        <v>0</v>
      </c>
      <c r="H314" s="9">
        <f t="shared" si="136"/>
        <v>0</v>
      </c>
      <c r="I314" s="10"/>
      <c r="J314" s="9">
        <f t="shared" si="123"/>
        <v>0</v>
      </c>
      <c r="K314" s="11"/>
      <c r="L314" s="9">
        <f t="shared" si="124"/>
        <v>0</v>
      </c>
      <c r="M314" s="10"/>
      <c r="N314" s="9">
        <f t="shared" si="137"/>
        <v>0</v>
      </c>
      <c r="O314" s="10"/>
      <c r="P314" s="9">
        <f t="shared" si="125"/>
        <v>0</v>
      </c>
      <c r="Q314" s="10"/>
      <c r="R314" s="9">
        <f t="shared" si="126"/>
        <v>0</v>
      </c>
      <c r="S314" s="10"/>
      <c r="T314" s="9">
        <f t="shared" si="127"/>
        <v>0</v>
      </c>
      <c r="U314" s="11"/>
      <c r="V314" s="9">
        <f t="shared" si="128"/>
        <v>0</v>
      </c>
      <c r="W314" s="11"/>
      <c r="X314" s="9">
        <f t="shared" si="129"/>
        <v>0</v>
      </c>
      <c r="Y314" s="10"/>
      <c r="Z314" s="9">
        <f t="shared" si="138"/>
        <v>0</v>
      </c>
      <c r="AA314" s="11"/>
      <c r="AB314" s="9">
        <f t="shared" si="139"/>
        <v>0</v>
      </c>
      <c r="AC314" s="11"/>
      <c r="AD314" s="9">
        <f t="shared" si="130"/>
        <v>0</v>
      </c>
      <c r="AE314" s="11"/>
      <c r="AF314" s="9">
        <f t="shared" si="131"/>
        <v>0</v>
      </c>
      <c r="AG314" s="11"/>
      <c r="AH314" s="9">
        <f t="shared" si="132"/>
        <v>0</v>
      </c>
      <c r="AI314" s="11"/>
      <c r="AJ314" s="9">
        <f t="shared" si="133"/>
        <v>0</v>
      </c>
      <c r="AK314" s="10"/>
      <c r="AL314" s="12">
        <f t="shared" si="134"/>
        <v>0</v>
      </c>
      <c r="AM314" s="13">
        <f t="shared" si="140"/>
        <v>0</v>
      </c>
    </row>
    <row r="315" spans="1:39" ht="14.25" hidden="1" customHeight="1" x14ac:dyDescent="0.25">
      <c r="A315" s="14" t="s">
        <v>288</v>
      </c>
      <c r="B315" s="15" t="s">
        <v>297</v>
      </c>
      <c r="C315" s="44" t="s">
        <v>15</v>
      </c>
      <c r="D315" s="56">
        <v>369</v>
      </c>
      <c r="E315" s="70">
        <v>0</v>
      </c>
      <c r="F315" s="9">
        <f t="shared" si="135"/>
        <v>0</v>
      </c>
      <c r="G315" s="69">
        <v>0</v>
      </c>
      <c r="H315" s="9">
        <f t="shared" si="136"/>
        <v>0</v>
      </c>
      <c r="I315" s="10"/>
      <c r="J315" s="9">
        <f t="shared" si="123"/>
        <v>0</v>
      </c>
      <c r="K315" s="11"/>
      <c r="L315" s="9">
        <f t="shared" si="124"/>
        <v>0</v>
      </c>
      <c r="M315" s="10"/>
      <c r="N315" s="9">
        <f t="shared" si="137"/>
        <v>0</v>
      </c>
      <c r="O315" s="10"/>
      <c r="P315" s="9">
        <f t="shared" si="125"/>
        <v>0</v>
      </c>
      <c r="Q315" s="10"/>
      <c r="R315" s="9">
        <f t="shared" si="126"/>
        <v>0</v>
      </c>
      <c r="S315" s="10"/>
      <c r="T315" s="9">
        <f t="shared" si="127"/>
        <v>0</v>
      </c>
      <c r="U315" s="11"/>
      <c r="V315" s="9">
        <f t="shared" si="128"/>
        <v>0</v>
      </c>
      <c r="W315" s="11"/>
      <c r="X315" s="9">
        <f t="shared" si="129"/>
        <v>0</v>
      </c>
      <c r="Y315" s="10"/>
      <c r="Z315" s="9">
        <f t="shared" si="138"/>
        <v>0</v>
      </c>
      <c r="AA315" s="11"/>
      <c r="AB315" s="9">
        <f t="shared" si="139"/>
        <v>0</v>
      </c>
      <c r="AC315" s="11"/>
      <c r="AD315" s="9">
        <f t="shared" si="130"/>
        <v>0</v>
      </c>
      <c r="AE315" s="11"/>
      <c r="AF315" s="9">
        <f t="shared" si="131"/>
        <v>0</v>
      </c>
      <c r="AG315" s="11"/>
      <c r="AH315" s="9">
        <f t="shared" si="132"/>
        <v>0</v>
      </c>
      <c r="AI315" s="11"/>
      <c r="AJ315" s="9">
        <f t="shared" si="133"/>
        <v>0</v>
      </c>
      <c r="AK315" s="10"/>
      <c r="AL315" s="12">
        <f t="shared" si="134"/>
        <v>0</v>
      </c>
      <c r="AM315" s="13">
        <f t="shared" si="140"/>
        <v>0</v>
      </c>
    </row>
    <row r="316" spans="1:39" hidden="1" x14ac:dyDescent="0.25">
      <c r="A316" s="14" t="s">
        <v>288</v>
      </c>
      <c r="B316" s="15" t="s">
        <v>299</v>
      </c>
      <c r="C316" s="44" t="s">
        <v>15</v>
      </c>
      <c r="D316" s="56">
        <v>369</v>
      </c>
      <c r="E316" s="70">
        <v>0</v>
      </c>
      <c r="F316" s="9">
        <f t="shared" si="135"/>
        <v>0</v>
      </c>
      <c r="G316" s="69">
        <v>1</v>
      </c>
      <c r="H316" s="9">
        <f t="shared" si="136"/>
        <v>369</v>
      </c>
      <c r="I316" s="10"/>
      <c r="J316" s="9">
        <f t="shared" si="123"/>
        <v>0</v>
      </c>
      <c r="K316" s="11"/>
      <c r="L316" s="9">
        <f t="shared" si="124"/>
        <v>0</v>
      </c>
      <c r="M316" s="10"/>
      <c r="N316" s="9">
        <f t="shared" si="137"/>
        <v>0</v>
      </c>
      <c r="O316" s="10"/>
      <c r="P316" s="9">
        <f t="shared" si="125"/>
        <v>0</v>
      </c>
      <c r="Q316" s="10"/>
      <c r="R316" s="9">
        <f t="shared" si="126"/>
        <v>0</v>
      </c>
      <c r="S316" s="10"/>
      <c r="T316" s="9">
        <f t="shared" si="127"/>
        <v>0</v>
      </c>
      <c r="U316" s="11"/>
      <c r="V316" s="9">
        <f t="shared" si="128"/>
        <v>0</v>
      </c>
      <c r="W316" s="11"/>
      <c r="X316" s="9">
        <f t="shared" si="129"/>
        <v>0</v>
      </c>
      <c r="Y316" s="10"/>
      <c r="Z316" s="9">
        <f t="shared" si="138"/>
        <v>0</v>
      </c>
      <c r="AA316" s="11"/>
      <c r="AB316" s="9">
        <f t="shared" si="139"/>
        <v>0</v>
      </c>
      <c r="AC316" s="11"/>
      <c r="AD316" s="9">
        <f t="shared" si="130"/>
        <v>0</v>
      </c>
      <c r="AE316" s="11"/>
      <c r="AF316" s="9">
        <f t="shared" si="131"/>
        <v>0</v>
      </c>
      <c r="AG316" s="11"/>
      <c r="AH316" s="9">
        <f t="shared" si="132"/>
        <v>0</v>
      </c>
      <c r="AI316" s="11"/>
      <c r="AJ316" s="9">
        <f t="shared" si="133"/>
        <v>0</v>
      </c>
      <c r="AK316" s="10"/>
      <c r="AL316" s="12">
        <f t="shared" si="134"/>
        <v>0</v>
      </c>
      <c r="AM316" s="13">
        <f t="shared" si="140"/>
        <v>369</v>
      </c>
    </row>
    <row r="317" spans="1:39" hidden="1" x14ac:dyDescent="0.25">
      <c r="A317" s="14" t="s">
        <v>288</v>
      </c>
      <c r="B317" s="15" t="s">
        <v>298</v>
      </c>
      <c r="C317" s="44" t="s">
        <v>15</v>
      </c>
      <c r="D317" s="56">
        <v>369</v>
      </c>
      <c r="E317" s="70">
        <v>0</v>
      </c>
      <c r="F317" s="9">
        <f t="shared" si="135"/>
        <v>0</v>
      </c>
      <c r="G317" s="69">
        <v>0</v>
      </c>
      <c r="H317" s="9">
        <f t="shared" si="136"/>
        <v>0</v>
      </c>
      <c r="I317" s="10"/>
      <c r="J317" s="9">
        <f t="shared" si="123"/>
        <v>0</v>
      </c>
      <c r="K317" s="75">
        <v>1</v>
      </c>
      <c r="L317" s="76">
        <f t="shared" si="124"/>
        <v>428.03999999999996</v>
      </c>
      <c r="M317" s="10"/>
      <c r="N317" s="9">
        <f t="shared" si="137"/>
        <v>0</v>
      </c>
      <c r="O317" s="10"/>
      <c r="P317" s="9">
        <f t="shared" si="125"/>
        <v>0</v>
      </c>
      <c r="Q317" s="10"/>
      <c r="R317" s="9">
        <f t="shared" si="126"/>
        <v>0</v>
      </c>
      <c r="S317" s="10"/>
      <c r="T317" s="9">
        <f t="shared" si="127"/>
        <v>0</v>
      </c>
      <c r="U317" s="11"/>
      <c r="V317" s="9">
        <f t="shared" si="128"/>
        <v>0</v>
      </c>
      <c r="W317" s="11"/>
      <c r="X317" s="9">
        <f t="shared" si="129"/>
        <v>0</v>
      </c>
      <c r="Y317" s="10"/>
      <c r="Z317" s="9">
        <f t="shared" si="138"/>
        <v>0</v>
      </c>
      <c r="AA317" s="73">
        <v>1</v>
      </c>
      <c r="AB317" s="74">
        <f t="shared" si="139"/>
        <v>428.03999999999996</v>
      </c>
      <c r="AC317" s="11"/>
      <c r="AD317" s="9">
        <f t="shared" si="130"/>
        <v>0</v>
      </c>
      <c r="AE317" s="11"/>
      <c r="AF317" s="9">
        <f t="shared" si="131"/>
        <v>0</v>
      </c>
      <c r="AG317" s="11"/>
      <c r="AH317" s="9">
        <f t="shared" si="132"/>
        <v>0</v>
      </c>
      <c r="AI317" s="11"/>
      <c r="AJ317" s="9">
        <f t="shared" si="133"/>
        <v>0</v>
      </c>
      <c r="AK317" s="10"/>
      <c r="AL317" s="12">
        <f t="shared" si="134"/>
        <v>0</v>
      </c>
      <c r="AM317" s="13">
        <f t="shared" si="140"/>
        <v>856.07999999999993</v>
      </c>
    </row>
    <row r="318" spans="1:39" hidden="1" x14ac:dyDescent="0.25">
      <c r="A318" s="14" t="s">
        <v>288</v>
      </c>
      <c r="B318" s="15" t="s">
        <v>300</v>
      </c>
      <c r="C318" s="44" t="s">
        <v>15</v>
      </c>
      <c r="D318" s="56">
        <v>369</v>
      </c>
      <c r="E318" s="70">
        <v>0</v>
      </c>
      <c r="F318" s="9">
        <f t="shared" si="135"/>
        <v>0</v>
      </c>
      <c r="G318" s="69">
        <v>1</v>
      </c>
      <c r="H318" s="9">
        <f t="shared" si="136"/>
        <v>369</v>
      </c>
      <c r="I318" s="10"/>
      <c r="J318" s="9">
        <f t="shared" si="123"/>
        <v>0</v>
      </c>
      <c r="K318" s="11"/>
      <c r="L318" s="9">
        <f t="shared" si="124"/>
        <v>0</v>
      </c>
      <c r="M318" s="10"/>
      <c r="N318" s="9">
        <f t="shared" si="137"/>
        <v>0</v>
      </c>
      <c r="O318" s="10"/>
      <c r="P318" s="9">
        <f t="shared" si="125"/>
        <v>0</v>
      </c>
      <c r="Q318" s="10"/>
      <c r="R318" s="9">
        <f t="shared" si="126"/>
        <v>0</v>
      </c>
      <c r="S318" s="10"/>
      <c r="T318" s="9">
        <f t="shared" si="127"/>
        <v>0</v>
      </c>
      <c r="U318" s="11"/>
      <c r="V318" s="9">
        <f t="shared" si="128"/>
        <v>0</v>
      </c>
      <c r="W318" s="11"/>
      <c r="X318" s="9">
        <f t="shared" si="129"/>
        <v>0</v>
      </c>
      <c r="Y318" s="10"/>
      <c r="Z318" s="9">
        <f t="shared" si="138"/>
        <v>0</v>
      </c>
      <c r="AA318" s="11"/>
      <c r="AB318" s="9">
        <f t="shared" si="139"/>
        <v>0</v>
      </c>
      <c r="AC318" s="11"/>
      <c r="AD318" s="9">
        <f t="shared" si="130"/>
        <v>0</v>
      </c>
      <c r="AE318" s="11"/>
      <c r="AF318" s="9">
        <f t="shared" si="131"/>
        <v>0</v>
      </c>
      <c r="AG318" s="11"/>
      <c r="AH318" s="9">
        <f t="shared" si="132"/>
        <v>0</v>
      </c>
      <c r="AI318" s="11"/>
      <c r="AJ318" s="9">
        <f t="shared" si="133"/>
        <v>0</v>
      </c>
      <c r="AK318" s="10"/>
      <c r="AL318" s="12">
        <f t="shared" si="134"/>
        <v>0</v>
      </c>
      <c r="AM318" s="13">
        <f t="shared" si="140"/>
        <v>369</v>
      </c>
    </row>
    <row r="319" spans="1:39" hidden="1" x14ac:dyDescent="0.25">
      <c r="A319" s="14" t="s">
        <v>288</v>
      </c>
      <c r="B319" s="15" t="s">
        <v>301</v>
      </c>
      <c r="C319" s="44" t="s">
        <v>15</v>
      </c>
      <c r="D319" s="56">
        <v>369</v>
      </c>
      <c r="E319" s="70">
        <v>0</v>
      </c>
      <c r="F319" s="9">
        <f t="shared" si="135"/>
        <v>0</v>
      </c>
      <c r="G319" s="69">
        <v>0</v>
      </c>
      <c r="H319" s="9">
        <f t="shared" si="136"/>
        <v>0</v>
      </c>
      <c r="I319" s="10"/>
      <c r="J319" s="9">
        <f t="shared" si="123"/>
        <v>0</v>
      </c>
      <c r="K319" s="11"/>
      <c r="L319" s="9">
        <f t="shared" si="124"/>
        <v>0</v>
      </c>
      <c r="M319" s="10"/>
      <c r="N319" s="9">
        <f t="shared" si="137"/>
        <v>0</v>
      </c>
      <c r="O319" s="10"/>
      <c r="P319" s="9">
        <f t="shared" si="125"/>
        <v>0</v>
      </c>
      <c r="Q319" s="10"/>
      <c r="R319" s="9">
        <f t="shared" si="126"/>
        <v>0</v>
      </c>
      <c r="S319" s="10"/>
      <c r="T319" s="9">
        <f t="shared" si="127"/>
        <v>0</v>
      </c>
      <c r="U319" s="11"/>
      <c r="V319" s="9">
        <f t="shared" si="128"/>
        <v>0</v>
      </c>
      <c r="W319" s="11"/>
      <c r="X319" s="9">
        <f t="shared" si="129"/>
        <v>0</v>
      </c>
      <c r="Y319" s="10"/>
      <c r="Z319" s="9">
        <f t="shared" si="138"/>
        <v>0</v>
      </c>
      <c r="AA319" s="11"/>
      <c r="AB319" s="9">
        <f t="shared" si="139"/>
        <v>0</v>
      </c>
      <c r="AC319" s="11"/>
      <c r="AD319" s="9">
        <f t="shared" si="130"/>
        <v>0</v>
      </c>
      <c r="AE319" s="11"/>
      <c r="AF319" s="9">
        <f t="shared" si="131"/>
        <v>0</v>
      </c>
      <c r="AG319" s="11"/>
      <c r="AH319" s="9">
        <f t="shared" si="132"/>
        <v>0</v>
      </c>
      <c r="AI319" s="11"/>
      <c r="AJ319" s="9">
        <f t="shared" si="133"/>
        <v>0</v>
      </c>
      <c r="AK319" s="10"/>
      <c r="AL319" s="12">
        <f t="shared" si="134"/>
        <v>0</v>
      </c>
      <c r="AM319" s="13">
        <f t="shared" si="140"/>
        <v>0</v>
      </c>
    </row>
    <row r="320" spans="1:39" hidden="1" x14ac:dyDescent="0.25">
      <c r="A320" s="14" t="s">
        <v>288</v>
      </c>
      <c r="B320" s="15" t="s">
        <v>303</v>
      </c>
      <c r="C320" s="44" t="s">
        <v>15</v>
      </c>
      <c r="D320" s="56">
        <v>369</v>
      </c>
      <c r="E320" s="70">
        <v>0</v>
      </c>
      <c r="F320" s="9">
        <f t="shared" si="135"/>
        <v>0</v>
      </c>
      <c r="G320" s="69">
        <v>0</v>
      </c>
      <c r="H320" s="9">
        <f t="shared" si="136"/>
        <v>0</v>
      </c>
      <c r="I320" s="10"/>
      <c r="J320" s="9">
        <f t="shared" si="123"/>
        <v>0</v>
      </c>
      <c r="K320" s="11"/>
      <c r="L320" s="9">
        <f t="shared" si="124"/>
        <v>0</v>
      </c>
      <c r="M320" s="10"/>
      <c r="N320" s="9">
        <f t="shared" si="137"/>
        <v>0</v>
      </c>
      <c r="O320" s="10"/>
      <c r="P320" s="9">
        <f t="shared" si="125"/>
        <v>0</v>
      </c>
      <c r="Q320" s="10"/>
      <c r="R320" s="9">
        <f t="shared" si="126"/>
        <v>0</v>
      </c>
      <c r="S320" s="10"/>
      <c r="T320" s="9">
        <f t="shared" si="127"/>
        <v>0</v>
      </c>
      <c r="U320" s="11"/>
      <c r="V320" s="9">
        <f t="shared" si="128"/>
        <v>0</v>
      </c>
      <c r="W320" s="11"/>
      <c r="X320" s="9">
        <f t="shared" si="129"/>
        <v>0</v>
      </c>
      <c r="Y320" s="10"/>
      <c r="Z320" s="9">
        <f t="shared" si="138"/>
        <v>0</v>
      </c>
      <c r="AA320" s="11"/>
      <c r="AB320" s="9">
        <f t="shared" si="139"/>
        <v>0</v>
      </c>
      <c r="AC320" s="11"/>
      <c r="AD320" s="9">
        <f t="shared" si="130"/>
        <v>0</v>
      </c>
      <c r="AE320" s="11"/>
      <c r="AF320" s="9">
        <f t="shared" si="131"/>
        <v>0</v>
      </c>
      <c r="AG320" s="11"/>
      <c r="AH320" s="9">
        <f t="shared" si="132"/>
        <v>0</v>
      </c>
      <c r="AI320" s="11"/>
      <c r="AJ320" s="9">
        <f t="shared" si="133"/>
        <v>0</v>
      </c>
      <c r="AK320" s="10"/>
      <c r="AL320" s="12">
        <f t="shared" si="134"/>
        <v>0</v>
      </c>
      <c r="AM320" s="13">
        <f t="shared" si="140"/>
        <v>0</v>
      </c>
    </row>
    <row r="321" spans="1:39" hidden="1" x14ac:dyDescent="0.25">
      <c r="A321" s="14" t="s">
        <v>288</v>
      </c>
      <c r="B321" s="15" t="s">
        <v>302</v>
      </c>
      <c r="C321" s="44" t="s">
        <v>15</v>
      </c>
      <c r="D321" s="56">
        <v>369</v>
      </c>
      <c r="E321" s="70">
        <v>0</v>
      </c>
      <c r="F321" s="9">
        <f t="shared" si="135"/>
        <v>0</v>
      </c>
      <c r="G321" s="69">
        <v>0</v>
      </c>
      <c r="H321" s="9">
        <f t="shared" si="136"/>
        <v>0</v>
      </c>
      <c r="I321" s="10"/>
      <c r="J321" s="9">
        <f t="shared" si="123"/>
        <v>0</v>
      </c>
      <c r="K321" s="11"/>
      <c r="L321" s="9">
        <f t="shared" si="124"/>
        <v>0</v>
      </c>
      <c r="M321" s="10"/>
      <c r="N321" s="9">
        <f t="shared" si="137"/>
        <v>0</v>
      </c>
      <c r="O321" s="10"/>
      <c r="P321" s="9">
        <f t="shared" si="125"/>
        <v>0</v>
      </c>
      <c r="Q321" s="10"/>
      <c r="R321" s="9">
        <f t="shared" si="126"/>
        <v>0</v>
      </c>
      <c r="S321" s="10"/>
      <c r="T321" s="9">
        <f t="shared" si="127"/>
        <v>0</v>
      </c>
      <c r="U321" s="11"/>
      <c r="V321" s="9">
        <f t="shared" si="128"/>
        <v>0</v>
      </c>
      <c r="W321" s="11"/>
      <c r="X321" s="9">
        <f t="shared" si="129"/>
        <v>0</v>
      </c>
      <c r="Y321" s="10"/>
      <c r="Z321" s="9">
        <f t="shared" si="138"/>
        <v>0</v>
      </c>
      <c r="AA321" s="11"/>
      <c r="AB321" s="9">
        <f t="shared" si="139"/>
        <v>0</v>
      </c>
      <c r="AC321" s="11"/>
      <c r="AD321" s="9">
        <f t="shared" si="130"/>
        <v>0</v>
      </c>
      <c r="AE321" s="11"/>
      <c r="AF321" s="9">
        <f t="shared" si="131"/>
        <v>0</v>
      </c>
      <c r="AG321" s="11"/>
      <c r="AH321" s="9">
        <f t="shared" si="132"/>
        <v>0</v>
      </c>
      <c r="AI321" s="11"/>
      <c r="AJ321" s="9">
        <f t="shared" si="133"/>
        <v>0</v>
      </c>
      <c r="AK321" s="10"/>
      <c r="AL321" s="12">
        <f t="shared" si="134"/>
        <v>0</v>
      </c>
      <c r="AM321" s="13">
        <f t="shared" si="140"/>
        <v>0</v>
      </c>
    </row>
    <row r="322" spans="1:39" hidden="1" x14ac:dyDescent="0.25">
      <c r="A322" s="14" t="s">
        <v>288</v>
      </c>
      <c r="B322" s="15" t="s">
        <v>304</v>
      </c>
      <c r="C322" s="44" t="s">
        <v>15</v>
      </c>
      <c r="D322" s="56">
        <v>369</v>
      </c>
      <c r="E322" s="70">
        <v>0</v>
      </c>
      <c r="F322" s="9">
        <f t="shared" si="135"/>
        <v>0</v>
      </c>
      <c r="G322" s="69">
        <v>0</v>
      </c>
      <c r="H322" s="9">
        <f t="shared" si="136"/>
        <v>0</v>
      </c>
      <c r="I322" s="10"/>
      <c r="J322" s="9">
        <f t="shared" si="123"/>
        <v>0</v>
      </c>
      <c r="K322" s="11"/>
      <c r="L322" s="9">
        <f t="shared" si="124"/>
        <v>0</v>
      </c>
      <c r="M322" s="10"/>
      <c r="N322" s="9">
        <f t="shared" si="137"/>
        <v>0</v>
      </c>
      <c r="O322" s="10"/>
      <c r="P322" s="9">
        <f t="shared" si="125"/>
        <v>0</v>
      </c>
      <c r="Q322" s="10"/>
      <c r="R322" s="9">
        <f t="shared" si="126"/>
        <v>0</v>
      </c>
      <c r="S322" s="10"/>
      <c r="T322" s="9">
        <f t="shared" si="127"/>
        <v>0</v>
      </c>
      <c r="U322" s="11"/>
      <c r="V322" s="9">
        <f t="shared" si="128"/>
        <v>0</v>
      </c>
      <c r="W322" s="11"/>
      <c r="X322" s="9">
        <f t="shared" si="129"/>
        <v>0</v>
      </c>
      <c r="Y322" s="10"/>
      <c r="Z322" s="9">
        <f t="shared" si="138"/>
        <v>0</v>
      </c>
      <c r="AA322" s="11"/>
      <c r="AB322" s="9">
        <f t="shared" si="139"/>
        <v>0</v>
      </c>
      <c r="AC322" s="11"/>
      <c r="AD322" s="9">
        <f t="shared" si="130"/>
        <v>0</v>
      </c>
      <c r="AE322" s="11"/>
      <c r="AF322" s="9">
        <f t="shared" si="131"/>
        <v>0</v>
      </c>
      <c r="AG322" s="11"/>
      <c r="AH322" s="9">
        <f t="shared" si="132"/>
        <v>0</v>
      </c>
      <c r="AI322" s="11"/>
      <c r="AJ322" s="9">
        <f t="shared" si="133"/>
        <v>0</v>
      </c>
      <c r="AK322" s="10"/>
      <c r="AL322" s="12">
        <f t="shared" si="134"/>
        <v>0</v>
      </c>
      <c r="AM322" s="13">
        <f t="shared" si="140"/>
        <v>0</v>
      </c>
    </row>
    <row r="323" spans="1:39" hidden="1" x14ac:dyDescent="0.25">
      <c r="A323" s="14" t="s">
        <v>288</v>
      </c>
      <c r="B323" s="15" t="s">
        <v>305</v>
      </c>
      <c r="C323" s="48" t="s">
        <v>15</v>
      </c>
      <c r="D323" s="60">
        <v>228</v>
      </c>
      <c r="E323" s="70">
        <v>0</v>
      </c>
      <c r="F323" s="9">
        <f t="shared" si="135"/>
        <v>0</v>
      </c>
      <c r="G323" s="69">
        <v>0</v>
      </c>
      <c r="H323" s="9">
        <f t="shared" si="136"/>
        <v>0</v>
      </c>
      <c r="I323" s="10"/>
      <c r="J323" s="9">
        <f t="shared" si="123"/>
        <v>0</v>
      </c>
      <c r="K323" s="11"/>
      <c r="L323" s="9">
        <f t="shared" si="124"/>
        <v>0</v>
      </c>
      <c r="M323" s="10"/>
      <c r="N323" s="9">
        <f t="shared" si="137"/>
        <v>0</v>
      </c>
      <c r="O323" s="10"/>
      <c r="P323" s="9">
        <f t="shared" si="125"/>
        <v>0</v>
      </c>
      <c r="Q323" s="10"/>
      <c r="R323" s="9">
        <f t="shared" si="126"/>
        <v>0</v>
      </c>
      <c r="S323" s="10"/>
      <c r="T323" s="9">
        <f t="shared" si="127"/>
        <v>0</v>
      </c>
      <c r="U323" s="11"/>
      <c r="V323" s="9">
        <f t="shared" si="128"/>
        <v>0</v>
      </c>
      <c r="W323" s="11"/>
      <c r="X323" s="9">
        <f t="shared" si="129"/>
        <v>0</v>
      </c>
      <c r="Y323" s="10"/>
      <c r="Z323" s="9">
        <f t="shared" si="138"/>
        <v>0</v>
      </c>
      <c r="AA323" s="11"/>
      <c r="AB323" s="9">
        <f t="shared" si="139"/>
        <v>0</v>
      </c>
      <c r="AC323" s="11"/>
      <c r="AD323" s="9">
        <f t="shared" si="130"/>
        <v>0</v>
      </c>
      <c r="AE323" s="11"/>
      <c r="AF323" s="9">
        <f t="shared" si="131"/>
        <v>0</v>
      </c>
      <c r="AG323" s="11"/>
      <c r="AH323" s="9">
        <f t="shared" si="132"/>
        <v>0</v>
      </c>
      <c r="AI323" s="11"/>
      <c r="AJ323" s="9">
        <f t="shared" si="133"/>
        <v>0</v>
      </c>
      <c r="AK323" s="10"/>
      <c r="AL323" s="12">
        <f t="shared" si="134"/>
        <v>0</v>
      </c>
      <c r="AM323" s="13">
        <f t="shared" si="140"/>
        <v>0</v>
      </c>
    </row>
    <row r="324" spans="1:39" hidden="1" x14ac:dyDescent="0.25">
      <c r="A324" s="14" t="s">
        <v>288</v>
      </c>
      <c r="B324" s="15" t="s">
        <v>307</v>
      </c>
      <c r="C324" s="48" t="s">
        <v>15</v>
      </c>
      <c r="D324" s="60">
        <v>227</v>
      </c>
      <c r="E324" s="70">
        <v>0</v>
      </c>
      <c r="F324" s="9">
        <f t="shared" si="135"/>
        <v>0</v>
      </c>
      <c r="G324" s="69">
        <v>0</v>
      </c>
      <c r="H324" s="9">
        <f t="shared" si="136"/>
        <v>0</v>
      </c>
      <c r="I324" s="10"/>
      <c r="J324" s="9">
        <f t="shared" si="123"/>
        <v>0</v>
      </c>
      <c r="K324" s="11"/>
      <c r="L324" s="9">
        <f t="shared" si="124"/>
        <v>0</v>
      </c>
      <c r="M324" s="10"/>
      <c r="N324" s="9">
        <f t="shared" si="137"/>
        <v>0</v>
      </c>
      <c r="O324" s="10"/>
      <c r="P324" s="9">
        <f t="shared" si="125"/>
        <v>0</v>
      </c>
      <c r="Q324" s="10"/>
      <c r="R324" s="9">
        <f t="shared" si="126"/>
        <v>0</v>
      </c>
      <c r="S324" s="10"/>
      <c r="T324" s="9">
        <f t="shared" si="127"/>
        <v>0</v>
      </c>
      <c r="U324" s="11"/>
      <c r="V324" s="9">
        <f t="shared" si="128"/>
        <v>0</v>
      </c>
      <c r="W324" s="11"/>
      <c r="X324" s="9">
        <f t="shared" si="129"/>
        <v>0</v>
      </c>
      <c r="Y324" s="10"/>
      <c r="Z324" s="9">
        <f t="shared" si="138"/>
        <v>0</v>
      </c>
      <c r="AA324" s="11"/>
      <c r="AB324" s="9">
        <f t="shared" si="139"/>
        <v>0</v>
      </c>
      <c r="AC324" s="11"/>
      <c r="AD324" s="9">
        <f t="shared" si="130"/>
        <v>0</v>
      </c>
      <c r="AE324" s="11"/>
      <c r="AF324" s="9">
        <f t="shared" si="131"/>
        <v>0</v>
      </c>
      <c r="AG324" s="11"/>
      <c r="AH324" s="9">
        <f t="shared" si="132"/>
        <v>0</v>
      </c>
      <c r="AI324" s="11"/>
      <c r="AJ324" s="9">
        <f t="shared" si="133"/>
        <v>0</v>
      </c>
      <c r="AK324" s="10"/>
      <c r="AL324" s="12">
        <f t="shared" si="134"/>
        <v>0</v>
      </c>
      <c r="AM324" s="13">
        <f t="shared" si="140"/>
        <v>0</v>
      </c>
    </row>
    <row r="325" spans="1:39" hidden="1" x14ac:dyDescent="0.25">
      <c r="A325" s="14" t="s">
        <v>288</v>
      </c>
      <c r="B325" s="15" t="s">
        <v>306</v>
      </c>
      <c r="C325" s="48" t="s">
        <v>15</v>
      </c>
      <c r="D325" s="60">
        <v>227</v>
      </c>
      <c r="E325" s="70">
        <v>0</v>
      </c>
      <c r="F325" s="9">
        <f t="shared" si="135"/>
        <v>0</v>
      </c>
      <c r="G325" s="69">
        <v>0</v>
      </c>
      <c r="H325" s="9">
        <f t="shared" si="136"/>
        <v>0</v>
      </c>
      <c r="I325" s="10"/>
      <c r="J325" s="9">
        <f t="shared" si="123"/>
        <v>0</v>
      </c>
      <c r="K325" s="11"/>
      <c r="L325" s="9">
        <f t="shared" si="124"/>
        <v>0</v>
      </c>
      <c r="M325" s="10"/>
      <c r="N325" s="9">
        <f t="shared" si="137"/>
        <v>0</v>
      </c>
      <c r="O325" s="10"/>
      <c r="P325" s="9">
        <f t="shared" si="125"/>
        <v>0</v>
      </c>
      <c r="Q325" s="10"/>
      <c r="R325" s="9">
        <f t="shared" si="126"/>
        <v>0</v>
      </c>
      <c r="S325" s="10"/>
      <c r="T325" s="9">
        <f t="shared" si="127"/>
        <v>0</v>
      </c>
      <c r="U325" s="11"/>
      <c r="V325" s="9">
        <f t="shared" si="128"/>
        <v>0</v>
      </c>
      <c r="W325" s="11"/>
      <c r="X325" s="9">
        <f t="shared" si="129"/>
        <v>0</v>
      </c>
      <c r="Y325" s="10"/>
      <c r="Z325" s="9">
        <f t="shared" si="138"/>
        <v>0</v>
      </c>
      <c r="AA325" s="11"/>
      <c r="AB325" s="9">
        <f t="shared" si="139"/>
        <v>0</v>
      </c>
      <c r="AC325" s="11"/>
      <c r="AD325" s="9">
        <f t="shared" si="130"/>
        <v>0</v>
      </c>
      <c r="AE325" s="11"/>
      <c r="AF325" s="9">
        <f t="shared" si="131"/>
        <v>0</v>
      </c>
      <c r="AG325" s="11"/>
      <c r="AH325" s="9">
        <f t="shared" si="132"/>
        <v>0</v>
      </c>
      <c r="AI325" s="11"/>
      <c r="AJ325" s="9">
        <f t="shared" si="133"/>
        <v>0</v>
      </c>
      <c r="AK325" s="10"/>
      <c r="AL325" s="12">
        <f t="shared" si="134"/>
        <v>0</v>
      </c>
      <c r="AM325" s="13">
        <f t="shared" si="140"/>
        <v>0</v>
      </c>
    </row>
    <row r="326" spans="1:39" hidden="1" x14ac:dyDescent="0.25">
      <c r="A326" s="14" t="s">
        <v>288</v>
      </c>
      <c r="B326" s="15" t="s">
        <v>394</v>
      </c>
      <c r="C326" s="48" t="s">
        <v>15</v>
      </c>
      <c r="D326" s="60">
        <v>227</v>
      </c>
      <c r="E326" s="70">
        <v>0</v>
      </c>
      <c r="F326" s="9">
        <f t="shared" si="135"/>
        <v>0</v>
      </c>
      <c r="G326" s="69">
        <v>0</v>
      </c>
      <c r="H326" s="9">
        <f t="shared" si="136"/>
        <v>0</v>
      </c>
      <c r="I326" s="10"/>
      <c r="J326" s="9">
        <f t="shared" si="123"/>
        <v>0</v>
      </c>
      <c r="K326" s="11"/>
      <c r="L326" s="9">
        <f t="shared" si="124"/>
        <v>0</v>
      </c>
      <c r="M326" s="10"/>
      <c r="N326" s="9">
        <f t="shared" si="137"/>
        <v>0</v>
      </c>
      <c r="O326" s="10"/>
      <c r="P326" s="9">
        <f t="shared" si="125"/>
        <v>0</v>
      </c>
      <c r="Q326" s="10"/>
      <c r="R326" s="9">
        <f t="shared" si="126"/>
        <v>0</v>
      </c>
      <c r="S326" s="10"/>
      <c r="T326" s="9">
        <f t="shared" si="127"/>
        <v>0</v>
      </c>
      <c r="U326" s="11"/>
      <c r="V326" s="9">
        <f t="shared" si="128"/>
        <v>0</v>
      </c>
      <c r="W326" s="11"/>
      <c r="X326" s="9">
        <f t="shared" si="129"/>
        <v>0</v>
      </c>
      <c r="Y326" s="10"/>
      <c r="Z326" s="9">
        <f t="shared" si="138"/>
        <v>0</v>
      </c>
      <c r="AA326" s="11"/>
      <c r="AB326" s="9">
        <f t="shared" si="139"/>
        <v>0</v>
      </c>
      <c r="AC326" s="11"/>
      <c r="AD326" s="9">
        <f t="shared" si="130"/>
        <v>0</v>
      </c>
      <c r="AE326" s="11"/>
      <c r="AF326" s="9">
        <f t="shared" si="131"/>
        <v>0</v>
      </c>
      <c r="AG326" s="11"/>
      <c r="AH326" s="9">
        <f t="shared" si="132"/>
        <v>0</v>
      </c>
      <c r="AI326" s="11"/>
      <c r="AJ326" s="9">
        <f t="shared" si="133"/>
        <v>0</v>
      </c>
      <c r="AK326" s="10"/>
      <c r="AL326" s="12">
        <f t="shared" si="134"/>
        <v>0</v>
      </c>
      <c r="AM326" s="13">
        <f t="shared" si="140"/>
        <v>0</v>
      </c>
    </row>
    <row r="327" spans="1:39" hidden="1" x14ac:dyDescent="0.25">
      <c r="A327" s="14" t="s">
        <v>288</v>
      </c>
      <c r="B327" s="15" t="s">
        <v>308</v>
      </c>
      <c r="C327" s="48" t="s">
        <v>15</v>
      </c>
      <c r="D327" s="60">
        <v>341</v>
      </c>
      <c r="E327" s="70">
        <v>0</v>
      </c>
      <c r="F327" s="9">
        <f t="shared" si="135"/>
        <v>0</v>
      </c>
      <c r="G327" s="69">
        <v>0</v>
      </c>
      <c r="H327" s="9">
        <f t="shared" si="136"/>
        <v>0</v>
      </c>
      <c r="I327" s="10"/>
      <c r="J327" s="9">
        <f t="shared" si="123"/>
        <v>0</v>
      </c>
      <c r="K327" s="11"/>
      <c r="L327" s="9">
        <f t="shared" si="124"/>
        <v>0</v>
      </c>
      <c r="M327" s="10"/>
      <c r="N327" s="9">
        <f t="shared" si="137"/>
        <v>0</v>
      </c>
      <c r="O327" s="10"/>
      <c r="P327" s="9">
        <f t="shared" si="125"/>
        <v>0</v>
      </c>
      <c r="Q327" s="10"/>
      <c r="R327" s="9">
        <f t="shared" si="126"/>
        <v>0</v>
      </c>
      <c r="S327" s="10"/>
      <c r="T327" s="9">
        <f t="shared" si="127"/>
        <v>0</v>
      </c>
      <c r="U327" s="11"/>
      <c r="V327" s="9">
        <f t="shared" si="128"/>
        <v>0</v>
      </c>
      <c r="W327" s="11"/>
      <c r="X327" s="9">
        <f t="shared" si="129"/>
        <v>0</v>
      </c>
      <c r="Y327" s="10"/>
      <c r="Z327" s="9">
        <f t="shared" si="138"/>
        <v>0</v>
      </c>
      <c r="AA327" s="11"/>
      <c r="AB327" s="9">
        <f t="shared" si="139"/>
        <v>0</v>
      </c>
      <c r="AC327" s="11"/>
      <c r="AD327" s="9">
        <f t="shared" si="130"/>
        <v>0</v>
      </c>
      <c r="AE327" s="11"/>
      <c r="AF327" s="9">
        <f t="shared" si="131"/>
        <v>0</v>
      </c>
      <c r="AG327" s="11"/>
      <c r="AH327" s="9">
        <f t="shared" si="132"/>
        <v>0</v>
      </c>
      <c r="AI327" s="11"/>
      <c r="AJ327" s="9">
        <f t="shared" si="133"/>
        <v>0</v>
      </c>
      <c r="AK327" s="10"/>
      <c r="AL327" s="12">
        <f t="shared" si="134"/>
        <v>0</v>
      </c>
      <c r="AM327" s="13">
        <f t="shared" si="140"/>
        <v>0</v>
      </c>
    </row>
    <row r="328" spans="1:39" hidden="1" x14ac:dyDescent="0.25">
      <c r="A328" s="14" t="s">
        <v>288</v>
      </c>
      <c r="B328" s="15" t="s">
        <v>310</v>
      </c>
      <c r="C328" s="48" t="s">
        <v>15</v>
      </c>
      <c r="D328" s="60">
        <v>341</v>
      </c>
      <c r="E328" s="70">
        <v>0</v>
      </c>
      <c r="F328" s="9">
        <f t="shared" si="135"/>
        <v>0</v>
      </c>
      <c r="G328" s="69">
        <v>0</v>
      </c>
      <c r="H328" s="9">
        <f t="shared" si="136"/>
        <v>0</v>
      </c>
      <c r="I328" s="10"/>
      <c r="J328" s="9">
        <f t="shared" si="123"/>
        <v>0</v>
      </c>
      <c r="K328" s="11"/>
      <c r="L328" s="9">
        <f t="shared" si="124"/>
        <v>0</v>
      </c>
      <c r="M328" s="10"/>
      <c r="N328" s="9">
        <f t="shared" si="137"/>
        <v>0</v>
      </c>
      <c r="O328" s="10"/>
      <c r="P328" s="9">
        <f t="shared" si="125"/>
        <v>0</v>
      </c>
      <c r="Q328" s="10"/>
      <c r="R328" s="9">
        <f t="shared" si="126"/>
        <v>0</v>
      </c>
      <c r="S328" s="10"/>
      <c r="T328" s="9">
        <f t="shared" si="127"/>
        <v>0</v>
      </c>
      <c r="U328" s="11"/>
      <c r="V328" s="9">
        <f t="shared" si="128"/>
        <v>0</v>
      </c>
      <c r="W328" s="11"/>
      <c r="X328" s="9">
        <f t="shared" si="129"/>
        <v>0</v>
      </c>
      <c r="Y328" s="10"/>
      <c r="Z328" s="9">
        <f t="shared" si="138"/>
        <v>0</v>
      </c>
      <c r="AA328" s="11"/>
      <c r="AB328" s="9">
        <f t="shared" si="139"/>
        <v>0</v>
      </c>
      <c r="AC328" s="11"/>
      <c r="AD328" s="9">
        <f t="shared" si="130"/>
        <v>0</v>
      </c>
      <c r="AE328" s="11"/>
      <c r="AF328" s="9">
        <f t="shared" si="131"/>
        <v>0</v>
      </c>
      <c r="AG328" s="11"/>
      <c r="AH328" s="9">
        <f t="shared" si="132"/>
        <v>0</v>
      </c>
      <c r="AI328" s="11"/>
      <c r="AJ328" s="9">
        <f t="shared" si="133"/>
        <v>0</v>
      </c>
      <c r="AK328" s="10"/>
      <c r="AL328" s="12">
        <f t="shared" si="134"/>
        <v>0</v>
      </c>
      <c r="AM328" s="13">
        <f t="shared" si="140"/>
        <v>0</v>
      </c>
    </row>
    <row r="329" spans="1:39" hidden="1" x14ac:dyDescent="0.25">
      <c r="A329" s="14" t="s">
        <v>288</v>
      </c>
      <c r="B329" s="15" t="s">
        <v>309</v>
      </c>
      <c r="C329" s="48" t="s">
        <v>15</v>
      </c>
      <c r="D329" s="60">
        <v>341</v>
      </c>
      <c r="E329" s="70">
        <v>0</v>
      </c>
      <c r="F329" s="9">
        <f t="shared" si="135"/>
        <v>0</v>
      </c>
      <c r="G329" s="69">
        <v>0</v>
      </c>
      <c r="H329" s="9">
        <f t="shared" si="136"/>
        <v>0</v>
      </c>
      <c r="I329" s="10"/>
      <c r="J329" s="9">
        <f t="shared" si="123"/>
        <v>0</v>
      </c>
      <c r="K329" s="11"/>
      <c r="L329" s="9">
        <f t="shared" si="124"/>
        <v>0</v>
      </c>
      <c r="M329" s="10"/>
      <c r="N329" s="9">
        <f t="shared" si="137"/>
        <v>0</v>
      </c>
      <c r="O329" s="10"/>
      <c r="P329" s="9">
        <f t="shared" si="125"/>
        <v>0</v>
      </c>
      <c r="Q329" s="10"/>
      <c r="R329" s="9">
        <f t="shared" si="126"/>
        <v>0</v>
      </c>
      <c r="S329" s="10"/>
      <c r="T329" s="9">
        <f t="shared" si="127"/>
        <v>0</v>
      </c>
      <c r="U329" s="11"/>
      <c r="V329" s="9">
        <f t="shared" si="128"/>
        <v>0</v>
      </c>
      <c r="W329" s="11"/>
      <c r="X329" s="9">
        <f t="shared" si="129"/>
        <v>0</v>
      </c>
      <c r="Y329" s="10"/>
      <c r="Z329" s="9">
        <f t="shared" si="138"/>
        <v>0</v>
      </c>
      <c r="AA329" s="11"/>
      <c r="AB329" s="9">
        <f t="shared" si="139"/>
        <v>0</v>
      </c>
      <c r="AC329" s="11"/>
      <c r="AD329" s="9">
        <f t="shared" si="130"/>
        <v>0</v>
      </c>
      <c r="AE329" s="11"/>
      <c r="AF329" s="9">
        <f t="shared" si="131"/>
        <v>0</v>
      </c>
      <c r="AG329" s="11"/>
      <c r="AH329" s="9">
        <f t="shared" si="132"/>
        <v>0</v>
      </c>
      <c r="AI329" s="11"/>
      <c r="AJ329" s="9">
        <f t="shared" si="133"/>
        <v>0</v>
      </c>
      <c r="AK329" s="10"/>
      <c r="AL329" s="12">
        <f t="shared" si="134"/>
        <v>0</v>
      </c>
      <c r="AM329" s="13">
        <f t="shared" si="140"/>
        <v>0</v>
      </c>
    </row>
    <row r="330" spans="1:39" hidden="1" x14ac:dyDescent="0.25">
      <c r="A330" s="14" t="s">
        <v>288</v>
      </c>
      <c r="B330" s="15" t="s">
        <v>311</v>
      </c>
      <c r="C330" s="48" t="s">
        <v>15</v>
      </c>
      <c r="D330" s="60">
        <v>341</v>
      </c>
      <c r="E330" s="70">
        <v>0</v>
      </c>
      <c r="F330" s="9">
        <f t="shared" si="135"/>
        <v>0</v>
      </c>
      <c r="G330" s="69">
        <v>0</v>
      </c>
      <c r="H330" s="9">
        <f t="shared" si="136"/>
        <v>0</v>
      </c>
      <c r="I330" s="10"/>
      <c r="J330" s="9">
        <f t="shared" si="123"/>
        <v>0</v>
      </c>
      <c r="K330" s="11"/>
      <c r="L330" s="9">
        <f t="shared" si="124"/>
        <v>0</v>
      </c>
      <c r="M330" s="10"/>
      <c r="N330" s="9">
        <f t="shared" si="137"/>
        <v>0</v>
      </c>
      <c r="O330" s="10"/>
      <c r="P330" s="9">
        <f t="shared" si="125"/>
        <v>0</v>
      </c>
      <c r="Q330" s="10"/>
      <c r="R330" s="9">
        <f t="shared" si="126"/>
        <v>0</v>
      </c>
      <c r="S330" s="10"/>
      <c r="T330" s="9">
        <f t="shared" si="127"/>
        <v>0</v>
      </c>
      <c r="U330" s="11"/>
      <c r="V330" s="9">
        <f t="shared" si="128"/>
        <v>0</v>
      </c>
      <c r="W330" s="11"/>
      <c r="X330" s="9">
        <f t="shared" si="129"/>
        <v>0</v>
      </c>
      <c r="Y330" s="10"/>
      <c r="Z330" s="9">
        <f t="shared" si="138"/>
        <v>0</v>
      </c>
      <c r="AA330" s="11"/>
      <c r="AB330" s="9">
        <f t="shared" si="139"/>
        <v>0</v>
      </c>
      <c r="AC330" s="11"/>
      <c r="AD330" s="9">
        <f t="shared" si="130"/>
        <v>0</v>
      </c>
      <c r="AE330" s="11"/>
      <c r="AF330" s="9">
        <f t="shared" si="131"/>
        <v>0</v>
      </c>
      <c r="AG330" s="11"/>
      <c r="AH330" s="9">
        <f t="shared" si="132"/>
        <v>0</v>
      </c>
      <c r="AI330" s="11"/>
      <c r="AJ330" s="9">
        <f t="shared" si="133"/>
        <v>0</v>
      </c>
      <c r="AK330" s="10"/>
      <c r="AL330" s="12">
        <f t="shared" si="134"/>
        <v>0</v>
      </c>
      <c r="AM330" s="13">
        <f t="shared" si="140"/>
        <v>0</v>
      </c>
    </row>
    <row r="331" spans="1:39" hidden="1" x14ac:dyDescent="0.25">
      <c r="A331" s="14" t="s">
        <v>288</v>
      </c>
      <c r="B331" s="15" t="s">
        <v>312</v>
      </c>
      <c r="C331" s="48" t="s">
        <v>15</v>
      </c>
      <c r="D331" s="60">
        <v>341</v>
      </c>
      <c r="E331" s="70">
        <v>0</v>
      </c>
      <c r="F331" s="9">
        <f t="shared" si="135"/>
        <v>0</v>
      </c>
      <c r="G331" s="69">
        <v>0</v>
      </c>
      <c r="H331" s="9">
        <f t="shared" si="136"/>
        <v>0</v>
      </c>
      <c r="I331" s="10"/>
      <c r="J331" s="9">
        <f t="shared" si="123"/>
        <v>0</v>
      </c>
      <c r="K331" s="11"/>
      <c r="L331" s="9">
        <f t="shared" si="124"/>
        <v>0</v>
      </c>
      <c r="M331" s="10"/>
      <c r="N331" s="9">
        <f t="shared" si="137"/>
        <v>0</v>
      </c>
      <c r="O331" s="10"/>
      <c r="P331" s="9">
        <f t="shared" si="125"/>
        <v>0</v>
      </c>
      <c r="Q331" s="10"/>
      <c r="R331" s="9">
        <f t="shared" si="126"/>
        <v>0</v>
      </c>
      <c r="S331" s="10"/>
      <c r="T331" s="9">
        <f t="shared" si="127"/>
        <v>0</v>
      </c>
      <c r="U331" s="11"/>
      <c r="V331" s="9">
        <f t="shared" si="128"/>
        <v>0</v>
      </c>
      <c r="W331" s="11"/>
      <c r="X331" s="9">
        <f t="shared" si="129"/>
        <v>0</v>
      </c>
      <c r="Y331" s="10"/>
      <c r="Z331" s="9">
        <f t="shared" si="138"/>
        <v>0</v>
      </c>
      <c r="AA331" s="11"/>
      <c r="AB331" s="9">
        <f t="shared" si="139"/>
        <v>0</v>
      </c>
      <c r="AC331" s="11"/>
      <c r="AD331" s="9">
        <f t="shared" si="130"/>
        <v>0</v>
      </c>
      <c r="AE331" s="11"/>
      <c r="AF331" s="9">
        <f t="shared" si="131"/>
        <v>0</v>
      </c>
      <c r="AG331" s="11"/>
      <c r="AH331" s="9">
        <f t="shared" si="132"/>
        <v>0</v>
      </c>
      <c r="AI331" s="11"/>
      <c r="AJ331" s="9">
        <f t="shared" si="133"/>
        <v>0</v>
      </c>
      <c r="AK331" s="10"/>
      <c r="AL331" s="12">
        <f t="shared" si="134"/>
        <v>0</v>
      </c>
      <c r="AM331" s="13">
        <f t="shared" si="140"/>
        <v>0</v>
      </c>
    </row>
    <row r="332" spans="1:39" hidden="1" x14ac:dyDescent="0.25">
      <c r="A332" s="14" t="s">
        <v>288</v>
      </c>
      <c r="B332" s="15" t="s">
        <v>314</v>
      </c>
      <c r="C332" s="48" t="s">
        <v>15</v>
      </c>
      <c r="D332" s="60">
        <v>341</v>
      </c>
      <c r="E332" s="70">
        <v>1</v>
      </c>
      <c r="F332" s="9">
        <f t="shared" si="135"/>
        <v>341</v>
      </c>
      <c r="G332" s="69">
        <v>0</v>
      </c>
      <c r="H332" s="9">
        <f t="shared" si="136"/>
        <v>0</v>
      </c>
      <c r="I332" s="10"/>
      <c r="J332" s="9">
        <f t="shared" si="123"/>
        <v>0</v>
      </c>
      <c r="K332" s="11"/>
      <c r="L332" s="9">
        <f t="shared" si="124"/>
        <v>0</v>
      </c>
      <c r="M332" s="10"/>
      <c r="N332" s="9">
        <f t="shared" si="137"/>
        <v>0</v>
      </c>
      <c r="O332" s="10"/>
      <c r="P332" s="9">
        <f t="shared" si="125"/>
        <v>0</v>
      </c>
      <c r="Q332" s="10"/>
      <c r="R332" s="9">
        <f t="shared" si="126"/>
        <v>0</v>
      </c>
      <c r="S332" s="10"/>
      <c r="T332" s="9">
        <f t="shared" si="127"/>
        <v>0</v>
      </c>
      <c r="U332" s="11"/>
      <c r="V332" s="9">
        <f t="shared" si="128"/>
        <v>0</v>
      </c>
      <c r="W332" s="11"/>
      <c r="X332" s="9">
        <f t="shared" si="129"/>
        <v>0</v>
      </c>
      <c r="Y332" s="10"/>
      <c r="Z332" s="9">
        <f t="shared" si="138"/>
        <v>0</v>
      </c>
      <c r="AA332" s="11"/>
      <c r="AB332" s="9">
        <f t="shared" si="139"/>
        <v>0</v>
      </c>
      <c r="AC332" s="11"/>
      <c r="AD332" s="9">
        <f t="shared" si="130"/>
        <v>0</v>
      </c>
      <c r="AE332" s="11"/>
      <c r="AF332" s="9">
        <f t="shared" si="131"/>
        <v>0</v>
      </c>
      <c r="AG332" s="11"/>
      <c r="AH332" s="9">
        <f t="shared" si="132"/>
        <v>0</v>
      </c>
      <c r="AI332" s="11"/>
      <c r="AJ332" s="9">
        <f t="shared" si="133"/>
        <v>0</v>
      </c>
      <c r="AK332" s="10"/>
      <c r="AL332" s="12">
        <f t="shared" si="134"/>
        <v>0</v>
      </c>
      <c r="AM332" s="13">
        <f t="shared" si="140"/>
        <v>341</v>
      </c>
    </row>
    <row r="333" spans="1:39" hidden="1" x14ac:dyDescent="0.25">
      <c r="A333" s="14" t="s">
        <v>288</v>
      </c>
      <c r="B333" s="15" t="s">
        <v>313</v>
      </c>
      <c r="C333" s="48" t="s">
        <v>15</v>
      </c>
      <c r="D333" s="60">
        <v>341</v>
      </c>
      <c r="E333" s="70">
        <v>1</v>
      </c>
      <c r="F333" s="9">
        <f t="shared" si="135"/>
        <v>341</v>
      </c>
      <c r="G333" s="69">
        <v>0</v>
      </c>
      <c r="H333" s="9">
        <f t="shared" si="136"/>
        <v>0</v>
      </c>
      <c r="I333" s="10"/>
      <c r="J333" s="9">
        <f t="shared" si="123"/>
        <v>0</v>
      </c>
      <c r="K333" s="11"/>
      <c r="L333" s="9">
        <f t="shared" si="124"/>
        <v>0</v>
      </c>
      <c r="M333" s="10"/>
      <c r="N333" s="9">
        <f t="shared" si="137"/>
        <v>0</v>
      </c>
      <c r="O333" s="10"/>
      <c r="P333" s="9">
        <f t="shared" si="125"/>
        <v>0</v>
      </c>
      <c r="Q333" s="10"/>
      <c r="R333" s="9">
        <f t="shared" si="126"/>
        <v>0</v>
      </c>
      <c r="S333" s="10"/>
      <c r="T333" s="9">
        <f t="shared" si="127"/>
        <v>0</v>
      </c>
      <c r="U333" s="11"/>
      <c r="V333" s="9">
        <f t="shared" si="128"/>
        <v>0</v>
      </c>
      <c r="W333" s="11"/>
      <c r="X333" s="9">
        <f t="shared" si="129"/>
        <v>0</v>
      </c>
      <c r="Y333" s="10"/>
      <c r="Z333" s="9">
        <f t="shared" si="138"/>
        <v>0</v>
      </c>
      <c r="AA333" s="11"/>
      <c r="AB333" s="9">
        <f t="shared" si="139"/>
        <v>0</v>
      </c>
      <c r="AC333" s="11"/>
      <c r="AD333" s="9">
        <f t="shared" si="130"/>
        <v>0</v>
      </c>
      <c r="AE333" s="11"/>
      <c r="AF333" s="9">
        <f t="shared" si="131"/>
        <v>0</v>
      </c>
      <c r="AG333" s="11"/>
      <c r="AH333" s="9">
        <f t="shared" si="132"/>
        <v>0</v>
      </c>
      <c r="AI333" s="11"/>
      <c r="AJ333" s="9">
        <f t="shared" si="133"/>
        <v>0</v>
      </c>
      <c r="AK333" s="10"/>
      <c r="AL333" s="12">
        <f t="shared" si="134"/>
        <v>0</v>
      </c>
      <c r="AM333" s="13">
        <f t="shared" si="140"/>
        <v>341</v>
      </c>
    </row>
    <row r="334" spans="1:39" hidden="1" x14ac:dyDescent="0.25">
      <c r="A334" s="14" t="s">
        <v>288</v>
      </c>
      <c r="B334" s="15" t="s">
        <v>315</v>
      </c>
      <c r="C334" s="48" t="s">
        <v>15</v>
      </c>
      <c r="D334" s="60">
        <v>341</v>
      </c>
      <c r="E334" s="70">
        <v>2</v>
      </c>
      <c r="F334" s="9">
        <f t="shared" si="135"/>
        <v>682</v>
      </c>
      <c r="G334" s="69">
        <v>0</v>
      </c>
      <c r="H334" s="9">
        <f t="shared" si="136"/>
        <v>0</v>
      </c>
      <c r="I334" s="10"/>
      <c r="J334" s="9">
        <f t="shared" si="123"/>
        <v>0</v>
      </c>
      <c r="K334" s="11"/>
      <c r="L334" s="9">
        <f t="shared" si="124"/>
        <v>0</v>
      </c>
      <c r="M334" s="10"/>
      <c r="N334" s="9">
        <f t="shared" si="137"/>
        <v>0</v>
      </c>
      <c r="O334" s="10"/>
      <c r="P334" s="9">
        <f t="shared" si="125"/>
        <v>0</v>
      </c>
      <c r="Q334" s="10"/>
      <c r="R334" s="9">
        <f t="shared" si="126"/>
        <v>0</v>
      </c>
      <c r="S334" s="10"/>
      <c r="T334" s="9">
        <f t="shared" si="127"/>
        <v>0</v>
      </c>
      <c r="U334" s="11"/>
      <c r="V334" s="9">
        <f t="shared" si="128"/>
        <v>0</v>
      </c>
      <c r="W334" s="11"/>
      <c r="X334" s="9">
        <f t="shared" si="129"/>
        <v>0</v>
      </c>
      <c r="Y334" s="10"/>
      <c r="Z334" s="9">
        <f t="shared" si="138"/>
        <v>0</v>
      </c>
      <c r="AA334" s="11"/>
      <c r="AB334" s="9">
        <f t="shared" si="139"/>
        <v>0</v>
      </c>
      <c r="AC334" s="11"/>
      <c r="AD334" s="9">
        <f t="shared" si="130"/>
        <v>0</v>
      </c>
      <c r="AE334" s="11"/>
      <c r="AF334" s="9">
        <f t="shared" si="131"/>
        <v>0</v>
      </c>
      <c r="AG334" s="11"/>
      <c r="AH334" s="9">
        <f t="shared" si="132"/>
        <v>0</v>
      </c>
      <c r="AI334" s="11"/>
      <c r="AJ334" s="9">
        <f t="shared" si="133"/>
        <v>0</v>
      </c>
      <c r="AK334" s="10"/>
      <c r="AL334" s="12">
        <f t="shared" si="134"/>
        <v>0</v>
      </c>
      <c r="AM334" s="13">
        <f t="shared" si="140"/>
        <v>682</v>
      </c>
    </row>
    <row r="335" spans="1:39" hidden="1" x14ac:dyDescent="0.25">
      <c r="A335" s="14" t="s">
        <v>288</v>
      </c>
      <c r="B335" s="15" t="s">
        <v>316</v>
      </c>
      <c r="C335" s="48" t="s">
        <v>15</v>
      </c>
      <c r="D335" s="60">
        <v>341</v>
      </c>
      <c r="E335" s="70">
        <v>2</v>
      </c>
      <c r="F335" s="9">
        <f t="shared" si="135"/>
        <v>682</v>
      </c>
      <c r="G335" s="69">
        <v>0</v>
      </c>
      <c r="H335" s="9">
        <f t="shared" si="136"/>
        <v>0</v>
      </c>
      <c r="I335" s="10"/>
      <c r="J335" s="9">
        <f t="shared" si="123"/>
        <v>0</v>
      </c>
      <c r="K335" s="11"/>
      <c r="L335" s="9">
        <f t="shared" si="124"/>
        <v>0</v>
      </c>
      <c r="M335" s="10"/>
      <c r="N335" s="9">
        <f t="shared" si="137"/>
        <v>0</v>
      </c>
      <c r="O335" s="10"/>
      <c r="P335" s="9">
        <f t="shared" si="125"/>
        <v>0</v>
      </c>
      <c r="Q335" s="10"/>
      <c r="R335" s="9">
        <f t="shared" si="126"/>
        <v>0</v>
      </c>
      <c r="S335" s="10"/>
      <c r="T335" s="9">
        <f t="shared" si="127"/>
        <v>0</v>
      </c>
      <c r="U335" s="11"/>
      <c r="V335" s="9">
        <f t="shared" si="128"/>
        <v>0</v>
      </c>
      <c r="W335" s="11"/>
      <c r="X335" s="9">
        <f t="shared" si="129"/>
        <v>0</v>
      </c>
      <c r="Y335" s="10"/>
      <c r="Z335" s="9">
        <f t="shared" si="138"/>
        <v>0</v>
      </c>
      <c r="AA335" s="11"/>
      <c r="AB335" s="9">
        <f t="shared" si="139"/>
        <v>0</v>
      </c>
      <c r="AC335" s="11"/>
      <c r="AD335" s="9">
        <f t="shared" si="130"/>
        <v>0</v>
      </c>
      <c r="AE335" s="11"/>
      <c r="AF335" s="9">
        <f t="shared" si="131"/>
        <v>0</v>
      </c>
      <c r="AG335" s="11"/>
      <c r="AH335" s="9">
        <f t="shared" si="132"/>
        <v>0</v>
      </c>
      <c r="AI335" s="11"/>
      <c r="AJ335" s="9">
        <f t="shared" si="133"/>
        <v>0</v>
      </c>
      <c r="AK335" s="10"/>
      <c r="AL335" s="12">
        <f t="shared" si="134"/>
        <v>0</v>
      </c>
      <c r="AM335" s="13">
        <f t="shared" si="140"/>
        <v>682</v>
      </c>
    </row>
    <row r="336" spans="1:39" hidden="1" x14ac:dyDescent="0.25">
      <c r="A336" s="14" t="s">
        <v>288</v>
      </c>
      <c r="B336" s="15" t="s">
        <v>318</v>
      </c>
      <c r="C336" s="48" t="s">
        <v>15</v>
      </c>
      <c r="D336" s="60">
        <v>341</v>
      </c>
      <c r="E336" s="70">
        <v>0</v>
      </c>
      <c r="F336" s="9">
        <f t="shared" si="135"/>
        <v>0</v>
      </c>
      <c r="G336" s="69">
        <v>0</v>
      </c>
      <c r="H336" s="9">
        <f t="shared" si="136"/>
        <v>0</v>
      </c>
      <c r="I336" s="10"/>
      <c r="J336" s="9">
        <f t="shared" si="123"/>
        <v>0</v>
      </c>
      <c r="K336" s="11"/>
      <c r="L336" s="9">
        <f t="shared" si="124"/>
        <v>0</v>
      </c>
      <c r="M336" s="10"/>
      <c r="N336" s="9">
        <f t="shared" si="137"/>
        <v>0</v>
      </c>
      <c r="O336" s="10"/>
      <c r="P336" s="9">
        <f t="shared" si="125"/>
        <v>0</v>
      </c>
      <c r="Q336" s="10"/>
      <c r="R336" s="9">
        <f t="shared" si="126"/>
        <v>0</v>
      </c>
      <c r="S336" s="10"/>
      <c r="T336" s="9">
        <f t="shared" si="127"/>
        <v>0</v>
      </c>
      <c r="U336" s="11"/>
      <c r="V336" s="9">
        <f t="shared" si="128"/>
        <v>0</v>
      </c>
      <c r="W336" s="11"/>
      <c r="X336" s="9">
        <f t="shared" si="129"/>
        <v>0</v>
      </c>
      <c r="Y336" s="10"/>
      <c r="Z336" s="9">
        <f t="shared" si="138"/>
        <v>0</v>
      </c>
      <c r="AA336" s="11"/>
      <c r="AB336" s="9">
        <f t="shared" si="139"/>
        <v>0</v>
      </c>
      <c r="AC336" s="11"/>
      <c r="AD336" s="9">
        <f t="shared" si="130"/>
        <v>0</v>
      </c>
      <c r="AE336" s="11"/>
      <c r="AF336" s="9">
        <f t="shared" si="131"/>
        <v>0</v>
      </c>
      <c r="AG336" s="11"/>
      <c r="AH336" s="9">
        <f t="shared" si="132"/>
        <v>0</v>
      </c>
      <c r="AI336" s="11"/>
      <c r="AJ336" s="9">
        <f t="shared" si="133"/>
        <v>0</v>
      </c>
      <c r="AK336" s="10"/>
      <c r="AL336" s="12">
        <f t="shared" si="134"/>
        <v>0</v>
      </c>
      <c r="AM336" s="13">
        <f t="shared" si="140"/>
        <v>0</v>
      </c>
    </row>
    <row r="337" spans="1:39" hidden="1" x14ac:dyDescent="0.25">
      <c r="A337" s="14" t="s">
        <v>288</v>
      </c>
      <c r="B337" s="15" t="s">
        <v>317</v>
      </c>
      <c r="C337" s="48" t="s">
        <v>15</v>
      </c>
      <c r="D337" s="60">
        <v>341</v>
      </c>
      <c r="E337" s="70">
        <v>0</v>
      </c>
      <c r="F337" s="9">
        <f t="shared" si="135"/>
        <v>0</v>
      </c>
      <c r="G337" s="69">
        <v>0</v>
      </c>
      <c r="H337" s="9">
        <f t="shared" si="136"/>
        <v>0</v>
      </c>
      <c r="I337" s="10"/>
      <c r="J337" s="9">
        <f t="shared" si="123"/>
        <v>0</v>
      </c>
      <c r="K337" s="11"/>
      <c r="L337" s="9">
        <f t="shared" si="124"/>
        <v>0</v>
      </c>
      <c r="M337" s="10"/>
      <c r="N337" s="9">
        <f t="shared" si="137"/>
        <v>0</v>
      </c>
      <c r="O337" s="10"/>
      <c r="P337" s="9">
        <f t="shared" si="125"/>
        <v>0</v>
      </c>
      <c r="Q337" s="10"/>
      <c r="R337" s="9">
        <f t="shared" si="126"/>
        <v>0</v>
      </c>
      <c r="S337" s="10"/>
      <c r="T337" s="9">
        <f t="shared" si="127"/>
        <v>0</v>
      </c>
      <c r="U337" s="11"/>
      <c r="V337" s="9">
        <f t="shared" si="128"/>
        <v>0</v>
      </c>
      <c r="W337" s="11"/>
      <c r="X337" s="9">
        <f t="shared" si="129"/>
        <v>0</v>
      </c>
      <c r="Y337" s="10"/>
      <c r="Z337" s="9">
        <f t="shared" si="138"/>
        <v>0</v>
      </c>
      <c r="AA337" s="11"/>
      <c r="AB337" s="9">
        <f t="shared" si="139"/>
        <v>0</v>
      </c>
      <c r="AC337" s="11"/>
      <c r="AD337" s="9">
        <f t="shared" si="130"/>
        <v>0</v>
      </c>
      <c r="AE337" s="11"/>
      <c r="AF337" s="9">
        <f t="shared" si="131"/>
        <v>0</v>
      </c>
      <c r="AG337" s="11"/>
      <c r="AH337" s="9">
        <f t="shared" si="132"/>
        <v>0</v>
      </c>
      <c r="AI337" s="11"/>
      <c r="AJ337" s="9">
        <f t="shared" si="133"/>
        <v>0</v>
      </c>
      <c r="AK337" s="10"/>
      <c r="AL337" s="12">
        <f t="shared" si="134"/>
        <v>0</v>
      </c>
      <c r="AM337" s="13">
        <f t="shared" si="140"/>
        <v>0</v>
      </c>
    </row>
    <row r="338" spans="1:39" hidden="1" x14ac:dyDescent="0.25">
      <c r="A338" s="14" t="s">
        <v>288</v>
      </c>
      <c r="B338" s="15" t="s">
        <v>319</v>
      </c>
      <c r="C338" s="48" t="s">
        <v>15</v>
      </c>
      <c r="D338" s="60">
        <v>341</v>
      </c>
      <c r="E338" s="70">
        <v>0</v>
      </c>
      <c r="F338" s="9">
        <f t="shared" si="135"/>
        <v>0</v>
      </c>
      <c r="G338" s="69">
        <v>0</v>
      </c>
      <c r="H338" s="9">
        <f t="shared" si="136"/>
        <v>0</v>
      </c>
      <c r="I338" s="10"/>
      <c r="J338" s="9">
        <f t="shared" si="123"/>
        <v>0</v>
      </c>
      <c r="K338" s="11"/>
      <c r="L338" s="9">
        <f t="shared" si="124"/>
        <v>0</v>
      </c>
      <c r="M338" s="10"/>
      <c r="N338" s="9">
        <f t="shared" si="137"/>
        <v>0</v>
      </c>
      <c r="O338" s="10"/>
      <c r="P338" s="9">
        <f t="shared" si="125"/>
        <v>0</v>
      </c>
      <c r="Q338" s="10"/>
      <c r="R338" s="9">
        <f t="shared" si="126"/>
        <v>0</v>
      </c>
      <c r="S338" s="10"/>
      <c r="T338" s="9">
        <f t="shared" si="127"/>
        <v>0</v>
      </c>
      <c r="U338" s="11"/>
      <c r="V338" s="9">
        <f t="shared" si="128"/>
        <v>0</v>
      </c>
      <c r="W338" s="11"/>
      <c r="X338" s="9">
        <f t="shared" si="129"/>
        <v>0</v>
      </c>
      <c r="Y338" s="10"/>
      <c r="Z338" s="9">
        <f t="shared" si="138"/>
        <v>0</v>
      </c>
      <c r="AA338" s="11"/>
      <c r="AB338" s="9">
        <f t="shared" si="139"/>
        <v>0</v>
      </c>
      <c r="AC338" s="11"/>
      <c r="AD338" s="9">
        <f t="shared" si="130"/>
        <v>0</v>
      </c>
      <c r="AE338" s="11"/>
      <c r="AF338" s="9">
        <f t="shared" si="131"/>
        <v>0</v>
      </c>
      <c r="AG338" s="11"/>
      <c r="AH338" s="9">
        <f t="shared" si="132"/>
        <v>0</v>
      </c>
      <c r="AI338" s="11"/>
      <c r="AJ338" s="9">
        <f t="shared" si="133"/>
        <v>0</v>
      </c>
      <c r="AK338" s="10"/>
      <c r="AL338" s="12">
        <f t="shared" si="134"/>
        <v>0</v>
      </c>
      <c r="AM338" s="13">
        <f t="shared" si="140"/>
        <v>0</v>
      </c>
    </row>
    <row r="339" spans="1:39" hidden="1" x14ac:dyDescent="0.25">
      <c r="A339" s="14" t="s">
        <v>288</v>
      </c>
      <c r="B339" s="15" t="s">
        <v>320</v>
      </c>
      <c r="C339" s="48" t="s">
        <v>15</v>
      </c>
      <c r="D339" s="60">
        <v>341</v>
      </c>
      <c r="E339" s="70">
        <v>0</v>
      </c>
      <c r="F339" s="9">
        <f t="shared" si="135"/>
        <v>0</v>
      </c>
      <c r="G339" s="69">
        <v>0</v>
      </c>
      <c r="H339" s="9">
        <f t="shared" si="136"/>
        <v>0</v>
      </c>
      <c r="I339" s="10"/>
      <c r="J339" s="9">
        <f t="shared" ref="J339:J409" si="141">(I339*D339)*1.16</f>
        <v>0</v>
      </c>
      <c r="K339" s="11"/>
      <c r="L339" s="9">
        <f t="shared" ref="L339:L409" si="142">(K339*D339)*1.16</f>
        <v>0</v>
      </c>
      <c r="M339" s="10"/>
      <c r="N339" s="9">
        <f t="shared" si="137"/>
        <v>0</v>
      </c>
      <c r="O339" s="10"/>
      <c r="P339" s="9">
        <f t="shared" ref="P339:P409" si="143">(O339*D339)*1.16</f>
        <v>0</v>
      </c>
      <c r="Q339" s="10"/>
      <c r="R339" s="9">
        <f t="shared" ref="R339:R409" si="144">(Q339*D339)*1.16</f>
        <v>0</v>
      </c>
      <c r="S339" s="10"/>
      <c r="T339" s="9">
        <f t="shared" ref="T339:T409" si="145">(S339*D339)*1.16</f>
        <v>0</v>
      </c>
      <c r="U339" s="11"/>
      <c r="V339" s="9">
        <f t="shared" ref="V339:V409" si="146">(U339*D339)*1.16</f>
        <v>0</v>
      </c>
      <c r="W339" s="11"/>
      <c r="X339" s="9">
        <f t="shared" ref="X339:X409" si="147">(W339*D339)*1.16</f>
        <v>0</v>
      </c>
      <c r="Y339" s="10"/>
      <c r="Z339" s="9">
        <f t="shared" si="138"/>
        <v>0</v>
      </c>
      <c r="AA339" s="11"/>
      <c r="AB339" s="9">
        <f t="shared" si="139"/>
        <v>0</v>
      </c>
      <c r="AC339" s="11"/>
      <c r="AD339" s="9">
        <f t="shared" ref="AD339:AD409" si="148">(AC339*D339)*1.16</f>
        <v>0</v>
      </c>
      <c r="AE339" s="11"/>
      <c r="AF339" s="9">
        <f t="shared" ref="AF339:AF409" si="149">(AE339*D339)*1.16</f>
        <v>0</v>
      </c>
      <c r="AG339" s="11"/>
      <c r="AH339" s="9">
        <f t="shared" ref="AH339:AH409" si="150">(AG339*D339)*1.16</f>
        <v>0</v>
      </c>
      <c r="AI339" s="11"/>
      <c r="AJ339" s="9">
        <f t="shared" ref="AJ339:AJ409" si="151">(AI339*D339)*1.16</f>
        <v>0</v>
      </c>
      <c r="AK339" s="10"/>
      <c r="AL339" s="12">
        <f t="shared" ref="AL339:AL409" si="152">(AK339*D339)*1.16</f>
        <v>0</v>
      </c>
      <c r="AM339" s="13">
        <f t="shared" si="140"/>
        <v>0</v>
      </c>
    </row>
    <row r="340" spans="1:39" hidden="1" x14ac:dyDescent="0.25">
      <c r="A340" s="14" t="s">
        <v>288</v>
      </c>
      <c r="B340" s="15" t="s">
        <v>322</v>
      </c>
      <c r="C340" s="48" t="s">
        <v>15</v>
      </c>
      <c r="D340" s="60">
        <v>341</v>
      </c>
      <c r="E340" s="70">
        <v>0</v>
      </c>
      <c r="F340" s="9">
        <f t="shared" ref="F340:F410" si="153">D340*E340</f>
        <v>0</v>
      </c>
      <c r="G340" s="69">
        <v>0</v>
      </c>
      <c r="H340" s="9">
        <f t="shared" ref="H340:H410" si="154">D340*G340</f>
        <v>0</v>
      </c>
      <c r="I340" s="10"/>
      <c r="J340" s="9">
        <f t="shared" si="141"/>
        <v>0</v>
      </c>
      <c r="K340" s="11"/>
      <c r="L340" s="9">
        <f t="shared" si="142"/>
        <v>0</v>
      </c>
      <c r="M340" s="10"/>
      <c r="N340" s="9">
        <f t="shared" ref="N340:N410" si="155">(M340*D340)*1.16</f>
        <v>0</v>
      </c>
      <c r="O340" s="10"/>
      <c r="P340" s="9">
        <f t="shared" si="143"/>
        <v>0</v>
      </c>
      <c r="Q340" s="10"/>
      <c r="R340" s="9">
        <f t="shared" si="144"/>
        <v>0</v>
      </c>
      <c r="S340" s="10"/>
      <c r="T340" s="9">
        <f t="shared" si="145"/>
        <v>0</v>
      </c>
      <c r="U340" s="11"/>
      <c r="V340" s="9">
        <f t="shared" si="146"/>
        <v>0</v>
      </c>
      <c r="W340" s="11"/>
      <c r="X340" s="9">
        <f t="shared" si="147"/>
        <v>0</v>
      </c>
      <c r="Y340" s="10"/>
      <c r="Z340" s="9">
        <f t="shared" ref="Z340:Z410" si="156">(Y340*D340)*1.16</f>
        <v>0</v>
      </c>
      <c r="AA340" s="11"/>
      <c r="AB340" s="9">
        <f t="shared" ref="AB340:AB410" si="157">(AA340*D340)*1.16</f>
        <v>0</v>
      </c>
      <c r="AC340" s="11"/>
      <c r="AD340" s="9">
        <f t="shared" si="148"/>
        <v>0</v>
      </c>
      <c r="AE340" s="11"/>
      <c r="AF340" s="9">
        <f t="shared" si="149"/>
        <v>0</v>
      </c>
      <c r="AG340" s="11"/>
      <c r="AH340" s="9">
        <f t="shared" si="150"/>
        <v>0</v>
      </c>
      <c r="AI340" s="11"/>
      <c r="AJ340" s="9">
        <f t="shared" si="151"/>
        <v>0</v>
      </c>
      <c r="AK340" s="10"/>
      <c r="AL340" s="12">
        <f t="shared" si="152"/>
        <v>0</v>
      </c>
      <c r="AM340" s="13">
        <f t="shared" ref="AM340:AM410" si="158">F340+H340+J340+L340+N340+P340+R340+T340+V340+X340+Z340+AB340+AD340+AF340+AH340+AJ340+AL340</f>
        <v>0</v>
      </c>
    </row>
    <row r="341" spans="1:39" hidden="1" x14ac:dyDescent="0.25">
      <c r="A341" s="14" t="s">
        <v>288</v>
      </c>
      <c r="B341" s="15" t="s">
        <v>321</v>
      </c>
      <c r="C341" s="48" t="s">
        <v>15</v>
      </c>
      <c r="D341" s="60">
        <v>341</v>
      </c>
      <c r="E341" s="70">
        <v>0</v>
      </c>
      <c r="F341" s="9">
        <f t="shared" si="153"/>
        <v>0</v>
      </c>
      <c r="G341" s="69">
        <v>0</v>
      </c>
      <c r="H341" s="9">
        <f t="shared" si="154"/>
        <v>0</v>
      </c>
      <c r="I341" s="10"/>
      <c r="J341" s="9">
        <f t="shared" si="141"/>
        <v>0</v>
      </c>
      <c r="K341" s="11"/>
      <c r="L341" s="9">
        <f t="shared" si="142"/>
        <v>0</v>
      </c>
      <c r="M341" s="10"/>
      <c r="N341" s="9">
        <f t="shared" si="155"/>
        <v>0</v>
      </c>
      <c r="O341" s="10"/>
      <c r="P341" s="9">
        <f t="shared" si="143"/>
        <v>0</v>
      </c>
      <c r="Q341" s="10"/>
      <c r="R341" s="9">
        <f t="shared" si="144"/>
        <v>0</v>
      </c>
      <c r="S341" s="10"/>
      <c r="T341" s="9">
        <f t="shared" si="145"/>
        <v>0</v>
      </c>
      <c r="U341" s="11"/>
      <c r="V341" s="9">
        <f t="shared" si="146"/>
        <v>0</v>
      </c>
      <c r="W341" s="11"/>
      <c r="X341" s="9">
        <f t="shared" si="147"/>
        <v>0</v>
      </c>
      <c r="Y341" s="10"/>
      <c r="Z341" s="9">
        <f t="shared" si="156"/>
        <v>0</v>
      </c>
      <c r="AA341" s="11"/>
      <c r="AB341" s="9">
        <f t="shared" si="157"/>
        <v>0</v>
      </c>
      <c r="AC341" s="11"/>
      <c r="AD341" s="9">
        <f t="shared" si="148"/>
        <v>0</v>
      </c>
      <c r="AE341" s="11"/>
      <c r="AF341" s="9">
        <f t="shared" si="149"/>
        <v>0</v>
      </c>
      <c r="AG341" s="11"/>
      <c r="AH341" s="9">
        <f t="shared" si="150"/>
        <v>0</v>
      </c>
      <c r="AI341" s="11"/>
      <c r="AJ341" s="9">
        <f t="shared" si="151"/>
        <v>0</v>
      </c>
      <c r="AK341" s="10"/>
      <c r="AL341" s="12">
        <f t="shared" si="152"/>
        <v>0</v>
      </c>
      <c r="AM341" s="13">
        <f t="shared" si="158"/>
        <v>0</v>
      </c>
    </row>
    <row r="342" spans="1:39" hidden="1" x14ac:dyDescent="0.25">
      <c r="A342" s="14" t="s">
        <v>288</v>
      </c>
      <c r="B342" s="15" t="s">
        <v>323</v>
      </c>
      <c r="C342" s="48" t="s">
        <v>15</v>
      </c>
      <c r="D342" s="60">
        <v>341</v>
      </c>
      <c r="E342" s="70">
        <v>0</v>
      </c>
      <c r="F342" s="9">
        <f t="shared" si="153"/>
        <v>0</v>
      </c>
      <c r="G342" s="69">
        <v>0</v>
      </c>
      <c r="H342" s="9">
        <f t="shared" si="154"/>
        <v>0</v>
      </c>
      <c r="I342" s="10"/>
      <c r="J342" s="9">
        <f t="shared" si="141"/>
        <v>0</v>
      </c>
      <c r="K342" s="11"/>
      <c r="L342" s="9">
        <f t="shared" si="142"/>
        <v>0</v>
      </c>
      <c r="M342" s="10"/>
      <c r="N342" s="9">
        <f t="shared" si="155"/>
        <v>0</v>
      </c>
      <c r="O342" s="10"/>
      <c r="P342" s="9">
        <f t="shared" si="143"/>
        <v>0</v>
      </c>
      <c r="Q342" s="10"/>
      <c r="R342" s="9">
        <f t="shared" si="144"/>
        <v>0</v>
      </c>
      <c r="S342" s="10"/>
      <c r="T342" s="9">
        <f t="shared" si="145"/>
        <v>0</v>
      </c>
      <c r="U342" s="11"/>
      <c r="V342" s="9">
        <f t="shared" si="146"/>
        <v>0</v>
      </c>
      <c r="W342" s="11"/>
      <c r="X342" s="9">
        <f t="shared" si="147"/>
        <v>0</v>
      </c>
      <c r="Y342" s="10"/>
      <c r="Z342" s="9">
        <f t="shared" si="156"/>
        <v>0</v>
      </c>
      <c r="AA342" s="11"/>
      <c r="AB342" s="9">
        <f t="shared" si="157"/>
        <v>0</v>
      </c>
      <c r="AC342" s="11"/>
      <c r="AD342" s="9">
        <f t="shared" si="148"/>
        <v>0</v>
      </c>
      <c r="AE342" s="11"/>
      <c r="AF342" s="9">
        <f t="shared" si="149"/>
        <v>0</v>
      </c>
      <c r="AG342" s="11"/>
      <c r="AH342" s="9">
        <f t="shared" si="150"/>
        <v>0</v>
      </c>
      <c r="AI342" s="11"/>
      <c r="AJ342" s="9">
        <f t="shared" si="151"/>
        <v>0</v>
      </c>
      <c r="AK342" s="10"/>
      <c r="AL342" s="12">
        <f t="shared" si="152"/>
        <v>0</v>
      </c>
      <c r="AM342" s="13">
        <f t="shared" si="158"/>
        <v>0</v>
      </c>
    </row>
    <row r="343" spans="1:39" hidden="1" x14ac:dyDescent="0.25">
      <c r="A343" s="14" t="s">
        <v>288</v>
      </c>
      <c r="B343" s="15" t="s">
        <v>324</v>
      </c>
      <c r="C343" s="48" t="s">
        <v>15</v>
      </c>
      <c r="D343" s="60">
        <v>341</v>
      </c>
      <c r="E343" s="70">
        <v>0</v>
      </c>
      <c r="F343" s="9">
        <f t="shared" si="153"/>
        <v>0</v>
      </c>
      <c r="G343" s="69">
        <v>0</v>
      </c>
      <c r="H343" s="9">
        <f t="shared" si="154"/>
        <v>0</v>
      </c>
      <c r="I343" s="10"/>
      <c r="J343" s="9">
        <f t="shared" si="141"/>
        <v>0</v>
      </c>
      <c r="K343" s="11"/>
      <c r="L343" s="9">
        <f t="shared" si="142"/>
        <v>0</v>
      </c>
      <c r="M343" s="10"/>
      <c r="N343" s="9">
        <f t="shared" si="155"/>
        <v>0</v>
      </c>
      <c r="O343" s="10"/>
      <c r="P343" s="9">
        <f t="shared" si="143"/>
        <v>0</v>
      </c>
      <c r="Q343" s="10"/>
      <c r="R343" s="9">
        <f t="shared" si="144"/>
        <v>0</v>
      </c>
      <c r="S343" s="10"/>
      <c r="T343" s="9">
        <f t="shared" si="145"/>
        <v>0</v>
      </c>
      <c r="U343" s="11"/>
      <c r="V343" s="9">
        <f t="shared" si="146"/>
        <v>0</v>
      </c>
      <c r="W343" s="11"/>
      <c r="X343" s="9">
        <f t="shared" si="147"/>
        <v>0</v>
      </c>
      <c r="Y343" s="10"/>
      <c r="Z343" s="9">
        <f t="shared" si="156"/>
        <v>0</v>
      </c>
      <c r="AA343" s="11"/>
      <c r="AB343" s="9">
        <f t="shared" si="157"/>
        <v>0</v>
      </c>
      <c r="AC343" s="11"/>
      <c r="AD343" s="9">
        <f t="shared" si="148"/>
        <v>0</v>
      </c>
      <c r="AE343" s="11"/>
      <c r="AF343" s="9">
        <f t="shared" si="149"/>
        <v>0</v>
      </c>
      <c r="AG343" s="11"/>
      <c r="AH343" s="9">
        <f t="shared" si="150"/>
        <v>0</v>
      </c>
      <c r="AI343" s="11"/>
      <c r="AJ343" s="9">
        <f t="shared" si="151"/>
        <v>0</v>
      </c>
      <c r="AK343" s="10"/>
      <c r="AL343" s="12">
        <f t="shared" si="152"/>
        <v>0</v>
      </c>
      <c r="AM343" s="13">
        <f t="shared" si="158"/>
        <v>0</v>
      </c>
    </row>
    <row r="344" spans="1:39" hidden="1" x14ac:dyDescent="0.25">
      <c r="A344" s="14" t="s">
        <v>288</v>
      </c>
      <c r="B344" s="15" t="s">
        <v>326</v>
      </c>
      <c r="C344" s="48" t="s">
        <v>15</v>
      </c>
      <c r="D344" s="60">
        <v>341</v>
      </c>
      <c r="E344" s="70">
        <v>0</v>
      </c>
      <c r="F344" s="9">
        <f t="shared" si="153"/>
        <v>0</v>
      </c>
      <c r="G344" s="69">
        <v>0</v>
      </c>
      <c r="H344" s="9">
        <f t="shared" si="154"/>
        <v>0</v>
      </c>
      <c r="I344" s="10"/>
      <c r="J344" s="9">
        <f t="shared" si="141"/>
        <v>0</v>
      </c>
      <c r="K344" s="11"/>
      <c r="L344" s="9">
        <f t="shared" si="142"/>
        <v>0</v>
      </c>
      <c r="M344" s="10"/>
      <c r="N344" s="9">
        <f t="shared" si="155"/>
        <v>0</v>
      </c>
      <c r="O344" s="10"/>
      <c r="P344" s="9">
        <f t="shared" si="143"/>
        <v>0</v>
      </c>
      <c r="Q344" s="10"/>
      <c r="R344" s="9">
        <f t="shared" si="144"/>
        <v>0</v>
      </c>
      <c r="S344" s="10"/>
      <c r="T344" s="9">
        <f t="shared" si="145"/>
        <v>0</v>
      </c>
      <c r="U344" s="11"/>
      <c r="V344" s="9">
        <f t="shared" si="146"/>
        <v>0</v>
      </c>
      <c r="W344" s="11"/>
      <c r="X344" s="9">
        <f t="shared" si="147"/>
        <v>0</v>
      </c>
      <c r="Y344" s="10"/>
      <c r="Z344" s="9">
        <f t="shared" si="156"/>
        <v>0</v>
      </c>
      <c r="AA344" s="11"/>
      <c r="AB344" s="9">
        <f t="shared" si="157"/>
        <v>0</v>
      </c>
      <c r="AC344" s="11"/>
      <c r="AD344" s="9">
        <f t="shared" si="148"/>
        <v>0</v>
      </c>
      <c r="AE344" s="11"/>
      <c r="AF344" s="9">
        <f t="shared" si="149"/>
        <v>0</v>
      </c>
      <c r="AG344" s="11"/>
      <c r="AH344" s="9">
        <f t="shared" si="150"/>
        <v>0</v>
      </c>
      <c r="AI344" s="11"/>
      <c r="AJ344" s="9">
        <f t="shared" si="151"/>
        <v>0</v>
      </c>
      <c r="AK344" s="10"/>
      <c r="AL344" s="12">
        <f t="shared" si="152"/>
        <v>0</v>
      </c>
      <c r="AM344" s="13">
        <f t="shared" si="158"/>
        <v>0</v>
      </c>
    </row>
    <row r="345" spans="1:39" hidden="1" x14ac:dyDescent="0.25">
      <c r="A345" s="14" t="s">
        <v>288</v>
      </c>
      <c r="B345" s="15" t="s">
        <v>325</v>
      </c>
      <c r="C345" s="48" t="s">
        <v>15</v>
      </c>
      <c r="D345" s="60">
        <v>341</v>
      </c>
      <c r="E345" s="70">
        <v>0</v>
      </c>
      <c r="F345" s="9">
        <f t="shared" si="153"/>
        <v>0</v>
      </c>
      <c r="G345" s="69">
        <v>0</v>
      </c>
      <c r="H345" s="9">
        <f t="shared" si="154"/>
        <v>0</v>
      </c>
      <c r="I345" s="10"/>
      <c r="J345" s="9">
        <f t="shared" si="141"/>
        <v>0</v>
      </c>
      <c r="K345" s="11"/>
      <c r="L345" s="9">
        <f t="shared" si="142"/>
        <v>0</v>
      </c>
      <c r="M345" s="10"/>
      <c r="N345" s="9">
        <f t="shared" si="155"/>
        <v>0</v>
      </c>
      <c r="O345" s="10"/>
      <c r="P345" s="9">
        <f t="shared" si="143"/>
        <v>0</v>
      </c>
      <c r="Q345" s="10"/>
      <c r="R345" s="9">
        <f t="shared" si="144"/>
        <v>0</v>
      </c>
      <c r="S345" s="10"/>
      <c r="T345" s="9">
        <f t="shared" si="145"/>
        <v>0</v>
      </c>
      <c r="U345" s="11"/>
      <c r="V345" s="9">
        <f t="shared" si="146"/>
        <v>0</v>
      </c>
      <c r="W345" s="11"/>
      <c r="X345" s="9">
        <f t="shared" si="147"/>
        <v>0</v>
      </c>
      <c r="Y345" s="10"/>
      <c r="Z345" s="9">
        <f t="shared" si="156"/>
        <v>0</v>
      </c>
      <c r="AA345" s="11"/>
      <c r="AB345" s="9">
        <f t="shared" si="157"/>
        <v>0</v>
      </c>
      <c r="AC345" s="11"/>
      <c r="AD345" s="9">
        <f t="shared" si="148"/>
        <v>0</v>
      </c>
      <c r="AE345" s="11"/>
      <c r="AF345" s="9">
        <f t="shared" si="149"/>
        <v>0</v>
      </c>
      <c r="AG345" s="11"/>
      <c r="AH345" s="9">
        <f t="shared" si="150"/>
        <v>0</v>
      </c>
      <c r="AI345" s="11"/>
      <c r="AJ345" s="9">
        <f t="shared" si="151"/>
        <v>0</v>
      </c>
      <c r="AK345" s="10"/>
      <c r="AL345" s="12">
        <f t="shared" si="152"/>
        <v>0</v>
      </c>
      <c r="AM345" s="13">
        <f t="shared" si="158"/>
        <v>0</v>
      </c>
    </row>
    <row r="346" spans="1:39" hidden="1" x14ac:dyDescent="0.25">
      <c r="A346" s="14" t="s">
        <v>288</v>
      </c>
      <c r="B346" s="15" t="s">
        <v>327</v>
      </c>
      <c r="C346" s="48" t="s">
        <v>15</v>
      </c>
      <c r="D346" s="60">
        <v>341</v>
      </c>
      <c r="E346" s="70">
        <v>0</v>
      </c>
      <c r="F346" s="9">
        <f t="shared" si="153"/>
        <v>0</v>
      </c>
      <c r="G346" s="69">
        <v>0</v>
      </c>
      <c r="H346" s="9">
        <f t="shared" si="154"/>
        <v>0</v>
      </c>
      <c r="I346" s="10"/>
      <c r="J346" s="9">
        <f t="shared" si="141"/>
        <v>0</v>
      </c>
      <c r="K346" s="11"/>
      <c r="L346" s="9">
        <f t="shared" si="142"/>
        <v>0</v>
      </c>
      <c r="M346" s="10"/>
      <c r="N346" s="9">
        <f t="shared" si="155"/>
        <v>0</v>
      </c>
      <c r="O346" s="10"/>
      <c r="P346" s="9">
        <f t="shared" si="143"/>
        <v>0</v>
      </c>
      <c r="Q346" s="10"/>
      <c r="R346" s="9">
        <f t="shared" si="144"/>
        <v>0</v>
      </c>
      <c r="S346" s="10"/>
      <c r="T346" s="9">
        <f t="shared" si="145"/>
        <v>0</v>
      </c>
      <c r="U346" s="11"/>
      <c r="V346" s="9">
        <f t="shared" si="146"/>
        <v>0</v>
      </c>
      <c r="W346" s="11"/>
      <c r="X346" s="9">
        <f t="shared" si="147"/>
        <v>0</v>
      </c>
      <c r="Y346" s="10"/>
      <c r="Z346" s="9">
        <f t="shared" si="156"/>
        <v>0</v>
      </c>
      <c r="AA346" s="11"/>
      <c r="AB346" s="9">
        <f t="shared" si="157"/>
        <v>0</v>
      </c>
      <c r="AC346" s="11"/>
      <c r="AD346" s="9">
        <f t="shared" si="148"/>
        <v>0</v>
      </c>
      <c r="AE346" s="11"/>
      <c r="AF346" s="9">
        <f t="shared" si="149"/>
        <v>0</v>
      </c>
      <c r="AG346" s="11"/>
      <c r="AH346" s="9">
        <f t="shared" si="150"/>
        <v>0</v>
      </c>
      <c r="AI346" s="11"/>
      <c r="AJ346" s="9">
        <f t="shared" si="151"/>
        <v>0</v>
      </c>
      <c r="AK346" s="10"/>
      <c r="AL346" s="12">
        <f t="shared" si="152"/>
        <v>0</v>
      </c>
      <c r="AM346" s="13">
        <f t="shared" si="158"/>
        <v>0</v>
      </c>
    </row>
    <row r="347" spans="1:39" hidden="1" x14ac:dyDescent="0.25">
      <c r="A347" s="14" t="s">
        <v>288</v>
      </c>
      <c r="B347" s="15" t="s">
        <v>471</v>
      </c>
      <c r="C347" s="48" t="s">
        <v>15</v>
      </c>
      <c r="D347" s="60">
        <v>341</v>
      </c>
      <c r="E347" s="70">
        <v>0</v>
      </c>
      <c r="F347" s="9">
        <f t="shared" si="153"/>
        <v>0</v>
      </c>
      <c r="G347" s="69">
        <v>0</v>
      </c>
      <c r="H347" s="9">
        <f t="shared" si="154"/>
        <v>0</v>
      </c>
      <c r="I347" s="10"/>
      <c r="J347" s="9">
        <f t="shared" si="141"/>
        <v>0</v>
      </c>
      <c r="K347" s="11"/>
      <c r="L347" s="9">
        <f t="shared" si="142"/>
        <v>0</v>
      </c>
      <c r="M347" s="10"/>
      <c r="N347" s="9">
        <f t="shared" si="155"/>
        <v>0</v>
      </c>
      <c r="O347" s="10"/>
      <c r="P347" s="9">
        <f t="shared" si="143"/>
        <v>0</v>
      </c>
      <c r="Q347" s="10"/>
      <c r="R347" s="9">
        <f t="shared" si="144"/>
        <v>0</v>
      </c>
      <c r="S347" s="10"/>
      <c r="T347" s="9">
        <f t="shared" si="145"/>
        <v>0</v>
      </c>
      <c r="U347" s="11"/>
      <c r="V347" s="9">
        <f t="shared" si="146"/>
        <v>0</v>
      </c>
      <c r="W347" s="11"/>
      <c r="X347" s="9">
        <f t="shared" si="147"/>
        <v>0</v>
      </c>
      <c r="Y347" s="10"/>
      <c r="Z347" s="9">
        <f t="shared" si="156"/>
        <v>0</v>
      </c>
      <c r="AA347" s="11"/>
      <c r="AB347" s="9">
        <f t="shared" si="157"/>
        <v>0</v>
      </c>
      <c r="AC347" s="11"/>
      <c r="AD347" s="9">
        <f t="shared" si="148"/>
        <v>0</v>
      </c>
      <c r="AE347" s="11"/>
      <c r="AF347" s="9">
        <f t="shared" si="149"/>
        <v>0</v>
      </c>
      <c r="AG347" s="11"/>
      <c r="AH347" s="9">
        <f t="shared" si="150"/>
        <v>0</v>
      </c>
      <c r="AI347" s="11"/>
      <c r="AJ347" s="9">
        <f t="shared" si="151"/>
        <v>0</v>
      </c>
      <c r="AK347" s="10"/>
      <c r="AL347" s="12">
        <f t="shared" si="152"/>
        <v>0</v>
      </c>
      <c r="AM347" s="13">
        <f t="shared" si="158"/>
        <v>0</v>
      </c>
    </row>
    <row r="348" spans="1:39" hidden="1" x14ac:dyDescent="0.25">
      <c r="A348" s="14" t="s">
        <v>288</v>
      </c>
      <c r="B348" s="15" t="s">
        <v>472</v>
      </c>
      <c r="C348" s="48" t="s">
        <v>15</v>
      </c>
      <c r="D348" s="60">
        <v>341</v>
      </c>
      <c r="E348" s="70">
        <v>0</v>
      </c>
      <c r="F348" s="9">
        <f t="shared" si="153"/>
        <v>0</v>
      </c>
      <c r="G348" s="69">
        <v>0</v>
      </c>
      <c r="H348" s="9">
        <f t="shared" si="154"/>
        <v>0</v>
      </c>
      <c r="I348" s="10"/>
      <c r="J348" s="9">
        <f t="shared" si="141"/>
        <v>0</v>
      </c>
      <c r="K348" s="11"/>
      <c r="L348" s="9">
        <f t="shared" si="142"/>
        <v>0</v>
      </c>
      <c r="M348" s="10"/>
      <c r="N348" s="9">
        <f t="shared" si="155"/>
        <v>0</v>
      </c>
      <c r="O348" s="10"/>
      <c r="P348" s="9">
        <f t="shared" si="143"/>
        <v>0</v>
      </c>
      <c r="Q348" s="10"/>
      <c r="R348" s="9">
        <f t="shared" si="144"/>
        <v>0</v>
      </c>
      <c r="S348" s="10"/>
      <c r="T348" s="9">
        <f t="shared" si="145"/>
        <v>0</v>
      </c>
      <c r="U348" s="11"/>
      <c r="V348" s="9">
        <f t="shared" si="146"/>
        <v>0</v>
      </c>
      <c r="W348" s="11"/>
      <c r="X348" s="9">
        <f t="shared" si="147"/>
        <v>0</v>
      </c>
      <c r="Y348" s="10"/>
      <c r="Z348" s="9">
        <f t="shared" si="156"/>
        <v>0</v>
      </c>
      <c r="AA348" s="11"/>
      <c r="AB348" s="9">
        <f t="shared" si="157"/>
        <v>0</v>
      </c>
      <c r="AC348" s="11"/>
      <c r="AD348" s="9">
        <f t="shared" si="148"/>
        <v>0</v>
      </c>
      <c r="AE348" s="11"/>
      <c r="AF348" s="9">
        <f t="shared" si="149"/>
        <v>0</v>
      </c>
      <c r="AG348" s="11"/>
      <c r="AH348" s="9">
        <f t="shared" si="150"/>
        <v>0</v>
      </c>
      <c r="AI348" s="11"/>
      <c r="AJ348" s="9">
        <f t="shared" si="151"/>
        <v>0</v>
      </c>
      <c r="AK348" s="10"/>
      <c r="AL348" s="12">
        <f t="shared" si="152"/>
        <v>0</v>
      </c>
      <c r="AM348" s="13">
        <f t="shared" si="158"/>
        <v>0</v>
      </c>
    </row>
    <row r="349" spans="1:39" hidden="1" x14ac:dyDescent="0.25">
      <c r="A349" s="14" t="s">
        <v>288</v>
      </c>
      <c r="B349" s="15" t="s">
        <v>473</v>
      </c>
      <c r="C349" s="48" t="s">
        <v>15</v>
      </c>
      <c r="D349" s="60">
        <v>341</v>
      </c>
      <c r="E349" s="70">
        <v>0</v>
      </c>
      <c r="F349" s="9">
        <f t="shared" si="153"/>
        <v>0</v>
      </c>
      <c r="G349" s="69">
        <v>0</v>
      </c>
      <c r="H349" s="9">
        <f t="shared" si="154"/>
        <v>0</v>
      </c>
      <c r="I349" s="10"/>
      <c r="J349" s="9">
        <f t="shared" si="141"/>
        <v>0</v>
      </c>
      <c r="K349" s="11"/>
      <c r="L349" s="9">
        <f t="shared" si="142"/>
        <v>0</v>
      </c>
      <c r="M349" s="10"/>
      <c r="N349" s="9">
        <f t="shared" si="155"/>
        <v>0</v>
      </c>
      <c r="O349" s="10"/>
      <c r="P349" s="9">
        <f t="shared" si="143"/>
        <v>0</v>
      </c>
      <c r="Q349" s="10"/>
      <c r="R349" s="9">
        <f t="shared" si="144"/>
        <v>0</v>
      </c>
      <c r="S349" s="10"/>
      <c r="T349" s="9">
        <f t="shared" si="145"/>
        <v>0</v>
      </c>
      <c r="U349" s="11"/>
      <c r="V349" s="9">
        <f t="shared" si="146"/>
        <v>0</v>
      </c>
      <c r="W349" s="11"/>
      <c r="X349" s="9">
        <f t="shared" si="147"/>
        <v>0</v>
      </c>
      <c r="Y349" s="10"/>
      <c r="Z349" s="9">
        <f t="shared" si="156"/>
        <v>0</v>
      </c>
      <c r="AA349" s="11"/>
      <c r="AB349" s="9">
        <f t="shared" si="157"/>
        <v>0</v>
      </c>
      <c r="AC349" s="11"/>
      <c r="AD349" s="9">
        <f t="shared" si="148"/>
        <v>0</v>
      </c>
      <c r="AE349" s="11"/>
      <c r="AF349" s="9">
        <f t="shared" si="149"/>
        <v>0</v>
      </c>
      <c r="AG349" s="11"/>
      <c r="AH349" s="9">
        <f t="shared" si="150"/>
        <v>0</v>
      </c>
      <c r="AI349" s="11"/>
      <c r="AJ349" s="9">
        <f t="shared" si="151"/>
        <v>0</v>
      </c>
      <c r="AK349" s="10"/>
      <c r="AL349" s="12">
        <f t="shared" si="152"/>
        <v>0</v>
      </c>
      <c r="AM349" s="13">
        <f t="shared" si="158"/>
        <v>0</v>
      </c>
    </row>
    <row r="350" spans="1:39" hidden="1" x14ac:dyDescent="0.25">
      <c r="A350" s="14" t="s">
        <v>288</v>
      </c>
      <c r="B350" s="15" t="s">
        <v>474</v>
      </c>
      <c r="C350" s="48" t="s">
        <v>15</v>
      </c>
      <c r="D350" s="60">
        <v>341</v>
      </c>
      <c r="E350" s="70">
        <v>0</v>
      </c>
      <c r="F350" s="9">
        <f t="shared" si="153"/>
        <v>0</v>
      </c>
      <c r="G350" s="69">
        <v>0</v>
      </c>
      <c r="H350" s="9">
        <f t="shared" si="154"/>
        <v>0</v>
      </c>
      <c r="I350" s="10"/>
      <c r="J350" s="9">
        <f t="shared" si="141"/>
        <v>0</v>
      </c>
      <c r="K350" s="11"/>
      <c r="L350" s="9">
        <f t="shared" si="142"/>
        <v>0</v>
      </c>
      <c r="M350" s="10"/>
      <c r="N350" s="9">
        <f t="shared" si="155"/>
        <v>0</v>
      </c>
      <c r="O350" s="10"/>
      <c r="P350" s="9">
        <f t="shared" si="143"/>
        <v>0</v>
      </c>
      <c r="Q350" s="10"/>
      <c r="R350" s="9">
        <f t="shared" si="144"/>
        <v>0</v>
      </c>
      <c r="S350" s="10"/>
      <c r="T350" s="9">
        <f t="shared" si="145"/>
        <v>0</v>
      </c>
      <c r="U350" s="11"/>
      <c r="V350" s="9">
        <f t="shared" si="146"/>
        <v>0</v>
      </c>
      <c r="W350" s="11"/>
      <c r="X350" s="9">
        <f t="shared" si="147"/>
        <v>0</v>
      </c>
      <c r="Y350" s="10"/>
      <c r="Z350" s="9">
        <f t="shared" si="156"/>
        <v>0</v>
      </c>
      <c r="AA350" s="11"/>
      <c r="AB350" s="9">
        <f t="shared" si="157"/>
        <v>0</v>
      </c>
      <c r="AC350" s="11"/>
      <c r="AD350" s="9">
        <f t="shared" si="148"/>
        <v>0</v>
      </c>
      <c r="AE350" s="11"/>
      <c r="AF350" s="9">
        <f t="shared" si="149"/>
        <v>0</v>
      </c>
      <c r="AG350" s="11"/>
      <c r="AH350" s="9">
        <f t="shared" si="150"/>
        <v>0</v>
      </c>
      <c r="AI350" s="11"/>
      <c r="AJ350" s="9">
        <f t="shared" si="151"/>
        <v>0</v>
      </c>
      <c r="AK350" s="10"/>
      <c r="AL350" s="12">
        <f t="shared" si="152"/>
        <v>0</v>
      </c>
      <c r="AM350" s="13">
        <f t="shared" si="158"/>
        <v>0</v>
      </c>
    </row>
    <row r="351" spans="1:39" hidden="1" x14ac:dyDescent="0.25">
      <c r="A351" s="14" t="s">
        <v>288</v>
      </c>
      <c r="B351" s="15" t="s">
        <v>328</v>
      </c>
      <c r="C351" s="48" t="s">
        <v>15</v>
      </c>
      <c r="D351" s="60">
        <v>342</v>
      </c>
      <c r="E351" s="70">
        <v>0</v>
      </c>
      <c r="F351" s="9">
        <f t="shared" si="153"/>
        <v>0</v>
      </c>
      <c r="G351" s="69">
        <v>0</v>
      </c>
      <c r="H351" s="9">
        <f t="shared" si="154"/>
        <v>0</v>
      </c>
      <c r="I351" s="10"/>
      <c r="J351" s="9">
        <f t="shared" si="141"/>
        <v>0</v>
      </c>
      <c r="K351" s="11"/>
      <c r="L351" s="9">
        <f t="shared" si="142"/>
        <v>0</v>
      </c>
      <c r="M351" s="10"/>
      <c r="N351" s="9">
        <f t="shared" si="155"/>
        <v>0</v>
      </c>
      <c r="O351" s="10"/>
      <c r="P351" s="9">
        <f t="shared" si="143"/>
        <v>0</v>
      </c>
      <c r="Q351" s="10"/>
      <c r="R351" s="9">
        <f t="shared" si="144"/>
        <v>0</v>
      </c>
      <c r="S351" s="10"/>
      <c r="T351" s="9">
        <f t="shared" si="145"/>
        <v>0</v>
      </c>
      <c r="U351" s="11"/>
      <c r="V351" s="9">
        <f t="shared" si="146"/>
        <v>0</v>
      </c>
      <c r="W351" s="11"/>
      <c r="X351" s="9">
        <f t="shared" si="147"/>
        <v>0</v>
      </c>
      <c r="Y351" s="10"/>
      <c r="Z351" s="9">
        <f t="shared" si="156"/>
        <v>0</v>
      </c>
      <c r="AA351" s="11"/>
      <c r="AB351" s="9">
        <f t="shared" si="157"/>
        <v>0</v>
      </c>
      <c r="AC351" s="11"/>
      <c r="AD351" s="9">
        <f t="shared" si="148"/>
        <v>0</v>
      </c>
      <c r="AE351" s="11"/>
      <c r="AF351" s="9">
        <f t="shared" si="149"/>
        <v>0</v>
      </c>
      <c r="AG351" s="11"/>
      <c r="AH351" s="9">
        <f t="shared" si="150"/>
        <v>0</v>
      </c>
      <c r="AI351" s="11"/>
      <c r="AJ351" s="9">
        <f t="shared" si="151"/>
        <v>0</v>
      </c>
      <c r="AK351" s="10"/>
      <c r="AL351" s="12">
        <f t="shared" si="152"/>
        <v>0</v>
      </c>
      <c r="AM351" s="13">
        <f t="shared" si="158"/>
        <v>0</v>
      </c>
    </row>
    <row r="352" spans="1:39" hidden="1" x14ac:dyDescent="0.25">
      <c r="A352" s="14" t="s">
        <v>288</v>
      </c>
      <c r="B352" s="15" t="s">
        <v>330</v>
      </c>
      <c r="C352" s="48" t="s">
        <v>15</v>
      </c>
      <c r="D352" s="60">
        <v>341</v>
      </c>
      <c r="E352" s="70">
        <v>0</v>
      </c>
      <c r="F352" s="9">
        <f t="shared" si="153"/>
        <v>0</v>
      </c>
      <c r="G352" s="69">
        <v>0</v>
      </c>
      <c r="H352" s="9">
        <f t="shared" si="154"/>
        <v>0</v>
      </c>
      <c r="I352" s="10"/>
      <c r="J352" s="9">
        <f t="shared" si="141"/>
        <v>0</v>
      </c>
      <c r="K352" s="11"/>
      <c r="L352" s="9">
        <f t="shared" si="142"/>
        <v>0</v>
      </c>
      <c r="M352" s="10"/>
      <c r="N352" s="9">
        <f t="shared" si="155"/>
        <v>0</v>
      </c>
      <c r="O352" s="10"/>
      <c r="P352" s="9">
        <f t="shared" si="143"/>
        <v>0</v>
      </c>
      <c r="Q352" s="10"/>
      <c r="R352" s="9">
        <f t="shared" si="144"/>
        <v>0</v>
      </c>
      <c r="S352" s="10"/>
      <c r="T352" s="9">
        <f t="shared" si="145"/>
        <v>0</v>
      </c>
      <c r="U352" s="11"/>
      <c r="V352" s="9">
        <f t="shared" si="146"/>
        <v>0</v>
      </c>
      <c r="W352" s="11"/>
      <c r="X352" s="9">
        <f t="shared" si="147"/>
        <v>0</v>
      </c>
      <c r="Y352" s="10"/>
      <c r="Z352" s="9">
        <f t="shared" si="156"/>
        <v>0</v>
      </c>
      <c r="AA352" s="11"/>
      <c r="AB352" s="9">
        <f t="shared" si="157"/>
        <v>0</v>
      </c>
      <c r="AC352" s="11"/>
      <c r="AD352" s="9">
        <f t="shared" si="148"/>
        <v>0</v>
      </c>
      <c r="AE352" s="11"/>
      <c r="AF352" s="9">
        <f t="shared" si="149"/>
        <v>0</v>
      </c>
      <c r="AG352" s="11"/>
      <c r="AH352" s="9">
        <f t="shared" si="150"/>
        <v>0</v>
      </c>
      <c r="AI352" s="11"/>
      <c r="AJ352" s="9">
        <f t="shared" si="151"/>
        <v>0</v>
      </c>
      <c r="AK352" s="10"/>
      <c r="AL352" s="12">
        <f t="shared" si="152"/>
        <v>0</v>
      </c>
      <c r="AM352" s="13">
        <f t="shared" si="158"/>
        <v>0</v>
      </c>
    </row>
    <row r="353" spans="1:39" hidden="1" x14ac:dyDescent="0.25">
      <c r="A353" s="14" t="s">
        <v>288</v>
      </c>
      <c r="B353" s="15" t="s">
        <v>329</v>
      </c>
      <c r="C353" s="48" t="s">
        <v>15</v>
      </c>
      <c r="D353" s="60">
        <v>341</v>
      </c>
      <c r="E353" s="70">
        <v>0</v>
      </c>
      <c r="F353" s="9">
        <f t="shared" si="153"/>
        <v>0</v>
      </c>
      <c r="G353" s="69">
        <v>0</v>
      </c>
      <c r="H353" s="9">
        <f t="shared" si="154"/>
        <v>0</v>
      </c>
      <c r="I353" s="10"/>
      <c r="J353" s="9">
        <f t="shared" si="141"/>
        <v>0</v>
      </c>
      <c r="K353" s="11"/>
      <c r="L353" s="9">
        <f t="shared" si="142"/>
        <v>0</v>
      </c>
      <c r="M353" s="10"/>
      <c r="N353" s="9">
        <f t="shared" si="155"/>
        <v>0</v>
      </c>
      <c r="O353" s="10"/>
      <c r="P353" s="9">
        <f t="shared" si="143"/>
        <v>0</v>
      </c>
      <c r="Q353" s="10"/>
      <c r="R353" s="9">
        <f t="shared" si="144"/>
        <v>0</v>
      </c>
      <c r="S353" s="10"/>
      <c r="T353" s="9">
        <f t="shared" si="145"/>
        <v>0</v>
      </c>
      <c r="U353" s="11"/>
      <c r="V353" s="9">
        <f t="shared" si="146"/>
        <v>0</v>
      </c>
      <c r="W353" s="11"/>
      <c r="X353" s="9">
        <f t="shared" si="147"/>
        <v>0</v>
      </c>
      <c r="Y353" s="10"/>
      <c r="Z353" s="9">
        <f t="shared" si="156"/>
        <v>0</v>
      </c>
      <c r="AA353" s="11"/>
      <c r="AB353" s="9">
        <f t="shared" si="157"/>
        <v>0</v>
      </c>
      <c r="AC353" s="11"/>
      <c r="AD353" s="9">
        <f t="shared" si="148"/>
        <v>0</v>
      </c>
      <c r="AE353" s="11"/>
      <c r="AF353" s="9">
        <f t="shared" si="149"/>
        <v>0</v>
      </c>
      <c r="AG353" s="11"/>
      <c r="AH353" s="9">
        <f t="shared" si="150"/>
        <v>0</v>
      </c>
      <c r="AI353" s="11"/>
      <c r="AJ353" s="9">
        <f t="shared" si="151"/>
        <v>0</v>
      </c>
      <c r="AK353" s="10"/>
      <c r="AL353" s="12">
        <f t="shared" si="152"/>
        <v>0</v>
      </c>
      <c r="AM353" s="13">
        <f t="shared" si="158"/>
        <v>0</v>
      </c>
    </row>
    <row r="354" spans="1:39" hidden="1" x14ac:dyDescent="0.25">
      <c r="A354" s="14" t="s">
        <v>288</v>
      </c>
      <c r="B354" s="15" t="s">
        <v>395</v>
      </c>
      <c r="C354" s="48" t="s">
        <v>15</v>
      </c>
      <c r="D354" s="60">
        <v>341</v>
      </c>
      <c r="E354" s="70">
        <v>0</v>
      </c>
      <c r="F354" s="9">
        <f t="shared" si="153"/>
        <v>0</v>
      </c>
      <c r="G354" s="69">
        <v>0</v>
      </c>
      <c r="H354" s="9">
        <f t="shared" si="154"/>
        <v>0</v>
      </c>
      <c r="I354" s="10"/>
      <c r="J354" s="9">
        <f t="shared" si="141"/>
        <v>0</v>
      </c>
      <c r="K354" s="11"/>
      <c r="L354" s="9">
        <f t="shared" si="142"/>
        <v>0</v>
      </c>
      <c r="M354" s="10"/>
      <c r="N354" s="9">
        <f t="shared" si="155"/>
        <v>0</v>
      </c>
      <c r="O354" s="10"/>
      <c r="P354" s="9">
        <f t="shared" si="143"/>
        <v>0</v>
      </c>
      <c r="Q354" s="10"/>
      <c r="R354" s="9">
        <f t="shared" si="144"/>
        <v>0</v>
      </c>
      <c r="S354" s="10"/>
      <c r="T354" s="9">
        <f t="shared" si="145"/>
        <v>0</v>
      </c>
      <c r="U354" s="11"/>
      <c r="V354" s="9">
        <f t="shared" si="146"/>
        <v>0</v>
      </c>
      <c r="W354" s="11"/>
      <c r="X354" s="9">
        <f t="shared" si="147"/>
        <v>0</v>
      </c>
      <c r="Y354" s="10"/>
      <c r="Z354" s="9">
        <f t="shared" si="156"/>
        <v>0</v>
      </c>
      <c r="AA354" s="11"/>
      <c r="AB354" s="9">
        <f t="shared" si="157"/>
        <v>0</v>
      </c>
      <c r="AC354" s="11"/>
      <c r="AD354" s="9">
        <f t="shared" si="148"/>
        <v>0</v>
      </c>
      <c r="AE354" s="11"/>
      <c r="AF354" s="9">
        <f t="shared" si="149"/>
        <v>0</v>
      </c>
      <c r="AG354" s="11"/>
      <c r="AH354" s="9">
        <f t="shared" si="150"/>
        <v>0</v>
      </c>
      <c r="AI354" s="11"/>
      <c r="AJ354" s="9">
        <f t="shared" si="151"/>
        <v>0</v>
      </c>
      <c r="AK354" s="10"/>
      <c r="AL354" s="12">
        <f t="shared" si="152"/>
        <v>0</v>
      </c>
      <c r="AM354" s="13">
        <f t="shared" si="158"/>
        <v>0</v>
      </c>
    </row>
    <row r="355" spans="1:39" hidden="1" x14ac:dyDescent="0.25">
      <c r="A355" s="14" t="s">
        <v>331</v>
      </c>
      <c r="B355" s="15" t="s">
        <v>332</v>
      </c>
      <c r="C355" s="44" t="s">
        <v>15</v>
      </c>
      <c r="D355" s="56">
        <v>68</v>
      </c>
      <c r="E355" s="70">
        <v>0</v>
      </c>
      <c r="F355" s="9">
        <f t="shared" si="153"/>
        <v>0</v>
      </c>
      <c r="G355" s="69">
        <v>0</v>
      </c>
      <c r="H355" s="9">
        <f t="shared" si="154"/>
        <v>0</v>
      </c>
      <c r="I355" s="10"/>
      <c r="J355" s="9">
        <f t="shared" si="141"/>
        <v>0</v>
      </c>
      <c r="K355" s="11"/>
      <c r="L355" s="9">
        <f t="shared" si="142"/>
        <v>0</v>
      </c>
      <c r="M355" s="11"/>
      <c r="N355" s="9">
        <f t="shared" si="155"/>
        <v>0</v>
      </c>
      <c r="O355" s="10"/>
      <c r="P355" s="9">
        <f t="shared" si="143"/>
        <v>0</v>
      </c>
      <c r="Q355" s="10"/>
      <c r="R355" s="9">
        <f t="shared" si="144"/>
        <v>0</v>
      </c>
      <c r="S355" s="10"/>
      <c r="T355" s="9">
        <f t="shared" si="145"/>
        <v>0</v>
      </c>
      <c r="U355" s="11"/>
      <c r="V355" s="9">
        <f t="shared" si="146"/>
        <v>0</v>
      </c>
      <c r="W355" s="11">
        <v>15</v>
      </c>
      <c r="X355" s="9">
        <f t="shared" si="147"/>
        <v>1183.1999999999998</v>
      </c>
      <c r="Y355" s="10"/>
      <c r="Z355" s="9">
        <f t="shared" si="156"/>
        <v>0</v>
      </c>
      <c r="AA355" s="11"/>
      <c r="AB355" s="9">
        <f t="shared" si="157"/>
        <v>0</v>
      </c>
      <c r="AC355" s="11"/>
      <c r="AD355" s="9">
        <f t="shared" si="148"/>
        <v>0</v>
      </c>
      <c r="AE355" s="11"/>
      <c r="AF355" s="9">
        <f t="shared" si="149"/>
        <v>0</v>
      </c>
      <c r="AG355" s="11">
        <v>2</v>
      </c>
      <c r="AH355" s="9">
        <f t="shared" si="150"/>
        <v>157.76</v>
      </c>
      <c r="AI355" s="11"/>
      <c r="AJ355" s="9">
        <f t="shared" si="151"/>
        <v>0</v>
      </c>
      <c r="AK355" s="10"/>
      <c r="AL355" s="12">
        <f t="shared" si="152"/>
        <v>0</v>
      </c>
      <c r="AM355" s="13">
        <f t="shared" si="158"/>
        <v>1340.9599999999998</v>
      </c>
    </row>
    <row r="356" spans="1:39" hidden="1" x14ac:dyDescent="0.25">
      <c r="A356" s="14" t="s">
        <v>271</v>
      </c>
      <c r="B356" s="15" t="s">
        <v>516</v>
      </c>
      <c r="C356" s="17" t="s">
        <v>15</v>
      </c>
      <c r="D356" s="38">
        <v>68</v>
      </c>
      <c r="E356" s="70">
        <v>10</v>
      </c>
      <c r="F356" s="9">
        <f t="shared" si="153"/>
        <v>680</v>
      </c>
      <c r="G356" s="69">
        <v>1</v>
      </c>
      <c r="H356" s="9"/>
      <c r="I356" s="10"/>
      <c r="J356" s="9"/>
      <c r="K356" s="11"/>
      <c r="L356" s="9">
        <f t="shared" si="142"/>
        <v>0</v>
      </c>
      <c r="M356" s="11"/>
      <c r="N356" s="9"/>
      <c r="O356" s="10"/>
      <c r="P356" s="9"/>
      <c r="Q356" s="10"/>
      <c r="R356" s="9"/>
      <c r="S356" s="10"/>
      <c r="T356" s="9"/>
      <c r="U356" s="11"/>
      <c r="V356" s="9"/>
      <c r="W356" s="11"/>
      <c r="X356" s="9"/>
      <c r="Y356" s="10"/>
      <c r="Z356" s="9"/>
      <c r="AA356" s="11"/>
      <c r="AB356" s="9"/>
      <c r="AC356" s="11"/>
      <c r="AD356" s="9"/>
      <c r="AE356" s="11"/>
      <c r="AF356" s="9"/>
      <c r="AG356" s="11"/>
      <c r="AH356" s="9"/>
      <c r="AI356" s="11"/>
      <c r="AJ356" s="9"/>
      <c r="AK356" s="10"/>
      <c r="AL356" s="12"/>
      <c r="AM356" s="13"/>
    </row>
    <row r="357" spans="1:39" ht="25.5" hidden="1" customHeight="1" x14ac:dyDescent="0.25">
      <c r="A357" s="14" t="s">
        <v>331</v>
      </c>
      <c r="B357" s="19" t="s">
        <v>333</v>
      </c>
      <c r="C357" s="44" t="s">
        <v>15</v>
      </c>
      <c r="D357" s="56">
        <v>275</v>
      </c>
      <c r="E357" s="70">
        <v>0</v>
      </c>
      <c r="F357" s="9">
        <f t="shared" si="153"/>
        <v>0</v>
      </c>
      <c r="G357" s="69">
        <v>0</v>
      </c>
      <c r="H357" s="9">
        <f t="shared" si="154"/>
        <v>0</v>
      </c>
      <c r="I357" s="10"/>
      <c r="J357" s="9">
        <f t="shared" si="141"/>
        <v>0</v>
      </c>
      <c r="K357" s="77">
        <v>3</v>
      </c>
      <c r="L357" s="9">
        <f t="shared" si="142"/>
        <v>956.99999999999989</v>
      </c>
      <c r="M357" s="10"/>
      <c r="N357" s="9">
        <f t="shared" si="155"/>
        <v>0</v>
      </c>
      <c r="O357" s="10"/>
      <c r="P357" s="9">
        <f t="shared" si="143"/>
        <v>0</v>
      </c>
      <c r="Q357" s="10"/>
      <c r="R357" s="9">
        <f t="shared" si="144"/>
        <v>0</v>
      </c>
      <c r="S357" s="10"/>
      <c r="T357" s="9">
        <f t="shared" si="145"/>
        <v>0</v>
      </c>
      <c r="U357" s="11"/>
      <c r="V357" s="9">
        <f t="shared" si="146"/>
        <v>0</v>
      </c>
      <c r="W357" s="11">
        <v>5</v>
      </c>
      <c r="X357" s="9">
        <f t="shared" si="147"/>
        <v>1595</v>
      </c>
      <c r="Y357" s="10"/>
      <c r="Z357" s="9">
        <f t="shared" si="156"/>
        <v>0</v>
      </c>
      <c r="AA357" s="73">
        <v>1</v>
      </c>
      <c r="AB357" s="74">
        <f t="shared" si="157"/>
        <v>319</v>
      </c>
      <c r="AC357" s="11"/>
      <c r="AD357" s="9">
        <f t="shared" si="148"/>
        <v>0</v>
      </c>
      <c r="AE357" s="11"/>
      <c r="AF357" s="9">
        <f t="shared" si="149"/>
        <v>0</v>
      </c>
      <c r="AG357" s="11">
        <f>5+1</f>
        <v>6</v>
      </c>
      <c r="AH357" s="9">
        <f t="shared" si="150"/>
        <v>1913.9999999999998</v>
      </c>
      <c r="AI357" s="11"/>
      <c r="AJ357" s="9">
        <f t="shared" si="151"/>
        <v>0</v>
      </c>
      <c r="AK357" s="10"/>
      <c r="AL357" s="12">
        <f t="shared" si="152"/>
        <v>0</v>
      </c>
      <c r="AM357" s="13">
        <f t="shared" si="158"/>
        <v>4785</v>
      </c>
    </row>
    <row r="358" spans="1:39" ht="25.5" hidden="1" customHeight="1" x14ac:dyDescent="0.25">
      <c r="A358" s="14" t="s">
        <v>331</v>
      </c>
      <c r="B358" s="19" t="s">
        <v>335</v>
      </c>
      <c r="C358" s="44" t="s">
        <v>15</v>
      </c>
      <c r="D358" s="56">
        <v>275</v>
      </c>
      <c r="E358" s="70">
        <v>5</v>
      </c>
      <c r="F358" s="9">
        <f t="shared" si="153"/>
        <v>1375</v>
      </c>
      <c r="G358" s="69">
        <v>0</v>
      </c>
      <c r="H358" s="9">
        <f t="shared" si="154"/>
        <v>0</v>
      </c>
      <c r="I358" s="10"/>
      <c r="J358" s="9">
        <f t="shared" si="141"/>
        <v>0</v>
      </c>
      <c r="K358" s="77">
        <v>4</v>
      </c>
      <c r="L358" s="9">
        <f t="shared" si="142"/>
        <v>1276</v>
      </c>
      <c r="M358" s="10"/>
      <c r="N358" s="9">
        <f t="shared" si="155"/>
        <v>0</v>
      </c>
      <c r="O358" s="10"/>
      <c r="P358" s="9">
        <f t="shared" si="143"/>
        <v>0</v>
      </c>
      <c r="Q358" s="10"/>
      <c r="R358" s="9">
        <f t="shared" si="144"/>
        <v>0</v>
      </c>
      <c r="S358" s="10"/>
      <c r="T358" s="9">
        <f t="shared" si="145"/>
        <v>0</v>
      </c>
      <c r="U358" s="11">
        <v>1</v>
      </c>
      <c r="V358" s="9">
        <f t="shared" si="146"/>
        <v>319</v>
      </c>
      <c r="W358" s="11">
        <v>6</v>
      </c>
      <c r="X358" s="9">
        <f t="shared" si="147"/>
        <v>1913.9999999999998</v>
      </c>
      <c r="Y358" s="10"/>
      <c r="Z358" s="9">
        <f t="shared" si="156"/>
        <v>0</v>
      </c>
      <c r="AA358" s="11"/>
      <c r="AB358" s="9">
        <f t="shared" si="157"/>
        <v>0</v>
      </c>
      <c r="AC358" s="11"/>
      <c r="AD358" s="9">
        <f t="shared" si="148"/>
        <v>0</v>
      </c>
      <c r="AE358" s="11"/>
      <c r="AF358" s="9">
        <f t="shared" si="149"/>
        <v>0</v>
      </c>
      <c r="AG358" s="11">
        <f>16+1</f>
        <v>17</v>
      </c>
      <c r="AH358" s="9">
        <f t="shared" si="150"/>
        <v>5423</v>
      </c>
      <c r="AI358" s="11"/>
      <c r="AJ358" s="9">
        <f t="shared" si="151"/>
        <v>0</v>
      </c>
      <c r="AK358" s="10"/>
      <c r="AL358" s="12">
        <f t="shared" si="152"/>
        <v>0</v>
      </c>
      <c r="AM358" s="13">
        <f t="shared" si="158"/>
        <v>10307</v>
      </c>
    </row>
    <row r="359" spans="1:39" ht="25.5" hidden="1" customHeight="1" x14ac:dyDescent="0.25">
      <c r="A359" s="14" t="s">
        <v>331</v>
      </c>
      <c r="B359" s="19" t="s">
        <v>334</v>
      </c>
      <c r="C359" s="44" t="s">
        <v>15</v>
      </c>
      <c r="D359" s="56">
        <v>275</v>
      </c>
      <c r="E359" s="70">
        <v>3</v>
      </c>
      <c r="F359" s="9">
        <f t="shared" si="153"/>
        <v>825</v>
      </c>
      <c r="G359" s="69">
        <v>0</v>
      </c>
      <c r="H359" s="9">
        <f t="shared" si="154"/>
        <v>0</v>
      </c>
      <c r="I359" s="10"/>
      <c r="J359" s="9">
        <f t="shared" si="141"/>
        <v>0</v>
      </c>
      <c r="K359" s="75">
        <v>2</v>
      </c>
      <c r="L359" s="9">
        <f t="shared" si="142"/>
        <v>638</v>
      </c>
      <c r="M359" s="10"/>
      <c r="N359" s="9">
        <f t="shared" si="155"/>
        <v>0</v>
      </c>
      <c r="O359" s="10"/>
      <c r="P359" s="9">
        <f t="shared" si="143"/>
        <v>0</v>
      </c>
      <c r="Q359" s="10"/>
      <c r="R359" s="9">
        <f t="shared" si="144"/>
        <v>0</v>
      </c>
      <c r="S359" s="10"/>
      <c r="T359" s="9">
        <f t="shared" si="145"/>
        <v>0</v>
      </c>
      <c r="U359" s="11"/>
      <c r="V359" s="9">
        <f t="shared" si="146"/>
        <v>0</v>
      </c>
      <c r="W359" s="11">
        <v>3</v>
      </c>
      <c r="X359" s="9">
        <f t="shared" si="147"/>
        <v>956.99999999999989</v>
      </c>
      <c r="Y359" s="10"/>
      <c r="Z359" s="9">
        <f t="shared" si="156"/>
        <v>0</v>
      </c>
      <c r="AA359" s="73">
        <v>3</v>
      </c>
      <c r="AB359" s="74">
        <f t="shared" si="157"/>
        <v>956.99999999999989</v>
      </c>
      <c r="AC359" s="11"/>
      <c r="AD359" s="9">
        <f t="shared" si="148"/>
        <v>0</v>
      </c>
      <c r="AE359" s="11"/>
      <c r="AF359" s="9">
        <f t="shared" si="149"/>
        <v>0</v>
      </c>
      <c r="AG359" s="11">
        <v>5</v>
      </c>
      <c r="AH359" s="9">
        <f t="shared" si="150"/>
        <v>1595</v>
      </c>
      <c r="AI359" s="11"/>
      <c r="AJ359" s="9">
        <f t="shared" si="151"/>
        <v>0</v>
      </c>
      <c r="AK359" s="10"/>
      <c r="AL359" s="12">
        <f t="shared" si="152"/>
        <v>0</v>
      </c>
      <c r="AM359" s="13">
        <f t="shared" si="158"/>
        <v>4972</v>
      </c>
    </row>
    <row r="360" spans="1:39" ht="23.25" hidden="1" customHeight="1" x14ac:dyDescent="0.25">
      <c r="A360" s="14" t="s">
        <v>331</v>
      </c>
      <c r="B360" s="19" t="s">
        <v>336</v>
      </c>
      <c r="C360" s="44" t="s">
        <v>15</v>
      </c>
      <c r="D360" s="56">
        <v>275</v>
      </c>
      <c r="E360" s="70">
        <v>2</v>
      </c>
      <c r="F360" s="9">
        <f t="shared" si="153"/>
        <v>550</v>
      </c>
      <c r="G360" s="69">
        <v>0</v>
      </c>
      <c r="H360" s="9">
        <f t="shared" si="154"/>
        <v>0</v>
      </c>
      <c r="I360" s="10"/>
      <c r="J360" s="9">
        <f t="shared" si="141"/>
        <v>0</v>
      </c>
      <c r="K360" s="75">
        <v>1</v>
      </c>
      <c r="L360" s="9">
        <f t="shared" si="142"/>
        <v>319</v>
      </c>
      <c r="M360" s="10"/>
      <c r="N360" s="9">
        <f t="shared" si="155"/>
        <v>0</v>
      </c>
      <c r="O360" s="10"/>
      <c r="P360" s="9">
        <f t="shared" si="143"/>
        <v>0</v>
      </c>
      <c r="Q360" s="10"/>
      <c r="R360" s="9">
        <f t="shared" si="144"/>
        <v>0</v>
      </c>
      <c r="S360" s="10"/>
      <c r="T360" s="9">
        <f t="shared" si="145"/>
        <v>0</v>
      </c>
      <c r="U360" s="11">
        <v>1</v>
      </c>
      <c r="V360" s="9">
        <f t="shared" si="146"/>
        <v>319</v>
      </c>
      <c r="W360" s="11">
        <v>1</v>
      </c>
      <c r="X360" s="9">
        <f t="shared" si="147"/>
        <v>319</v>
      </c>
      <c r="Y360" s="10"/>
      <c r="Z360" s="9">
        <f t="shared" si="156"/>
        <v>0</v>
      </c>
      <c r="AA360" s="11"/>
      <c r="AB360" s="9">
        <f t="shared" si="157"/>
        <v>0</v>
      </c>
      <c r="AC360" s="11"/>
      <c r="AD360" s="9">
        <f t="shared" si="148"/>
        <v>0</v>
      </c>
      <c r="AE360" s="11"/>
      <c r="AF360" s="9">
        <f t="shared" si="149"/>
        <v>0</v>
      </c>
      <c r="AG360" s="11"/>
      <c r="AH360" s="9">
        <f t="shared" si="150"/>
        <v>0</v>
      </c>
      <c r="AI360" s="11"/>
      <c r="AJ360" s="9">
        <f t="shared" si="151"/>
        <v>0</v>
      </c>
      <c r="AK360" s="10"/>
      <c r="AL360" s="12">
        <f t="shared" si="152"/>
        <v>0</v>
      </c>
      <c r="AM360" s="13">
        <f t="shared" si="158"/>
        <v>1507</v>
      </c>
    </row>
    <row r="361" spans="1:39" ht="25.5" hidden="1" customHeight="1" x14ac:dyDescent="0.25">
      <c r="A361" s="14" t="s">
        <v>331</v>
      </c>
      <c r="B361" s="19" t="s">
        <v>337</v>
      </c>
      <c r="C361" s="44" t="s">
        <v>15</v>
      </c>
      <c r="D361" s="56">
        <v>303</v>
      </c>
      <c r="E361" s="70">
        <v>0</v>
      </c>
      <c r="F361" s="9">
        <f t="shared" si="153"/>
        <v>0</v>
      </c>
      <c r="G361" s="69">
        <v>0</v>
      </c>
      <c r="H361" s="9">
        <f t="shared" si="154"/>
        <v>0</v>
      </c>
      <c r="I361" s="10"/>
      <c r="J361" s="9">
        <f t="shared" si="141"/>
        <v>0</v>
      </c>
      <c r="K361" s="11"/>
      <c r="L361" s="9">
        <f t="shared" si="142"/>
        <v>0</v>
      </c>
      <c r="M361" s="10"/>
      <c r="N361" s="9">
        <f t="shared" si="155"/>
        <v>0</v>
      </c>
      <c r="O361" s="10"/>
      <c r="P361" s="9">
        <f t="shared" si="143"/>
        <v>0</v>
      </c>
      <c r="Q361" s="10"/>
      <c r="R361" s="9">
        <f t="shared" si="144"/>
        <v>0</v>
      </c>
      <c r="S361" s="10"/>
      <c r="T361" s="9">
        <f t="shared" si="145"/>
        <v>0</v>
      </c>
      <c r="U361" s="11"/>
      <c r="V361" s="9">
        <f t="shared" si="146"/>
        <v>0</v>
      </c>
      <c r="W361" s="11"/>
      <c r="X361" s="9">
        <f t="shared" si="147"/>
        <v>0</v>
      </c>
      <c r="Y361" s="10"/>
      <c r="Z361" s="9">
        <f t="shared" si="156"/>
        <v>0</v>
      </c>
      <c r="AA361" s="11"/>
      <c r="AB361" s="9">
        <f t="shared" si="157"/>
        <v>0</v>
      </c>
      <c r="AC361" s="11"/>
      <c r="AD361" s="9">
        <f t="shared" si="148"/>
        <v>0</v>
      </c>
      <c r="AE361" s="11"/>
      <c r="AF361" s="9">
        <f t="shared" si="149"/>
        <v>0</v>
      </c>
      <c r="AG361" s="11"/>
      <c r="AH361" s="9">
        <f t="shared" si="150"/>
        <v>0</v>
      </c>
      <c r="AI361" s="11"/>
      <c r="AJ361" s="9">
        <f t="shared" si="151"/>
        <v>0</v>
      </c>
      <c r="AK361" s="10"/>
      <c r="AL361" s="12">
        <f t="shared" si="152"/>
        <v>0</v>
      </c>
      <c r="AM361" s="13">
        <f t="shared" si="158"/>
        <v>0</v>
      </c>
    </row>
    <row r="362" spans="1:39" ht="25.5" hidden="1" customHeight="1" x14ac:dyDescent="0.25">
      <c r="A362" s="14" t="s">
        <v>331</v>
      </c>
      <c r="B362" s="19" t="s">
        <v>338</v>
      </c>
      <c r="C362" s="44" t="s">
        <v>15</v>
      </c>
      <c r="D362" s="56">
        <v>275</v>
      </c>
      <c r="E362" s="70">
        <v>1</v>
      </c>
      <c r="F362" s="9">
        <f t="shared" si="153"/>
        <v>275</v>
      </c>
      <c r="G362" s="69">
        <v>0</v>
      </c>
      <c r="H362" s="9">
        <f t="shared" si="154"/>
        <v>0</v>
      </c>
      <c r="I362" s="10"/>
      <c r="J362" s="9">
        <f t="shared" si="141"/>
        <v>0</v>
      </c>
      <c r="K362" s="11"/>
      <c r="L362" s="9">
        <f t="shared" si="142"/>
        <v>0</v>
      </c>
      <c r="M362" s="10"/>
      <c r="N362" s="9">
        <f t="shared" si="155"/>
        <v>0</v>
      </c>
      <c r="O362" s="10"/>
      <c r="P362" s="9">
        <f t="shared" si="143"/>
        <v>0</v>
      </c>
      <c r="Q362" s="79">
        <v>3</v>
      </c>
      <c r="R362" s="9">
        <f t="shared" si="144"/>
        <v>956.99999999999989</v>
      </c>
      <c r="S362" s="10"/>
      <c r="T362" s="9">
        <f t="shared" si="145"/>
        <v>0</v>
      </c>
      <c r="U362" s="11"/>
      <c r="V362" s="9">
        <f t="shared" si="146"/>
        <v>0</v>
      </c>
      <c r="W362" s="11"/>
      <c r="X362" s="9">
        <f t="shared" si="147"/>
        <v>0</v>
      </c>
      <c r="Y362" s="10"/>
      <c r="Z362" s="9">
        <f t="shared" si="156"/>
        <v>0</v>
      </c>
      <c r="AA362" s="11"/>
      <c r="AB362" s="9">
        <f t="shared" si="157"/>
        <v>0</v>
      </c>
      <c r="AC362" s="11"/>
      <c r="AD362" s="9">
        <f t="shared" si="148"/>
        <v>0</v>
      </c>
      <c r="AE362" s="11"/>
      <c r="AF362" s="9">
        <f t="shared" si="149"/>
        <v>0</v>
      </c>
      <c r="AG362" s="11"/>
      <c r="AH362" s="9">
        <f t="shared" si="150"/>
        <v>0</v>
      </c>
      <c r="AI362" s="11"/>
      <c r="AJ362" s="9">
        <f t="shared" si="151"/>
        <v>0</v>
      </c>
      <c r="AK362" s="10"/>
      <c r="AL362" s="12">
        <f t="shared" si="152"/>
        <v>0</v>
      </c>
      <c r="AM362" s="13">
        <f t="shared" si="158"/>
        <v>1232</v>
      </c>
    </row>
    <row r="363" spans="1:39" ht="25.5" hidden="1" customHeight="1" x14ac:dyDescent="0.25">
      <c r="A363" s="14" t="s">
        <v>331</v>
      </c>
      <c r="B363" s="19" t="s">
        <v>340</v>
      </c>
      <c r="C363" s="44" t="s">
        <v>15</v>
      </c>
      <c r="D363" s="56">
        <v>275</v>
      </c>
      <c r="E363" s="70">
        <v>0</v>
      </c>
      <c r="F363" s="9">
        <f t="shared" si="153"/>
        <v>0</v>
      </c>
      <c r="G363" s="69">
        <v>0</v>
      </c>
      <c r="H363" s="9">
        <f t="shared" si="154"/>
        <v>0</v>
      </c>
      <c r="I363" s="10"/>
      <c r="J363" s="9">
        <f t="shared" si="141"/>
        <v>0</v>
      </c>
      <c r="K363" s="11"/>
      <c r="L363" s="9">
        <f t="shared" si="142"/>
        <v>0</v>
      </c>
      <c r="M363" s="10"/>
      <c r="N363" s="9">
        <f t="shared" si="155"/>
        <v>0</v>
      </c>
      <c r="O363" s="10"/>
      <c r="P363" s="9">
        <f t="shared" si="143"/>
        <v>0</v>
      </c>
      <c r="Q363" s="79">
        <v>3</v>
      </c>
      <c r="R363" s="9">
        <f t="shared" si="144"/>
        <v>956.99999999999989</v>
      </c>
      <c r="S363" s="10"/>
      <c r="T363" s="9">
        <f t="shared" si="145"/>
        <v>0</v>
      </c>
      <c r="U363" s="11"/>
      <c r="V363" s="9">
        <f t="shared" si="146"/>
        <v>0</v>
      </c>
      <c r="W363" s="11"/>
      <c r="X363" s="9">
        <f t="shared" si="147"/>
        <v>0</v>
      </c>
      <c r="Y363" s="10"/>
      <c r="Z363" s="9">
        <f t="shared" si="156"/>
        <v>0</v>
      </c>
      <c r="AA363" s="11"/>
      <c r="AB363" s="9">
        <f t="shared" si="157"/>
        <v>0</v>
      </c>
      <c r="AC363" s="11"/>
      <c r="AD363" s="9">
        <f t="shared" si="148"/>
        <v>0</v>
      </c>
      <c r="AE363" s="11"/>
      <c r="AF363" s="9">
        <f t="shared" si="149"/>
        <v>0</v>
      </c>
      <c r="AG363" s="11"/>
      <c r="AH363" s="9">
        <f t="shared" si="150"/>
        <v>0</v>
      </c>
      <c r="AI363" s="11"/>
      <c r="AJ363" s="9">
        <f t="shared" si="151"/>
        <v>0</v>
      </c>
      <c r="AK363" s="10"/>
      <c r="AL363" s="12">
        <f t="shared" si="152"/>
        <v>0</v>
      </c>
      <c r="AM363" s="13">
        <f t="shared" si="158"/>
        <v>956.99999999999989</v>
      </c>
    </row>
    <row r="364" spans="1:39" ht="25.5" hidden="1" customHeight="1" x14ac:dyDescent="0.25">
      <c r="A364" s="14" t="s">
        <v>331</v>
      </c>
      <c r="B364" s="19" t="s">
        <v>339</v>
      </c>
      <c r="C364" s="44" t="s">
        <v>15</v>
      </c>
      <c r="D364" s="56">
        <v>275</v>
      </c>
      <c r="E364" s="70">
        <v>0</v>
      </c>
      <c r="F364" s="9">
        <f t="shared" si="153"/>
        <v>0</v>
      </c>
      <c r="G364" s="69">
        <v>0</v>
      </c>
      <c r="H364" s="9">
        <f t="shared" si="154"/>
        <v>0</v>
      </c>
      <c r="I364" s="10"/>
      <c r="J364" s="9">
        <f t="shared" si="141"/>
        <v>0</v>
      </c>
      <c r="K364" s="11"/>
      <c r="L364" s="9">
        <f t="shared" si="142"/>
        <v>0</v>
      </c>
      <c r="M364" s="10"/>
      <c r="N364" s="9">
        <f t="shared" si="155"/>
        <v>0</v>
      </c>
      <c r="O364" s="10"/>
      <c r="P364" s="9">
        <f t="shared" si="143"/>
        <v>0</v>
      </c>
      <c r="Q364" s="79">
        <v>1</v>
      </c>
      <c r="R364" s="9">
        <f t="shared" si="144"/>
        <v>319</v>
      </c>
      <c r="S364" s="10"/>
      <c r="T364" s="9">
        <f t="shared" si="145"/>
        <v>0</v>
      </c>
      <c r="U364" s="11"/>
      <c r="V364" s="9">
        <f t="shared" si="146"/>
        <v>0</v>
      </c>
      <c r="W364" s="11"/>
      <c r="X364" s="9">
        <f t="shared" si="147"/>
        <v>0</v>
      </c>
      <c r="Y364" s="10"/>
      <c r="Z364" s="9">
        <f t="shared" si="156"/>
        <v>0</v>
      </c>
      <c r="AA364" s="11"/>
      <c r="AB364" s="9">
        <f t="shared" si="157"/>
        <v>0</v>
      </c>
      <c r="AC364" s="11"/>
      <c r="AD364" s="9">
        <f t="shared" si="148"/>
        <v>0</v>
      </c>
      <c r="AE364" s="11"/>
      <c r="AF364" s="9">
        <f t="shared" si="149"/>
        <v>0</v>
      </c>
      <c r="AG364" s="11"/>
      <c r="AH364" s="9">
        <f t="shared" si="150"/>
        <v>0</v>
      </c>
      <c r="AI364" s="11"/>
      <c r="AJ364" s="9">
        <f t="shared" si="151"/>
        <v>0</v>
      </c>
      <c r="AK364" s="10"/>
      <c r="AL364" s="12">
        <f t="shared" si="152"/>
        <v>0</v>
      </c>
      <c r="AM364" s="13">
        <f t="shared" si="158"/>
        <v>319</v>
      </c>
    </row>
    <row r="365" spans="1:39" ht="25.5" hidden="1" customHeight="1" x14ac:dyDescent="0.25">
      <c r="A365" s="14" t="s">
        <v>331</v>
      </c>
      <c r="B365" s="19" t="s">
        <v>341</v>
      </c>
      <c r="C365" s="44" t="s">
        <v>15</v>
      </c>
      <c r="D365" s="56">
        <v>275</v>
      </c>
      <c r="E365" s="70">
        <v>0</v>
      </c>
      <c r="F365" s="9">
        <f t="shared" si="153"/>
        <v>0</v>
      </c>
      <c r="G365" s="69">
        <v>0</v>
      </c>
      <c r="H365" s="9">
        <f t="shared" si="154"/>
        <v>0</v>
      </c>
      <c r="I365" s="10"/>
      <c r="J365" s="9">
        <f t="shared" si="141"/>
        <v>0</v>
      </c>
      <c r="K365" s="11"/>
      <c r="L365" s="9">
        <f t="shared" si="142"/>
        <v>0</v>
      </c>
      <c r="M365" s="10"/>
      <c r="N365" s="9">
        <f t="shared" si="155"/>
        <v>0</v>
      </c>
      <c r="O365" s="10"/>
      <c r="P365" s="9">
        <f t="shared" si="143"/>
        <v>0</v>
      </c>
      <c r="Q365" s="10"/>
      <c r="R365" s="9">
        <f t="shared" si="144"/>
        <v>0</v>
      </c>
      <c r="S365" s="10"/>
      <c r="T365" s="9">
        <f t="shared" si="145"/>
        <v>0</v>
      </c>
      <c r="U365" s="11"/>
      <c r="V365" s="9">
        <f t="shared" si="146"/>
        <v>0</v>
      </c>
      <c r="W365" s="11"/>
      <c r="X365" s="9">
        <f t="shared" si="147"/>
        <v>0</v>
      </c>
      <c r="Y365" s="10"/>
      <c r="Z365" s="9">
        <f t="shared" si="156"/>
        <v>0</v>
      </c>
      <c r="AA365" s="11"/>
      <c r="AB365" s="9">
        <f t="shared" si="157"/>
        <v>0</v>
      </c>
      <c r="AC365" s="11"/>
      <c r="AD365" s="9">
        <f t="shared" si="148"/>
        <v>0</v>
      </c>
      <c r="AE365" s="11"/>
      <c r="AF365" s="9">
        <f t="shared" si="149"/>
        <v>0</v>
      </c>
      <c r="AG365" s="11"/>
      <c r="AH365" s="9">
        <f t="shared" si="150"/>
        <v>0</v>
      </c>
      <c r="AI365" s="11"/>
      <c r="AJ365" s="9">
        <f t="shared" si="151"/>
        <v>0</v>
      </c>
      <c r="AK365" s="10"/>
      <c r="AL365" s="12">
        <f t="shared" si="152"/>
        <v>0</v>
      </c>
      <c r="AM365" s="13">
        <f t="shared" si="158"/>
        <v>0</v>
      </c>
    </row>
    <row r="366" spans="1:39" ht="25.5" hidden="1" customHeight="1" x14ac:dyDescent="0.25">
      <c r="A366" s="14" t="s">
        <v>331</v>
      </c>
      <c r="B366" s="19" t="s">
        <v>342</v>
      </c>
      <c r="C366" s="44" t="s">
        <v>15</v>
      </c>
      <c r="D366" s="56">
        <v>303</v>
      </c>
      <c r="E366" s="70">
        <v>0</v>
      </c>
      <c r="F366" s="9">
        <f t="shared" si="153"/>
        <v>0</v>
      </c>
      <c r="G366" s="69">
        <v>0</v>
      </c>
      <c r="H366" s="9">
        <f t="shared" si="154"/>
        <v>0</v>
      </c>
      <c r="I366" s="10"/>
      <c r="J366" s="9">
        <f t="shared" si="141"/>
        <v>0</v>
      </c>
      <c r="K366" s="11"/>
      <c r="L366" s="9">
        <f t="shared" si="142"/>
        <v>0</v>
      </c>
      <c r="M366" s="10"/>
      <c r="N366" s="9">
        <f t="shared" si="155"/>
        <v>0</v>
      </c>
      <c r="O366" s="10"/>
      <c r="P366" s="9">
        <f t="shared" si="143"/>
        <v>0</v>
      </c>
      <c r="Q366" s="10"/>
      <c r="R366" s="9">
        <f t="shared" si="144"/>
        <v>0</v>
      </c>
      <c r="S366" s="10"/>
      <c r="T366" s="9">
        <f t="shared" si="145"/>
        <v>0</v>
      </c>
      <c r="U366" s="11"/>
      <c r="V366" s="9">
        <f t="shared" si="146"/>
        <v>0</v>
      </c>
      <c r="W366" s="11"/>
      <c r="X366" s="9">
        <f t="shared" si="147"/>
        <v>0</v>
      </c>
      <c r="Y366" s="10"/>
      <c r="Z366" s="9">
        <f t="shared" si="156"/>
        <v>0</v>
      </c>
      <c r="AA366" s="11"/>
      <c r="AB366" s="9">
        <f t="shared" si="157"/>
        <v>0</v>
      </c>
      <c r="AC366" s="11"/>
      <c r="AD366" s="9">
        <f t="shared" si="148"/>
        <v>0</v>
      </c>
      <c r="AE366" s="11"/>
      <c r="AF366" s="9">
        <f t="shared" si="149"/>
        <v>0</v>
      </c>
      <c r="AG366" s="11"/>
      <c r="AH366" s="9">
        <f t="shared" si="150"/>
        <v>0</v>
      </c>
      <c r="AI366" s="11"/>
      <c r="AJ366" s="9">
        <f t="shared" si="151"/>
        <v>0</v>
      </c>
      <c r="AK366" s="10"/>
      <c r="AL366" s="12">
        <f t="shared" si="152"/>
        <v>0</v>
      </c>
      <c r="AM366" s="13">
        <f t="shared" si="158"/>
        <v>0</v>
      </c>
    </row>
    <row r="367" spans="1:39" ht="25.5" hidden="1" customHeight="1" x14ac:dyDescent="0.25">
      <c r="A367" s="14" t="s">
        <v>331</v>
      </c>
      <c r="B367" s="19" t="s">
        <v>343</v>
      </c>
      <c r="C367" s="44" t="s">
        <v>15</v>
      </c>
      <c r="D367" s="56">
        <v>281.27999999999997</v>
      </c>
      <c r="E367" s="70">
        <v>0</v>
      </c>
      <c r="F367" s="9">
        <f t="shared" si="153"/>
        <v>0</v>
      </c>
      <c r="G367" s="69">
        <v>0</v>
      </c>
      <c r="H367" s="9">
        <f t="shared" si="154"/>
        <v>0</v>
      </c>
      <c r="I367" s="10"/>
      <c r="J367" s="9">
        <f t="shared" si="141"/>
        <v>0</v>
      </c>
      <c r="K367" s="11"/>
      <c r="L367" s="9">
        <f t="shared" si="142"/>
        <v>0</v>
      </c>
      <c r="M367" s="10"/>
      <c r="N367" s="9">
        <f t="shared" si="155"/>
        <v>0</v>
      </c>
      <c r="O367" s="10"/>
      <c r="P367" s="9">
        <f t="shared" si="143"/>
        <v>0</v>
      </c>
      <c r="Q367" s="10"/>
      <c r="R367" s="9">
        <f t="shared" si="144"/>
        <v>0</v>
      </c>
      <c r="S367" s="10"/>
      <c r="T367" s="9">
        <f t="shared" si="145"/>
        <v>0</v>
      </c>
      <c r="U367" s="11"/>
      <c r="V367" s="9">
        <f t="shared" si="146"/>
        <v>0</v>
      </c>
      <c r="W367" s="11"/>
      <c r="X367" s="9">
        <f t="shared" si="147"/>
        <v>0</v>
      </c>
      <c r="Y367" s="10"/>
      <c r="Z367" s="9">
        <f t="shared" si="156"/>
        <v>0</v>
      </c>
      <c r="AA367" s="11"/>
      <c r="AB367" s="9">
        <f t="shared" si="157"/>
        <v>0</v>
      </c>
      <c r="AC367" s="11"/>
      <c r="AD367" s="9">
        <f t="shared" si="148"/>
        <v>0</v>
      </c>
      <c r="AE367" s="11"/>
      <c r="AF367" s="9">
        <f t="shared" si="149"/>
        <v>0</v>
      </c>
      <c r="AG367" s="11"/>
      <c r="AH367" s="9">
        <f t="shared" si="150"/>
        <v>0</v>
      </c>
      <c r="AI367" s="11"/>
      <c r="AJ367" s="9">
        <f t="shared" si="151"/>
        <v>0</v>
      </c>
      <c r="AK367" s="10"/>
      <c r="AL367" s="12">
        <f t="shared" si="152"/>
        <v>0</v>
      </c>
      <c r="AM367" s="13">
        <f t="shared" si="158"/>
        <v>0</v>
      </c>
    </row>
    <row r="368" spans="1:39" ht="25.5" hidden="1" customHeight="1" x14ac:dyDescent="0.25">
      <c r="A368" s="14" t="s">
        <v>331</v>
      </c>
      <c r="B368" s="19" t="s">
        <v>345</v>
      </c>
      <c r="C368" s="44" t="s">
        <v>15</v>
      </c>
      <c r="D368" s="56">
        <v>281.27999999999997</v>
      </c>
      <c r="E368" s="70">
        <v>0</v>
      </c>
      <c r="F368" s="9">
        <f t="shared" si="153"/>
        <v>0</v>
      </c>
      <c r="G368" s="69">
        <v>0</v>
      </c>
      <c r="H368" s="9">
        <f t="shared" si="154"/>
        <v>0</v>
      </c>
      <c r="I368" s="10"/>
      <c r="J368" s="9">
        <f t="shared" si="141"/>
        <v>0</v>
      </c>
      <c r="K368" s="11"/>
      <c r="L368" s="9">
        <f t="shared" si="142"/>
        <v>0</v>
      </c>
      <c r="M368" s="10"/>
      <c r="N368" s="9">
        <f t="shared" si="155"/>
        <v>0</v>
      </c>
      <c r="O368" s="10"/>
      <c r="P368" s="9">
        <f t="shared" si="143"/>
        <v>0</v>
      </c>
      <c r="Q368" s="10"/>
      <c r="R368" s="9">
        <f t="shared" si="144"/>
        <v>0</v>
      </c>
      <c r="S368" s="10"/>
      <c r="T368" s="9">
        <f t="shared" si="145"/>
        <v>0</v>
      </c>
      <c r="U368" s="11"/>
      <c r="V368" s="9">
        <f t="shared" si="146"/>
        <v>0</v>
      </c>
      <c r="W368" s="11"/>
      <c r="X368" s="9">
        <f t="shared" si="147"/>
        <v>0</v>
      </c>
      <c r="Y368" s="10"/>
      <c r="Z368" s="9">
        <f t="shared" si="156"/>
        <v>0</v>
      </c>
      <c r="AA368" s="11"/>
      <c r="AB368" s="9">
        <f t="shared" si="157"/>
        <v>0</v>
      </c>
      <c r="AC368" s="11"/>
      <c r="AD368" s="9">
        <f t="shared" si="148"/>
        <v>0</v>
      </c>
      <c r="AE368" s="11"/>
      <c r="AF368" s="9">
        <f t="shared" si="149"/>
        <v>0</v>
      </c>
      <c r="AG368" s="11"/>
      <c r="AH368" s="9">
        <f t="shared" si="150"/>
        <v>0</v>
      </c>
      <c r="AI368" s="11"/>
      <c r="AJ368" s="9">
        <f t="shared" si="151"/>
        <v>0</v>
      </c>
      <c r="AK368" s="10"/>
      <c r="AL368" s="12">
        <f t="shared" si="152"/>
        <v>0</v>
      </c>
      <c r="AM368" s="13">
        <f t="shared" si="158"/>
        <v>0</v>
      </c>
    </row>
    <row r="369" spans="1:39" ht="25.5" hidden="1" customHeight="1" x14ac:dyDescent="0.25">
      <c r="A369" s="14" t="s">
        <v>331</v>
      </c>
      <c r="B369" s="19" t="s">
        <v>344</v>
      </c>
      <c r="C369" s="44" t="s">
        <v>15</v>
      </c>
      <c r="D369" s="56">
        <v>281.27999999999997</v>
      </c>
      <c r="E369" s="70">
        <v>0</v>
      </c>
      <c r="F369" s="9">
        <f t="shared" si="153"/>
        <v>0</v>
      </c>
      <c r="G369" s="69">
        <v>0</v>
      </c>
      <c r="H369" s="9">
        <f t="shared" si="154"/>
        <v>0</v>
      </c>
      <c r="I369" s="10"/>
      <c r="J369" s="9">
        <f t="shared" si="141"/>
        <v>0</v>
      </c>
      <c r="K369" s="11"/>
      <c r="L369" s="9">
        <f t="shared" si="142"/>
        <v>0</v>
      </c>
      <c r="M369" s="10"/>
      <c r="N369" s="9">
        <f t="shared" si="155"/>
        <v>0</v>
      </c>
      <c r="O369" s="10"/>
      <c r="P369" s="9">
        <f t="shared" si="143"/>
        <v>0</v>
      </c>
      <c r="Q369" s="10"/>
      <c r="R369" s="9">
        <f t="shared" si="144"/>
        <v>0</v>
      </c>
      <c r="S369" s="10"/>
      <c r="T369" s="9">
        <f t="shared" si="145"/>
        <v>0</v>
      </c>
      <c r="U369" s="11"/>
      <c r="V369" s="9">
        <f t="shared" si="146"/>
        <v>0</v>
      </c>
      <c r="W369" s="11"/>
      <c r="X369" s="9">
        <f t="shared" si="147"/>
        <v>0</v>
      </c>
      <c r="Y369" s="10"/>
      <c r="Z369" s="9">
        <f t="shared" si="156"/>
        <v>0</v>
      </c>
      <c r="AA369" s="11"/>
      <c r="AB369" s="9">
        <f t="shared" si="157"/>
        <v>0</v>
      </c>
      <c r="AC369" s="11"/>
      <c r="AD369" s="9">
        <f t="shared" si="148"/>
        <v>0</v>
      </c>
      <c r="AE369" s="11"/>
      <c r="AF369" s="9">
        <f t="shared" si="149"/>
        <v>0</v>
      </c>
      <c r="AG369" s="11"/>
      <c r="AH369" s="9">
        <f t="shared" si="150"/>
        <v>0</v>
      </c>
      <c r="AI369" s="11"/>
      <c r="AJ369" s="9">
        <f t="shared" si="151"/>
        <v>0</v>
      </c>
      <c r="AK369" s="10"/>
      <c r="AL369" s="12">
        <f t="shared" si="152"/>
        <v>0</v>
      </c>
      <c r="AM369" s="13">
        <f t="shared" si="158"/>
        <v>0</v>
      </c>
    </row>
    <row r="370" spans="1:39" ht="25.5" hidden="1" customHeight="1" x14ac:dyDescent="0.25">
      <c r="A370" s="14" t="s">
        <v>331</v>
      </c>
      <c r="B370" s="19" t="s">
        <v>346</v>
      </c>
      <c r="C370" s="44" t="s">
        <v>15</v>
      </c>
      <c r="D370" s="56">
        <v>281.27999999999997</v>
      </c>
      <c r="E370" s="70">
        <v>0</v>
      </c>
      <c r="F370" s="9">
        <f t="shared" si="153"/>
        <v>0</v>
      </c>
      <c r="G370" s="69">
        <v>0</v>
      </c>
      <c r="H370" s="9">
        <f t="shared" si="154"/>
        <v>0</v>
      </c>
      <c r="I370" s="10"/>
      <c r="J370" s="9">
        <f t="shared" si="141"/>
        <v>0</v>
      </c>
      <c r="K370" s="11"/>
      <c r="L370" s="9">
        <f t="shared" si="142"/>
        <v>0</v>
      </c>
      <c r="M370" s="10"/>
      <c r="N370" s="9">
        <f t="shared" si="155"/>
        <v>0</v>
      </c>
      <c r="O370" s="10"/>
      <c r="P370" s="9">
        <f t="shared" si="143"/>
        <v>0</v>
      </c>
      <c r="Q370" s="10"/>
      <c r="R370" s="9">
        <f t="shared" si="144"/>
        <v>0</v>
      </c>
      <c r="S370" s="10"/>
      <c r="T370" s="9">
        <f t="shared" si="145"/>
        <v>0</v>
      </c>
      <c r="U370" s="11"/>
      <c r="V370" s="9">
        <f t="shared" si="146"/>
        <v>0</v>
      </c>
      <c r="W370" s="11"/>
      <c r="X370" s="9">
        <f t="shared" si="147"/>
        <v>0</v>
      </c>
      <c r="Y370" s="10"/>
      <c r="Z370" s="9">
        <f t="shared" si="156"/>
        <v>0</v>
      </c>
      <c r="AA370" s="11"/>
      <c r="AB370" s="9">
        <f t="shared" si="157"/>
        <v>0</v>
      </c>
      <c r="AC370" s="11"/>
      <c r="AD370" s="9">
        <f t="shared" si="148"/>
        <v>0</v>
      </c>
      <c r="AE370" s="11"/>
      <c r="AF370" s="9">
        <f t="shared" si="149"/>
        <v>0</v>
      </c>
      <c r="AG370" s="11"/>
      <c r="AH370" s="9">
        <f t="shared" si="150"/>
        <v>0</v>
      </c>
      <c r="AI370" s="11"/>
      <c r="AJ370" s="9">
        <f t="shared" si="151"/>
        <v>0</v>
      </c>
      <c r="AK370" s="10"/>
      <c r="AL370" s="12">
        <f t="shared" si="152"/>
        <v>0</v>
      </c>
      <c r="AM370" s="13">
        <f t="shared" si="158"/>
        <v>0</v>
      </c>
    </row>
    <row r="371" spans="1:39" ht="25.5" hidden="1" x14ac:dyDescent="0.25">
      <c r="A371" s="14" t="s">
        <v>331</v>
      </c>
      <c r="B371" s="19" t="s">
        <v>475</v>
      </c>
      <c r="C371" s="44" t="s">
        <v>15</v>
      </c>
      <c r="D371" s="56">
        <v>287</v>
      </c>
      <c r="E371" s="70">
        <v>0</v>
      </c>
      <c r="F371" s="9">
        <f t="shared" si="153"/>
        <v>0</v>
      </c>
      <c r="G371" s="69">
        <v>0</v>
      </c>
      <c r="H371" s="9">
        <f t="shared" si="154"/>
        <v>0</v>
      </c>
      <c r="I371" s="10"/>
      <c r="J371" s="9">
        <f t="shared" si="141"/>
        <v>0</v>
      </c>
      <c r="K371" s="11"/>
      <c r="L371" s="9">
        <f t="shared" si="142"/>
        <v>0</v>
      </c>
      <c r="M371" s="10"/>
      <c r="N371" s="9">
        <f t="shared" si="155"/>
        <v>0</v>
      </c>
      <c r="O371" s="10"/>
      <c r="P371" s="9">
        <f t="shared" si="143"/>
        <v>0</v>
      </c>
      <c r="Q371" s="10"/>
      <c r="R371" s="9">
        <f t="shared" si="144"/>
        <v>0</v>
      </c>
      <c r="S371" s="10"/>
      <c r="T371" s="9">
        <f t="shared" si="145"/>
        <v>0</v>
      </c>
      <c r="U371" s="11"/>
      <c r="V371" s="9">
        <f t="shared" si="146"/>
        <v>0</v>
      </c>
      <c r="W371" s="11"/>
      <c r="X371" s="9">
        <f t="shared" si="147"/>
        <v>0</v>
      </c>
      <c r="Y371" s="10"/>
      <c r="Z371" s="9">
        <f t="shared" si="156"/>
        <v>0</v>
      </c>
      <c r="AA371" s="11"/>
      <c r="AB371" s="9">
        <f t="shared" si="157"/>
        <v>0</v>
      </c>
      <c r="AC371" s="11"/>
      <c r="AD371" s="9">
        <f t="shared" si="148"/>
        <v>0</v>
      </c>
      <c r="AE371" s="11"/>
      <c r="AF371" s="9">
        <f t="shared" si="149"/>
        <v>0</v>
      </c>
      <c r="AG371" s="11"/>
      <c r="AH371" s="9">
        <f t="shared" si="150"/>
        <v>0</v>
      </c>
      <c r="AI371" s="11"/>
      <c r="AJ371" s="9">
        <f t="shared" si="151"/>
        <v>0</v>
      </c>
      <c r="AK371" s="10"/>
      <c r="AL371" s="12">
        <f t="shared" si="152"/>
        <v>0</v>
      </c>
      <c r="AM371" s="13">
        <f t="shared" si="158"/>
        <v>0</v>
      </c>
    </row>
    <row r="372" spans="1:39" ht="25.5" hidden="1" x14ac:dyDescent="0.25">
      <c r="A372" s="14" t="s">
        <v>331</v>
      </c>
      <c r="B372" s="19" t="s">
        <v>477</v>
      </c>
      <c r="C372" s="44" t="s">
        <v>15</v>
      </c>
      <c r="D372" s="56">
        <v>287</v>
      </c>
      <c r="E372" s="70">
        <v>0</v>
      </c>
      <c r="F372" s="9">
        <f t="shared" si="153"/>
        <v>0</v>
      </c>
      <c r="G372" s="69">
        <v>0</v>
      </c>
      <c r="H372" s="9">
        <f t="shared" si="154"/>
        <v>0</v>
      </c>
      <c r="I372" s="10"/>
      <c r="J372" s="9">
        <f t="shared" si="141"/>
        <v>0</v>
      </c>
      <c r="K372" s="11"/>
      <c r="L372" s="9">
        <f t="shared" si="142"/>
        <v>0</v>
      </c>
      <c r="M372" s="10"/>
      <c r="N372" s="9">
        <f t="shared" si="155"/>
        <v>0</v>
      </c>
      <c r="O372" s="10"/>
      <c r="P372" s="9">
        <f t="shared" si="143"/>
        <v>0</v>
      </c>
      <c r="Q372" s="10"/>
      <c r="R372" s="9">
        <f t="shared" si="144"/>
        <v>0</v>
      </c>
      <c r="S372" s="10"/>
      <c r="T372" s="9">
        <f t="shared" si="145"/>
        <v>0</v>
      </c>
      <c r="U372" s="11"/>
      <c r="V372" s="9">
        <f t="shared" si="146"/>
        <v>0</v>
      </c>
      <c r="W372" s="11"/>
      <c r="X372" s="9">
        <f t="shared" si="147"/>
        <v>0</v>
      </c>
      <c r="Y372" s="10"/>
      <c r="Z372" s="9">
        <f t="shared" si="156"/>
        <v>0</v>
      </c>
      <c r="AA372" s="11"/>
      <c r="AB372" s="9">
        <f t="shared" si="157"/>
        <v>0</v>
      </c>
      <c r="AC372" s="11"/>
      <c r="AD372" s="9">
        <f t="shared" si="148"/>
        <v>0</v>
      </c>
      <c r="AE372" s="11"/>
      <c r="AF372" s="9">
        <f t="shared" si="149"/>
        <v>0</v>
      </c>
      <c r="AG372" s="11"/>
      <c r="AH372" s="9">
        <f t="shared" si="150"/>
        <v>0</v>
      </c>
      <c r="AI372" s="11"/>
      <c r="AJ372" s="9">
        <f t="shared" si="151"/>
        <v>0</v>
      </c>
      <c r="AK372" s="10"/>
      <c r="AL372" s="12">
        <f t="shared" si="152"/>
        <v>0</v>
      </c>
      <c r="AM372" s="13">
        <f t="shared" si="158"/>
        <v>0</v>
      </c>
    </row>
    <row r="373" spans="1:39" ht="25.5" hidden="1" x14ac:dyDescent="0.25">
      <c r="A373" s="14" t="s">
        <v>331</v>
      </c>
      <c r="B373" s="19" t="s">
        <v>478</v>
      </c>
      <c r="C373" s="44" t="s">
        <v>15</v>
      </c>
      <c r="D373" s="56">
        <v>287</v>
      </c>
      <c r="E373" s="70">
        <v>0</v>
      </c>
      <c r="F373" s="9">
        <f t="shared" si="153"/>
        <v>0</v>
      </c>
      <c r="G373" s="69">
        <v>0</v>
      </c>
      <c r="H373" s="9">
        <f t="shared" si="154"/>
        <v>0</v>
      </c>
      <c r="I373" s="10"/>
      <c r="J373" s="9">
        <f t="shared" si="141"/>
        <v>0</v>
      </c>
      <c r="K373" s="11"/>
      <c r="L373" s="9">
        <f t="shared" si="142"/>
        <v>0</v>
      </c>
      <c r="M373" s="10"/>
      <c r="N373" s="9">
        <f t="shared" si="155"/>
        <v>0</v>
      </c>
      <c r="O373" s="10"/>
      <c r="P373" s="9">
        <f t="shared" si="143"/>
        <v>0</v>
      </c>
      <c r="Q373" s="10"/>
      <c r="R373" s="9">
        <f t="shared" si="144"/>
        <v>0</v>
      </c>
      <c r="S373" s="10"/>
      <c r="T373" s="9">
        <f t="shared" si="145"/>
        <v>0</v>
      </c>
      <c r="U373" s="11"/>
      <c r="V373" s="9">
        <f t="shared" si="146"/>
        <v>0</v>
      </c>
      <c r="W373" s="11"/>
      <c r="X373" s="9">
        <f t="shared" si="147"/>
        <v>0</v>
      </c>
      <c r="Y373" s="10"/>
      <c r="Z373" s="9">
        <f t="shared" si="156"/>
        <v>0</v>
      </c>
      <c r="AA373" s="11"/>
      <c r="AB373" s="9">
        <f t="shared" si="157"/>
        <v>0</v>
      </c>
      <c r="AC373" s="11"/>
      <c r="AD373" s="9">
        <f t="shared" si="148"/>
        <v>0</v>
      </c>
      <c r="AE373" s="11"/>
      <c r="AF373" s="9">
        <f t="shared" si="149"/>
        <v>0</v>
      </c>
      <c r="AG373" s="11"/>
      <c r="AH373" s="9">
        <f t="shared" si="150"/>
        <v>0</v>
      </c>
      <c r="AI373" s="11"/>
      <c r="AJ373" s="9">
        <f t="shared" si="151"/>
        <v>0</v>
      </c>
      <c r="AK373" s="10"/>
      <c r="AL373" s="12">
        <f t="shared" si="152"/>
        <v>0</v>
      </c>
      <c r="AM373" s="13">
        <f t="shared" si="158"/>
        <v>0</v>
      </c>
    </row>
    <row r="374" spans="1:39" hidden="1" x14ac:dyDescent="0.25">
      <c r="A374" s="14" t="s">
        <v>271</v>
      </c>
      <c r="B374" s="19" t="s">
        <v>518</v>
      </c>
      <c r="C374" s="17" t="s">
        <v>15</v>
      </c>
      <c r="D374" s="38">
        <v>300</v>
      </c>
      <c r="E374" s="70">
        <v>0</v>
      </c>
      <c r="F374" s="9">
        <f t="shared" si="153"/>
        <v>0</v>
      </c>
      <c r="G374" s="69">
        <v>0</v>
      </c>
      <c r="H374" s="9">
        <f t="shared" si="154"/>
        <v>0</v>
      </c>
      <c r="I374" s="10"/>
      <c r="J374" s="9">
        <f t="shared" si="141"/>
        <v>0</v>
      </c>
      <c r="K374" s="11"/>
      <c r="L374" s="9">
        <f>(K374*D374)*1.16</f>
        <v>0</v>
      </c>
      <c r="M374" s="10">
        <v>4</v>
      </c>
      <c r="N374" s="9">
        <f t="shared" si="155"/>
        <v>1392</v>
      </c>
      <c r="O374" s="10"/>
      <c r="P374" s="9">
        <f t="shared" si="143"/>
        <v>0</v>
      </c>
      <c r="Q374" s="10"/>
      <c r="R374" s="9">
        <f t="shared" si="144"/>
        <v>0</v>
      </c>
      <c r="S374" s="10"/>
      <c r="T374" s="9">
        <f t="shared" si="145"/>
        <v>0</v>
      </c>
      <c r="U374" s="11"/>
      <c r="V374" s="9">
        <f t="shared" si="146"/>
        <v>0</v>
      </c>
      <c r="W374" s="11"/>
      <c r="X374" s="9">
        <f t="shared" si="147"/>
        <v>0</v>
      </c>
      <c r="Y374" s="10"/>
      <c r="Z374" s="9">
        <f t="shared" si="156"/>
        <v>0</v>
      </c>
      <c r="AA374" s="11"/>
      <c r="AB374" s="9">
        <f t="shared" si="157"/>
        <v>0</v>
      </c>
      <c r="AC374" s="11"/>
      <c r="AD374" s="9">
        <f t="shared" si="148"/>
        <v>0</v>
      </c>
      <c r="AE374" s="11"/>
      <c r="AF374" s="9">
        <f t="shared" si="149"/>
        <v>0</v>
      </c>
      <c r="AG374" s="11"/>
      <c r="AH374" s="9">
        <f t="shared" si="150"/>
        <v>0</v>
      </c>
      <c r="AI374" s="11"/>
      <c r="AJ374" s="9">
        <f t="shared" si="151"/>
        <v>0</v>
      </c>
      <c r="AK374" s="10"/>
      <c r="AL374" s="12">
        <f t="shared" si="152"/>
        <v>0</v>
      </c>
      <c r="AM374" s="13">
        <f t="shared" si="158"/>
        <v>1392</v>
      </c>
    </row>
    <row r="375" spans="1:39" hidden="1" x14ac:dyDescent="0.25">
      <c r="A375" s="14" t="s">
        <v>271</v>
      </c>
      <c r="B375" s="19" t="s">
        <v>519</v>
      </c>
      <c r="C375" s="17" t="s">
        <v>15</v>
      </c>
      <c r="D375" s="38">
        <v>300</v>
      </c>
      <c r="E375" s="70">
        <v>0</v>
      </c>
      <c r="F375" s="9">
        <f t="shared" si="153"/>
        <v>0</v>
      </c>
      <c r="G375" s="69">
        <v>0</v>
      </c>
      <c r="H375" s="9">
        <f t="shared" si="154"/>
        <v>0</v>
      </c>
      <c r="I375" s="10"/>
      <c r="J375" s="9">
        <f t="shared" si="141"/>
        <v>0</v>
      </c>
      <c r="K375" s="11"/>
      <c r="L375" s="9">
        <f>(K375*D375)*1.16</f>
        <v>0</v>
      </c>
      <c r="M375" s="10">
        <v>28</v>
      </c>
      <c r="N375" s="9">
        <f t="shared" si="155"/>
        <v>9744</v>
      </c>
      <c r="O375" s="10"/>
      <c r="P375" s="9">
        <f t="shared" si="143"/>
        <v>0</v>
      </c>
      <c r="Q375" s="10"/>
      <c r="R375" s="9">
        <f t="shared" si="144"/>
        <v>0</v>
      </c>
      <c r="S375" s="10"/>
      <c r="T375" s="9">
        <f t="shared" si="145"/>
        <v>0</v>
      </c>
      <c r="U375" s="11"/>
      <c r="V375" s="9">
        <f t="shared" si="146"/>
        <v>0</v>
      </c>
      <c r="W375" s="11"/>
      <c r="X375" s="9">
        <f t="shared" si="147"/>
        <v>0</v>
      </c>
      <c r="Y375" s="10"/>
      <c r="Z375" s="9">
        <f t="shared" si="156"/>
        <v>0</v>
      </c>
      <c r="AA375" s="11"/>
      <c r="AB375" s="9">
        <f t="shared" si="157"/>
        <v>0</v>
      </c>
      <c r="AC375" s="11"/>
      <c r="AD375" s="9">
        <f t="shared" si="148"/>
        <v>0</v>
      </c>
      <c r="AE375" s="11"/>
      <c r="AF375" s="9">
        <f t="shared" si="149"/>
        <v>0</v>
      </c>
      <c r="AG375" s="11"/>
      <c r="AH375" s="9">
        <f t="shared" si="150"/>
        <v>0</v>
      </c>
      <c r="AI375" s="11"/>
      <c r="AJ375" s="9">
        <f t="shared" si="151"/>
        <v>0</v>
      </c>
      <c r="AK375" s="10"/>
      <c r="AL375" s="12">
        <f t="shared" si="152"/>
        <v>0</v>
      </c>
      <c r="AM375" s="13">
        <f t="shared" si="158"/>
        <v>9744</v>
      </c>
    </row>
    <row r="376" spans="1:39" hidden="1" x14ac:dyDescent="0.25">
      <c r="A376" s="14" t="s">
        <v>271</v>
      </c>
      <c r="B376" s="19" t="s">
        <v>520</v>
      </c>
      <c r="C376" s="17" t="s">
        <v>15</v>
      </c>
      <c r="D376" s="38">
        <v>300</v>
      </c>
      <c r="E376" s="70">
        <v>0</v>
      </c>
      <c r="F376" s="9">
        <f t="shared" si="153"/>
        <v>0</v>
      </c>
      <c r="G376" s="69">
        <v>0</v>
      </c>
      <c r="H376" s="9">
        <f t="shared" si="154"/>
        <v>0</v>
      </c>
      <c r="I376" s="10"/>
      <c r="J376" s="9">
        <f t="shared" si="141"/>
        <v>0</v>
      </c>
      <c r="K376" s="11"/>
      <c r="L376" s="9">
        <f>(K376*D376)*1.16</f>
        <v>0</v>
      </c>
      <c r="M376" s="10">
        <v>13</v>
      </c>
      <c r="N376" s="9">
        <f t="shared" si="155"/>
        <v>4524</v>
      </c>
      <c r="O376" s="10"/>
      <c r="P376" s="9">
        <f t="shared" si="143"/>
        <v>0</v>
      </c>
      <c r="Q376" s="10"/>
      <c r="R376" s="9">
        <f t="shared" si="144"/>
        <v>0</v>
      </c>
      <c r="S376" s="10"/>
      <c r="T376" s="9">
        <f t="shared" si="145"/>
        <v>0</v>
      </c>
      <c r="U376" s="11"/>
      <c r="V376" s="9">
        <f t="shared" si="146"/>
        <v>0</v>
      </c>
      <c r="W376" s="11"/>
      <c r="X376" s="9">
        <f t="shared" si="147"/>
        <v>0</v>
      </c>
      <c r="Y376" s="10"/>
      <c r="Z376" s="9">
        <f t="shared" si="156"/>
        <v>0</v>
      </c>
      <c r="AA376" s="11"/>
      <c r="AB376" s="9">
        <f t="shared" si="157"/>
        <v>0</v>
      </c>
      <c r="AC376" s="11"/>
      <c r="AD376" s="9">
        <f t="shared" si="148"/>
        <v>0</v>
      </c>
      <c r="AE376" s="11"/>
      <c r="AF376" s="9">
        <f t="shared" si="149"/>
        <v>0</v>
      </c>
      <c r="AG376" s="11"/>
      <c r="AH376" s="9">
        <f t="shared" si="150"/>
        <v>0</v>
      </c>
      <c r="AI376" s="11"/>
      <c r="AJ376" s="9">
        <f t="shared" si="151"/>
        <v>0</v>
      </c>
      <c r="AK376" s="10"/>
      <c r="AL376" s="12">
        <f t="shared" si="152"/>
        <v>0</v>
      </c>
      <c r="AM376" s="13">
        <f t="shared" si="158"/>
        <v>4524</v>
      </c>
    </row>
    <row r="377" spans="1:39" hidden="1" x14ac:dyDescent="0.25">
      <c r="A377" s="14" t="s">
        <v>271</v>
      </c>
      <c r="B377" s="19" t="s">
        <v>521</v>
      </c>
      <c r="C377" s="17" t="s">
        <v>15</v>
      </c>
      <c r="D377" s="38">
        <v>300</v>
      </c>
      <c r="E377" s="70">
        <v>0</v>
      </c>
      <c r="F377" s="9">
        <f t="shared" si="153"/>
        <v>0</v>
      </c>
      <c r="G377" s="69">
        <v>0</v>
      </c>
      <c r="H377" s="9">
        <f t="shared" si="154"/>
        <v>0</v>
      </c>
      <c r="I377" s="10"/>
      <c r="J377" s="9">
        <f t="shared" si="141"/>
        <v>0</v>
      </c>
      <c r="K377" s="11"/>
      <c r="L377" s="9">
        <f>(K377*D377)*1.16</f>
        <v>0</v>
      </c>
      <c r="M377" s="10">
        <v>2</v>
      </c>
      <c r="N377" s="9">
        <f t="shared" si="155"/>
        <v>696</v>
      </c>
      <c r="O377" s="10"/>
      <c r="P377" s="9">
        <f t="shared" si="143"/>
        <v>0</v>
      </c>
      <c r="Q377" s="10"/>
      <c r="R377" s="9">
        <f t="shared" si="144"/>
        <v>0</v>
      </c>
      <c r="S377" s="10"/>
      <c r="T377" s="9">
        <f t="shared" si="145"/>
        <v>0</v>
      </c>
      <c r="U377" s="11"/>
      <c r="V377" s="9">
        <f t="shared" si="146"/>
        <v>0</v>
      </c>
      <c r="W377" s="11"/>
      <c r="X377" s="9">
        <f t="shared" si="147"/>
        <v>0</v>
      </c>
      <c r="Y377" s="10"/>
      <c r="Z377" s="9">
        <f t="shared" si="156"/>
        <v>0</v>
      </c>
      <c r="AA377" s="11"/>
      <c r="AB377" s="9">
        <f t="shared" si="157"/>
        <v>0</v>
      </c>
      <c r="AC377" s="11"/>
      <c r="AD377" s="9">
        <f t="shared" si="148"/>
        <v>0</v>
      </c>
      <c r="AE377" s="11"/>
      <c r="AF377" s="9">
        <f t="shared" si="149"/>
        <v>0</v>
      </c>
      <c r="AG377" s="11"/>
      <c r="AH377" s="9">
        <f t="shared" si="150"/>
        <v>0</v>
      </c>
      <c r="AI377" s="11"/>
      <c r="AJ377" s="9">
        <f t="shared" si="151"/>
        <v>0</v>
      </c>
      <c r="AK377" s="10"/>
      <c r="AL377" s="12">
        <f t="shared" si="152"/>
        <v>0</v>
      </c>
      <c r="AM377" s="13">
        <f t="shared" si="158"/>
        <v>696</v>
      </c>
    </row>
    <row r="378" spans="1:39" hidden="1" x14ac:dyDescent="0.25">
      <c r="A378" s="14" t="s">
        <v>271</v>
      </c>
      <c r="B378" s="19" t="s">
        <v>529</v>
      </c>
      <c r="C378" s="17" t="s">
        <v>15</v>
      </c>
      <c r="D378" s="38">
        <v>325</v>
      </c>
      <c r="E378" s="70">
        <v>0</v>
      </c>
      <c r="F378" s="9">
        <f t="shared" ref="F378:F379" si="159">D378*E378</f>
        <v>0</v>
      </c>
      <c r="G378" s="69">
        <v>0</v>
      </c>
      <c r="H378" s="9">
        <f t="shared" ref="H378:H379" si="160">D378*G378</f>
        <v>0</v>
      </c>
      <c r="I378" s="10"/>
      <c r="J378" s="9">
        <f t="shared" ref="J378:J379" si="161">(I378*D378)*1.16</f>
        <v>0</v>
      </c>
      <c r="K378" s="11"/>
      <c r="L378" s="9">
        <f t="shared" ref="L378:L379" si="162">(K378*D378)*1.16</f>
        <v>0</v>
      </c>
      <c r="M378" s="10"/>
      <c r="N378" s="9">
        <f t="shared" ref="N378:N379" si="163">(M378*D378)*1.16</f>
        <v>0</v>
      </c>
      <c r="O378" s="10"/>
      <c r="P378" s="9">
        <f t="shared" ref="P378:P379" si="164">(O378*D378)*1.16</f>
        <v>0</v>
      </c>
      <c r="Q378" s="10"/>
      <c r="R378" s="9">
        <f t="shared" ref="R378:R379" si="165">(Q378*D378)*1.16</f>
        <v>0</v>
      </c>
      <c r="S378" s="10"/>
      <c r="T378" s="9">
        <f t="shared" ref="T378:T379" si="166">(S378*D378)*1.16</f>
        <v>0</v>
      </c>
      <c r="U378" s="11"/>
      <c r="V378" s="9">
        <f t="shared" ref="V378:V379" si="167">(U378*D378)*1.16</f>
        <v>0</v>
      </c>
      <c r="W378" s="11"/>
      <c r="X378" s="9">
        <f t="shared" ref="X378:X379" si="168">(W378*D378)*1.16</f>
        <v>0</v>
      </c>
      <c r="Y378" s="10"/>
      <c r="Z378" s="9">
        <f t="shared" ref="Z378:Z379" si="169">(Y378*D378)*1.16</f>
        <v>0</v>
      </c>
      <c r="AA378" s="11"/>
      <c r="AB378" s="9">
        <f t="shared" ref="AB378:AB379" si="170">(AA378*D378)*1.16</f>
        <v>0</v>
      </c>
      <c r="AC378" s="11"/>
      <c r="AD378" s="9">
        <f t="shared" ref="AD378:AD379" si="171">(AC378*D378)*1.16</f>
        <v>0</v>
      </c>
      <c r="AE378" s="11"/>
      <c r="AF378" s="9">
        <f t="shared" ref="AF378:AF379" si="172">(AE378*D378)*1.16</f>
        <v>0</v>
      </c>
      <c r="AG378" s="11"/>
      <c r="AH378" s="9">
        <f t="shared" ref="AH378:AH379" si="173">(AG378*D378)*1.16</f>
        <v>0</v>
      </c>
      <c r="AI378" s="11"/>
      <c r="AJ378" s="9">
        <f t="shared" ref="AJ378:AJ379" si="174">(AI378*D378)*1.16</f>
        <v>0</v>
      </c>
      <c r="AK378" s="10"/>
      <c r="AL378" s="12">
        <f t="shared" ref="AL378:AL379" si="175">(AK378*D378)*1.16</f>
        <v>0</v>
      </c>
      <c r="AM378" s="13">
        <f t="shared" ref="AM378:AM379" si="176">F378+H378+J378+L378+N378+P378+R378+T378+V378+X378+Z378+AB378+AD378+AF378+AH378+AJ378+AL378</f>
        <v>0</v>
      </c>
    </row>
    <row r="379" spans="1:39" hidden="1" x14ac:dyDescent="0.25">
      <c r="A379" s="14" t="s">
        <v>271</v>
      </c>
      <c r="B379" s="19" t="s">
        <v>530</v>
      </c>
      <c r="C379" s="17" t="s">
        <v>15</v>
      </c>
      <c r="D379" s="38">
        <v>325</v>
      </c>
      <c r="E379" s="70">
        <v>0</v>
      </c>
      <c r="F379" s="9">
        <f t="shared" si="159"/>
        <v>0</v>
      </c>
      <c r="G379" s="69">
        <v>0</v>
      </c>
      <c r="H379" s="9">
        <f t="shared" si="160"/>
        <v>0</v>
      </c>
      <c r="I379" s="10"/>
      <c r="J379" s="9">
        <f t="shared" si="161"/>
        <v>0</v>
      </c>
      <c r="K379" s="11"/>
      <c r="L379" s="9">
        <f t="shared" si="162"/>
        <v>0</v>
      </c>
      <c r="M379" s="10">
        <v>1</v>
      </c>
      <c r="N379" s="9">
        <f t="shared" si="163"/>
        <v>377</v>
      </c>
      <c r="O379" s="10"/>
      <c r="P379" s="9">
        <f t="shared" si="164"/>
        <v>0</v>
      </c>
      <c r="Q379" s="10"/>
      <c r="R379" s="9">
        <f t="shared" si="165"/>
        <v>0</v>
      </c>
      <c r="S379" s="10"/>
      <c r="T379" s="9">
        <f t="shared" si="166"/>
        <v>0</v>
      </c>
      <c r="U379" s="11"/>
      <c r="V379" s="9">
        <f t="shared" si="167"/>
        <v>0</v>
      </c>
      <c r="W379" s="11"/>
      <c r="X379" s="9">
        <f t="shared" si="168"/>
        <v>0</v>
      </c>
      <c r="Y379" s="10"/>
      <c r="Z379" s="9">
        <f t="shared" si="169"/>
        <v>0</v>
      </c>
      <c r="AA379" s="11"/>
      <c r="AB379" s="9">
        <f t="shared" si="170"/>
        <v>0</v>
      </c>
      <c r="AC379" s="11"/>
      <c r="AD379" s="9">
        <f t="shared" si="171"/>
        <v>0</v>
      </c>
      <c r="AE379" s="11"/>
      <c r="AF379" s="9">
        <f t="shared" si="172"/>
        <v>0</v>
      </c>
      <c r="AG379" s="11"/>
      <c r="AH379" s="9">
        <f t="shared" si="173"/>
        <v>0</v>
      </c>
      <c r="AI379" s="11"/>
      <c r="AJ379" s="9">
        <f t="shared" si="174"/>
        <v>0</v>
      </c>
      <c r="AK379" s="10"/>
      <c r="AL379" s="12">
        <f t="shared" si="175"/>
        <v>0</v>
      </c>
      <c r="AM379" s="13">
        <f t="shared" si="176"/>
        <v>377</v>
      </c>
    </row>
    <row r="380" spans="1:39" hidden="1" x14ac:dyDescent="0.25">
      <c r="A380" s="14" t="s">
        <v>331</v>
      </c>
      <c r="B380" s="19" t="s">
        <v>492</v>
      </c>
      <c r="C380" s="44" t="s">
        <v>15</v>
      </c>
      <c r="D380" s="56">
        <v>125</v>
      </c>
      <c r="E380" s="70">
        <v>0</v>
      </c>
      <c r="F380" s="9">
        <f t="shared" si="153"/>
        <v>0</v>
      </c>
      <c r="G380" s="69">
        <v>0</v>
      </c>
      <c r="H380" s="9">
        <f t="shared" si="154"/>
        <v>0</v>
      </c>
      <c r="I380" s="10"/>
      <c r="J380" s="9">
        <f t="shared" si="141"/>
        <v>0</v>
      </c>
      <c r="K380" s="11"/>
      <c r="L380" s="9">
        <f t="shared" si="142"/>
        <v>0</v>
      </c>
      <c r="M380" s="10"/>
      <c r="N380" s="9">
        <f t="shared" si="155"/>
        <v>0</v>
      </c>
      <c r="O380" s="10"/>
      <c r="P380" s="9">
        <f t="shared" si="143"/>
        <v>0</v>
      </c>
      <c r="Q380" s="10"/>
      <c r="R380" s="9">
        <f t="shared" si="144"/>
        <v>0</v>
      </c>
      <c r="S380" s="10"/>
      <c r="T380" s="9">
        <f t="shared" si="145"/>
        <v>0</v>
      </c>
      <c r="U380" s="11"/>
      <c r="V380" s="9">
        <f t="shared" si="146"/>
        <v>0</v>
      </c>
      <c r="W380" s="11"/>
      <c r="X380" s="9">
        <f t="shared" si="147"/>
        <v>0</v>
      </c>
      <c r="Y380" s="10"/>
      <c r="Z380" s="9">
        <f t="shared" si="156"/>
        <v>0</v>
      </c>
      <c r="AA380" s="11"/>
      <c r="AB380" s="9">
        <f t="shared" si="157"/>
        <v>0</v>
      </c>
      <c r="AC380" s="11"/>
      <c r="AD380" s="9">
        <f t="shared" si="148"/>
        <v>0</v>
      </c>
      <c r="AE380" s="11"/>
      <c r="AF380" s="9">
        <f t="shared" si="149"/>
        <v>0</v>
      </c>
      <c r="AG380" s="11"/>
      <c r="AH380" s="9">
        <f t="shared" si="150"/>
        <v>0</v>
      </c>
      <c r="AI380" s="11"/>
      <c r="AJ380" s="9">
        <f t="shared" si="151"/>
        <v>0</v>
      </c>
      <c r="AK380" s="10"/>
      <c r="AL380" s="12">
        <f t="shared" si="152"/>
        <v>0</v>
      </c>
      <c r="AM380" s="13">
        <f t="shared" si="158"/>
        <v>0</v>
      </c>
    </row>
    <row r="381" spans="1:39" hidden="1" x14ac:dyDescent="0.25">
      <c r="A381" s="14" t="s">
        <v>347</v>
      </c>
      <c r="B381" s="15" t="s">
        <v>348</v>
      </c>
      <c r="C381" s="44" t="s">
        <v>349</v>
      </c>
      <c r="D381" s="59">
        <v>0</v>
      </c>
      <c r="E381" s="70">
        <v>0</v>
      </c>
      <c r="F381" s="9">
        <f t="shared" si="153"/>
        <v>0</v>
      </c>
      <c r="G381" s="69">
        <v>0</v>
      </c>
      <c r="H381" s="9">
        <f t="shared" si="154"/>
        <v>0</v>
      </c>
      <c r="I381" s="10"/>
      <c r="J381" s="9">
        <f t="shared" si="141"/>
        <v>0</v>
      </c>
      <c r="K381" s="11"/>
      <c r="L381" s="9">
        <f t="shared" si="142"/>
        <v>0</v>
      </c>
      <c r="M381" s="10"/>
      <c r="N381" s="9">
        <f t="shared" si="155"/>
        <v>0</v>
      </c>
      <c r="O381" s="10"/>
      <c r="P381" s="9">
        <f t="shared" si="143"/>
        <v>0</v>
      </c>
      <c r="Q381" s="10"/>
      <c r="R381" s="9">
        <f t="shared" si="144"/>
        <v>0</v>
      </c>
      <c r="S381" s="10"/>
      <c r="T381" s="9">
        <f t="shared" si="145"/>
        <v>0</v>
      </c>
      <c r="U381" s="11"/>
      <c r="V381" s="9">
        <f t="shared" si="146"/>
        <v>0</v>
      </c>
      <c r="W381" s="11"/>
      <c r="X381" s="9">
        <f t="shared" si="147"/>
        <v>0</v>
      </c>
      <c r="Y381" s="10"/>
      <c r="Z381" s="9">
        <f t="shared" si="156"/>
        <v>0</v>
      </c>
      <c r="AA381" s="11"/>
      <c r="AB381" s="9">
        <f t="shared" si="157"/>
        <v>0</v>
      </c>
      <c r="AC381" s="11"/>
      <c r="AD381" s="9">
        <f t="shared" si="148"/>
        <v>0</v>
      </c>
      <c r="AE381" s="11"/>
      <c r="AF381" s="9">
        <f t="shared" si="149"/>
        <v>0</v>
      </c>
      <c r="AG381" s="11"/>
      <c r="AH381" s="9">
        <f t="shared" si="150"/>
        <v>0</v>
      </c>
      <c r="AI381" s="11"/>
      <c r="AJ381" s="9">
        <f t="shared" si="151"/>
        <v>0</v>
      </c>
      <c r="AK381" s="10"/>
      <c r="AL381" s="12">
        <f t="shared" si="152"/>
        <v>0</v>
      </c>
      <c r="AM381" s="13">
        <f t="shared" si="158"/>
        <v>0</v>
      </c>
    </row>
    <row r="382" spans="1:39" hidden="1" x14ac:dyDescent="0.25">
      <c r="A382" s="14" t="s">
        <v>347</v>
      </c>
      <c r="B382" s="15" t="s">
        <v>479</v>
      </c>
      <c r="C382" s="44" t="s">
        <v>15</v>
      </c>
      <c r="D382" s="59">
        <v>28</v>
      </c>
      <c r="E382" s="70">
        <v>0</v>
      </c>
      <c r="F382" s="9">
        <f t="shared" si="153"/>
        <v>0</v>
      </c>
      <c r="G382" s="69">
        <v>0</v>
      </c>
      <c r="H382" s="9">
        <f t="shared" si="154"/>
        <v>0</v>
      </c>
      <c r="I382" s="10"/>
      <c r="J382" s="9">
        <f t="shared" si="141"/>
        <v>0</v>
      </c>
      <c r="K382" s="11"/>
      <c r="L382" s="9">
        <f t="shared" si="142"/>
        <v>0</v>
      </c>
      <c r="M382" s="10"/>
      <c r="N382" s="9">
        <f t="shared" si="155"/>
        <v>0</v>
      </c>
      <c r="O382" s="10"/>
      <c r="P382" s="9">
        <f t="shared" si="143"/>
        <v>0</v>
      </c>
      <c r="Q382" s="10"/>
      <c r="R382" s="9">
        <f t="shared" si="144"/>
        <v>0</v>
      </c>
      <c r="S382" s="10"/>
      <c r="T382" s="9">
        <f t="shared" si="145"/>
        <v>0</v>
      </c>
      <c r="U382" s="11"/>
      <c r="V382" s="9">
        <f t="shared" si="146"/>
        <v>0</v>
      </c>
      <c r="W382" s="11"/>
      <c r="X382" s="9">
        <f t="shared" si="147"/>
        <v>0</v>
      </c>
      <c r="Y382" s="10"/>
      <c r="Z382" s="9">
        <f t="shared" si="156"/>
        <v>0</v>
      </c>
      <c r="AA382" s="11"/>
      <c r="AB382" s="9">
        <f t="shared" si="157"/>
        <v>0</v>
      </c>
      <c r="AC382" s="11"/>
      <c r="AD382" s="9">
        <f t="shared" si="148"/>
        <v>0</v>
      </c>
      <c r="AE382" s="11"/>
      <c r="AF382" s="9">
        <f t="shared" si="149"/>
        <v>0</v>
      </c>
      <c r="AG382" s="11"/>
      <c r="AH382" s="9">
        <f t="shared" si="150"/>
        <v>0</v>
      </c>
      <c r="AI382" s="11"/>
      <c r="AJ382" s="9">
        <f t="shared" si="151"/>
        <v>0</v>
      </c>
      <c r="AK382" s="10"/>
      <c r="AL382" s="12">
        <f t="shared" si="152"/>
        <v>0</v>
      </c>
      <c r="AM382" s="13">
        <f t="shared" si="158"/>
        <v>0</v>
      </c>
    </row>
    <row r="383" spans="1:39" hidden="1" x14ac:dyDescent="0.25">
      <c r="A383" s="14" t="s">
        <v>347</v>
      </c>
      <c r="B383" s="15" t="s">
        <v>350</v>
      </c>
      <c r="C383" s="49" t="s">
        <v>15</v>
      </c>
      <c r="D383" s="56">
        <v>47.41</v>
      </c>
      <c r="E383" s="70">
        <v>0</v>
      </c>
      <c r="F383" s="9">
        <f t="shared" si="153"/>
        <v>0</v>
      </c>
      <c r="G383" s="69">
        <v>0</v>
      </c>
      <c r="H383" s="9">
        <f t="shared" si="154"/>
        <v>0</v>
      </c>
      <c r="I383" s="10"/>
      <c r="J383" s="9">
        <f t="shared" si="141"/>
        <v>0</v>
      </c>
      <c r="K383" s="11"/>
      <c r="L383" s="9">
        <f t="shared" si="142"/>
        <v>0</v>
      </c>
      <c r="M383" s="10"/>
      <c r="N383" s="9">
        <f t="shared" si="155"/>
        <v>0</v>
      </c>
      <c r="O383" s="10"/>
      <c r="P383" s="9">
        <f t="shared" si="143"/>
        <v>0</v>
      </c>
      <c r="Q383" s="10"/>
      <c r="R383" s="9">
        <f t="shared" si="144"/>
        <v>0</v>
      </c>
      <c r="S383" s="10"/>
      <c r="T383" s="9">
        <f t="shared" si="145"/>
        <v>0</v>
      </c>
      <c r="U383" s="11"/>
      <c r="V383" s="9">
        <f t="shared" si="146"/>
        <v>0</v>
      </c>
      <c r="W383" s="11"/>
      <c r="X383" s="9">
        <f t="shared" si="147"/>
        <v>0</v>
      </c>
      <c r="Y383" s="10"/>
      <c r="Z383" s="9">
        <f t="shared" si="156"/>
        <v>0</v>
      </c>
      <c r="AA383" s="11"/>
      <c r="AB383" s="9">
        <f t="shared" si="157"/>
        <v>0</v>
      </c>
      <c r="AC383" s="11"/>
      <c r="AD383" s="9">
        <f t="shared" si="148"/>
        <v>0</v>
      </c>
      <c r="AE383" s="11"/>
      <c r="AF383" s="9">
        <f t="shared" si="149"/>
        <v>0</v>
      </c>
      <c r="AG383" s="11"/>
      <c r="AH383" s="9">
        <f t="shared" si="150"/>
        <v>0</v>
      </c>
      <c r="AI383" s="11"/>
      <c r="AJ383" s="9">
        <f t="shared" si="151"/>
        <v>0</v>
      </c>
      <c r="AK383" s="10"/>
      <c r="AL383" s="12">
        <f t="shared" si="152"/>
        <v>0</v>
      </c>
      <c r="AM383" s="13">
        <f t="shared" si="158"/>
        <v>0</v>
      </c>
    </row>
    <row r="384" spans="1:39" hidden="1" x14ac:dyDescent="0.25">
      <c r="A384" s="14" t="s">
        <v>347</v>
      </c>
      <c r="B384" s="15" t="s">
        <v>493</v>
      </c>
      <c r="C384" s="49" t="s">
        <v>15</v>
      </c>
      <c r="D384" s="56">
        <v>8.5</v>
      </c>
      <c r="E384" s="70">
        <v>0</v>
      </c>
      <c r="F384" s="9">
        <f t="shared" si="153"/>
        <v>0</v>
      </c>
      <c r="G384" s="69">
        <v>0</v>
      </c>
      <c r="H384" s="9">
        <f t="shared" si="154"/>
        <v>0</v>
      </c>
      <c r="I384" s="10"/>
      <c r="J384" s="9">
        <f t="shared" si="141"/>
        <v>0</v>
      </c>
      <c r="K384" s="11"/>
      <c r="L384" s="9">
        <f t="shared" si="142"/>
        <v>0</v>
      </c>
      <c r="M384" s="10"/>
      <c r="N384" s="9">
        <f t="shared" si="155"/>
        <v>0</v>
      </c>
      <c r="O384" s="10"/>
      <c r="P384" s="9">
        <f t="shared" si="143"/>
        <v>0</v>
      </c>
      <c r="Q384" s="10"/>
      <c r="R384" s="9">
        <f t="shared" si="144"/>
        <v>0</v>
      </c>
      <c r="S384" s="10"/>
      <c r="T384" s="9">
        <f t="shared" si="145"/>
        <v>0</v>
      </c>
      <c r="U384" s="11"/>
      <c r="V384" s="9">
        <f t="shared" si="146"/>
        <v>0</v>
      </c>
      <c r="W384" s="11"/>
      <c r="X384" s="9">
        <f t="shared" si="147"/>
        <v>0</v>
      </c>
      <c r="Y384" s="10"/>
      <c r="Z384" s="9">
        <f t="shared" si="156"/>
        <v>0</v>
      </c>
      <c r="AA384" s="11"/>
      <c r="AB384" s="9">
        <f t="shared" si="157"/>
        <v>0</v>
      </c>
      <c r="AC384" s="11"/>
      <c r="AD384" s="9">
        <f t="shared" si="148"/>
        <v>0</v>
      </c>
      <c r="AE384" s="11"/>
      <c r="AF384" s="9">
        <f t="shared" si="149"/>
        <v>0</v>
      </c>
      <c r="AG384" s="11"/>
      <c r="AH384" s="9">
        <f t="shared" si="150"/>
        <v>0</v>
      </c>
      <c r="AI384" s="11"/>
      <c r="AJ384" s="9">
        <f t="shared" si="151"/>
        <v>0</v>
      </c>
      <c r="AK384" s="10"/>
      <c r="AL384" s="12">
        <f t="shared" si="152"/>
        <v>0</v>
      </c>
      <c r="AM384" s="13">
        <f t="shared" si="158"/>
        <v>0</v>
      </c>
    </row>
    <row r="385" spans="1:39" hidden="1" x14ac:dyDescent="0.25">
      <c r="A385" s="14" t="s">
        <v>347</v>
      </c>
      <c r="B385" s="15" t="s">
        <v>351</v>
      </c>
      <c r="C385" s="48" t="s">
        <v>15</v>
      </c>
      <c r="D385" s="56">
        <v>5.17</v>
      </c>
      <c r="E385" s="70">
        <v>0</v>
      </c>
      <c r="F385" s="9">
        <f t="shared" si="153"/>
        <v>0</v>
      </c>
      <c r="G385" s="69">
        <v>0</v>
      </c>
      <c r="H385" s="9">
        <f t="shared" si="154"/>
        <v>0</v>
      </c>
      <c r="I385" s="10"/>
      <c r="J385" s="9">
        <f t="shared" si="141"/>
        <v>0</v>
      </c>
      <c r="K385" s="11"/>
      <c r="L385" s="9">
        <f t="shared" si="142"/>
        <v>0</v>
      </c>
      <c r="M385" s="10"/>
      <c r="N385" s="9">
        <f t="shared" si="155"/>
        <v>0</v>
      </c>
      <c r="O385" s="10"/>
      <c r="P385" s="9">
        <f t="shared" si="143"/>
        <v>0</v>
      </c>
      <c r="Q385" s="10"/>
      <c r="R385" s="9">
        <f t="shared" si="144"/>
        <v>0</v>
      </c>
      <c r="S385" s="10"/>
      <c r="T385" s="9">
        <f t="shared" si="145"/>
        <v>0</v>
      </c>
      <c r="U385" s="11"/>
      <c r="V385" s="9">
        <f t="shared" si="146"/>
        <v>0</v>
      </c>
      <c r="W385" s="11"/>
      <c r="X385" s="9">
        <f t="shared" si="147"/>
        <v>0</v>
      </c>
      <c r="Y385" s="10"/>
      <c r="Z385" s="9">
        <f t="shared" si="156"/>
        <v>0</v>
      </c>
      <c r="AA385" s="11"/>
      <c r="AB385" s="9">
        <f t="shared" si="157"/>
        <v>0</v>
      </c>
      <c r="AC385" s="11"/>
      <c r="AD385" s="9">
        <f t="shared" si="148"/>
        <v>0</v>
      </c>
      <c r="AE385" s="11"/>
      <c r="AF385" s="9">
        <f t="shared" si="149"/>
        <v>0</v>
      </c>
      <c r="AG385" s="11"/>
      <c r="AH385" s="9">
        <f t="shared" si="150"/>
        <v>0</v>
      </c>
      <c r="AI385" s="11"/>
      <c r="AJ385" s="9">
        <f t="shared" si="151"/>
        <v>0</v>
      </c>
      <c r="AK385" s="10"/>
      <c r="AL385" s="12">
        <f t="shared" si="152"/>
        <v>0</v>
      </c>
      <c r="AM385" s="13">
        <f t="shared" si="158"/>
        <v>0</v>
      </c>
    </row>
    <row r="386" spans="1:39" hidden="1" x14ac:dyDescent="0.25">
      <c r="A386" s="14" t="s">
        <v>347</v>
      </c>
      <c r="B386" s="15" t="s">
        <v>352</v>
      </c>
      <c r="C386" s="44" t="s">
        <v>48</v>
      </c>
      <c r="D386" s="56">
        <v>116.51</v>
      </c>
      <c r="E386" s="70">
        <v>0</v>
      </c>
      <c r="F386" s="9">
        <f t="shared" si="153"/>
        <v>0</v>
      </c>
      <c r="G386" s="69">
        <v>0</v>
      </c>
      <c r="H386" s="9">
        <f t="shared" si="154"/>
        <v>0</v>
      </c>
      <c r="I386" s="10"/>
      <c r="J386" s="9">
        <f t="shared" si="141"/>
        <v>0</v>
      </c>
      <c r="K386" s="11"/>
      <c r="L386" s="9">
        <f t="shared" si="142"/>
        <v>0</v>
      </c>
      <c r="M386" s="78">
        <v>20</v>
      </c>
      <c r="N386" s="9">
        <f>(M386*D386)*1.16</f>
        <v>2703.0320000000002</v>
      </c>
      <c r="O386" s="10"/>
      <c r="P386" s="9">
        <f t="shared" si="143"/>
        <v>0</v>
      </c>
      <c r="Q386" s="10"/>
      <c r="R386" s="9">
        <f t="shared" si="144"/>
        <v>0</v>
      </c>
      <c r="S386" s="10"/>
      <c r="T386" s="9">
        <f t="shared" si="145"/>
        <v>0</v>
      </c>
      <c r="U386" s="11"/>
      <c r="V386" s="9">
        <f t="shared" si="146"/>
        <v>0</v>
      </c>
      <c r="W386" s="11"/>
      <c r="X386" s="9">
        <f t="shared" si="147"/>
        <v>0</v>
      </c>
      <c r="Y386" s="10"/>
      <c r="Z386" s="9">
        <f t="shared" si="156"/>
        <v>0</v>
      </c>
      <c r="AA386" s="11"/>
      <c r="AB386" s="9">
        <f t="shared" si="157"/>
        <v>0</v>
      </c>
      <c r="AC386" s="11"/>
      <c r="AD386" s="9">
        <f t="shared" si="148"/>
        <v>0</v>
      </c>
      <c r="AE386" s="11"/>
      <c r="AF386" s="9">
        <f t="shared" si="149"/>
        <v>0</v>
      </c>
      <c r="AG386" s="11"/>
      <c r="AH386" s="9">
        <f t="shared" si="150"/>
        <v>0</v>
      </c>
      <c r="AI386" s="11"/>
      <c r="AJ386" s="9">
        <f t="shared" si="151"/>
        <v>0</v>
      </c>
      <c r="AK386" s="10"/>
      <c r="AL386" s="12">
        <f t="shared" si="152"/>
        <v>0</v>
      </c>
      <c r="AM386" s="13">
        <f t="shared" si="158"/>
        <v>2703.0320000000002</v>
      </c>
    </row>
    <row r="387" spans="1:39" hidden="1" x14ac:dyDescent="0.25">
      <c r="A387" s="14" t="s">
        <v>347</v>
      </c>
      <c r="B387" s="15" t="s">
        <v>353</v>
      </c>
      <c r="C387" s="46" t="s">
        <v>354</v>
      </c>
      <c r="D387" s="59">
        <v>30</v>
      </c>
      <c r="E387" s="70">
        <v>0</v>
      </c>
      <c r="F387" s="9">
        <f t="shared" si="153"/>
        <v>0</v>
      </c>
      <c r="G387" s="69">
        <v>0</v>
      </c>
      <c r="H387" s="9">
        <f t="shared" si="154"/>
        <v>0</v>
      </c>
      <c r="I387" s="10"/>
      <c r="J387" s="9">
        <f t="shared" si="141"/>
        <v>0</v>
      </c>
      <c r="K387" s="11"/>
      <c r="L387" s="9">
        <f t="shared" si="142"/>
        <v>0</v>
      </c>
      <c r="M387" s="11"/>
      <c r="N387" s="9">
        <f t="shared" si="155"/>
        <v>0</v>
      </c>
      <c r="O387" s="10"/>
      <c r="P387" s="9">
        <f t="shared" si="143"/>
        <v>0</v>
      </c>
      <c r="Q387" s="10"/>
      <c r="R387" s="9">
        <f t="shared" si="144"/>
        <v>0</v>
      </c>
      <c r="S387" s="10"/>
      <c r="T387" s="9">
        <f t="shared" si="145"/>
        <v>0</v>
      </c>
      <c r="U387" s="11"/>
      <c r="V387" s="9">
        <f t="shared" si="146"/>
        <v>0</v>
      </c>
      <c r="W387" s="11"/>
      <c r="X387" s="9">
        <f t="shared" si="147"/>
        <v>0</v>
      </c>
      <c r="Y387" s="10"/>
      <c r="Z387" s="9">
        <f t="shared" si="156"/>
        <v>0</v>
      </c>
      <c r="AA387" s="11"/>
      <c r="AB387" s="9">
        <f t="shared" si="157"/>
        <v>0</v>
      </c>
      <c r="AC387" s="11"/>
      <c r="AD387" s="9">
        <f t="shared" si="148"/>
        <v>0</v>
      </c>
      <c r="AE387" s="11"/>
      <c r="AF387" s="9">
        <f t="shared" si="149"/>
        <v>0</v>
      </c>
      <c r="AG387" s="11"/>
      <c r="AH387" s="9">
        <f t="shared" si="150"/>
        <v>0</v>
      </c>
      <c r="AI387" s="11"/>
      <c r="AJ387" s="9">
        <f t="shared" si="151"/>
        <v>0</v>
      </c>
      <c r="AK387" s="10"/>
      <c r="AL387" s="12">
        <f t="shared" si="152"/>
        <v>0</v>
      </c>
      <c r="AM387" s="13">
        <f t="shared" si="158"/>
        <v>0</v>
      </c>
    </row>
    <row r="388" spans="1:39" hidden="1" x14ac:dyDescent="0.25">
      <c r="A388" s="14" t="s">
        <v>347</v>
      </c>
      <c r="B388" s="15" t="s">
        <v>355</v>
      </c>
      <c r="C388" s="48" t="s">
        <v>15</v>
      </c>
      <c r="D388" s="56">
        <v>75</v>
      </c>
      <c r="E388" s="70">
        <v>0</v>
      </c>
      <c r="F388" s="9">
        <f t="shared" si="153"/>
        <v>0</v>
      </c>
      <c r="G388" s="69">
        <v>0</v>
      </c>
      <c r="H388" s="9">
        <f t="shared" si="154"/>
        <v>0</v>
      </c>
      <c r="I388" s="10"/>
      <c r="J388" s="9">
        <f t="shared" si="141"/>
        <v>0</v>
      </c>
      <c r="K388" s="11"/>
      <c r="L388" s="9">
        <f t="shared" si="142"/>
        <v>0</v>
      </c>
      <c r="M388" s="11"/>
      <c r="N388" s="9">
        <f t="shared" si="155"/>
        <v>0</v>
      </c>
      <c r="O388" s="10"/>
      <c r="P388" s="9">
        <f t="shared" si="143"/>
        <v>0</v>
      </c>
      <c r="Q388" s="10"/>
      <c r="R388" s="9">
        <f t="shared" si="144"/>
        <v>0</v>
      </c>
      <c r="S388" s="10"/>
      <c r="T388" s="9">
        <f t="shared" si="145"/>
        <v>0</v>
      </c>
      <c r="U388" s="11"/>
      <c r="V388" s="9">
        <f t="shared" si="146"/>
        <v>0</v>
      </c>
      <c r="W388" s="11"/>
      <c r="X388" s="9">
        <f t="shared" si="147"/>
        <v>0</v>
      </c>
      <c r="Y388" s="10"/>
      <c r="Z388" s="9">
        <f t="shared" si="156"/>
        <v>0</v>
      </c>
      <c r="AA388" s="11"/>
      <c r="AB388" s="9">
        <f t="shared" si="157"/>
        <v>0</v>
      </c>
      <c r="AC388" s="11"/>
      <c r="AD388" s="9">
        <f t="shared" si="148"/>
        <v>0</v>
      </c>
      <c r="AE388" s="11"/>
      <c r="AF388" s="9">
        <f t="shared" si="149"/>
        <v>0</v>
      </c>
      <c r="AG388" s="11"/>
      <c r="AH388" s="9">
        <f t="shared" si="150"/>
        <v>0</v>
      </c>
      <c r="AI388" s="11"/>
      <c r="AJ388" s="9">
        <f t="shared" si="151"/>
        <v>0</v>
      </c>
      <c r="AK388" s="10"/>
      <c r="AL388" s="12">
        <f t="shared" si="152"/>
        <v>0</v>
      </c>
      <c r="AM388" s="13">
        <f t="shared" si="158"/>
        <v>0</v>
      </c>
    </row>
    <row r="389" spans="1:39" hidden="1" x14ac:dyDescent="0.25">
      <c r="A389" s="20" t="s">
        <v>347</v>
      </c>
      <c r="B389" s="15" t="s">
        <v>356</v>
      </c>
      <c r="C389" s="42" t="s">
        <v>15</v>
      </c>
      <c r="D389" s="56">
        <v>50.76</v>
      </c>
      <c r="E389" s="70">
        <v>0</v>
      </c>
      <c r="F389" s="9">
        <f t="shared" si="153"/>
        <v>0</v>
      </c>
      <c r="G389" s="69">
        <v>0</v>
      </c>
      <c r="H389" s="9">
        <f t="shared" si="154"/>
        <v>0</v>
      </c>
      <c r="I389" s="10"/>
      <c r="J389" s="9">
        <f t="shared" si="141"/>
        <v>0</v>
      </c>
      <c r="K389" s="11"/>
      <c r="L389" s="9">
        <f t="shared" si="142"/>
        <v>0</v>
      </c>
      <c r="M389" s="78">
        <v>25</v>
      </c>
      <c r="N389" s="9">
        <f t="shared" si="155"/>
        <v>1472.04</v>
      </c>
      <c r="O389" s="10"/>
      <c r="P389" s="9">
        <f t="shared" si="143"/>
        <v>0</v>
      </c>
      <c r="Q389" s="10"/>
      <c r="R389" s="9">
        <f t="shared" si="144"/>
        <v>0</v>
      </c>
      <c r="S389" s="10"/>
      <c r="T389" s="9">
        <f t="shared" si="145"/>
        <v>0</v>
      </c>
      <c r="U389" s="11"/>
      <c r="V389" s="9">
        <f t="shared" si="146"/>
        <v>0</v>
      </c>
      <c r="W389" s="11"/>
      <c r="X389" s="9">
        <f t="shared" si="147"/>
        <v>0</v>
      </c>
      <c r="Y389" s="10"/>
      <c r="Z389" s="9">
        <f t="shared" si="156"/>
        <v>0</v>
      </c>
      <c r="AA389" s="11"/>
      <c r="AB389" s="9">
        <f t="shared" si="157"/>
        <v>0</v>
      </c>
      <c r="AC389" s="11"/>
      <c r="AD389" s="9">
        <f t="shared" si="148"/>
        <v>0</v>
      </c>
      <c r="AE389" s="11"/>
      <c r="AF389" s="9">
        <f t="shared" si="149"/>
        <v>0</v>
      </c>
      <c r="AG389" s="11"/>
      <c r="AH389" s="9">
        <f t="shared" si="150"/>
        <v>0</v>
      </c>
      <c r="AI389" s="11"/>
      <c r="AJ389" s="9">
        <f t="shared" si="151"/>
        <v>0</v>
      </c>
      <c r="AK389" s="10"/>
      <c r="AL389" s="12">
        <f t="shared" si="152"/>
        <v>0</v>
      </c>
      <c r="AM389" s="13">
        <f t="shared" si="158"/>
        <v>1472.04</v>
      </c>
    </row>
    <row r="390" spans="1:39" hidden="1" x14ac:dyDescent="0.25">
      <c r="A390" s="20" t="s">
        <v>357</v>
      </c>
      <c r="B390" s="21" t="s">
        <v>358</v>
      </c>
      <c r="C390" s="46" t="s">
        <v>359</v>
      </c>
      <c r="D390" s="56">
        <v>18.12</v>
      </c>
      <c r="E390" s="70">
        <v>0</v>
      </c>
      <c r="F390" s="9">
        <f t="shared" si="153"/>
        <v>0</v>
      </c>
      <c r="G390" s="69">
        <v>0</v>
      </c>
      <c r="H390" s="9">
        <f t="shared" si="154"/>
        <v>0</v>
      </c>
      <c r="I390" s="10"/>
      <c r="J390" s="9">
        <f t="shared" si="141"/>
        <v>0</v>
      </c>
      <c r="K390" s="11"/>
      <c r="L390" s="9">
        <f t="shared" si="142"/>
        <v>0</v>
      </c>
      <c r="M390" s="10"/>
      <c r="N390" s="9">
        <f t="shared" si="155"/>
        <v>0</v>
      </c>
      <c r="O390" s="10"/>
      <c r="P390" s="9">
        <f t="shared" si="143"/>
        <v>0</v>
      </c>
      <c r="Q390" s="10"/>
      <c r="R390" s="9">
        <f t="shared" si="144"/>
        <v>0</v>
      </c>
      <c r="S390" s="10"/>
      <c r="T390" s="9">
        <f t="shared" si="145"/>
        <v>0</v>
      </c>
      <c r="U390" s="11"/>
      <c r="V390" s="9">
        <f t="shared" si="146"/>
        <v>0</v>
      </c>
      <c r="W390" s="11"/>
      <c r="X390" s="9">
        <f t="shared" si="147"/>
        <v>0</v>
      </c>
      <c r="Y390" s="10"/>
      <c r="Z390" s="9">
        <f t="shared" si="156"/>
        <v>0</v>
      </c>
      <c r="AA390" s="11"/>
      <c r="AB390" s="9">
        <f t="shared" si="157"/>
        <v>0</v>
      </c>
      <c r="AC390" s="11"/>
      <c r="AD390" s="9">
        <f t="shared" si="148"/>
        <v>0</v>
      </c>
      <c r="AE390" s="11"/>
      <c r="AF390" s="9">
        <f t="shared" si="149"/>
        <v>0</v>
      </c>
      <c r="AG390" s="11"/>
      <c r="AH390" s="9">
        <f t="shared" si="150"/>
        <v>0</v>
      </c>
      <c r="AI390" s="11"/>
      <c r="AJ390" s="9">
        <f t="shared" si="151"/>
        <v>0</v>
      </c>
      <c r="AK390" s="10"/>
      <c r="AL390" s="12">
        <f t="shared" si="152"/>
        <v>0</v>
      </c>
      <c r="AM390" s="13">
        <f t="shared" si="158"/>
        <v>0</v>
      </c>
    </row>
    <row r="391" spans="1:39" hidden="1" x14ac:dyDescent="0.25">
      <c r="A391" s="20" t="s">
        <v>357</v>
      </c>
      <c r="B391" s="15" t="s">
        <v>396</v>
      </c>
      <c r="C391" s="46" t="s">
        <v>359</v>
      </c>
      <c r="D391" s="56">
        <f>109.8/5</f>
        <v>21.96</v>
      </c>
      <c r="E391" s="70">
        <v>0</v>
      </c>
      <c r="F391" s="9">
        <f t="shared" si="153"/>
        <v>0</v>
      </c>
      <c r="G391" s="69">
        <v>0</v>
      </c>
      <c r="H391" s="9">
        <f t="shared" si="154"/>
        <v>0</v>
      </c>
      <c r="I391" s="10"/>
      <c r="J391" s="9">
        <f t="shared" si="141"/>
        <v>0</v>
      </c>
      <c r="K391" s="11"/>
      <c r="L391" s="9">
        <f t="shared" si="142"/>
        <v>0</v>
      </c>
      <c r="M391" s="10"/>
      <c r="N391" s="9">
        <f t="shared" si="155"/>
        <v>0</v>
      </c>
      <c r="O391" s="10"/>
      <c r="P391" s="9">
        <f t="shared" si="143"/>
        <v>0</v>
      </c>
      <c r="Q391" s="10"/>
      <c r="R391" s="9">
        <f t="shared" si="144"/>
        <v>0</v>
      </c>
      <c r="S391" s="10"/>
      <c r="T391" s="9">
        <f t="shared" si="145"/>
        <v>0</v>
      </c>
      <c r="U391" s="11"/>
      <c r="V391" s="9">
        <f t="shared" si="146"/>
        <v>0</v>
      </c>
      <c r="W391" s="11"/>
      <c r="X391" s="9">
        <f t="shared" si="147"/>
        <v>0</v>
      </c>
      <c r="Y391" s="10"/>
      <c r="Z391" s="9">
        <f t="shared" si="156"/>
        <v>0</v>
      </c>
      <c r="AA391" s="11"/>
      <c r="AB391" s="9">
        <f t="shared" si="157"/>
        <v>0</v>
      </c>
      <c r="AC391" s="11"/>
      <c r="AD391" s="9">
        <f t="shared" si="148"/>
        <v>0</v>
      </c>
      <c r="AE391" s="11"/>
      <c r="AF391" s="9">
        <f t="shared" si="149"/>
        <v>0</v>
      </c>
      <c r="AG391" s="11"/>
      <c r="AH391" s="9">
        <f t="shared" si="150"/>
        <v>0</v>
      </c>
      <c r="AI391" s="11"/>
      <c r="AJ391" s="9">
        <f t="shared" si="151"/>
        <v>0</v>
      </c>
      <c r="AK391" s="10"/>
      <c r="AL391" s="12">
        <f t="shared" si="152"/>
        <v>0</v>
      </c>
      <c r="AM391" s="13">
        <f t="shared" si="158"/>
        <v>0</v>
      </c>
    </row>
    <row r="392" spans="1:39" hidden="1" x14ac:dyDescent="0.25">
      <c r="A392" s="20" t="s">
        <v>357</v>
      </c>
      <c r="B392" s="15" t="s">
        <v>360</v>
      </c>
      <c r="C392" s="46" t="s">
        <v>504</v>
      </c>
      <c r="D392" s="56">
        <f>(40.34/42)</f>
        <v>0.96047619047619059</v>
      </c>
      <c r="E392" s="70">
        <v>0</v>
      </c>
      <c r="F392" s="9">
        <f t="shared" si="153"/>
        <v>0</v>
      </c>
      <c r="G392" s="69">
        <v>20</v>
      </c>
      <c r="H392" s="9">
        <f t="shared" si="154"/>
        <v>19.209523809523812</v>
      </c>
      <c r="I392" s="10"/>
      <c r="J392" s="9">
        <f t="shared" si="141"/>
        <v>0</v>
      </c>
      <c r="K392" s="11"/>
      <c r="L392" s="9">
        <f t="shared" si="142"/>
        <v>0</v>
      </c>
      <c r="M392" s="10"/>
      <c r="N392" s="9">
        <f t="shared" si="155"/>
        <v>0</v>
      </c>
      <c r="O392" s="10"/>
      <c r="P392" s="9">
        <f t="shared" si="143"/>
        <v>0</v>
      </c>
      <c r="Q392" s="10"/>
      <c r="R392" s="9">
        <f t="shared" si="144"/>
        <v>0</v>
      </c>
      <c r="S392" s="10"/>
      <c r="T392" s="9">
        <f t="shared" si="145"/>
        <v>0</v>
      </c>
      <c r="U392" s="11"/>
      <c r="V392" s="9">
        <f t="shared" si="146"/>
        <v>0</v>
      </c>
      <c r="W392" s="11"/>
      <c r="X392" s="9">
        <f t="shared" si="147"/>
        <v>0</v>
      </c>
      <c r="Y392" s="10"/>
      <c r="Z392" s="9">
        <f t="shared" si="156"/>
        <v>0</v>
      </c>
      <c r="AA392" s="11"/>
      <c r="AB392" s="9">
        <f t="shared" si="157"/>
        <v>0</v>
      </c>
      <c r="AC392" s="11"/>
      <c r="AD392" s="9">
        <f t="shared" si="148"/>
        <v>0</v>
      </c>
      <c r="AE392" s="11"/>
      <c r="AF392" s="9">
        <f t="shared" si="149"/>
        <v>0</v>
      </c>
      <c r="AG392" s="11"/>
      <c r="AH392" s="9">
        <f t="shared" si="150"/>
        <v>0</v>
      </c>
      <c r="AI392" s="11"/>
      <c r="AJ392" s="9">
        <f t="shared" si="151"/>
        <v>0</v>
      </c>
      <c r="AK392" s="10"/>
      <c r="AL392" s="12">
        <f t="shared" si="152"/>
        <v>0</v>
      </c>
      <c r="AM392" s="13">
        <f t="shared" si="158"/>
        <v>19.209523809523812</v>
      </c>
    </row>
    <row r="393" spans="1:39" hidden="1" x14ac:dyDescent="0.25">
      <c r="A393" s="20" t="s">
        <v>357</v>
      </c>
      <c r="B393" s="15" t="s">
        <v>362</v>
      </c>
      <c r="C393" s="46" t="s">
        <v>505</v>
      </c>
      <c r="D393" s="56">
        <f>(40.34/12)</f>
        <v>3.3616666666666668</v>
      </c>
      <c r="E393" s="70">
        <v>0</v>
      </c>
      <c r="F393" s="9">
        <f t="shared" si="153"/>
        <v>0</v>
      </c>
      <c r="G393" s="69">
        <v>4</v>
      </c>
      <c r="H393" s="9">
        <f t="shared" si="154"/>
        <v>13.446666666666667</v>
      </c>
      <c r="I393" s="10"/>
      <c r="J393" s="9">
        <f t="shared" si="141"/>
        <v>0</v>
      </c>
      <c r="K393" s="11"/>
      <c r="L393" s="9">
        <f t="shared" si="142"/>
        <v>0</v>
      </c>
      <c r="M393" s="10"/>
      <c r="N393" s="9">
        <f t="shared" si="155"/>
        <v>0</v>
      </c>
      <c r="O393" s="10"/>
      <c r="P393" s="9">
        <f t="shared" si="143"/>
        <v>0</v>
      </c>
      <c r="Q393" s="10"/>
      <c r="R393" s="9">
        <f t="shared" si="144"/>
        <v>0</v>
      </c>
      <c r="S393" s="10"/>
      <c r="T393" s="9">
        <f t="shared" si="145"/>
        <v>0</v>
      </c>
      <c r="U393" s="11"/>
      <c r="V393" s="9">
        <f t="shared" si="146"/>
        <v>0</v>
      </c>
      <c r="W393" s="11"/>
      <c r="X393" s="9">
        <f t="shared" si="147"/>
        <v>0</v>
      </c>
      <c r="Y393" s="10"/>
      <c r="Z393" s="9">
        <f t="shared" si="156"/>
        <v>0</v>
      </c>
      <c r="AA393" s="11"/>
      <c r="AB393" s="9">
        <f t="shared" si="157"/>
        <v>0</v>
      </c>
      <c r="AC393" s="11"/>
      <c r="AD393" s="9">
        <f t="shared" si="148"/>
        <v>0</v>
      </c>
      <c r="AE393" s="11"/>
      <c r="AF393" s="9">
        <f t="shared" si="149"/>
        <v>0</v>
      </c>
      <c r="AG393" s="11"/>
      <c r="AH393" s="9">
        <f t="shared" si="150"/>
        <v>0</v>
      </c>
      <c r="AI393" s="11"/>
      <c r="AJ393" s="9">
        <f t="shared" si="151"/>
        <v>0</v>
      </c>
      <c r="AK393" s="10"/>
      <c r="AL393" s="12">
        <f t="shared" si="152"/>
        <v>0</v>
      </c>
      <c r="AM393" s="13">
        <f t="shared" si="158"/>
        <v>13.446666666666667</v>
      </c>
    </row>
    <row r="394" spans="1:39" hidden="1" x14ac:dyDescent="0.25">
      <c r="A394" s="20" t="s">
        <v>357</v>
      </c>
      <c r="B394" s="15" t="s">
        <v>361</v>
      </c>
      <c r="C394" s="46" t="s">
        <v>506</v>
      </c>
      <c r="D394" s="56">
        <f>(40.34/11)</f>
        <v>3.6672727272727275</v>
      </c>
      <c r="E394" s="70">
        <v>0</v>
      </c>
      <c r="F394" s="9">
        <f t="shared" si="153"/>
        <v>0</v>
      </c>
      <c r="G394" s="69">
        <v>0</v>
      </c>
      <c r="H394" s="9">
        <f t="shared" si="154"/>
        <v>0</v>
      </c>
      <c r="I394" s="10"/>
      <c r="J394" s="9">
        <f t="shared" si="141"/>
        <v>0</v>
      </c>
      <c r="K394" s="11"/>
      <c r="L394" s="9">
        <f t="shared" si="142"/>
        <v>0</v>
      </c>
      <c r="M394" s="10"/>
      <c r="N394" s="9">
        <f t="shared" si="155"/>
        <v>0</v>
      </c>
      <c r="O394" s="10"/>
      <c r="P394" s="9">
        <f t="shared" si="143"/>
        <v>0</v>
      </c>
      <c r="Q394" s="10"/>
      <c r="R394" s="9">
        <f t="shared" si="144"/>
        <v>0</v>
      </c>
      <c r="S394" s="10"/>
      <c r="T394" s="9">
        <f t="shared" si="145"/>
        <v>0</v>
      </c>
      <c r="U394" s="11"/>
      <c r="V394" s="9">
        <f t="shared" si="146"/>
        <v>0</v>
      </c>
      <c r="W394" s="11"/>
      <c r="X394" s="9">
        <f t="shared" si="147"/>
        <v>0</v>
      </c>
      <c r="Y394" s="10"/>
      <c r="Z394" s="9">
        <f t="shared" si="156"/>
        <v>0</v>
      </c>
      <c r="AA394" s="11"/>
      <c r="AB394" s="9">
        <f t="shared" si="157"/>
        <v>0</v>
      </c>
      <c r="AC394" s="11"/>
      <c r="AD394" s="9">
        <f t="shared" si="148"/>
        <v>0</v>
      </c>
      <c r="AE394" s="11"/>
      <c r="AF394" s="9">
        <f t="shared" si="149"/>
        <v>0</v>
      </c>
      <c r="AG394" s="11"/>
      <c r="AH394" s="9">
        <f t="shared" si="150"/>
        <v>0</v>
      </c>
      <c r="AI394" s="11"/>
      <c r="AJ394" s="9">
        <f t="shared" si="151"/>
        <v>0</v>
      </c>
      <c r="AK394" s="10"/>
      <c r="AL394" s="12">
        <f t="shared" si="152"/>
        <v>0</v>
      </c>
      <c r="AM394" s="13">
        <f t="shared" si="158"/>
        <v>0</v>
      </c>
    </row>
    <row r="395" spans="1:39" hidden="1" x14ac:dyDescent="0.25">
      <c r="A395" s="20" t="s">
        <v>357</v>
      </c>
      <c r="B395" s="21" t="s">
        <v>363</v>
      </c>
      <c r="C395" s="46" t="s">
        <v>141</v>
      </c>
      <c r="D395" s="56">
        <v>834.13</v>
      </c>
      <c r="E395" s="70">
        <v>0</v>
      </c>
      <c r="F395" s="9">
        <f t="shared" si="153"/>
        <v>0</v>
      </c>
      <c r="G395" s="69">
        <v>0</v>
      </c>
      <c r="H395" s="9">
        <f t="shared" si="154"/>
        <v>0</v>
      </c>
      <c r="I395" s="10"/>
      <c r="J395" s="9">
        <f t="shared" si="141"/>
        <v>0</v>
      </c>
      <c r="K395" s="11"/>
      <c r="L395" s="9">
        <f t="shared" si="142"/>
        <v>0</v>
      </c>
      <c r="M395" s="10"/>
      <c r="N395" s="9">
        <f t="shared" si="155"/>
        <v>0</v>
      </c>
      <c r="O395" s="10"/>
      <c r="P395" s="9">
        <f t="shared" si="143"/>
        <v>0</v>
      </c>
      <c r="Q395" s="10"/>
      <c r="R395" s="9">
        <f t="shared" si="144"/>
        <v>0</v>
      </c>
      <c r="S395" s="10"/>
      <c r="T395" s="9">
        <f t="shared" si="145"/>
        <v>0</v>
      </c>
      <c r="U395" s="11"/>
      <c r="V395" s="9">
        <f t="shared" si="146"/>
        <v>0</v>
      </c>
      <c r="W395" s="11"/>
      <c r="X395" s="9">
        <f t="shared" si="147"/>
        <v>0</v>
      </c>
      <c r="Y395" s="10"/>
      <c r="Z395" s="9">
        <f t="shared" si="156"/>
        <v>0</v>
      </c>
      <c r="AA395" s="11"/>
      <c r="AB395" s="9">
        <f t="shared" si="157"/>
        <v>0</v>
      </c>
      <c r="AC395" s="11"/>
      <c r="AD395" s="9">
        <f t="shared" si="148"/>
        <v>0</v>
      </c>
      <c r="AE395" s="11"/>
      <c r="AF395" s="9">
        <f t="shared" si="149"/>
        <v>0</v>
      </c>
      <c r="AG395" s="11"/>
      <c r="AH395" s="9">
        <f t="shared" si="150"/>
        <v>0</v>
      </c>
      <c r="AI395" s="11"/>
      <c r="AJ395" s="9">
        <f t="shared" si="151"/>
        <v>0</v>
      </c>
      <c r="AK395" s="10"/>
      <c r="AL395" s="12">
        <f t="shared" si="152"/>
        <v>0</v>
      </c>
      <c r="AM395" s="13">
        <f t="shared" si="158"/>
        <v>0</v>
      </c>
    </row>
    <row r="396" spans="1:39" hidden="1" x14ac:dyDescent="0.25">
      <c r="A396" s="20" t="s">
        <v>357</v>
      </c>
      <c r="B396" s="21" t="s">
        <v>364</v>
      </c>
      <c r="C396" s="46" t="s">
        <v>141</v>
      </c>
      <c r="D396" s="56">
        <v>52.94</v>
      </c>
      <c r="E396" s="70">
        <v>0</v>
      </c>
      <c r="F396" s="9">
        <f t="shared" si="153"/>
        <v>0</v>
      </c>
      <c r="G396" s="69">
        <v>0</v>
      </c>
      <c r="H396" s="9">
        <f t="shared" si="154"/>
        <v>0</v>
      </c>
      <c r="I396" s="10"/>
      <c r="J396" s="9">
        <f t="shared" si="141"/>
        <v>0</v>
      </c>
      <c r="K396" s="11"/>
      <c r="L396" s="9">
        <f t="shared" si="142"/>
        <v>0</v>
      </c>
      <c r="M396" s="10"/>
      <c r="N396" s="9">
        <f t="shared" si="155"/>
        <v>0</v>
      </c>
      <c r="O396" s="10"/>
      <c r="P396" s="9">
        <f t="shared" si="143"/>
        <v>0</v>
      </c>
      <c r="Q396" s="10"/>
      <c r="R396" s="9">
        <f t="shared" si="144"/>
        <v>0</v>
      </c>
      <c r="S396" s="10"/>
      <c r="T396" s="9">
        <f t="shared" si="145"/>
        <v>0</v>
      </c>
      <c r="U396" s="11"/>
      <c r="V396" s="9">
        <f t="shared" si="146"/>
        <v>0</v>
      </c>
      <c r="W396" s="11"/>
      <c r="X396" s="9">
        <f t="shared" si="147"/>
        <v>0</v>
      </c>
      <c r="Y396" s="10"/>
      <c r="Z396" s="9">
        <f t="shared" si="156"/>
        <v>0</v>
      </c>
      <c r="AA396" s="11"/>
      <c r="AB396" s="9">
        <f t="shared" si="157"/>
        <v>0</v>
      </c>
      <c r="AC396" s="11"/>
      <c r="AD396" s="9">
        <f t="shared" si="148"/>
        <v>0</v>
      </c>
      <c r="AE396" s="11"/>
      <c r="AF396" s="9">
        <f t="shared" si="149"/>
        <v>0</v>
      </c>
      <c r="AG396" s="11"/>
      <c r="AH396" s="9">
        <f t="shared" si="150"/>
        <v>0</v>
      </c>
      <c r="AI396" s="11"/>
      <c r="AJ396" s="9">
        <f t="shared" si="151"/>
        <v>0</v>
      </c>
      <c r="AK396" s="10"/>
      <c r="AL396" s="12">
        <f t="shared" si="152"/>
        <v>0</v>
      </c>
      <c r="AM396" s="13">
        <f t="shared" si="158"/>
        <v>0</v>
      </c>
    </row>
    <row r="397" spans="1:39" hidden="1" x14ac:dyDescent="0.25">
      <c r="A397" s="20" t="s">
        <v>357</v>
      </c>
      <c r="B397" s="15" t="s">
        <v>391</v>
      </c>
      <c r="C397" s="46" t="s">
        <v>15</v>
      </c>
      <c r="D397" s="56">
        <v>63.8</v>
      </c>
      <c r="E397" s="70">
        <v>0</v>
      </c>
      <c r="F397" s="9">
        <f t="shared" si="153"/>
        <v>0</v>
      </c>
      <c r="G397" s="69">
        <v>0</v>
      </c>
      <c r="H397" s="9">
        <f t="shared" si="154"/>
        <v>0</v>
      </c>
      <c r="I397" s="10"/>
      <c r="J397" s="9">
        <f t="shared" si="141"/>
        <v>0</v>
      </c>
      <c r="K397" s="11"/>
      <c r="L397" s="9">
        <f t="shared" si="142"/>
        <v>0</v>
      </c>
      <c r="M397" s="10"/>
      <c r="N397" s="9">
        <f t="shared" si="155"/>
        <v>0</v>
      </c>
      <c r="O397" s="10"/>
      <c r="P397" s="9">
        <f t="shared" si="143"/>
        <v>0</v>
      </c>
      <c r="Q397" s="10"/>
      <c r="R397" s="9">
        <f t="shared" si="144"/>
        <v>0</v>
      </c>
      <c r="S397" s="10"/>
      <c r="T397" s="9">
        <f t="shared" si="145"/>
        <v>0</v>
      </c>
      <c r="U397" s="11"/>
      <c r="V397" s="9">
        <f t="shared" si="146"/>
        <v>0</v>
      </c>
      <c r="W397" s="11"/>
      <c r="X397" s="9">
        <f t="shared" si="147"/>
        <v>0</v>
      </c>
      <c r="Y397" s="10"/>
      <c r="Z397" s="9">
        <f t="shared" si="156"/>
        <v>0</v>
      </c>
      <c r="AA397" s="11"/>
      <c r="AB397" s="9">
        <f t="shared" si="157"/>
        <v>0</v>
      </c>
      <c r="AC397" s="11"/>
      <c r="AD397" s="9">
        <f t="shared" si="148"/>
        <v>0</v>
      </c>
      <c r="AE397" s="11"/>
      <c r="AF397" s="9">
        <f t="shared" si="149"/>
        <v>0</v>
      </c>
      <c r="AG397" s="11"/>
      <c r="AH397" s="9">
        <f t="shared" si="150"/>
        <v>0</v>
      </c>
      <c r="AI397" s="11"/>
      <c r="AJ397" s="9">
        <f t="shared" si="151"/>
        <v>0</v>
      </c>
      <c r="AK397" s="10"/>
      <c r="AL397" s="12">
        <f t="shared" si="152"/>
        <v>0</v>
      </c>
      <c r="AM397" s="13">
        <f t="shared" si="158"/>
        <v>0</v>
      </c>
    </row>
    <row r="398" spans="1:39" hidden="1" x14ac:dyDescent="0.25">
      <c r="A398" s="20" t="s">
        <v>357</v>
      </c>
      <c r="B398" s="15" t="s">
        <v>365</v>
      </c>
      <c r="C398" s="46" t="s">
        <v>15</v>
      </c>
      <c r="D398" s="56">
        <v>46.09</v>
      </c>
      <c r="E398" s="70">
        <v>0</v>
      </c>
      <c r="F398" s="9">
        <f t="shared" si="153"/>
        <v>0</v>
      </c>
      <c r="G398" s="69">
        <v>0</v>
      </c>
      <c r="H398" s="9">
        <f t="shared" si="154"/>
        <v>0</v>
      </c>
      <c r="I398" s="10"/>
      <c r="J398" s="9">
        <f t="shared" si="141"/>
        <v>0</v>
      </c>
      <c r="K398" s="11"/>
      <c r="L398" s="9">
        <f t="shared" si="142"/>
        <v>0</v>
      </c>
      <c r="M398" s="10"/>
      <c r="N398" s="9">
        <f t="shared" si="155"/>
        <v>0</v>
      </c>
      <c r="O398" s="10"/>
      <c r="P398" s="9">
        <f t="shared" si="143"/>
        <v>0</v>
      </c>
      <c r="Q398" s="10"/>
      <c r="R398" s="9">
        <f t="shared" si="144"/>
        <v>0</v>
      </c>
      <c r="S398" s="10"/>
      <c r="T398" s="9">
        <f t="shared" si="145"/>
        <v>0</v>
      </c>
      <c r="U398" s="11"/>
      <c r="V398" s="9">
        <f t="shared" si="146"/>
        <v>0</v>
      </c>
      <c r="W398" s="11"/>
      <c r="X398" s="9">
        <f t="shared" si="147"/>
        <v>0</v>
      </c>
      <c r="Y398" s="10"/>
      <c r="Z398" s="9">
        <f t="shared" si="156"/>
        <v>0</v>
      </c>
      <c r="AA398" s="11"/>
      <c r="AB398" s="9">
        <f t="shared" si="157"/>
        <v>0</v>
      </c>
      <c r="AC398" s="11"/>
      <c r="AD398" s="9">
        <f t="shared" si="148"/>
        <v>0</v>
      </c>
      <c r="AE398" s="11"/>
      <c r="AF398" s="9">
        <f t="shared" si="149"/>
        <v>0</v>
      </c>
      <c r="AG398" s="11"/>
      <c r="AH398" s="9">
        <f t="shared" si="150"/>
        <v>0</v>
      </c>
      <c r="AI398" s="11"/>
      <c r="AJ398" s="9">
        <f t="shared" si="151"/>
        <v>0</v>
      </c>
      <c r="AK398" s="10"/>
      <c r="AL398" s="12">
        <f t="shared" si="152"/>
        <v>0</v>
      </c>
      <c r="AM398" s="13">
        <f t="shared" si="158"/>
        <v>0</v>
      </c>
    </row>
    <row r="399" spans="1:39" hidden="1" x14ac:dyDescent="0.25">
      <c r="A399" s="20" t="s">
        <v>357</v>
      </c>
      <c r="B399" s="15" t="s">
        <v>495</v>
      </c>
      <c r="C399" s="46" t="s">
        <v>15</v>
      </c>
      <c r="D399" s="56">
        <v>10</v>
      </c>
      <c r="E399" s="70">
        <v>0</v>
      </c>
      <c r="F399" s="9">
        <f t="shared" si="153"/>
        <v>0</v>
      </c>
      <c r="G399" s="69">
        <v>0</v>
      </c>
      <c r="H399" s="9">
        <f t="shared" si="154"/>
        <v>0</v>
      </c>
      <c r="I399" s="10"/>
      <c r="J399" s="9">
        <f t="shared" si="141"/>
        <v>0</v>
      </c>
      <c r="K399" s="11"/>
      <c r="L399" s="9">
        <f t="shared" si="142"/>
        <v>0</v>
      </c>
      <c r="M399" s="10"/>
      <c r="N399" s="9">
        <f t="shared" si="155"/>
        <v>0</v>
      </c>
      <c r="O399" s="10"/>
      <c r="P399" s="9">
        <f t="shared" si="143"/>
        <v>0</v>
      </c>
      <c r="Q399" s="10"/>
      <c r="R399" s="9">
        <f t="shared" si="144"/>
        <v>0</v>
      </c>
      <c r="S399" s="10"/>
      <c r="T399" s="9">
        <f t="shared" si="145"/>
        <v>0</v>
      </c>
      <c r="U399" s="11"/>
      <c r="V399" s="9">
        <f t="shared" si="146"/>
        <v>0</v>
      </c>
      <c r="W399" s="11"/>
      <c r="X399" s="9">
        <f t="shared" si="147"/>
        <v>0</v>
      </c>
      <c r="Y399" s="10"/>
      <c r="Z399" s="9">
        <f t="shared" si="156"/>
        <v>0</v>
      </c>
      <c r="AA399" s="11"/>
      <c r="AB399" s="9">
        <f t="shared" si="157"/>
        <v>0</v>
      </c>
      <c r="AC399" s="11"/>
      <c r="AD399" s="9">
        <f t="shared" si="148"/>
        <v>0</v>
      </c>
      <c r="AE399" s="11"/>
      <c r="AF399" s="9">
        <f t="shared" si="149"/>
        <v>0</v>
      </c>
      <c r="AG399" s="11"/>
      <c r="AH399" s="9">
        <f t="shared" si="150"/>
        <v>0</v>
      </c>
      <c r="AI399" s="11"/>
      <c r="AJ399" s="9">
        <f t="shared" si="151"/>
        <v>0</v>
      </c>
      <c r="AK399" s="10"/>
      <c r="AL399" s="12">
        <f t="shared" si="152"/>
        <v>0</v>
      </c>
      <c r="AM399" s="13">
        <f t="shared" si="158"/>
        <v>0</v>
      </c>
    </row>
    <row r="400" spans="1:39" hidden="1" x14ac:dyDescent="0.25">
      <c r="A400" s="20" t="s">
        <v>357</v>
      </c>
      <c r="B400" s="15" t="s">
        <v>397</v>
      </c>
      <c r="C400" s="46" t="s">
        <v>349</v>
      </c>
      <c r="D400" s="56">
        <f>161.04/20</f>
        <v>8.0519999999999996</v>
      </c>
      <c r="E400" s="70">
        <v>0</v>
      </c>
      <c r="F400" s="9">
        <f t="shared" si="153"/>
        <v>0</v>
      </c>
      <c r="G400" s="69">
        <v>0</v>
      </c>
      <c r="H400" s="9">
        <f t="shared" si="154"/>
        <v>0</v>
      </c>
      <c r="I400" s="10"/>
      <c r="J400" s="9">
        <f t="shared" si="141"/>
        <v>0</v>
      </c>
      <c r="K400" s="11"/>
      <c r="L400" s="9">
        <f t="shared" si="142"/>
        <v>0</v>
      </c>
      <c r="M400" s="10"/>
      <c r="N400" s="9">
        <f t="shared" si="155"/>
        <v>0</v>
      </c>
      <c r="O400" s="10"/>
      <c r="P400" s="9">
        <f t="shared" si="143"/>
        <v>0</v>
      </c>
      <c r="Q400" s="10"/>
      <c r="R400" s="9">
        <f t="shared" si="144"/>
        <v>0</v>
      </c>
      <c r="S400" s="10"/>
      <c r="T400" s="9">
        <f t="shared" si="145"/>
        <v>0</v>
      </c>
      <c r="U400" s="11"/>
      <c r="V400" s="9">
        <f t="shared" si="146"/>
        <v>0</v>
      </c>
      <c r="W400" s="11"/>
      <c r="X400" s="9">
        <f t="shared" si="147"/>
        <v>0</v>
      </c>
      <c r="Y400" s="10"/>
      <c r="Z400" s="9">
        <f t="shared" si="156"/>
        <v>0</v>
      </c>
      <c r="AA400" s="11"/>
      <c r="AB400" s="9">
        <f t="shared" si="157"/>
        <v>0</v>
      </c>
      <c r="AC400" s="11"/>
      <c r="AD400" s="9">
        <f t="shared" si="148"/>
        <v>0</v>
      </c>
      <c r="AE400" s="11"/>
      <c r="AF400" s="9">
        <f t="shared" si="149"/>
        <v>0</v>
      </c>
      <c r="AG400" s="11"/>
      <c r="AH400" s="9">
        <f t="shared" si="150"/>
        <v>0</v>
      </c>
      <c r="AI400" s="11"/>
      <c r="AJ400" s="9">
        <f t="shared" si="151"/>
        <v>0</v>
      </c>
      <c r="AK400" s="10"/>
      <c r="AL400" s="12">
        <f t="shared" si="152"/>
        <v>0</v>
      </c>
      <c r="AM400" s="13">
        <f t="shared" si="158"/>
        <v>0</v>
      </c>
    </row>
    <row r="401" spans="1:39" hidden="1" x14ac:dyDescent="0.25">
      <c r="A401" s="20" t="s">
        <v>357</v>
      </c>
      <c r="B401" s="21" t="s">
        <v>366</v>
      </c>
      <c r="C401" s="46" t="s">
        <v>367</v>
      </c>
      <c r="D401" s="56">
        <v>69.47</v>
      </c>
      <c r="E401" s="70">
        <v>0</v>
      </c>
      <c r="F401" s="9">
        <f t="shared" si="153"/>
        <v>0</v>
      </c>
      <c r="G401" s="69">
        <v>40</v>
      </c>
      <c r="H401" s="9">
        <f t="shared" si="154"/>
        <v>2778.8</v>
      </c>
      <c r="I401" s="10"/>
      <c r="J401" s="9">
        <f t="shared" si="141"/>
        <v>0</v>
      </c>
      <c r="K401" s="11"/>
      <c r="L401" s="9">
        <f t="shared" si="142"/>
        <v>0</v>
      </c>
      <c r="M401" s="10"/>
      <c r="N401" s="9">
        <f t="shared" si="155"/>
        <v>0</v>
      </c>
      <c r="O401" s="10"/>
      <c r="P401" s="9">
        <f t="shared" si="143"/>
        <v>0</v>
      </c>
      <c r="Q401" s="10"/>
      <c r="R401" s="9">
        <f t="shared" si="144"/>
        <v>0</v>
      </c>
      <c r="S401" s="10"/>
      <c r="T401" s="9">
        <f t="shared" si="145"/>
        <v>0</v>
      </c>
      <c r="U401" s="11"/>
      <c r="V401" s="9">
        <f t="shared" si="146"/>
        <v>0</v>
      </c>
      <c r="W401" s="11"/>
      <c r="X401" s="9">
        <f t="shared" si="147"/>
        <v>0</v>
      </c>
      <c r="Y401" s="10"/>
      <c r="Z401" s="9">
        <f t="shared" si="156"/>
        <v>0</v>
      </c>
      <c r="AA401" s="11"/>
      <c r="AB401" s="9">
        <f t="shared" si="157"/>
        <v>0</v>
      </c>
      <c r="AC401" s="11"/>
      <c r="AD401" s="9">
        <f t="shared" si="148"/>
        <v>0</v>
      </c>
      <c r="AE401" s="11"/>
      <c r="AF401" s="9">
        <f t="shared" si="149"/>
        <v>0</v>
      </c>
      <c r="AG401" s="11"/>
      <c r="AH401" s="9">
        <f t="shared" si="150"/>
        <v>0</v>
      </c>
      <c r="AI401" s="11"/>
      <c r="AJ401" s="9">
        <f t="shared" si="151"/>
        <v>0</v>
      </c>
      <c r="AK401" s="10"/>
      <c r="AL401" s="12">
        <f t="shared" si="152"/>
        <v>0</v>
      </c>
      <c r="AM401" s="13">
        <f t="shared" si="158"/>
        <v>2778.8</v>
      </c>
    </row>
    <row r="402" spans="1:39" hidden="1" x14ac:dyDescent="0.25">
      <c r="A402" s="20" t="s">
        <v>357</v>
      </c>
      <c r="B402" s="15" t="s">
        <v>368</v>
      </c>
      <c r="C402" s="46" t="s">
        <v>15</v>
      </c>
      <c r="D402" s="59">
        <v>59.6</v>
      </c>
      <c r="E402" s="70">
        <v>0</v>
      </c>
      <c r="F402" s="9">
        <f t="shared" si="153"/>
        <v>0</v>
      </c>
      <c r="G402" s="69">
        <v>0</v>
      </c>
      <c r="H402" s="9">
        <f t="shared" si="154"/>
        <v>0</v>
      </c>
      <c r="I402" s="10"/>
      <c r="J402" s="9">
        <f t="shared" si="141"/>
        <v>0</v>
      </c>
      <c r="K402" s="11"/>
      <c r="L402" s="9">
        <f t="shared" si="142"/>
        <v>0</v>
      </c>
      <c r="M402" s="10"/>
      <c r="N402" s="9">
        <f t="shared" si="155"/>
        <v>0</v>
      </c>
      <c r="O402" s="10"/>
      <c r="P402" s="9">
        <f t="shared" si="143"/>
        <v>0</v>
      </c>
      <c r="Q402" s="10"/>
      <c r="R402" s="9">
        <f t="shared" si="144"/>
        <v>0</v>
      </c>
      <c r="S402" s="10"/>
      <c r="T402" s="9">
        <f t="shared" si="145"/>
        <v>0</v>
      </c>
      <c r="U402" s="11"/>
      <c r="V402" s="9">
        <f t="shared" si="146"/>
        <v>0</v>
      </c>
      <c r="W402" s="11"/>
      <c r="X402" s="9">
        <f t="shared" si="147"/>
        <v>0</v>
      </c>
      <c r="Y402" s="10"/>
      <c r="Z402" s="9">
        <f t="shared" si="156"/>
        <v>0</v>
      </c>
      <c r="AA402" s="11"/>
      <c r="AB402" s="9">
        <f t="shared" si="157"/>
        <v>0</v>
      </c>
      <c r="AC402" s="11"/>
      <c r="AD402" s="9">
        <f t="shared" si="148"/>
        <v>0</v>
      </c>
      <c r="AE402" s="11"/>
      <c r="AF402" s="9">
        <f t="shared" si="149"/>
        <v>0</v>
      </c>
      <c r="AG402" s="11"/>
      <c r="AH402" s="9">
        <f t="shared" si="150"/>
        <v>0</v>
      </c>
      <c r="AI402" s="11"/>
      <c r="AJ402" s="9">
        <f t="shared" si="151"/>
        <v>0</v>
      </c>
      <c r="AK402" s="10"/>
      <c r="AL402" s="12">
        <f t="shared" si="152"/>
        <v>0</v>
      </c>
      <c r="AM402" s="13">
        <f t="shared" si="158"/>
        <v>0</v>
      </c>
    </row>
    <row r="403" spans="1:39" hidden="1" x14ac:dyDescent="0.25">
      <c r="A403" s="20" t="s">
        <v>357</v>
      </c>
      <c r="B403" s="15" t="s">
        <v>476</v>
      </c>
      <c r="C403" s="44" t="s">
        <v>369</v>
      </c>
      <c r="D403" s="56">
        <v>13</v>
      </c>
      <c r="E403" s="70">
        <v>0</v>
      </c>
      <c r="F403" s="9">
        <f t="shared" si="153"/>
        <v>0</v>
      </c>
      <c r="G403" s="69">
        <v>0</v>
      </c>
      <c r="H403" s="9">
        <f t="shared" si="154"/>
        <v>0</v>
      </c>
      <c r="I403" s="10"/>
      <c r="J403" s="9">
        <f t="shared" si="141"/>
        <v>0</v>
      </c>
      <c r="K403" s="11"/>
      <c r="L403" s="9">
        <f t="shared" si="142"/>
        <v>0</v>
      </c>
      <c r="M403" s="10"/>
      <c r="N403" s="9">
        <f t="shared" si="155"/>
        <v>0</v>
      </c>
      <c r="O403" s="10"/>
      <c r="P403" s="9">
        <f t="shared" si="143"/>
        <v>0</v>
      </c>
      <c r="Q403" s="10"/>
      <c r="R403" s="9">
        <f t="shared" si="144"/>
        <v>0</v>
      </c>
      <c r="S403" s="10"/>
      <c r="T403" s="9">
        <f t="shared" si="145"/>
        <v>0</v>
      </c>
      <c r="U403" s="11"/>
      <c r="V403" s="9">
        <f t="shared" si="146"/>
        <v>0</v>
      </c>
      <c r="W403" s="11"/>
      <c r="X403" s="9">
        <f t="shared" si="147"/>
        <v>0</v>
      </c>
      <c r="Y403" s="10"/>
      <c r="Z403" s="9">
        <f t="shared" si="156"/>
        <v>0</v>
      </c>
      <c r="AA403" s="11"/>
      <c r="AB403" s="9">
        <f t="shared" si="157"/>
        <v>0</v>
      </c>
      <c r="AC403" s="11"/>
      <c r="AD403" s="9">
        <f t="shared" si="148"/>
        <v>0</v>
      </c>
      <c r="AE403" s="11"/>
      <c r="AF403" s="9">
        <f t="shared" si="149"/>
        <v>0</v>
      </c>
      <c r="AG403" s="11"/>
      <c r="AH403" s="9">
        <f t="shared" si="150"/>
        <v>0</v>
      </c>
      <c r="AI403" s="11"/>
      <c r="AJ403" s="9">
        <f t="shared" si="151"/>
        <v>0</v>
      </c>
      <c r="AK403" s="10"/>
      <c r="AL403" s="12">
        <f t="shared" si="152"/>
        <v>0</v>
      </c>
      <c r="AM403" s="13">
        <f t="shared" si="158"/>
        <v>0</v>
      </c>
    </row>
    <row r="404" spans="1:39" hidden="1" x14ac:dyDescent="0.25">
      <c r="A404" s="20" t="s">
        <v>357</v>
      </c>
      <c r="B404" s="15" t="s">
        <v>370</v>
      </c>
      <c r="C404" s="44" t="s">
        <v>15</v>
      </c>
      <c r="D404" s="56">
        <v>35.99</v>
      </c>
      <c r="E404" s="70">
        <v>0</v>
      </c>
      <c r="F404" s="9">
        <f t="shared" si="153"/>
        <v>0</v>
      </c>
      <c r="G404" s="69">
        <v>2</v>
      </c>
      <c r="H404" s="9">
        <f t="shared" si="154"/>
        <v>71.98</v>
      </c>
      <c r="I404" s="10"/>
      <c r="J404" s="9">
        <f t="shared" si="141"/>
        <v>0</v>
      </c>
      <c r="K404" s="11"/>
      <c r="L404" s="9">
        <f t="shared" si="142"/>
        <v>0</v>
      </c>
      <c r="M404" s="10"/>
      <c r="N404" s="9">
        <f t="shared" si="155"/>
        <v>0</v>
      </c>
      <c r="O404" s="10"/>
      <c r="P404" s="9">
        <f t="shared" si="143"/>
        <v>0</v>
      </c>
      <c r="Q404" s="10"/>
      <c r="R404" s="9">
        <f t="shared" si="144"/>
        <v>0</v>
      </c>
      <c r="S404" s="10"/>
      <c r="T404" s="9">
        <f t="shared" si="145"/>
        <v>0</v>
      </c>
      <c r="U404" s="11"/>
      <c r="V404" s="9">
        <f t="shared" si="146"/>
        <v>0</v>
      </c>
      <c r="W404" s="11"/>
      <c r="X404" s="9">
        <f t="shared" si="147"/>
        <v>0</v>
      </c>
      <c r="Y404" s="10"/>
      <c r="Z404" s="9">
        <f t="shared" si="156"/>
        <v>0</v>
      </c>
      <c r="AA404" s="11"/>
      <c r="AB404" s="9">
        <f t="shared" si="157"/>
        <v>0</v>
      </c>
      <c r="AC404" s="11"/>
      <c r="AD404" s="9">
        <f t="shared" si="148"/>
        <v>0</v>
      </c>
      <c r="AE404" s="11"/>
      <c r="AF404" s="9">
        <f t="shared" si="149"/>
        <v>0</v>
      </c>
      <c r="AG404" s="11"/>
      <c r="AH404" s="9">
        <f t="shared" si="150"/>
        <v>0</v>
      </c>
      <c r="AI404" s="11"/>
      <c r="AJ404" s="9">
        <f t="shared" si="151"/>
        <v>0</v>
      </c>
      <c r="AK404" s="10"/>
      <c r="AL404" s="12">
        <f t="shared" si="152"/>
        <v>0</v>
      </c>
      <c r="AM404" s="13">
        <f t="shared" si="158"/>
        <v>71.98</v>
      </c>
    </row>
    <row r="405" spans="1:39" hidden="1" x14ac:dyDescent="0.25">
      <c r="A405" s="20" t="s">
        <v>357</v>
      </c>
      <c r="B405" s="15" t="s">
        <v>371</v>
      </c>
      <c r="C405" s="46" t="s">
        <v>349</v>
      </c>
      <c r="D405" s="56">
        <f>246.44/20</f>
        <v>12.321999999999999</v>
      </c>
      <c r="E405" s="70">
        <v>0</v>
      </c>
      <c r="F405" s="9">
        <f t="shared" si="153"/>
        <v>0</v>
      </c>
      <c r="G405" s="69">
        <v>0</v>
      </c>
      <c r="H405" s="9">
        <f t="shared" si="154"/>
        <v>0</v>
      </c>
      <c r="I405" s="10"/>
      <c r="J405" s="9">
        <f t="shared" si="141"/>
        <v>0</v>
      </c>
      <c r="K405" s="11"/>
      <c r="L405" s="9">
        <f t="shared" si="142"/>
        <v>0</v>
      </c>
      <c r="M405" s="10"/>
      <c r="N405" s="9">
        <f t="shared" si="155"/>
        <v>0</v>
      </c>
      <c r="O405" s="10"/>
      <c r="P405" s="9">
        <f t="shared" si="143"/>
        <v>0</v>
      </c>
      <c r="Q405" s="10"/>
      <c r="R405" s="9">
        <f t="shared" si="144"/>
        <v>0</v>
      </c>
      <c r="S405" s="10"/>
      <c r="T405" s="9">
        <f t="shared" si="145"/>
        <v>0</v>
      </c>
      <c r="U405" s="11"/>
      <c r="V405" s="9">
        <f t="shared" si="146"/>
        <v>0</v>
      </c>
      <c r="W405" s="11"/>
      <c r="X405" s="9">
        <f t="shared" si="147"/>
        <v>0</v>
      </c>
      <c r="Y405" s="10"/>
      <c r="Z405" s="9">
        <f t="shared" si="156"/>
        <v>0</v>
      </c>
      <c r="AA405" s="11"/>
      <c r="AB405" s="9">
        <f t="shared" si="157"/>
        <v>0</v>
      </c>
      <c r="AC405" s="11"/>
      <c r="AD405" s="9">
        <f t="shared" si="148"/>
        <v>0</v>
      </c>
      <c r="AE405" s="11"/>
      <c r="AF405" s="9">
        <f t="shared" si="149"/>
        <v>0</v>
      </c>
      <c r="AG405" s="11"/>
      <c r="AH405" s="9">
        <f t="shared" si="150"/>
        <v>0</v>
      </c>
      <c r="AI405" s="11"/>
      <c r="AJ405" s="9">
        <f t="shared" si="151"/>
        <v>0</v>
      </c>
      <c r="AK405" s="10"/>
      <c r="AL405" s="12">
        <f t="shared" si="152"/>
        <v>0</v>
      </c>
      <c r="AM405" s="13">
        <f t="shared" si="158"/>
        <v>0</v>
      </c>
    </row>
    <row r="406" spans="1:39" hidden="1" x14ac:dyDescent="0.25">
      <c r="A406" s="20" t="s">
        <v>357</v>
      </c>
      <c r="B406" s="15" t="s">
        <v>372</v>
      </c>
      <c r="C406" s="46" t="s">
        <v>15</v>
      </c>
      <c r="D406" s="56">
        <v>20.100000000000001</v>
      </c>
      <c r="E406" s="70">
        <v>0</v>
      </c>
      <c r="F406" s="9">
        <f t="shared" si="153"/>
        <v>0</v>
      </c>
      <c r="G406" s="69">
        <v>40</v>
      </c>
      <c r="H406" s="9">
        <f t="shared" si="154"/>
        <v>804</v>
      </c>
      <c r="I406" s="10"/>
      <c r="J406" s="9">
        <f t="shared" si="141"/>
        <v>0</v>
      </c>
      <c r="K406" s="11"/>
      <c r="L406" s="9">
        <f t="shared" si="142"/>
        <v>0</v>
      </c>
      <c r="M406" s="10"/>
      <c r="N406" s="9">
        <f t="shared" si="155"/>
        <v>0</v>
      </c>
      <c r="O406" s="10"/>
      <c r="P406" s="9">
        <f t="shared" si="143"/>
        <v>0</v>
      </c>
      <c r="Q406" s="10"/>
      <c r="R406" s="9">
        <f t="shared" si="144"/>
        <v>0</v>
      </c>
      <c r="S406" s="10"/>
      <c r="T406" s="9">
        <f t="shared" si="145"/>
        <v>0</v>
      </c>
      <c r="U406" s="11"/>
      <c r="V406" s="9">
        <f t="shared" si="146"/>
        <v>0</v>
      </c>
      <c r="W406" s="11"/>
      <c r="X406" s="9">
        <f t="shared" si="147"/>
        <v>0</v>
      </c>
      <c r="Y406" s="10"/>
      <c r="Z406" s="9">
        <f t="shared" si="156"/>
        <v>0</v>
      </c>
      <c r="AA406" s="11"/>
      <c r="AB406" s="9">
        <f t="shared" si="157"/>
        <v>0</v>
      </c>
      <c r="AC406" s="11"/>
      <c r="AD406" s="9">
        <f t="shared" si="148"/>
        <v>0</v>
      </c>
      <c r="AE406" s="11"/>
      <c r="AF406" s="9">
        <f t="shared" si="149"/>
        <v>0</v>
      </c>
      <c r="AG406" s="11"/>
      <c r="AH406" s="9">
        <f t="shared" si="150"/>
        <v>0</v>
      </c>
      <c r="AI406" s="11"/>
      <c r="AJ406" s="9">
        <f t="shared" si="151"/>
        <v>0</v>
      </c>
      <c r="AK406" s="10"/>
      <c r="AL406" s="12">
        <f t="shared" si="152"/>
        <v>0</v>
      </c>
      <c r="AM406" s="13">
        <f t="shared" si="158"/>
        <v>804</v>
      </c>
    </row>
    <row r="407" spans="1:39" hidden="1" x14ac:dyDescent="0.25">
      <c r="A407" s="20" t="s">
        <v>357</v>
      </c>
      <c r="B407" s="15" t="s">
        <v>373</v>
      </c>
      <c r="C407" s="49" t="s">
        <v>15</v>
      </c>
      <c r="D407" s="55">
        <v>19</v>
      </c>
      <c r="E407" s="70">
        <v>0</v>
      </c>
      <c r="F407" s="9">
        <f t="shared" si="153"/>
        <v>0</v>
      </c>
      <c r="G407" s="69">
        <v>2</v>
      </c>
      <c r="H407" s="9">
        <f t="shared" si="154"/>
        <v>38</v>
      </c>
      <c r="I407" s="10"/>
      <c r="J407" s="9">
        <f t="shared" si="141"/>
        <v>0</v>
      </c>
      <c r="K407" s="11"/>
      <c r="L407" s="9">
        <f t="shared" si="142"/>
        <v>0</v>
      </c>
      <c r="M407" s="10"/>
      <c r="N407" s="9">
        <f t="shared" si="155"/>
        <v>0</v>
      </c>
      <c r="O407" s="10"/>
      <c r="P407" s="9">
        <f t="shared" si="143"/>
        <v>0</v>
      </c>
      <c r="Q407" s="10"/>
      <c r="R407" s="9">
        <f t="shared" si="144"/>
        <v>0</v>
      </c>
      <c r="S407" s="10"/>
      <c r="T407" s="9">
        <f t="shared" si="145"/>
        <v>0</v>
      </c>
      <c r="U407" s="11"/>
      <c r="V407" s="9">
        <f t="shared" si="146"/>
        <v>0</v>
      </c>
      <c r="W407" s="11"/>
      <c r="X407" s="9">
        <f t="shared" si="147"/>
        <v>0</v>
      </c>
      <c r="Y407" s="10"/>
      <c r="Z407" s="9">
        <f t="shared" si="156"/>
        <v>0</v>
      </c>
      <c r="AA407" s="11"/>
      <c r="AB407" s="9">
        <f t="shared" si="157"/>
        <v>0</v>
      </c>
      <c r="AC407" s="11"/>
      <c r="AD407" s="9">
        <f t="shared" si="148"/>
        <v>0</v>
      </c>
      <c r="AE407" s="11"/>
      <c r="AF407" s="9">
        <f t="shared" si="149"/>
        <v>0</v>
      </c>
      <c r="AG407" s="11"/>
      <c r="AH407" s="9">
        <f t="shared" si="150"/>
        <v>0</v>
      </c>
      <c r="AI407" s="11"/>
      <c r="AJ407" s="9">
        <f t="shared" si="151"/>
        <v>0</v>
      </c>
      <c r="AK407" s="10"/>
      <c r="AL407" s="12">
        <f t="shared" si="152"/>
        <v>0</v>
      </c>
      <c r="AM407" s="13">
        <f t="shared" si="158"/>
        <v>38</v>
      </c>
    </row>
    <row r="408" spans="1:39" hidden="1" x14ac:dyDescent="0.25">
      <c r="A408" s="20" t="s">
        <v>357</v>
      </c>
      <c r="B408" s="15" t="s">
        <v>433</v>
      </c>
      <c r="C408" s="49" t="s">
        <v>15</v>
      </c>
      <c r="D408" s="55">
        <v>0</v>
      </c>
      <c r="E408" s="70">
        <v>0</v>
      </c>
      <c r="F408" s="9">
        <f t="shared" si="153"/>
        <v>0</v>
      </c>
      <c r="G408" s="69">
        <v>0</v>
      </c>
      <c r="H408" s="9">
        <f t="shared" si="154"/>
        <v>0</v>
      </c>
      <c r="I408" s="10"/>
      <c r="J408" s="9">
        <f t="shared" si="141"/>
        <v>0</v>
      </c>
      <c r="K408" s="11"/>
      <c r="L408" s="9">
        <f t="shared" si="142"/>
        <v>0</v>
      </c>
      <c r="M408" s="10"/>
      <c r="N408" s="9">
        <f t="shared" si="155"/>
        <v>0</v>
      </c>
      <c r="O408" s="10"/>
      <c r="P408" s="9">
        <f t="shared" si="143"/>
        <v>0</v>
      </c>
      <c r="Q408" s="10"/>
      <c r="R408" s="9">
        <f t="shared" si="144"/>
        <v>0</v>
      </c>
      <c r="S408" s="10"/>
      <c r="T408" s="9">
        <f t="shared" si="145"/>
        <v>0</v>
      </c>
      <c r="U408" s="11"/>
      <c r="V408" s="9">
        <f t="shared" si="146"/>
        <v>0</v>
      </c>
      <c r="W408" s="11"/>
      <c r="X408" s="9">
        <f t="shared" si="147"/>
        <v>0</v>
      </c>
      <c r="Y408" s="10"/>
      <c r="Z408" s="9">
        <f t="shared" si="156"/>
        <v>0</v>
      </c>
      <c r="AA408" s="11"/>
      <c r="AB408" s="9">
        <f t="shared" si="157"/>
        <v>0</v>
      </c>
      <c r="AC408" s="11"/>
      <c r="AD408" s="9">
        <f t="shared" si="148"/>
        <v>0</v>
      </c>
      <c r="AE408" s="11"/>
      <c r="AF408" s="9">
        <f t="shared" si="149"/>
        <v>0</v>
      </c>
      <c r="AG408" s="11"/>
      <c r="AH408" s="9">
        <f t="shared" si="150"/>
        <v>0</v>
      </c>
      <c r="AI408" s="11"/>
      <c r="AJ408" s="9">
        <f t="shared" si="151"/>
        <v>0</v>
      </c>
      <c r="AK408" s="10"/>
      <c r="AL408" s="12">
        <f t="shared" si="152"/>
        <v>0</v>
      </c>
      <c r="AM408" s="13">
        <f t="shared" si="158"/>
        <v>0</v>
      </c>
    </row>
    <row r="409" spans="1:39" hidden="1" x14ac:dyDescent="0.25">
      <c r="A409" s="20" t="s">
        <v>357</v>
      </c>
      <c r="B409" s="15" t="s">
        <v>374</v>
      </c>
      <c r="C409" s="46" t="s">
        <v>349</v>
      </c>
      <c r="D409" s="56">
        <v>49.31</v>
      </c>
      <c r="E409" s="70">
        <v>0</v>
      </c>
      <c r="F409" s="9">
        <f t="shared" si="153"/>
        <v>0</v>
      </c>
      <c r="G409" s="69">
        <v>0</v>
      </c>
      <c r="H409" s="9">
        <f t="shared" si="154"/>
        <v>0</v>
      </c>
      <c r="I409" s="10"/>
      <c r="J409" s="9">
        <f t="shared" si="141"/>
        <v>0</v>
      </c>
      <c r="K409" s="11"/>
      <c r="L409" s="9">
        <f t="shared" si="142"/>
        <v>0</v>
      </c>
      <c r="M409" s="10"/>
      <c r="N409" s="9">
        <f t="shared" si="155"/>
        <v>0</v>
      </c>
      <c r="O409" s="10"/>
      <c r="P409" s="9">
        <f t="shared" si="143"/>
        <v>0</v>
      </c>
      <c r="Q409" s="10"/>
      <c r="R409" s="9">
        <f t="shared" si="144"/>
        <v>0</v>
      </c>
      <c r="S409" s="10"/>
      <c r="T409" s="9">
        <f t="shared" si="145"/>
        <v>0</v>
      </c>
      <c r="U409" s="11"/>
      <c r="V409" s="9">
        <f t="shared" si="146"/>
        <v>0</v>
      </c>
      <c r="W409" s="11"/>
      <c r="X409" s="9">
        <f t="shared" si="147"/>
        <v>0</v>
      </c>
      <c r="Y409" s="10"/>
      <c r="Z409" s="9">
        <f t="shared" si="156"/>
        <v>0</v>
      </c>
      <c r="AA409" s="11"/>
      <c r="AB409" s="9">
        <f t="shared" si="157"/>
        <v>0</v>
      </c>
      <c r="AC409" s="11"/>
      <c r="AD409" s="9">
        <f t="shared" si="148"/>
        <v>0</v>
      </c>
      <c r="AE409" s="11"/>
      <c r="AF409" s="9">
        <f t="shared" si="149"/>
        <v>0</v>
      </c>
      <c r="AG409" s="11"/>
      <c r="AH409" s="9">
        <f t="shared" si="150"/>
        <v>0</v>
      </c>
      <c r="AI409" s="11"/>
      <c r="AJ409" s="9">
        <f t="shared" si="151"/>
        <v>0</v>
      </c>
      <c r="AK409" s="10"/>
      <c r="AL409" s="12">
        <f t="shared" si="152"/>
        <v>0</v>
      </c>
      <c r="AM409" s="13">
        <f t="shared" si="158"/>
        <v>0</v>
      </c>
    </row>
    <row r="410" spans="1:39" hidden="1" x14ac:dyDescent="0.25">
      <c r="A410" s="20" t="s">
        <v>357</v>
      </c>
      <c r="B410" s="15" t="s">
        <v>441</v>
      </c>
      <c r="C410" s="46" t="s">
        <v>442</v>
      </c>
      <c r="D410" s="56">
        <v>16</v>
      </c>
      <c r="E410" s="70">
        <v>0</v>
      </c>
      <c r="F410" s="9">
        <f t="shared" si="153"/>
        <v>0</v>
      </c>
      <c r="G410" s="69">
        <v>0</v>
      </c>
      <c r="H410" s="9">
        <f t="shared" si="154"/>
        <v>0</v>
      </c>
      <c r="I410" s="10"/>
      <c r="J410" s="9">
        <f t="shared" ref="J410:J425" si="177">(I410*D410)*1.16</f>
        <v>0</v>
      </c>
      <c r="K410" s="11"/>
      <c r="L410" s="9">
        <f t="shared" ref="L410:L425" si="178">(K410*D410)*1.16</f>
        <v>0</v>
      </c>
      <c r="M410" s="10"/>
      <c r="N410" s="9">
        <f t="shared" si="155"/>
        <v>0</v>
      </c>
      <c r="O410" s="10"/>
      <c r="P410" s="9">
        <f t="shared" ref="P410:P425" si="179">(O410*D410)*1.16</f>
        <v>0</v>
      </c>
      <c r="Q410" s="10"/>
      <c r="R410" s="9">
        <f t="shared" ref="R410:R425" si="180">(Q410*D410)*1.16</f>
        <v>0</v>
      </c>
      <c r="S410" s="10"/>
      <c r="T410" s="9">
        <f t="shared" ref="T410:T425" si="181">(S410*D410)*1.16</f>
        <v>0</v>
      </c>
      <c r="U410" s="11"/>
      <c r="V410" s="9">
        <f t="shared" ref="V410:V425" si="182">(U410*D410)*1.16</f>
        <v>0</v>
      </c>
      <c r="W410" s="11"/>
      <c r="X410" s="9">
        <f t="shared" ref="X410:X425" si="183">(W410*D410)*1.16</f>
        <v>0</v>
      </c>
      <c r="Y410" s="10"/>
      <c r="Z410" s="9">
        <f t="shared" si="156"/>
        <v>0</v>
      </c>
      <c r="AA410" s="11"/>
      <c r="AB410" s="9">
        <f t="shared" si="157"/>
        <v>0</v>
      </c>
      <c r="AC410" s="11"/>
      <c r="AD410" s="9">
        <f t="shared" ref="AD410:AD425" si="184">(AC410*D410)*1.16</f>
        <v>0</v>
      </c>
      <c r="AE410" s="11"/>
      <c r="AF410" s="9">
        <f t="shared" ref="AF410:AF425" si="185">(AE410*D410)*1.16</f>
        <v>0</v>
      </c>
      <c r="AG410" s="11"/>
      <c r="AH410" s="9">
        <f t="shared" ref="AH410:AH425" si="186">(AG410*D410)*1.16</f>
        <v>0</v>
      </c>
      <c r="AI410" s="11"/>
      <c r="AJ410" s="9">
        <f t="shared" ref="AJ410:AJ425" si="187">(AI410*D410)*1.16</f>
        <v>0</v>
      </c>
      <c r="AK410" s="10"/>
      <c r="AL410" s="12">
        <f t="shared" ref="AL410:AL425" si="188">(AK410*D410)*1.16</f>
        <v>0</v>
      </c>
      <c r="AM410" s="13">
        <f t="shared" si="158"/>
        <v>0</v>
      </c>
    </row>
    <row r="411" spans="1:39" hidden="1" x14ac:dyDescent="0.25">
      <c r="A411" s="20" t="s">
        <v>357</v>
      </c>
      <c r="B411" s="15" t="s">
        <v>375</v>
      </c>
      <c r="C411" s="44" t="s">
        <v>349</v>
      </c>
      <c r="D411" s="56">
        <f>344.04/20</f>
        <v>17.202000000000002</v>
      </c>
      <c r="E411" s="70">
        <v>0</v>
      </c>
      <c r="F411" s="9">
        <f t="shared" ref="F411:F425" si="189">D411*E411</f>
        <v>0</v>
      </c>
      <c r="G411" s="69">
        <v>0</v>
      </c>
      <c r="H411" s="9">
        <f t="shared" ref="H411:H420" si="190">D411*G411</f>
        <v>0</v>
      </c>
      <c r="I411" s="10"/>
      <c r="J411" s="9">
        <f t="shared" si="177"/>
        <v>0</v>
      </c>
      <c r="K411" s="11"/>
      <c r="L411" s="9">
        <f t="shared" si="178"/>
        <v>0</v>
      </c>
      <c r="M411" s="10"/>
      <c r="N411" s="9">
        <f t="shared" ref="N411:N425" si="191">(M411*D411)*1.16</f>
        <v>0</v>
      </c>
      <c r="O411" s="10"/>
      <c r="P411" s="9">
        <f t="shared" si="179"/>
        <v>0</v>
      </c>
      <c r="Q411" s="10"/>
      <c r="R411" s="9">
        <f t="shared" si="180"/>
        <v>0</v>
      </c>
      <c r="S411" s="10"/>
      <c r="T411" s="9">
        <f t="shared" si="181"/>
        <v>0</v>
      </c>
      <c r="U411" s="11"/>
      <c r="V411" s="9">
        <f t="shared" si="182"/>
        <v>0</v>
      </c>
      <c r="W411" s="11"/>
      <c r="X411" s="9">
        <f t="shared" si="183"/>
        <v>0</v>
      </c>
      <c r="Y411" s="10"/>
      <c r="Z411" s="9">
        <f t="shared" ref="Z411:Z425" si="192">(Y411*D411)*1.16</f>
        <v>0</v>
      </c>
      <c r="AA411" s="11"/>
      <c r="AB411" s="9">
        <f t="shared" ref="AB411:AB425" si="193">(AA411*D411)*1.16</f>
        <v>0</v>
      </c>
      <c r="AC411" s="11"/>
      <c r="AD411" s="9">
        <f t="shared" si="184"/>
        <v>0</v>
      </c>
      <c r="AE411" s="11"/>
      <c r="AF411" s="9">
        <f t="shared" si="185"/>
        <v>0</v>
      </c>
      <c r="AG411" s="11"/>
      <c r="AH411" s="9">
        <f t="shared" si="186"/>
        <v>0</v>
      </c>
      <c r="AI411" s="11"/>
      <c r="AJ411" s="9">
        <f t="shared" si="187"/>
        <v>0</v>
      </c>
      <c r="AK411" s="10"/>
      <c r="AL411" s="12">
        <f t="shared" si="188"/>
        <v>0</v>
      </c>
      <c r="AM411" s="13">
        <f t="shared" ref="AM411:AM425" si="194">F411+H411+J411+L411+N411+P411+R411+T411+V411+X411+Z411+AB411+AD411+AF411+AH411+AJ411+AL411</f>
        <v>0</v>
      </c>
    </row>
    <row r="412" spans="1:39" hidden="1" x14ac:dyDescent="0.25">
      <c r="A412" s="20" t="s">
        <v>357</v>
      </c>
      <c r="B412" s="15" t="s">
        <v>439</v>
      </c>
      <c r="C412" s="44" t="s">
        <v>442</v>
      </c>
      <c r="D412" s="56">
        <v>190.32</v>
      </c>
      <c r="E412" s="70">
        <v>0</v>
      </c>
      <c r="F412" s="9">
        <f t="shared" si="189"/>
        <v>0</v>
      </c>
      <c r="G412" s="69">
        <v>0</v>
      </c>
      <c r="H412" s="9">
        <f t="shared" si="190"/>
        <v>0</v>
      </c>
      <c r="I412" s="10"/>
      <c r="J412" s="9">
        <f t="shared" si="177"/>
        <v>0</v>
      </c>
      <c r="K412" s="11"/>
      <c r="L412" s="9">
        <f t="shared" si="178"/>
        <v>0</v>
      </c>
      <c r="M412" s="10"/>
      <c r="N412" s="9">
        <f t="shared" si="191"/>
        <v>0</v>
      </c>
      <c r="O412" s="10"/>
      <c r="P412" s="9">
        <f t="shared" si="179"/>
        <v>0</v>
      </c>
      <c r="Q412" s="10"/>
      <c r="R412" s="9">
        <f t="shared" si="180"/>
        <v>0</v>
      </c>
      <c r="S412" s="10"/>
      <c r="T412" s="9">
        <f t="shared" si="181"/>
        <v>0</v>
      </c>
      <c r="U412" s="11"/>
      <c r="V412" s="9">
        <f t="shared" si="182"/>
        <v>0</v>
      </c>
      <c r="W412" s="11"/>
      <c r="X412" s="9">
        <f t="shared" si="183"/>
        <v>0</v>
      </c>
      <c r="Y412" s="10"/>
      <c r="Z412" s="9">
        <f t="shared" si="192"/>
        <v>0</v>
      </c>
      <c r="AA412" s="11"/>
      <c r="AB412" s="9">
        <f t="shared" si="193"/>
        <v>0</v>
      </c>
      <c r="AC412" s="11"/>
      <c r="AD412" s="9">
        <f t="shared" si="184"/>
        <v>0</v>
      </c>
      <c r="AE412" s="11"/>
      <c r="AF412" s="9">
        <f t="shared" si="185"/>
        <v>0</v>
      </c>
      <c r="AG412" s="11"/>
      <c r="AH412" s="9">
        <f t="shared" si="186"/>
        <v>0</v>
      </c>
      <c r="AI412" s="11"/>
      <c r="AJ412" s="9">
        <f t="shared" si="187"/>
        <v>0</v>
      </c>
      <c r="AK412" s="10"/>
      <c r="AL412" s="12">
        <f t="shared" si="188"/>
        <v>0</v>
      </c>
      <c r="AM412" s="13">
        <f t="shared" si="194"/>
        <v>0</v>
      </c>
    </row>
    <row r="413" spans="1:39" hidden="1" x14ac:dyDescent="0.25">
      <c r="A413" s="20" t="s">
        <v>357</v>
      </c>
      <c r="B413" s="15" t="s">
        <v>376</v>
      </c>
      <c r="C413" s="44" t="s">
        <v>349</v>
      </c>
      <c r="D413" s="55">
        <v>34</v>
      </c>
      <c r="E413" s="70">
        <v>0</v>
      </c>
      <c r="F413" s="9">
        <f t="shared" si="189"/>
        <v>0</v>
      </c>
      <c r="G413" s="69">
        <v>0</v>
      </c>
      <c r="H413" s="9">
        <f t="shared" si="190"/>
        <v>0</v>
      </c>
      <c r="I413" s="10"/>
      <c r="J413" s="9">
        <f t="shared" si="177"/>
        <v>0</v>
      </c>
      <c r="K413" s="11"/>
      <c r="L413" s="9">
        <f t="shared" si="178"/>
        <v>0</v>
      </c>
      <c r="M413" s="10"/>
      <c r="N413" s="9">
        <f t="shared" si="191"/>
        <v>0</v>
      </c>
      <c r="O413" s="10"/>
      <c r="P413" s="9">
        <f t="shared" si="179"/>
        <v>0</v>
      </c>
      <c r="Q413" s="10"/>
      <c r="R413" s="9">
        <f t="shared" si="180"/>
        <v>0</v>
      </c>
      <c r="S413" s="10"/>
      <c r="T413" s="9">
        <f t="shared" si="181"/>
        <v>0</v>
      </c>
      <c r="U413" s="11"/>
      <c r="V413" s="9">
        <f t="shared" si="182"/>
        <v>0</v>
      </c>
      <c r="W413" s="11"/>
      <c r="X413" s="9">
        <f t="shared" si="183"/>
        <v>0</v>
      </c>
      <c r="Y413" s="10"/>
      <c r="Z413" s="9">
        <f t="shared" si="192"/>
        <v>0</v>
      </c>
      <c r="AA413" s="11"/>
      <c r="AB413" s="9">
        <f t="shared" si="193"/>
        <v>0</v>
      </c>
      <c r="AC413" s="11"/>
      <c r="AD413" s="9">
        <f t="shared" si="184"/>
        <v>0</v>
      </c>
      <c r="AE413" s="11"/>
      <c r="AF413" s="9">
        <f t="shared" si="185"/>
        <v>0</v>
      </c>
      <c r="AG413" s="11"/>
      <c r="AH413" s="9">
        <f t="shared" si="186"/>
        <v>0</v>
      </c>
      <c r="AI413" s="11"/>
      <c r="AJ413" s="9">
        <f t="shared" si="187"/>
        <v>0</v>
      </c>
      <c r="AK413" s="10"/>
      <c r="AL413" s="12">
        <f t="shared" si="188"/>
        <v>0</v>
      </c>
      <c r="AM413" s="13">
        <f t="shared" si="194"/>
        <v>0</v>
      </c>
    </row>
    <row r="414" spans="1:39" hidden="1" x14ac:dyDescent="0.25">
      <c r="A414" s="20" t="s">
        <v>357</v>
      </c>
      <c r="B414" s="15" t="s">
        <v>377</v>
      </c>
      <c r="C414" s="44" t="s">
        <v>349</v>
      </c>
      <c r="D414" s="56">
        <v>10</v>
      </c>
      <c r="E414" s="70">
        <v>0</v>
      </c>
      <c r="F414" s="9">
        <f t="shared" si="189"/>
        <v>0</v>
      </c>
      <c r="G414" s="69">
        <v>0</v>
      </c>
      <c r="H414" s="9">
        <f t="shared" si="190"/>
        <v>0</v>
      </c>
      <c r="I414" s="10"/>
      <c r="J414" s="9">
        <f t="shared" si="177"/>
        <v>0</v>
      </c>
      <c r="K414" s="11"/>
      <c r="L414" s="9">
        <f t="shared" si="178"/>
        <v>0</v>
      </c>
      <c r="M414" s="10"/>
      <c r="N414" s="9">
        <f t="shared" si="191"/>
        <v>0</v>
      </c>
      <c r="O414" s="10"/>
      <c r="P414" s="9">
        <f t="shared" si="179"/>
        <v>0</v>
      </c>
      <c r="Q414" s="10"/>
      <c r="R414" s="9">
        <f t="shared" si="180"/>
        <v>0</v>
      </c>
      <c r="S414" s="10"/>
      <c r="T414" s="9">
        <f t="shared" si="181"/>
        <v>0</v>
      </c>
      <c r="U414" s="11"/>
      <c r="V414" s="9">
        <f t="shared" si="182"/>
        <v>0</v>
      </c>
      <c r="W414" s="11"/>
      <c r="X414" s="9">
        <f t="shared" si="183"/>
        <v>0</v>
      </c>
      <c r="Y414" s="10"/>
      <c r="Z414" s="9">
        <f t="shared" si="192"/>
        <v>0</v>
      </c>
      <c r="AA414" s="11"/>
      <c r="AB414" s="9">
        <f t="shared" si="193"/>
        <v>0</v>
      </c>
      <c r="AC414" s="11"/>
      <c r="AD414" s="9">
        <f t="shared" si="184"/>
        <v>0</v>
      </c>
      <c r="AE414" s="11"/>
      <c r="AF414" s="9">
        <f t="shared" si="185"/>
        <v>0</v>
      </c>
      <c r="AG414" s="11"/>
      <c r="AH414" s="9">
        <f t="shared" si="186"/>
        <v>0</v>
      </c>
      <c r="AI414" s="11"/>
      <c r="AJ414" s="9">
        <f t="shared" si="187"/>
        <v>0</v>
      </c>
      <c r="AK414" s="10"/>
      <c r="AL414" s="12">
        <f t="shared" si="188"/>
        <v>0</v>
      </c>
      <c r="AM414" s="13">
        <f t="shared" si="194"/>
        <v>0</v>
      </c>
    </row>
    <row r="415" spans="1:39" hidden="1" x14ac:dyDescent="0.25">
      <c r="A415" s="20" t="s">
        <v>357</v>
      </c>
      <c r="B415" s="15" t="s">
        <v>378</v>
      </c>
      <c r="C415" s="44" t="s">
        <v>379</v>
      </c>
      <c r="D415" s="56">
        <f>109.8/5</f>
        <v>21.96</v>
      </c>
      <c r="E415" s="70">
        <v>0</v>
      </c>
      <c r="F415" s="9">
        <f t="shared" si="189"/>
        <v>0</v>
      </c>
      <c r="G415" s="69">
        <v>0</v>
      </c>
      <c r="H415" s="9">
        <f t="shared" si="190"/>
        <v>0</v>
      </c>
      <c r="I415" s="10"/>
      <c r="J415" s="9">
        <f t="shared" si="177"/>
        <v>0</v>
      </c>
      <c r="K415" s="11"/>
      <c r="L415" s="9">
        <f t="shared" si="178"/>
        <v>0</v>
      </c>
      <c r="M415" s="10"/>
      <c r="N415" s="9">
        <f t="shared" si="191"/>
        <v>0</v>
      </c>
      <c r="O415" s="10"/>
      <c r="P415" s="9">
        <f t="shared" si="179"/>
        <v>0</v>
      </c>
      <c r="Q415" s="10"/>
      <c r="R415" s="9">
        <f t="shared" si="180"/>
        <v>0</v>
      </c>
      <c r="S415" s="10"/>
      <c r="T415" s="9">
        <f t="shared" si="181"/>
        <v>0</v>
      </c>
      <c r="U415" s="11"/>
      <c r="V415" s="9">
        <f t="shared" si="182"/>
        <v>0</v>
      </c>
      <c r="W415" s="11"/>
      <c r="X415" s="9">
        <f t="shared" si="183"/>
        <v>0</v>
      </c>
      <c r="Y415" s="10"/>
      <c r="Z415" s="9">
        <f t="shared" si="192"/>
        <v>0</v>
      </c>
      <c r="AA415" s="11"/>
      <c r="AB415" s="9">
        <f t="shared" si="193"/>
        <v>0</v>
      </c>
      <c r="AC415" s="11"/>
      <c r="AD415" s="9">
        <f t="shared" si="184"/>
        <v>0</v>
      </c>
      <c r="AE415" s="11"/>
      <c r="AF415" s="9">
        <f t="shared" si="185"/>
        <v>0</v>
      </c>
      <c r="AG415" s="11"/>
      <c r="AH415" s="9">
        <f t="shared" si="186"/>
        <v>0</v>
      </c>
      <c r="AI415" s="11"/>
      <c r="AJ415" s="9">
        <f t="shared" si="187"/>
        <v>0</v>
      </c>
      <c r="AK415" s="10"/>
      <c r="AL415" s="12">
        <f t="shared" si="188"/>
        <v>0</v>
      </c>
      <c r="AM415" s="13">
        <f t="shared" si="194"/>
        <v>0</v>
      </c>
    </row>
    <row r="416" spans="1:39" hidden="1" x14ac:dyDescent="0.25">
      <c r="A416" s="14" t="s">
        <v>357</v>
      </c>
      <c r="B416" s="15" t="s">
        <v>380</v>
      </c>
      <c r="C416" s="44" t="s">
        <v>29</v>
      </c>
      <c r="D416" s="56">
        <f>343.22/12</f>
        <v>28.60166666666667</v>
      </c>
      <c r="E416" s="70">
        <v>0</v>
      </c>
      <c r="F416" s="9">
        <f t="shared" si="189"/>
        <v>0</v>
      </c>
      <c r="G416" s="69">
        <v>0</v>
      </c>
      <c r="H416" s="9">
        <f t="shared" si="190"/>
        <v>0</v>
      </c>
      <c r="I416" s="10"/>
      <c r="J416" s="9">
        <f t="shared" si="177"/>
        <v>0</v>
      </c>
      <c r="K416" s="11"/>
      <c r="L416" s="9">
        <f t="shared" si="178"/>
        <v>0</v>
      </c>
      <c r="M416" s="10"/>
      <c r="N416" s="9">
        <f t="shared" si="191"/>
        <v>0</v>
      </c>
      <c r="O416" s="10"/>
      <c r="P416" s="9">
        <f t="shared" si="179"/>
        <v>0</v>
      </c>
      <c r="Q416" s="10"/>
      <c r="R416" s="9">
        <f t="shared" si="180"/>
        <v>0</v>
      </c>
      <c r="S416" s="10"/>
      <c r="T416" s="9">
        <f t="shared" si="181"/>
        <v>0</v>
      </c>
      <c r="U416" s="11"/>
      <c r="V416" s="9">
        <f t="shared" si="182"/>
        <v>0</v>
      </c>
      <c r="W416" s="11"/>
      <c r="X416" s="9">
        <f t="shared" si="183"/>
        <v>0</v>
      </c>
      <c r="Y416" s="10"/>
      <c r="Z416" s="9">
        <f t="shared" si="192"/>
        <v>0</v>
      </c>
      <c r="AA416" s="11"/>
      <c r="AB416" s="9">
        <f t="shared" si="193"/>
        <v>0</v>
      </c>
      <c r="AC416" s="11"/>
      <c r="AD416" s="9">
        <f t="shared" si="184"/>
        <v>0</v>
      </c>
      <c r="AE416" s="11"/>
      <c r="AF416" s="9">
        <f t="shared" si="185"/>
        <v>0</v>
      </c>
      <c r="AG416" s="11"/>
      <c r="AH416" s="9">
        <f t="shared" si="186"/>
        <v>0</v>
      </c>
      <c r="AI416" s="11"/>
      <c r="AJ416" s="9">
        <f t="shared" si="187"/>
        <v>0</v>
      </c>
      <c r="AK416" s="10"/>
      <c r="AL416" s="12">
        <f t="shared" si="188"/>
        <v>0</v>
      </c>
      <c r="AM416" s="13">
        <f t="shared" si="194"/>
        <v>0</v>
      </c>
    </row>
    <row r="417" spans="1:39" hidden="1" x14ac:dyDescent="0.25">
      <c r="A417" s="20" t="s">
        <v>357</v>
      </c>
      <c r="B417" s="15" t="s">
        <v>381</v>
      </c>
      <c r="C417" s="44" t="s">
        <v>15</v>
      </c>
      <c r="D417" s="56">
        <v>11</v>
      </c>
      <c r="E417" s="70">
        <v>0</v>
      </c>
      <c r="F417" s="9">
        <f t="shared" si="189"/>
        <v>0</v>
      </c>
      <c r="G417" s="69">
        <v>56</v>
      </c>
      <c r="H417" s="9">
        <f t="shared" si="190"/>
        <v>616</v>
      </c>
      <c r="I417" s="10"/>
      <c r="J417" s="9">
        <f t="shared" si="177"/>
        <v>0</v>
      </c>
      <c r="K417" s="11"/>
      <c r="L417" s="9">
        <f t="shared" si="178"/>
        <v>0</v>
      </c>
      <c r="M417" s="10"/>
      <c r="N417" s="9">
        <f t="shared" si="191"/>
        <v>0</v>
      </c>
      <c r="O417" s="10"/>
      <c r="P417" s="9">
        <f t="shared" si="179"/>
        <v>0</v>
      </c>
      <c r="Q417" s="10"/>
      <c r="R417" s="9">
        <f t="shared" si="180"/>
        <v>0</v>
      </c>
      <c r="S417" s="10"/>
      <c r="T417" s="9">
        <f t="shared" si="181"/>
        <v>0</v>
      </c>
      <c r="U417" s="11"/>
      <c r="V417" s="9">
        <f t="shared" si="182"/>
        <v>0</v>
      </c>
      <c r="W417" s="11"/>
      <c r="X417" s="9">
        <f t="shared" si="183"/>
        <v>0</v>
      </c>
      <c r="Y417" s="10"/>
      <c r="Z417" s="9">
        <f t="shared" si="192"/>
        <v>0</v>
      </c>
      <c r="AA417" s="11"/>
      <c r="AB417" s="9">
        <f t="shared" si="193"/>
        <v>0</v>
      </c>
      <c r="AC417" s="11"/>
      <c r="AD417" s="9">
        <f t="shared" si="184"/>
        <v>0</v>
      </c>
      <c r="AE417" s="11"/>
      <c r="AF417" s="9">
        <f t="shared" si="185"/>
        <v>0</v>
      </c>
      <c r="AG417" s="11"/>
      <c r="AH417" s="9">
        <f t="shared" si="186"/>
        <v>0</v>
      </c>
      <c r="AI417" s="11"/>
      <c r="AJ417" s="9">
        <f t="shared" si="187"/>
        <v>0</v>
      </c>
      <c r="AK417" s="10"/>
      <c r="AL417" s="12">
        <f t="shared" si="188"/>
        <v>0</v>
      </c>
      <c r="AM417" s="13">
        <f t="shared" si="194"/>
        <v>616</v>
      </c>
    </row>
    <row r="418" spans="1:39" hidden="1" x14ac:dyDescent="0.25">
      <c r="A418" s="20" t="s">
        <v>357</v>
      </c>
      <c r="B418" s="15" t="s">
        <v>382</v>
      </c>
      <c r="C418" s="46" t="s">
        <v>349</v>
      </c>
      <c r="D418" s="56">
        <f>246.44/20</f>
        <v>12.321999999999999</v>
      </c>
      <c r="E418" s="70">
        <v>0</v>
      </c>
      <c r="F418" s="9">
        <f t="shared" si="189"/>
        <v>0</v>
      </c>
      <c r="G418" s="69">
        <v>20</v>
      </c>
      <c r="H418" s="9">
        <f t="shared" si="190"/>
        <v>246.44</v>
      </c>
      <c r="I418" s="10"/>
      <c r="J418" s="9">
        <f t="shared" si="177"/>
        <v>0</v>
      </c>
      <c r="K418" s="11"/>
      <c r="L418" s="9">
        <f t="shared" si="178"/>
        <v>0</v>
      </c>
      <c r="M418" s="10"/>
      <c r="N418" s="9">
        <f t="shared" si="191"/>
        <v>0</v>
      </c>
      <c r="O418" s="10"/>
      <c r="P418" s="9">
        <f t="shared" si="179"/>
        <v>0</v>
      </c>
      <c r="Q418" s="10"/>
      <c r="R418" s="9">
        <f t="shared" si="180"/>
        <v>0</v>
      </c>
      <c r="S418" s="10"/>
      <c r="T418" s="9">
        <f t="shared" si="181"/>
        <v>0</v>
      </c>
      <c r="U418" s="11"/>
      <c r="V418" s="9">
        <f t="shared" si="182"/>
        <v>0</v>
      </c>
      <c r="W418" s="11"/>
      <c r="X418" s="9">
        <f t="shared" si="183"/>
        <v>0</v>
      </c>
      <c r="Y418" s="10"/>
      <c r="Z418" s="9">
        <f t="shared" si="192"/>
        <v>0</v>
      </c>
      <c r="AA418" s="11"/>
      <c r="AB418" s="9">
        <f t="shared" si="193"/>
        <v>0</v>
      </c>
      <c r="AC418" s="11"/>
      <c r="AD418" s="9">
        <f t="shared" si="184"/>
        <v>0</v>
      </c>
      <c r="AE418" s="11"/>
      <c r="AF418" s="9">
        <f t="shared" si="185"/>
        <v>0</v>
      </c>
      <c r="AG418" s="11"/>
      <c r="AH418" s="9">
        <f t="shared" si="186"/>
        <v>0</v>
      </c>
      <c r="AI418" s="11"/>
      <c r="AJ418" s="9">
        <f t="shared" si="187"/>
        <v>0</v>
      </c>
      <c r="AK418" s="10"/>
      <c r="AL418" s="12">
        <f t="shared" si="188"/>
        <v>0</v>
      </c>
      <c r="AM418" s="13">
        <f t="shared" si="194"/>
        <v>246.44</v>
      </c>
    </row>
    <row r="419" spans="1:39" hidden="1" x14ac:dyDescent="0.25">
      <c r="A419" s="20" t="s">
        <v>357</v>
      </c>
      <c r="B419" s="15" t="s">
        <v>383</v>
      </c>
      <c r="C419" s="46" t="s">
        <v>349</v>
      </c>
      <c r="D419" s="59">
        <v>53.55</v>
      </c>
      <c r="E419" s="70">
        <v>0</v>
      </c>
      <c r="F419" s="9">
        <f t="shared" si="189"/>
        <v>0</v>
      </c>
      <c r="G419" s="69">
        <v>2</v>
      </c>
      <c r="H419" s="9">
        <f t="shared" si="190"/>
        <v>107.1</v>
      </c>
      <c r="I419" s="10"/>
      <c r="J419" s="9">
        <f t="shared" si="177"/>
        <v>0</v>
      </c>
      <c r="K419" s="11"/>
      <c r="L419" s="9">
        <f t="shared" si="178"/>
        <v>0</v>
      </c>
      <c r="M419" s="10"/>
      <c r="N419" s="9">
        <f t="shared" si="191"/>
        <v>0</v>
      </c>
      <c r="O419" s="10"/>
      <c r="P419" s="9">
        <f t="shared" si="179"/>
        <v>0</v>
      </c>
      <c r="Q419" s="10"/>
      <c r="R419" s="9">
        <f t="shared" si="180"/>
        <v>0</v>
      </c>
      <c r="S419" s="10"/>
      <c r="T419" s="9">
        <f t="shared" si="181"/>
        <v>0</v>
      </c>
      <c r="U419" s="11"/>
      <c r="V419" s="9">
        <f t="shared" si="182"/>
        <v>0</v>
      </c>
      <c r="W419" s="11"/>
      <c r="X419" s="9">
        <f t="shared" si="183"/>
        <v>0</v>
      </c>
      <c r="Y419" s="10"/>
      <c r="Z419" s="9">
        <f t="shared" si="192"/>
        <v>0</v>
      </c>
      <c r="AA419" s="11"/>
      <c r="AB419" s="9">
        <f t="shared" si="193"/>
        <v>0</v>
      </c>
      <c r="AC419" s="11"/>
      <c r="AD419" s="9">
        <f t="shared" si="184"/>
        <v>0</v>
      </c>
      <c r="AE419" s="11"/>
      <c r="AF419" s="9">
        <f t="shared" si="185"/>
        <v>0</v>
      </c>
      <c r="AG419" s="11"/>
      <c r="AH419" s="9">
        <f t="shared" si="186"/>
        <v>0</v>
      </c>
      <c r="AI419" s="11"/>
      <c r="AJ419" s="9">
        <f t="shared" si="187"/>
        <v>0</v>
      </c>
      <c r="AK419" s="10"/>
      <c r="AL419" s="12">
        <f t="shared" si="188"/>
        <v>0</v>
      </c>
      <c r="AM419" s="13">
        <f t="shared" si="194"/>
        <v>107.1</v>
      </c>
    </row>
    <row r="420" spans="1:39" hidden="1" x14ac:dyDescent="0.25">
      <c r="A420" s="22" t="s">
        <v>357</v>
      </c>
      <c r="B420" s="23" t="s">
        <v>384</v>
      </c>
      <c r="C420" s="50" t="s">
        <v>141</v>
      </c>
      <c r="D420" s="55">
        <v>298.95999999999998</v>
      </c>
      <c r="E420" s="70">
        <v>0</v>
      </c>
      <c r="F420" s="9">
        <f t="shared" si="189"/>
        <v>0</v>
      </c>
      <c r="G420" s="69">
        <v>0</v>
      </c>
      <c r="H420" s="9">
        <f t="shared" si="190"/>
        <v>0</v>
      </c>
      <c r="I420" s="10"/>
      <c r="J420" s="9">
        <f t="shared" si="177"/>
        <v>0</v>
      </c>
      <c r="K420" s="11"/>
      <c r="L420" s="9">
        <f t="shared" si="178"/>
        <v>0</v>
      </c>
      <c r="M420" s="10"/>
      <c r="N420" s="9">
        <f t="shared" si="191"/>
        <v>0</v>
      </c>
      <c r="O420" s="10"/>
      <c r="P420" s="9">
        <f t="shared" si="179"/>
        <v>0</v>
      </c>
      <c r="Q420" s="10"/>
      <c r="R420" s="9">
        <f t="shared" si="180"/>
        <v>0</v>
      </c>
      <c r="S420" s="10"/>
      <c r="T420" s="9">
        <f t="shared" si="181"/>
        <v>0</v>
      </c>
      <c r="U420" s="11"/>
      <c r="V420" s="9">
        <f t="shared" si="182"/>
        <v>0</v>
      </c>
      <c r="W420" s="11"/>
      <c r="X420" s="9">
        <f t="shared" si="183"/>
        <v>0</v>
      </c>
      <c r="Y420" s="10"/>
      <c r="Z420" s="9">
        <f t="shared" si="192"/>
        <v>0</v>
      </c>
      <c r="AA420" s="11"/>
      <c r="AB420" s="9">
        <f t="shared" si="193"/>
        <v>0</v>
      </c>
      <c r="AC420" s="11"/>
      <c r="AD420" s="9">
        <f t="shared" si="184"/>
        <v>0</v>
      </c>
      <c r="AE420" s="11"/>
      <c r="AF420" s="9">
        <f t="shared" si="185"/>
        <v>0</v>
      </c>
      <c r="AG420" s="11"/>
      <c r="AH420" s="9">
        <f t="shared" si="186"/>
        <v>0</v>
      </c>
      <c r="AI420" s="11"/>
      <c r="AJ420" s="9">
        <f t="shared" si="187"/>
        <v>0</v>
      </c>
      <c r="AK420" s="10"/>
      <c r="AL420" s="12">
        <f t="shared" si="188"/>
        <v>0</v>
      </c>
      <c r="AM420" s="13">
        <f t="shared" si="194"/>
        <v>0</v>
      </c>
    </row>
    <row r="421" spans="1:39" hidden="1" x14ac:dyDescent="0.25">
      <c r="A421" s="20" t="s">
        <v>357</v>
      </c>
      <c r="B421" s="15" t="s">
        <v>385</v>
      </c>
      <c r="C421" s="46" t="s">
        <v>349</v>
      </c>
      <c r="D421" s="56">
        <v>11.25</v>
      </c>
      <c r="E421" s="70">
        <v>0</v>
      </c>
      <c r="F421" s="9">
        <f t="shared" si="189"/>
        <v>0</v>
      </c>
      <c r="G421" s="69">
        <v>0</v>
      </c>
      <c r="H421" s="9">
        <f>D421*G421</f>
        <v>0</v>
      </c>
      <c r="I421" s="10"/>
      <c r="J421" s="9">
        <f t="shared" si="177"/>
        <v>0</v>
      </c>
      <c r="K421" s="11"/>
      <c r="L421" s="9">
        <f t="shared" si="178"/>
        <v>0</v>
      </c>
      <c r="M421" s="10"/>
      <c r="N421" s="9">
        <f t="shared" si="191"/>
        <v>0</v>
      </c>
      <c r="O421" s="10"/>
      <c r="P421" s="9">
        <f t="shared" si="179"/>
        <v>0</v>
      </c>
      <c r="Q421" s="10"/>
      <c r="R421" s="9">
        <f t="shared" si="180"/>
        <v>0</v>
      </c>
      <c r="S421" s="10"/>
      <c r="T421" s="9">
        <f t="shared" si="181"/>
        <v>0</v>
      </c>
      <c r="U421" s="11"/>
      <c r="V421" s="9">
        <f t="shared" si="182"/>
        <v>0</v>
      </c>
      <c r="W421" s="11"/>
      <c r="X421" s="9">
        <f t="shared" si="183"/>
        <v>0</v>
      </c>
      <c r="Y421" s="10"/>
      <c r="Z421" s="9">
        <f t="shared" si="192"/>
        <v>0</v>
      </c>
      <c r="AA421" s="11"/>
      <c r="AB421" s="9">
        <f t="shared" si="193"/>
        <v>0</v>
      </c>
      <c r="AC421" s="11"/>
      <c r="AD421" s="9">
        <f t="shared" si="184"/>
        <v>0</v>
      </c>
      <c r="AE421" s="11"/>
      <c r="AF421" s="9">
        <f t="shared" si="185"/>
        <v>0</v>
      </c>
      <c r="AG421" s="11"/>
      <c r="AH421" s="9">
        <f t="shared" si="186"/>
        <v>0</v>
      </c>
      <c r="AI421" s="11"/>
      <c r="AJ421" s="9">
        <f t="shared" si="187"/>
        <v>0</v>
      </c>
      <c r="AK421" s="10"/>
      <c r="AL421" s="12">
        <f t="shared" si="188"/>
        <v>0</v>
      </c>
      <c r="AM421" s="13">
        <f t="shared" si="194"/>
        <v>0</v>
      </c>
    </row>
    <row r="422" spans="1:39" hidden="1" x14ac:dyDescent="0.25">
      <c r="A422" s="22" t="s">
        <v>357</v>
      </c>
      <c r="B422" s="24" t="s">
        <v>386</v>
      </c>
      <c r="C422" s="61" t="s">
        <v>387</v>
      </c>
      <c r="D422" s="56">
        <f>249.31/20</f>
        <v>12.4655</v>
      </c>
      <c r="E422" s="70">
        <v>0</v>
      </c>
      <c r="F422" s="9">
        <f t="shared" si="189"/>
        <v>0</v>
      </c>
      <c r="G422" s="69">
        <v>20</v>
      </c>
      <c r="H422" s="9">
        <f>D422*G422</f>
        <v>249.31</v>
      </c>
      <c r="I422" s="10"/>
      <c r="J422" s="9">
        <f t="shared" si="177"/>
        <v>0</v>
      </c>
      <c r="K422" s="11"/>
      <c r="L422" s="9">
        <f t="shared" si="178"/>
        <v>0</v>
      </c>
      <c r="M422" s="10"/>
      <c r="N422" s="9">
        <f t="shared" si="191"/>
        <v>0</v>
      </c>
      <c r="O422" s="10"/>
      <c r="P422" s="9">
        <f t="shared" si="179"/>
        <v>0</v>
      </c>
      <c r="Q422" s="10"/>
      <c r="R422" s="9">
        <f t="shared" si="180"/>
        <v>0</v>
      </c>
      <c r="S422" s="10"/>
      <c r="T422" s="9">
        <f t="shared" si="181"/>
        <v>0</v>
      </c>
      <c r="U422" s="11"/>
      <c r="V422" s="9">
        <f t="shared" si="182"/>
        <v>0</v>
      </c>
      <c r="W422" s="11"/>
      <c r="X422" s="9">
        <f t="shared" si="183"/>
        <v>0</v>
      </c>
      <c r="Y422" s="10"/>
      <c r="Z422" s="9">
        <f t="shared" si="192"/>
        <v>0</v>
      </c>
      <c r="AA422" s="11"/>
      <c r="AB422" s="9">
        <f t="shared" si="193"/>
        <v>0</v>
      </c>
      <c r="AC422" s="11"/>
      <c r="AD422" s="9">
        <f t="shared" si="184"/>
        <v>0</v>
      </c>
      <c r="AE422" s="11"/>
      <c r="AF422" s="9">
        <f t="shared" si="185"/>
        <v>0</v>
      </c>
      <c r="AG422" s="11"/>
      <c r="AH422" s="9">
        <f t="shared" si="186"/>
        <v>0</v>
      </c>
      <c r="AI422" s="11"/>
      <c r="AJ422" s="9">
        <f t="shared" si="187"/>
        <v>0</v>
      </c>
      <c r="AK422" s="10"/>
      <c r="AL422" s="12">
        <f t="shared" si="188"/>
        <v>0</v>
      </c>
      <c r="AM422" s="13">
        <f t="shared" si="194"/>
        <v>249.31</v>
      </c>
    </row>
    <row r="423" spans="1:39" hidden="1" x14ac:dyDescent="0.25">
      <c r="A423" s="20" t="s">
        <v>357</v>
      </c>
      <c r="B423" s="15" t="s">
        <v>388</v>
      </c>
      <c r="C423" s="44" t="s">
        <v>15</v>
      </c>
      <c r="D423" s="56">
        <v>40.26</v>
      </c>
      <c r="E423" s="70">
        <v>0</v>
      </c>
      <c r="F423" s="9">
        <f t="shared" si="189"/>
        <v>0</v>
      </c>
      <c r="G423" s="69">
        <v>50</v>
      </c>
      <c r="H423" s="9">
        <f>D423*G423</f>
        <v>2013</v>
      </c>
      <c r="I423" s="10"/>
      <c r="J423" s="9">
        <f t="shared" si="177"/>
        <v>0</v>
      </c>
      <c r="K423" s="11"/>
      <c r="L423" s="9">
        <f t="shared" si="178"/>
        <v>0</v>
      </c>
      <c r="M423" s="10"/>
      <c r="N423" s="9">
        <f t="shared" si="191"/>
        <v>0</v>
      </c>
      <c r="O423" s="10"/>
      <c r="P423" s="9">
        <f t="shared" si="179"/>
        <v>0</v>
      </c>
      <c r="Q423" s="10"/>
      <c r="R423" s="9">
        <f t="shared" si="180"/>
        <v>0</v>
      </c>
      <c r="S423" s="10"/>
      <c r="T423" s="9">
        <f t="shared" si="181"/>
        <v>0</v>
      </c>
      <c r="U423" s="11"/>
      <c r="V423" s="9">
        <f t="shared" si="182"/>
        <v>0</v>
      </c>
      <c r="W423" s="11"/>
      <c r="X423" s="9">
        <f t="shared" si="183"/>
        <v>0</v>
      </c>
      <c r="Y423" s="10"/>
      <c r="Z423" s="9">
        <f t="shared" si="192"/>
        <v>0</v>
      </c>
      <c r="AA423" s="11"/>
      <c r="AB423" s="9">
        <f t="shared" si="193"/>
        <v>0</v>
      </c>
      <c r="AC423" s="11"/>
      <c r="AD423" s="9">
        <f t="shared" si="184"/>
        <v>0</v>
      </c>
      <c r="AE423" s="11"/>
      <c r="AF423" s="9">
        <f t="shared" si="185"/>
        <v>0</v>
      </c>
      <c r="AG423" s="11"/>
      <c r="AH423" s="9">
        <f t="shared" si="186"/>
        <v>0</v>
      </c>
      <c r="AI423" s="11"/>
      <c r="AJ423" s="9">
        <f t="shared" si="187"/>
        <v>0</v>
      </c>
      <c r="AK423" s="10"/>
      <c r="AL423" s="12">
        <f t="shared" si="188"/>
        <v>0</v>
      </c>
      <c r="AM423" s="13">
        <f t="shared" si="194"/>
        <v>2013</v>
      </c>
    </row>
    <row r="424" spans="1:39" hidden="1" x14ac:dyDescent="0.25">
      <c r="A424" s="22" t="s">
        <v>357</v>
      </c>
      <c r="B424" s="24" t="s">
        <v>389</v>
      </c>
      <c r="C424" s="50" t="s">
        <v>15</v>
      </c>
      <c r="D424" s="56">
        <v>15</v>
      </c>
      <c r="E424" s="70">
        <v>0</v>
      </c>
      <c r="F424" s="9">
        <f t="shared" si="189"/>
        <v>0</v>
      </c>
      <c r="G424" s="69">
        <v>1</v>
      </c>
      <c r="H424" s="9">
        <f>D424*G424</f>
        <v>15</v>
      </c>
      <c r="I424" s="10"/>
      <c r="J424" s="9">
        <f t="shared" si="177"/>
        <v>0</v>
      </c>
      <c r="K424" s="11"/>
      <c r="L424" s="9">
        <f t="shared" si="178"/>
        <v>0</v>
      </c>
      <c r="M424" s="10"/>
      <c r="N424" s="9">
        <f t="shared" si="191"/>
        <v>0</v>
      </c>
      <c r="O424" s="10"/>
      <c r="P424" s="9">
        <f t="shared" si="179"/>
        <v>0</v>
      </c>
      <c r="Q424" s="10"/>
      <c r="R424" s="9">
        <f t="shared" si="180"/>
        <v>0</v>
      </c>
      <c r="S424" s="10"/>
      <c r="T424" s="9">
        <f t="shared" si="181"/>
        <v>0</v>
      </c>
      <c r="U424" s="11"/>
      <c r="V424" s="9">
        <f t="shared" si="182"/>
        <v>0</v>
      </c>
      <c r="W424" s="11"/>
      <c r="X424" s="9">
        <f t="shared" si="183"/>
        <v>0</v>
      </c>
      <c r="Y424" s="10"/>
      <c r="Z424" s="9">
        <f t="shared" si="192"/>
        <v>0</v>
      </c>
      <c r="AA424" s="11"/>
      <c r="AB424" s="9">
        <f t="shared" si="193"/>
        <v>0</v>
      </c>
      <c r="AC424" s="11"/>
      <c r="AD424" s="9">
        <f t="shared" si="184"/>
        <v>0</v>
      </c>
      <c r="AE424" s="11"/>
      <c r="AF424" s="9">
        <f t="shared" si="185"/>
        <v>0</v>
      </c>
      <c r="AG424" s="11"/>
      <c r="AH424" s="9">
        <f t="shared" si="186"/>
        <v>0</v>
      </c>
      <c r="AI424" s="11"/>
      <c r="AJ424" s="9">
        <f t="shared" si="187"/>
        <v>0</v>
      </c>
      <c r="AK424" s="10"/>
      <c r="AL424" s="12">
        <f t="shared" si="188"/>
        <v>0</v>
      </c>
      <c r="AM424" s="13">
        <f t="shared" si="194"/>
        <v>15</v>
      </c>
    </row>
    <row r="425" spans="1:39" hidden="1" x14ac:dyDescent="0.25">
      <c r="A425" s="20" t="s">
        <v>357</v>
      </c>
      <c r="B425" s="15" t="s">
        <v>390</v>
      </c>
      <c r="C425" s="46" t="s">
        <v>15</v>
      </c>
      <c r="D425" s="59">
        <v>6.5</v>
      </c>
      <c r="E425" s="70">
        <v>0</v>
      </c>
      <c r="F425" s="9">
        <f t="shared" si="189"/>
        <v>0</v>
      </c>
      <c r="G425" s="69">
        <v>2</v>
      </c>
      <c r="H425" s="9">
        <f>D425*G425</f>
        <v>13</v>
      </c>
      <c r="I425" s="10"/>
      <c r="J425" s="9">
        <f t="shared" si="177"/>
        <v>0</v>
      </c>
      <c r="K425" s="11"/>
      <c r="L425" s="9">
        <f t="shared" si="178"/>
        <v>0</v>
      </c>
      <c r="M425" s="10"/>
      <c r="N425" s="9">
        <f t="shared" si="191"/>
        <v>0</v>
      </c>
      <c r="O425" s="10"/>
      <c r="P425" s="9">
        <f t="shared" si="179"/>
        <v>0</v>
      </c>
      <c r="Q425" s="10"/>
      <c r="R425" s="9">
        <f t="shared" si="180"/>
        <v>0</v>
      </c>
      <c r="S425" s="10"/>
      <c r="T425" s="9">
        <f t="shared" si="181"/>
        <v>0</v>
      </c>
      <c r="U425" s="11"/>
      <c r="V425" s="9">
        <f t="shared" si="182"/>
        <v>0</v>
      </c>
      <c r="W425" s="11"/>
      <c r="X425" s="9">
        <f t="shared" si="183"/>
        <v>0</v>
      </c>
      <c r="Y425" s="10"/>
      <c r="Z425" s="9">
        <f t="shared" si="192"/>
        <v>0</v>
      </c>
      <c r="AA425" s="11"/>
      <c r="AB425" s="9">
        <f t="shared" si="193"/>
        <v>0</v>
      </c>
      <c r="AC425" s="11"/>
      <c r="AD425" s="9">
        <f t="shared" si="184"/>
        <v>0</v>
      </c>
      <c r="AE425" s="11"/>
      <c r="AF425" s="9">
        <f t="shared" si="185"/>
        <v>0</v>
      </c>
      <c r="AG425" s="11"/>
      <c r="AH425" s="9">
        <f t="shared" si="186"/>
        <v>0</v>
      </c>
      <c r="AI425" s="11"/>
      <c r="AJ425" s="9">
        <f t="shared" si="187"/>
        <v>0</v>
      </c>
      <c r="AK425" s="10"/>
      <c r="AL425" s="12">
        <f t="shared" si="188"/>
        <v>0</v>
      </c>
      <c r="AM425" s="51">
        <f t="shared" si="194"/>
        <v>13</v>
      </c>
    </row>
    <row r="426" spans="1:39" hidden="1" x14ac:dyDescent="0.25">
      <c r="E426" s="1">
        <v>0</v>
      </c>
      <c r="G426" s="1">
        <v>0</v>
      </c>
    </row>
  </sheetData>
  <autoFilter ref="A4:AN426" xr:uid="{39D9CB04-62EC-4AFA-9A37-85C5246AF0F2}">
    <filterColumn colId="1">
      <filters>
        <filter val="Careta Facial (Para Casco)"/>
        <filter val="Careta Facial Repuesto Casco (Mica)"/>
        <filter val="Casco de Protección Azul Nuevo"/>
        <filter val="Casco de Protección Azul Usado"/>
        <filter val="Casco de Protección Blanco Nuevo"/>
        <filter val="Casco de Protección Blanco Usado"/>
        <filter val="Casco de Protección Naranja y Amarillo"/>
        <filter val="Solapa Para Cascos Naranja Con Reflejante"/>
        <filter val="Suspensiones Para Casco"/>
      </filters>
    </filterColumn>
  </autoFilter>
  <mergeCells count="5">
    <mergeCell ref="A2:A4"/>
    <mergeCell ref="B2:B4"/>
    <mergeCell ref="C2:C4"/>
    <mergeCell ref="D2:D4"/>
    <mergeCell ref="AM3:AM4"/>
  </mergeCells>
  <phoneticPr fontId="10" type="noConversion"/>
  <conditionalFormatting sqref="A5:D36 A385:D398 A400:D425 A300:D322 A186:D186 A185 A188:D209 A187 C185 C187 A355:D355 A323:A354 C323:D354 A210 A212 D210:D212 A357:D373 A380:D383 A219:D293 A38:D176 A180:D184">
    <cfRule type="expression" dxfId="248" priority="33">
      <formula>ROW()=CELL("fila")</formula>
    </cfRule>
  </conditionalFormatting>
  <conditionalFormatting sqref="A213:C218">
    <cfRule type="expression" dxfId="247" priority="32">
      <formula>ROW()=CELL("fila")</formula>
    </cfRule>
  </conditionalFormatting>
  <conditionalFormatting sqref="D213:D218">
    <cfRule type="expression" dxfId="246" priority="31">
      <formula>ROW()=CELL("fila")</formula>
    </cfRule>
  </conditionalFormatting>
  <conditionalFormatting sqref="A37:C37">
    <cfRule type="expression" dxfId="245" priority="30">
      <formula>ROW()=CELL("fila")</formula>
    </cfRule>
  </conditionalFormatting>
  <conditionalFormatting sqref="D37">
    <cfRule type="expression" dxfId="244" priority="29">
      <formula>ROW()=CELL("fila")</formula>
    </cfRule>
  </conditionalFormatting>
  <conditionalFormatting sqref="A384:C384">
    <cfRule type="expression" dxfId="243" priority="28">
      <formula>ROW()=CELL("fila")</formula>
    </cfRule>
  </conditionalFormatting>
  <conditionalFormatting sqref="D384">
    <cfRule type="expression" dxfId="242" priority="27">
      <formula>ROW()=CELL("fila")</formula>
    </cfRule>
  </conditionalFormatting>
  <conditionalFormatting sqref="A399:C399">
    <cfRule type="expression" dxfId="241" priority="26">
      <formula>ROW()=CELL("fila")</formula>
    </cfRule>
  </conditionalFormatting>
  <conditionalFormatting sqref="D399">
    <cfRule type="expression" dxfId="240" priority="25">
      <formula>ROW()=CELL("fila")</formula>
    </cfRule>
  </conditionalFormatting>
  <conditionalFormatting sqref="A294:C299">
    <cfRule type="expression" dxfId="239" priority="24">
      <formula>ROW()=CELL("fila")</formula>
    </cfRule>
  </conditionalFormatting>
  <conditionalFormatting sqref="D294:D299">
    <cfRule type="expression" dxfId="238" priority="23">
      <formula>ROW()=CELL("fila")</formula>
    </cfRule>
  </conditionalFormatting>
  <conditionalFormatting sqref="D185">
    <cfRule type="expression" dxfId="237" priority="22">
      <formula>ROW()=CELL("fila")</formula>
    </cfRule>
  </conditionalFormatting>
  <conditionalFormatting sqref="B185">
    <cfRule type="expression" dxfId="236" priority="21">
      <formula>ROW()=CELL("fila")</formula>
    </cfRule>
  </conditionalFormatting>
  <conditionalFormatting sqref="B187">
    <cfRule type="expression" dxfId="235" priority="20">
      <formula>ROW()=CELL("fila")</formula>
    </cfRule>
  </conditionalFormatting>
  <conditionalFormatting sqref="B323:B354">
    <cfRule type="expression" dxfId="234" priority="19">
      <formula>ROW()=CELL("fila")</formula>
    </cfRule>
  </conditionalFormatting>
  <conditionalFormatting sqref="D187">
    <cfRule type="expression" dxfId="233" priority="18">
      <formula>ROW()=CELL("fila")</formula>
    </cfRule>
  </conditionalFormatting>
  <conditionalFormatting sqref="B210">
    <cfRule type="expression" dxfId="232" priority="17">
      <formula>ROW()=CELL("fila")</formula>
    </cfRule>
  </conditionalFormatting>
  <conditionalFormatting sqref="B212">
    <cfRule type="expression" dxfId="231" priority="16">
      <formula>ROW()=CELL("fila")</formula>
    </cfRule>
  </conditionalFormatting>
  <conditionalFormatting sqref="C210:C212">
    <cfRule type="expression" dxfId="230" priority="15">
      <formula>ROW()=CELL("fila")</formula>
    </cfRule>
  </conditionalFormatting>
  <conditionalFormatting sqref="A211">
    <cfRule type="expression" dxfId="229" priority="14">
      <formula>ROW()=CELL("fila")</formula>
    </cfRule>
  </conditionalFormatting>
  <conditionalFormatting sqref="B211">
    <cfRule type="expression" dxfId="228" priority="13">
      <formula>ROW()=CELL("fila")</formula>
    </cfRule>
  </conditionalFormatting>
  <conditionalFormatting sqref="A356:B356">
    <cfRule type="expression" dxfId="227" priority="12">
      <formula>ROW()=CELL("fila")</formula>
    </cfRule>
  </conditionalFormatting>
  <conditionalFormatting sqref="C356:D356">
    <cfRule type="expression" dxfId="226" priority="11">
      <formula>ROW()=CELL("fila")</formula>
    </cfRule>
  </conditionalFormatting>
  <conditionalFormatting sqref="B374:D374 C375:D375 C376 B375:B379">
    <cfRule type="expression" dxfId="225" priority="10">
      <formula>ROW()=CELL("fila")</formula>
    </cfRule>
  </conditionalFormatting>
  <conditionalFormatting sqref="A374">
    <cfRule type="expression" dxfId="224" priority="9">
      <formula>ROW()=CELL("fila")</formula>
    </cfRule>
  </conditionalFormatting>
  <conditionalFormatting sqref="A375">
    <cfRule type="expression" dxfId="223" priority="8">
      <formula>ROW()=CELL("fila")</formula>
    </cfRule>
  </conditionalFormatting>
  <conditionalFormatting sqref="A376">
    <cfRule type="expression" dxfId="222" priority="7">
      <formula>ROW()=CELL("fila")</formula>
    </cfRule>
  </conditionalFormatting>
  <conditionalFormatting sqref="D376">
    <cfRule type="expression" dxfId="221" priority="6">
      <formula>ROW()=CELL("fila")</formula>
    </cfRule>
  </conditionalFormatting>
  <conditionalFormatting sqref="C377:C379">
    <cfRule type="expression" dxfId="220" priority="5">
      <formula>ROW()=CELL("fila")</formula>
    </cfRule>
  </conditionalFormatting>
  <conditionalFormatting sqref="A377:A379">
    <cfRule type="expression" dxfId="219" priority="4">
      <formula>ROW()=CELL("fila")</formula>
    </cfRule>
  </conditionalFormatting>
  <conditionalFormatting sqref="D377:D379">
    <cfRule type="expression" dxfId="218" priority="3">
      <formula>ROW()=CELL("fila")</formula>
    </cfRule>
  </conditionalFormatting>
  <conditionalFormatting sqref="A177:C179">
    <cfRule type="expression" dxfId="217" priority="2">
      <formula>ROW()=CELL("fila")</formula>
    </cfRule>
  </conditionalFormatting>
  <conditionalFormatting sqref="D177:D179">
    <cfRule type="expression" dxfId="216" priority="1">
      <formula>ROW()=CELL("fila")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CA702-3776-4310-92FC-ED290145B3DB}">
  <sheetPr filterMode="1"/>
  <dimension ref="A1:AP431"/>
  <sheetViews>
    <sheetView zoomScale="130" zoomScaleNormal="130" workbookViewId="0">
      <pane xSplit="4" ySplit="4" topLeftCell="AH5" activePane="bottomRight" state="frozen"/>
      <selection pane="topRight" activeCell="E1" sqref="E1"/>
      <selection pane="bottomLeft" activeCell="A5" sqref="A5"/>
      <selection pane="bottomRight" activeCell="AI305" sqref="AI305"/>
    </sheetView>
  </sheetViews>
  <sheetFormatPr baseColWidth="10" defaultColWidth="11.42578125" defaultRowHeight="15" x14ac:dyDescent="0.25"/>
  <cols>
    <col min="1" max="1" width="10.85546875" style="1" customWidth="1"/>
    <col min="2" max="2" width="54.140625" style="1" customWidth="1"/>
    <col min="3" max="3" width="13.85546875" style="1" bestFit="1" customWidth="1"/>
    <col min="4" max="4" width="10.7109375" style="1" customWidth="1"/>
    <col min="5" max="5" width="7.28515625" style="1" customWidth="1"/>
    <col min="6" max="6" width="9" style="1" customWidth="1"/>
    <col min="7" max="7" width="7.28515625" style="1" customWidth="1"/>
    <col min="8" max="8" width="9" style="2" customWidth="1"/>
    <col min="9" max="9" width="7.28515625" style="1" customWidth="1"/>
    <col min="10" max="10" width="9" style="2" customWidth="1"/>
    <col min="11" max="11" width="9.140625" style="1" customWidth="1"/>
    <col min="12" max="12" width="9" style="2" customWidth="1"/>
    <col min="13" max="13" width="7.28515625" style="1" customWidth="1"/>
    <col min="14" max="14" width="9" style="2" customWidth="1"/>
    <col min="15" max="15" width="7.28515625" style="1" customWidth="1"/>
    <col min="16" max="16" width="9" style="2" customWidth="1"/>
    <col min="17" max="17" width="7.28515625" style="1" customWidth="1"/>
    <col min="18" max="18" width="9" style="2" customWidth="1"/>
    <col min="19" max="19" width="7.28515625" style="1" customWidth="1"/>
    <col min="20" max="20" width="9" style="2" customWidth="1"/>
    <col min="21" max="21" width="7.28515625" style="1" customWidth="1"/>
    <col min="22" max="22" width="9" style="2" customWidth="1"/>
    <col min="23" max="23" width="7.28515625" style="1" customWidth="1"/>
    <col min="24" max="24" width="9" style="2" customWidth="1"/>
    <col min="25" max="25" width="7.28515625" style="1" customWidth="1"/>
    <col min="26" max="26" width="9" style="2" customWidth="1"/>
    <col min="27" max="27" width="7.28515625" style="1" customWidth="1"/>
    <col min="28" max="28" width="9" style="2" customWidth="1"/>
    <col min="29" max="29" width="7.28515625" style="25" customWidth="1"/>
    <col min="30" max="30" width="9" style="2" customWidth="1"/>
    <col min="31" max="31" width="8.5703125" style="25" customWidth="1"/>
    <col min="32" max="32" width="9" style="2" customWidth="1"/>
    <col min="33" max="33" width="7.28515625" style="25" customWidth="1"/>
    <col min="34" max="34" width="9" style="2" customWidth="1"/>
    <col min="35" max="35" width="7.85546875" style="2" customWidth="1"/>
    <col min="36" max="36" width="8.5703125" style="2" customWidth="1"/>
    <col min="37" max="37" width="7.28515625" style="1" customWidth="1"/>
    <col min="38" max="38" width="9" style="2" customWidth="1"/>
    <col min="39" max="39" width="7.28515625" style="1" customWidth="1"/>
    <col min="40" max="40" width="9" style="2" customWidth="1"/>
    <col min="41" max="41" width="12" style="2" customWidth="1"/>
  </cols>
  <sheetData>
    <row r="1" spans="1:42" ht="30.75" customHeight="1" x14ac:dyDescent="0.25">
      <c r="D1" s="68"/>
    </row>
    <row r="2" spans="1:42" ht="16.5" customHeight="1" thickBot="1" x14ac:dyDescent="0.3">
      <c r="A2" s="114" t="s">
        <v>0</v>
      </c>
      <c r="B2" s="116" t="s">
        <v>1</v>
      </c>
      <c r="C2" s="116" t="s">
        <v>2</v>
      </c>
      <c r="D2" s="118" t="s">
        <v>3</v>
      </c>
      <c r="F2" s="2">
        <f>SUBTOTAL(9,F5:F431)+L2</f>
        <v>166.5</v>
      </c>
      <c r="H2" s="2">
        <f>SUBTOTAL(9,H5:H431)+R2+17991.6</f>
        <v>17991.599999999999</v>
      </c>
      <c r="I2" s="3"/>
      <c r="J2" s="2">
        <f>SUBTOTAL(9,J5:J431)</f>
        <v>0</v>
      </c>
      <c r="K2" s="3"/>
      <c r="L2" s="2">
        <f>SUM(L5:L431)</f>
        <v>0</v>
      </c>
      <c r="M2" s="3"/>
      <c r="N2" s="2">
        <f>SUM(N5:N431)+P238+P239+P240+P241+P266+P289+P290+P291+P292+P293+P294+P338</f>
        <v>54973.85</v>
      </c>
      <c r="O2" s="3"/>
      <c r="P2" s="2">
        <f>SUM(P5:P104)</f>
        <v>548.76119999999992</v>
      </c>
      <c r="Q2" s="3"/>
      <c r="R2" s="2">
        <f>SUM(R5:R431)</f>
        <v>0</v>
      </c>
      <c r="S2" s="3"/>
      <c r="T2" s="2">
        <f>SUM(T5:T431)</f>
        <v>6038.9599999999991</v>
      </c>
      <c r="U2" s="3"/>
      <c r="V2" s="2">
        <f>SUM(V5:V431)</f>
        <v>29396.905600000002</v>
      </c>
      <c r="W2" s="3"/>
      <c r="X2" s="2">
        <f>SUBTOTAL(9,X5:X265)+Z266+Z282+Z306+Z307+Z356+Z358+Z359+Z360</f>
        <v>0</v>
      </c>
      <c r="Y2" s="3"/>
      <c r="Z2" s="2">
        <f>SUBTOTAL(9,Z5:Z426)</f>
        <v>0</v>
      </c>
      <c r="AA2" s="3"/>
      <c r="AB2" s="2">
        <f>SUBTOTAL(9,AB5:AB431)</f>
        <v>525.48</v>
      </c>
      <c r="AC2" s="2"/>
      <c r="AD2" s="2">
        <f>SUBTOTAL(9,AD5:AD431)+1827</f>
        <v>1827</v>
      </c>
      <c r="AE2" s="2"/>
      <c r="AF2" s="2">
        <f>SUBTOTAL(9,AF5:AF294)</f>
        <v>0</v>
      </c>
      <c r="AG2" s="2"/>
      <c r="AH2" s="2">
        <f>SUM(AH5:AH431)</f>
        <v>8075.3399999999983</v>
      </c>
      <c r="AJ2" s="2">
        <f>SUM(AJ5:AJ431)</f>
        <v>7292.2471999999998</v>
      </c>
      <c r="AK2" s="3"/>
      <c r="AL2" s="2">
        <f>SUM(AL5:AL431)</f>
        <v>0</v>
      </c>
      <c r="AM2" s="3"/>
      <c r="AN2" s="2">
        <f>SUM(AN6:AN431)</f>
        <v>3137.5863279999999</v>
      </c>
      <c r="AO2" s="2">
        <f>SUM(AO5:AO431)</f>
        <v>146068.77983406058</v>
      </c>
      <c r="AP2" s="41"/>
    </row>
    <row r="3" spans="1:42" ht="18.75" customHeight="1" thickBot="1" x14ac:dyDescent="0.3">
      <c r="A3" s="115"/>
      <c r="B3" s="117"/>
      <c r="C3" s="117"/>
      <c r="D3" s="11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7"/>
      <c r="AO3" s="121" t="s">
        <v>4</v>
      </c>
    </row>
    <row r="4" spans="1:42" ht="52.5" customHeight="1" thickBot="1" x14ac:dyDescent="0.3">
      <c r="A4" s="115"/>
      <c r="B4" s="117"/>
      <c r="C4" s="117"/>
      <c r="D4" s="120"/>
      <c r="E4" s="54" t="s">
        <v>531</v>
      </c>
      <c r="F4" s="4" t="s">
        <v>5</v>
      </c>
      <c r="G4" s="5" t="s">
        <v>446</v>
      </c>
      <c r="H4" s="4" t="s">
        <v>5</v>
      </c>
      <c r="I4" s="36" t="s">
        <v>533</v>
      </c>
      <c r="J4" s="4" t="s">
        <v>5</v>
      </c>
      <c r="K4" s="37" t="s">
        <v>507</v>
      </c>
      <c r="L4" s="4" t="s">
        <v>5</v>
      </c>
      <c r="M4" s="5" t="s">
        <v>401</v>
      </c>
      <c r="N4" s="4" t="s">
        <v>5</v>
      </c>
      <c r="O4" s="36" t="s">
        <v>509</v>
      </c>
      <c r="P4" s="4" t="s">
        <v>5</v>
      </c>
      <c r="Q4" s="36" t="s">
        <v>528</v>
      </c>
      <c r="R4" s="4" t="s">
        <v>5</v>
      </c>
      <c r="S4" s="5" t="s">
        <v>508</v>
      </c>
      <c r="T4" s="4" t="s">
        <v>5</v>
      </c>
      <c r="U4" s="5" t="s">
        <v>403</v>
      </c>
      <c r="V4" s="4" t="s">
        <v>5</v>
      </c>
      <c r="W4" s="37" t="s">
        <v>421</v>
      </c>
      <c r="X4" s="4" t="s">
        <v>5</v>
      </c>
      <c r="Y4" s="5" t="s">
        <v>445</v>
      </c>
      <c r="Z4" s="4" t="s">
        <v>5</v>
      </c>
      <c r="AA4" s="36" t="s">
        <v>429</v>
      </c>
      <c r="AB4" s="4" t="s">
        <v>5</v>
      </c>
      <c r="AC4" s="36" t="s">
        <v>532</v>
      </c>
      <c r="AD4" s="4" t="s">
        <v>5</v>
      </c>
      <c r="AE4" s="36" t="s">
        <v>510</v>
      </c>
      <c r="AF4" s="4" t="s">
        <v>5</v>
      </c>
      <c r="AG4" s="5" t="s">
        <v>426</v>
      </c>
      <c r="AH4" s="4" t="s">
        <v>8</v>
      </c>
      <c r="AI4" s="36" t="s">
        <v>7</v>
      </c>
      <c r="AJ4" s="4" t="s">
        <v>8</v>
      </c>
      <c r="AK4" s="5" t="s">
        <v>9</v>
      </c>
      <c r="AL4" s="4" t="s">
        <v>5</v>
      </c>
      <c r="AM4" s="5" t="s">
        <v>10</v>
      </c>
      <c r="AN4" s="6" t="s">
        <v>5</v>
      </c>
      <c r="AO4" s="122"/>
    </row>
    <row r="5" spans="1:42" ht="14.25" hidden="1" customHeight="1" x14ac:dyDescent="0.25">
      <c r="A5" s="7" t="s">
        <v>11</v>
      </c>
      <c r="B5" s="8" t="s">
        <v>12</v>
      </c>
      <c r="C5" s="62" t="s">
        <v>13</v>
      </c>
      <c r="D5" s="63">
        <v>27.56</v>
      </c>
      <c r="E5" s="70">
        <v>0</v>
      </c>
      <c r="F5" s="9">
        <f>D5*E5</f>
        <v>0</v>
      </c>
      <c r="G5" s="69">
        <v>0</v>
      </c>
      <c r="H5" s="9">
        <f>D5*G5</f>
        <v>0</v>
      </c>
      <c r="I5" s="10"/>
      <c r="J5" s="9">
        <f t="shared" ref="J5:J69" si="0">(I5*D5)*1.16</f>
        <v>0</v>
      </c>
      <c r="K5" s="11"/>
      <c r="L5" s="9">
        <f t="shared" ref="L5:L69" si="1">(K5*D5)*1.16</f>
        <v>0</v>
      </c>
      <c r="M5" s="10"/>
      <c r="N5" s="9">
        <f>(M5*D5)*1.16</f>
        <v>0</v>
      </c>
      <c r="O5" s="10"/>
      <c r="P5" s="9">
        <f t="shared" ref="P5:P69" si="2">(O5*D5)*1.16</f>
        <v>0</v>
      </c>
      <c r="Q5" s="10"/>
      <c r="R5" s="9">
        <f t="shared" ref="R5:R69" si="3">(Q5*D5)*1.16</f>
        <v>0</v>
      </c>
      <c r="S5" s="10"/>
      <c r="T5" s="9">
        <f t="shared" ref="T5:T69" si="4">(S5*D5)*1.16</f>
        <v>0</v>
      </c>
      <c r="U5" s="11"/>
      <c r="V5" s="9">
        <f t="shared" ref="V5:V69" si="5">(U5*D5)*1.16</f>
        <v>0</v>
      </c>
      <c r="W5" s="11"/>
      <c r="X5" s="9">
        <f t="shared" ref="X5:X69" si="6">(W5*D5)*1.16</f>
        <v>0</v>
      </c>
      <c r="Y5" s="10"/>
      <c r="Z5" s="9">
        <f>(Y5*D5)*1.16</f>
        <v>0</v>
      </c>
      <c r="AA5" s="11"/>
      <c r="AB5" s="9">
        <f>(AA5*D5)*1.16</f>
        <v>0</v>
      </c>
      <c r="AC5" s="11"/>
      <c r="AD5" s="9">
        <f t="shared" ref="AD5:AD69" si="7">(AC5*D5)*1.16</f>
        <v>0</v>
      </c>
      <c r="AE5" s="11"/>
      <c r="AF5" s="9">
        <f t="shared" ref="AF5:AF69" si="8">(AE5*D5)*1.16</f>
        <v>0</v>
      </c>
      <c r="AG5" s="11"/>
      <c r="AH5" s="9">
        <f t="shared" ref="AH5:AH69" si="9">(AG5*D5)*1.16</f>
        <v>0</v>
      </c>
      <c r="AI5" s="11"/>
      <c r="AJ5" s="9">
        <f>(AI5*D5)*1.16</f>
        <v>0</v>
      </c>
      <c r="AK5" s="11"/>
      <c r="AL5" s="9">
        <f t="shared" ref="AL5:AL69" si="10">(AK5*D5)*1.16</f>
        <v>0</v>
      </c>
      <c r="AM5" s="10"/>
      <c r="AN5" s="12">
        <f t="shared" ref="AN5:AN69" si="11">(AM5*D5)*1.16</f>
        <v>0</v>
      </c>
      <c r="AO5" s="13">
        <f>F5+H5+J5+L5+N5+P5+R5+T5+V5+X5+Z5+AB5+AD5+AF5+AH5+AL5+AN5</f>
        <v>0</v>
      </c>
    </row>
    <row r="6" spans="1:42" ht="15.75" hidden="1" customHeight="1" x14ac:dyDescent="0.25">
      <c r="A6" s="14" t="s">
        <v>11</v>
      </c>
      <c r="B6" s="15" t="s">
        <v>14</v>
      </c>
      <c r="C6" s="42" t="s">
        <v>48</v>
      </c>
      <c r="D6" s="55">
        <v>9.2799999999999994</v>
      </c>
      <c r="E6" s="70">
        <v>0</v>
      </c>
      <c r="F6" s="9">
        <f t="shared" ref="F6:F70" si="12">D6*E6</f>
        <v>0</v>
      </c>
      <c r="G6" s="69">
        <v>0</v>
      </c>
      <c r="H6" s="9">
        <f t="shared" ref="H6:H70" si="13">D6*G6</f>
        <v>0</v>
      </c>
      <c r="I6" s="10"/>
      <c r="J6" s="9">
        <f t="shared" si="0"/>
        <v>0</v>
      </c>
      <c r="K6" s="11"/>
      <c r="L6" s="9">
        <f t="shared" si="1"/>
        <v>0</v>
      </c>
      <c r="M6" s="11"/>
      <c r="N6" s="9">
        <f t="shared" ref="N6:N70" si="14">(M6*D6)*1.16</f>
        <v>0</v>
      </c>
      <c r="O6" s="10"/>
      <c r="P6" s="9">
        <f>(O6*D6)*1.16</f>
        <v>0</v>
      </c>
      <c r="Q6" s="10"/>
      <c r="R6" s="9">
        <f t="shared" si="3"/>
        <v>0</v>
      </c>
      <c r="S6" s="10"/>
      <c r="T6" s="9">
        <f t="shared" si="4"/>
        <v>0</v>
      </c>
      <c r="U6" s="11"/>
      <c r="V6" s="9">
        <f t="shared" si="5"/>
        <v>0</v>
      </c>
      <c r="W6" s="11"/>
      <c r="X6" s="9">
        <f t="shared" si="6"/>
        <v>0</v>
      </c>
      <c r="Y6" s="10"/>
      <c r="Z6" s="9">
        <f t="shared" ref="Z6:Z70" si="15">(Y6*D6)*1.16</f>
        <v>0</v>
      </c>
      <c r="AA6" s="11"/>
      <c r="AB6" s="9">
        <f t="shared" ref="AB6:AB70" si="16">(AA6*D6)*1.16</f>
        <v>0</v>
      </c>
      <c r="AC6" s="11"/>
      <c r="AD6" s="9">
        <f t="shared" si="7"/>
        <v>0</v>
      </c>
      <c r="AE6" s="11"/>
      <c r="AF6" s="9">
        <f t="shared" si="8"/>
        <v>0</v>
      </c>
      <c r="AG6" s="11"/>
      <c r="AH6" s="9">
        <f t="shared" si="9"/>
        <v>0</v>
      </c>
      <c r="AI6" s="11"/>
      <c r="AJ6" s="9">
        <f t="shared" ref="AJ6:AJ69" si="17">(AI6*D6)*1.16</f>
        <v>0</v>
      </c>
      <c r="AK6" s="11"/>
      <c r="AL6" s="9">
        <f t="shared" si="10"/>
        <v>0</v>
      </c>
      <c r="AM6" s="10"/>
      <c r="AN6" s="12">
        <f t="shared" si="11"/>
        <v>0</v>
      </c>
      <c r="AO6" s="13">
        <f t="shared" ref="AO6:AO70" si="18">F6+H6+J6+L6+N6+P6+R6+T6+V6+X6+Z6+AB6+AD6+AF6+AH6+AL6+AN6</f>
        <v>0</v>
      </c>
    </row>
    <row r="7" spans="1:42" hidden="1" x14ac:dyDescent="0.25">
      <c r="A7" s="14" t="s">
        <v>11</v>
      </c>
      <c r="B7" s="15" t="s">
        <v>16</v>
      </c>
      <c r="C7" s="42" t="s">
        <v>17</v>
      </c>
      <c r="D7" s="55">
        <v>29.37</v>
      </c>
      <c r="E7" s="70">
        <v>0</v>
      </c>
      <c r="F7" s="9">
        <f t="shared" si="12"/>
        <v>0</v>
      </c>
      <c r="G7" s="69">
        <v>1</v>
      </c>
      <c r="H7" s="9">
        <f t="shared" si="13"/>
        <v>29.37</v>
      </c>
      <c r="I7" s="10"/>
      <c r="J7" s="9">
        <f t="shared" si="0"/>
        <v>0</v>
      </c>
      <c r="K7" s="11"/>
      <c r="L7" s="9">
        <f t="shared" si="1"/>
        <v>0</v>
      </c>
      <c r="M7" s="10"/>
      <c r="N7" s="9">
        <f t="shared" si="14"/>
        <v>0</v>
      </c>
      <c r="O7" s="84">
        <v>1</v>
      </c>
      <c r="P7" s="9">
        <f t="shared" si="2"/>
        <v>34.069200000000002</v>
      </c>
      <c r="Q7" s="10"/>
      <c r="R7" s="9">
        <f t="shared" si="3"/>
        <v>0</v>
      </c>
      <c r="S7" s="10"/>
      <c r="T7" s="9">
        <f t="shared" si="4"/>
        <v>0</v>
      </c>
      <c r="U7" s="11"/>
      <c r="V7" s="9">
        <f t="shared" si="5"/>
        <v>0</v>
      </c>
      <c r="W7" s="11"/>
      <c r="X7" s="9">
        <f t="shared" si="6"/>
        <v>0</v>
      </c>
      <c r="Y7" s="10"/>
      <c r="Z7" s="9">
        <f t="shared" si="15"/>
        <v>0</v>
      </c>
      <c r="AA7" s="11"/>
      <c r="AB7" s="9">
        <f t="shared" si="16"/>
        <v>0</v>
      </c>
      <c r="AC7" s="11"/>
      <c r="AD7" s="9">
        <f t="shared" si="7"/>
        <v>0</v>
      </c>
      <c r="AE7" s="11"/>
      <c r="AF7" s="9">
        <f t="shared" si="8"/>
        <v>0</v>
      </c>
      <c r="AG7" s="11"/>
      <c r="AH7" s="9">
        <f t="shared" si="9"/>
        <v>0</v>
      </c>
      <c r="AI7" s="11"/>
      <c r="AJ7" s="9">
        <f t="shared" si="17"/>
        <v>0</v>
      </c>
      <c r="AK7" s="11"/>
      <c r="AL7" s="9">
        <f t="shared" si="10"/>
        <v>0</v>
      </c>
      <c r="AM7" s="10"/>
      <c r="AN7" s="12">
        <f t="shared" si="11"/>
        <v>0</v>
      </c>
      <c r="AO7" s="13">
        <f>F7+H7+J7+L7+N7+P7+R7+T7+V7+X7+Z7+AB7+AD7+AF7+AH7+AL7+AN7</f>
        <v>63.4392</v>
      </c>
    </row>
    <row r="8" spans="1:42" hidden="1" x14ac:dyDescent="0.25">
      <c r="A8" s="14" t="s">
        <v>11</v>
      </c>
      <c r="B8" s="15" t="s">
        <v>18</v>
      </c>
      <c r="C8" s="42" t="s">
        <v>15</v>
      </c>
      <c r="D8" s="55">
        <v>188.29</v>
      </c>
      <c r="E8" s="70">
        <v>0</v>
      </c>
      <c r="F8" s="9">
        <f t="shared" si="12"/>
        <v>0</v>
      </c>
      <c r="G8" s="69">
        <v>0</v>
      </c>
      <c r="H8" s="9">
        <f t="shared" si="13"/>
        <v>0</v>
      </c>
      <c r="I8" s="10"/>
      <c r="J8" s="9">
        <f t="shared" si="0"/>
        <v>0</v>
      </c>
      <c r="K8" s="11"/>
      <c r="L8" s="9">
        <f t="shared" si="1"/>
        <v>0</v>
      </c>
      <c r="M8" s="10"/>
      <c r="N8" s="9">
        <f t="shared" si="14"/>
        <v>0</v>
      </c>
      <c r="O8" s="10"/>
      <c r="P8" s="9">
        <f t="shared" si="2"/>
        <v>0</v>
      </c>
      <c r="Q8" s="10"/>
      <c r="R8" s="9">
        <f t="shared" si="3"/>
        <v>0</v>
      </c>
      <c r="S8" s="10"/>
      <c r="T8" s="9">
        <f t="shared" si="4"/>
        <v>0</v>
      </c>
      <c r="U8" s="11"/>
      <c r="V8" s="9">
        <f t="shared" si="5"/>
        <v>0</v>
      </c>
      <c r="W8" s="11"/>
      <c r="X8" s="9">
        <f t="shared" si="6"/>
        <v>0</v>
      </c>
      <c r="Y8" s="10"/>
      <c r="Z8" s="9">
        <f t="shared" si="15"/>
        <v>0</v>
      </c>
      <c r="AA8" s="11"/>
      <c r="AB8" s="9">
        <f t="shared" si="16"/>
        <v>0</v>
      </c>
      <c r="AC8" s="11"/>
      <c r="AD8" s="9">
        <f t="shared" si="7"/>
        <v>0</v>
      </c>
      <c r="AE8" s="11"/>
      <c r="AF8" s="9">
        <f t="shared" si="8"/>
        <v>0</v>
      </c>
      <c r="AG8" s="11"/>
      <c r="AH8" s="9">
        <f t="shared" si="9"/>
        <v>0</v>
      </c>
      <c r="AI8" s="11"/>
      <c r="AJ8" s="9">
        <f t="shared" si="17"/>
        <v>0</v>
      </c>
      <c r="AK8" s="11"/>
      <c r="AL8" s="9">
        <f t="shared" si="10"/>
        <v>0</v>
      </c>
      <c r="AM8" s="10"/>
      <c r="AN8" s="12">
        <f t="shared" si="11"/>
        <v>0</v>
      </c>
      <c r="AO8" s="13">
        <f t="shared" si="18"/>
        <v>0</v>
      </c>
    </row>
    <row r="9" spans="1:42" hidden="1" x14ac:dyDescent="0.25">
      <c r="A9" s="14" t="s">
        <v>11</v>
      </c>
      <c r="B9" s="15" t="s">
        <v>19</v>
      </c>
      <c r="C9" s="42" t="s">
        <v>15</v>
      </c>
      <c r="D9" s="55">
        <v>39.630000000000003</v>
      </c>
      <c r="E9" s="70">
        <v>0</v>
      </c>
      <c r="F9" s="9">
        <f>D9*E9</f>
        <v>0</v>
      </c>
      <c r="G9" s="69">
        <v>2</v>
      </c>
      <c r="H9" s="9">
        <f>D9*G9</f>
        <v>79.260000000000005</v>
      </c>
      <c r="I9" s="10"/>
      <c r="J9" s="9">
        <f>(I9*D9)*1.16</f>
        <v>0</v>
      </c>
      <c r="K9" s="11"/>
      <c r="L9" s="9">
        <f>(K9*D9)*1.16</f>
        <v>0</v>
      </c>
      <c r="M9" s="10"/>
      <c r="N9" s="9">
        <f>(M9*D9)*1.16</f>
        <v>0</v>
      </c>
      <c r="O9" s="10"/>
      <c r="P9" s="9">
        <f>(O9*D9)*1.16</f>
        <v>0</v>
      </c>
      <c r="Q9" s="10"/>
      <c r="R9" s="9">
        <f>(Q9*D9)*1.16</f>
        <v>0</v>
      </c>
      <c r="S9" s="10"/>
      <c r="T9" s="9">
        <f>(S9*D9)*1.16</f>
        <v>0</v>
      </c>
      <c r="U9" s="11"/>
      <c r="V9" s="9">
        <f>(U9*D9)*1.16</f>
        <v>0</v>
      </c>
      <c r="W9" s="11"/>
      <c r="X9" s="9">
        <f>(W9*D9)*1.16</f>
        <v>0</v>
      </c>
      <c r="Y9" s="10"/>
      <c r="Z9" s="9">
        <f>(Y9*D9)*1.16</f>
        <v>0</v>
      </c>
      <c r="AA9" s="11"/>
      <c r="AB9" s="9">
        <f>(AA9*D9)*1.16</f>
        <v>0</v>
      </c>
      <c r="AC9" s="11"/>
      <c r="AD9" s="9">
        <f>(AC9*D9)*1.16</f>
        <v>0</v>
      </c>
      <c r="AE9" s="11"/>
      <c r="AF9" s="9">
        <f>(AE9*D9)*1.16</f>
        <v>0</v>
      </c>
      <c r="AG9" s="11"/>
      <c r="AH9" s="9">
        <f>(AG9*D9)*1.16</f>
        <v>0</v>
      </c>
      <c r="AI9" s="11"/>
      <c r="AJ9" s="9">
        <f t="shared" si="17"/>
        <v>0</v>
      </c>
      <c r="AK9" s="11"/>
      <c r="AL9" s="9">
        <f t="shared" si="10"/>
        <v>0</v>
      </c>
      <c r="AM9" s="10"/>
      <c r="AN9" s="12">
        <f>(AM9*D9)*1.16</f>
        <v>0</v>
      </c>
      <c r="AO9" s="13">
        <f t="shared" si="18"/>
        <v>79.260000000000005</v>
      </c>
    </row>
    <row r="10" spans="1:42" hidden="1" x14ac:dyDescent="0.25">
      <c r="A10" s="14" t="s">
        <v>11</v>
      </c>
      <c r="B10" s="15" t="s">
        <v>20</v>
      </c>
      <c r="C10" s="42" t="s">
        <v>15</v>
      </c>
      <c r="D10" s="56">
        <v>50.94</v>
      </c>
      <c r="E10" s="70">
        <v>0</v>
      </c>
      <c r="F10" s="9">
        <f t="shared" si="12"/>
        <v>0</v>
      </c>
      <c r="G10" s="69">
        <v>1</v>
      </c>
      <c r="H10" s="9">
        <f t="shared" si="13"/>
        <v>50.94</v>
      </c>
      <c r="I10" s="10"/>
      <c r="J10" s="9">
        <f t="shared" si="0"/>
        <v>0</v>
      </c>
      <c r="K10" s="11"/>
      <c r="L10" s="9">
        <f t="shared" si="1"/>
        <v>0</v>
      </c>
      <c r="M10" s="10"/>
      <c r="N10" s="9">
        <f t="shared" si="14"/>
        <v>0</v>
      </c>
      <c r="O10" s="10"/>
      <c r="P10" s="9">
        <f t="shared" si="2"/>
        <v>0</v>
      </c>
      <c r="Q10" s="10"/>
      <c r="R10" s="9">
        <f t="shared" si="3"/>
        <v>0</v>
      </c>
      <c r="S10" s="10"/>
      <c r="T10" s="9">
        <f t="shared" si="4"/>
        <v>0</v>
      </c>
      <c r="U10" s="11"/>
      <c r="V10" s="9">
        <f t="shared" si="5"/>
        <v>0</v>
      </c>
      <c r="W10" s="11"/>
      <c r="X10" s="9">
        <f t="shared" si="6"/>
        <v>0</v>
      </c>
      <c r="Y10" s="10"/>
      <c r="Z10" s="9">
        <f t="shared" si="15"/>
        <v>0</v>
      </c>
      <c r="AA10" s="11"/>
      <c r="AB10" s="9">
        <f t="shared" si="16"/>
        <v>0</v>
      </c>
      <c r="AC10" s="11"/>
      <c r="AD10" s="9">
        <f t="shared" si="7"/>
        <v>0</v>
      </c>
      <c r="AE10" s="11"/>
      <c r="AF10" s="9">
        <f t="shared" si="8"/>
        <v>0</v>
      </c>
      <c r="AG10" s="11"/>
      <c r="AH10" s="9">
        <f t="shared" si="9"/>
        <v>0</v>
      </c>
      <c r="AI10" s="11"/>
      <c r="AJ10" s="9">
        <f t="shared" si="17"/>
        <v>0</v>
      </c>
      <c r="AK10" s="11"/>
      <c r="AL10" s="9">
        <f t="shared" si="10"/>
        <v>0</v>
      </c>
      <c r="AM10" s="10"/>
      <c r="AN10" s="12">
        <f t="shared" si="11"/>
        <v>0</v>
      </c>
      <c r="AO10" s="13">
        <f t="shared" si="18"/>
        <v>50.94</v>
      </c>
    </row>
    <row r="11" spans="1:42" hidden="1" x14ac:dyDescent="0.25">
      <c r="A11" s="16" t="s">
        <v>11</v>
      </c>
      <c r="B11" s="15" t="s">
        <v>21</v>
      </c>
      <c r="C11" s="43" t="s">
        <v>15</v>
      </c>
      <c r="D11" s="56">
        <v>73.319999999999993</v>
      </c>
      <c r="E11" s="70">
        <v>0</v>
      </c>
      <c r="F11" s="9">
        <f t="shared" si="12"/>
        <v>0</v>
      </c>
      <c r="G11" s="69">
        <v>0</v>
      </c>
      <c r="H11" s="9">
        <f t="shared" si="13"/>
        <v>0</v>
      </c>
      <c r="I11" s="10"/>
      <c r="J11" s="9">
        <f t="shared" si="0"/>
        <v>0</v>
      </c>
      <c r="K11" s="11"/>
      <c r="L11" s="9">
        <f t="shared" si="1"/>
        <v>0</v>
      </c>
      <c r="M11" s="10"/>
      <c r="N11" s="9">
        <f t="shared" si="14"/>
        <v>0</v>
      </c>
      <c r="O11" s="10"/>
      <c r="P11" s="9">
        <f t="shared" si="2"/>
        <v>0</v>
      </c>
      <c r="Q11" s="10"/>
      <c r="R11" s="9">
        <f t="shared" si="3"/>
        <v>0</v>
      </c>
      <c r="S11" s="10"/>
      <c r="T11" s="9">
        <f t="shared" si="4"/>
        <v>0</v>
      </c>
      <c r="U11" s="11"/>
      <c r="V11" s="9">
        <f t="shared" si="5"/>
        <v>0</v>
      </c>
      <c r="W11" s="11"/>
      <c r="X11" s="9">
        <f t="shared" si="6"/>
        <v>0</v>
      </c>
      <c r="Y11" s="10"/>
      <c r="Z11" s="9">
        <f t="shared" si="15"/>
        <v>0</v>
      </c>
      <c r="AA11" s="11"/>
      <c r="AB11" s="9">
        <f t="shared" si="16"/>
        <v>0</v>
      </c>
      <c r="AC11" s="11"/>
      <c r="AD11" s="9">
        <f t="shared" si="7"/>
        <v>0</v>
      </c>
      <c r="AE11" s="11"/>
      <c r="AF11" s="9">
        <f t="shared" si="8"/>
        <v>0</v>
      </c>
      <c r="AG11" s="11"/>
      <c r="AH11" s="9">
        <f t="shared" si="9"/>
        <v>0</v>
      </c>
      <c r="AI11" s="11"/>
      <c r="AJ11" s="9">
        <f t="shared" si="17"/>
        <v>0</v>
      </c>
      <c r="AK11" s="11"/>
      <c r="AL11" s="9">
        <f t="shared" si="10"/>
        <v>0</v>
      </c>
      <c r="AM11" s="10"/>
      <c r="AN11" s="12">
        <f t="shared" si="11"/>
        <v>0</v>
      </c>
      <c r="AO11" s="13">
        <f t="shared" si="18"/>
        <v>0</v>
      </c>
    </row>
    <row r="12" spans="1:42" hidden="1" x14ac:dyDescent="0.25">
      <c r="A12" s="14" t="s">
        <v>11</v>
      </c>
      <c r="B12" s="15" t="s">
        <v>22</v>
      </c>
      <c r="C12" s="42" t="s">
        <v>15</v>
      </c>
      <c r="D12" s="56">
        <v>39.630000000000003</v>
      </c>
      <c r="E12" s="70">
        <v>0</v>
      </c>
      <c r="F12" s="9">
        <f t="shared" si="12"/>
        <v>0</v>
      </c>
      <c r="G12" s="69">
        <v>0</v>
      </c>
      <c r="H12" s="9">
        <f t="shared" si="13"/>
        <v>0</v>
      </c>
      <c r="I12" s="10"/>
      <c r="J12" s="9">
        <f t="shared" si="0"/>
        <v>0</v>
      </c>
      <c r="K12" s="11"/>
      <c r="L12" s="9">
        <f t="shared" si="1"/>
        <v>0</v>
      </c>
      <c r="M12" s="10"/>
      <c r="N12" s="9">
        <f t="shared" si="14"/>
        <v>0</v>
      </c>
      <c r="O12" s="10"/>
      <c r="P12" s="9">
        <f t="shared" si="2"/>
        <v>0</v>
      </c>
      <c r="Q12" s="10"/>
      <c r="R12" s="9">
        <f t="shared" si="3"/>
        <v>0</v>
      </c>
      <c r="S12" s="10"/>
      <c r="T12" s="9">
        <f t="shared" si="4"/>
        <v>0</v>
      </c>
      <c r="U12" s="11"/>
      <c r="V12" s="9">
        <f t="shared" si="5"/>
        <v>0</v>
      </c>
      <c r="W12" s="11"/>
      <c r="X12" s="9">
        <f t="shared" si="6"/>
        <v>0</v>
      </c>
      <c r="Y12" s="10"/>
      <c r="Z12" s="9">
        <f t="shared" si="15"/>
        <v>0</v>
      </c>
      <c r="AA12" s="11"/>
      <c r="AB12" s="9">
        <f t="shared" si="16"/>
        <v>0</v>
      </c>
      <c r="AC12" s="11"/>
      <c r="AD12" s="9">
        <f t="shared" si="7"/>
        <v>0</v>
      </c>
      <c r="AE12" s="11"/>
      <c r="AF12" s="9">
        <f t="shared" si="8"/>
        <v>0</v>
      </c>
      <c r="AG12" s="11"/>
      <c r="AH12" s="9">
        <f t="shared" si="9"/>
        <v>0</v>
      </c>
      <c r="AI12" s="11"/>
      <c r="AJ12" s="9">
        <f t="shared" si="17"/>
        <v>0</v>
      </c>
      <c r="AK12" s="11"/>
      <c r="AL12" s="9">
        <f t="shared" si="10"/>
        <v>0</v>
      </c>
      <c r="AM12" s="10"/>
      <c r="AN12" s="12">
        <f t="shared" si="11"/>
        <v>0</v>
      </c>
      <c r="AO12" s="13">
        <f t="shared" si="18"/>
        <v>0</v>
      </c>
    </row>
    <row r="13" spans="1:42" hidden="1" x14ac:dyDescent="0.25">
      <c r="A13" s="14" t="s">
        <v>11</v>
      </c>
      <c r="B13" s="15" t="s">
        <v>23</v>
      </c>
      <c r="C13" s="42" t="s">
        <v>15</v>
      </c>
      <c r="D13" s="56">
        <v>31.71</v>
      </c>
      <c r="E13" s="70">
        <v>0</v>
      </c>
      <c r="F13" s="9">
        <f t="shared" si="12"/>
        <v>0</v>
      </c>
      <c r="G13" s="69">
        <v>0</v>
      </c>
      <c r="H13" s="9">
        <f t="shared" si="13"/>
        <v>0</v>
      </c>
      <c r="I13" s="10"/>
      <c r="J13" s="9">
        <f t="shared" si="0"/>
        <v>0</v>
      </c>
      <c r="K13" s="11"/>
      <c r="L13" s="9">
        <f t="shared" si="1"/>
        <v>0</v>
      </c>
      <c r="M13" s="10"/>
      <c r="N13" s="9">
        <f t="shared" si="14"/>
        <v>0</v>
      </c>
      <c r="O13" s="10"/>
      <c r="P13" s="9">
        <f t="shared" si="2"/>
        <v>0</v>
      </c>
      <c r="Q13" s="10"/>
      <c r="R13" s="9">
        <f t="shared" si="3"/>
        <v>0</v>
      </c>
      <c r="S13" s="10"/>
      <c r="T13" s="9">
        <f t="shared" si="4"/>
        <v>0</v>
      </c>
      <c r="U13" s="11"/>
      <c r="V13" s="9">
        <f t="shared" si="5"/>
        <v>0</v>
      </c>
      <c r="W13" s="11"/>
      <c r="X13" s="9">
        <f t="shared" si="6"/>
        <v>0</v>
      </c>
      <c r="Y13" s="10"/>
      <c r="Z13" s="9">
        <f t="shared" si="15"/>
        <v>0</v>
      </c>
      <c r="AA13" s="11"/>
      <c r="AB13" s="9">
        <f t="shared" si="16"/>
        <v>0</v>
      </c>
      <c r="AC13" s="11"/>
      <c r="AD13" s="9">
        <f t="shared" si="7"/>
        <v>0</v>
      </c>
      <c r="AE13" s="11"/>
      <c r="AF13" s="9">
        <f t="shared" si="8"/>
        <v>0</v>
      </c>
      <c r="AG13" s="11"/>
      <c r="AH13" s="9">
        <f t="shared" si="9"/>
        <v>0</v>
      </c>
      <c r="AI13" s="11"/>
      <c r="AJ13" s="9">
        <f t="shared" si="17"/>
        <v>0</v>
      </c>
      <c r="AK13" s="11"/>
      <c r="AL13" s="9">
        <f t="shared" si="10"/>
        <v>0</v>
      </c>
      <c r="AM13" s="10"/>
      <c r="AN13" s="12">
        <f t="shared" si="11"/>
        <v>0</v>
      </c>
      <c r="AO13" s="13">
        <f t="shared" si="18"/>
        <v>0</v>
      </c>
    </row>
    <row r="14" spans="1:42" hidden="1" x14ac:dyDescent="0.25">
      <c r="A14" s="14" t="s">
        <v>11</v>
      </c>
      <c r="B14" s="15" t="s">
        <v>24</v>
      </c>
      <c r="C14" s="42" t="s">
        <v>25</v>
      </c>
      <c r="D14" s="56">
        <v>66</v>
      </c>
      <c r="E14" s="70">
        <v>0</v>
      </c>
      <c r="F14" s="9">
        <f t="shared" si="12"/>
        <v>0</v>
      </c>
      <c r="G14" s="69">
        <v>0</v>
      </c>
      <c r="H14" s="9">
        <f t="shared" si="13"/>
        <v>0</v>
      </c>
      <c r="I14" s="10"/>
      <c r="J14" s="9">
        <f t="shared" si="0"/>
        <v>0</v>
      </c>
      <c r="K14" s="11"/>
      <c r="L14" s="9">
        <f t="shared" si="1"/>
        <v>0</v>
      </c>
      <c r="M14" s="10"/>
      <c r="N14" s="9">
        <f t="shared" si="14"/>
        <v>0</v>
      </c>
      <c r="O14" s="10"/>
      <c r="P14" s="9">
        <f t="shared" si="2"/>
        <v>0</v>
      </c>
      <c r="Q14" s="10"/>
      <c r="R14" s="9">
        <f t="shared" si="3"/>
        <v>0</v>
      </c>
      <c r="S14" s="10"/>
      <c r="T14" s="9">
        <f t="shared" si="4"/>
        <v>0</v>
      </c>
      <c r="U14" s="11"/>
      <c r="V14" s="9">
        <f t="shared" si="5"/>
        <v>0</v>
      </c>
      <c r="W14" s="11"/>
      <c r="X14" s="9">
        <f t="shared" si="6"/>
        <v>0</v>
      </c>
      <c r="Y14" s="10"/>
      <c r="Z14" s="9">
        <f t="shared" si="15"/>
        <v>0</v>
      </c>
      <c r="AA14" s="11"/>
      <c r="AB14" s="9">
        <f t="shared" si="16"/>
        <v>0</v>
      </c>
      <c r="AC14" s="11"/>
      <c r="AD14" s="9">
        <f t="shared" si="7"/>
        <v>0</v>
      </c>
      <c r="AE14" s="11"/>
      <c r="AF14" s="9">
        <f t="shared" si="8"/>
        <v>0</v>
      </c>
      <c r="AG14" s="11"/>
      <c r="AH14" s="9">
        <f t="shared" si="9"/>
        <v>0</v>
      </c>
      <c r="AI14" s="11"/>
      <c r="AJ14" s="9">
        <f t="shared" si="17"/>
        <v>0</v>
      </c>
      <c r="AK14" s="11"/>
      <c r="AL14" s="9">
        <f t="shared" si="10"/>
        <v>0</v>
      </c>
      <c r="AM14" s="10"/>
      <c r="AN14" s="12">
        <f t="shared" si="11"/>
        <v>0</v>
      </c>
      <c r="AO14" s="13">
        <f t="shared" si="18"/>
        <v>0</v>
      </c>
    </row>
    <row r="15" spans="1:42" hidden="1" x14ac:dyDescent="0.25">
      <c r="A15" s="14" t="s">
        <v>11</v>
      </c>
      <c r="B15" s="15" t="s">
        <v>26</v>
      </c>
      <c r="C15" s="42" t="s">
        <v>15</v>
      </c>
      <c r="D15" s="56">
        <f>85/12</f>
        <v>7.083333333333333</v>
      </c>
      <c r="E15" s="70">
        <v>0</v>
      </c>
      <c r="F15" s="9">
        <f t="shared" si="12"/>
        <v>0</v>
      </c>
      <c r="G15" s="69">
        <v>0</v>
      </c>
      <c r="H15" s="9">
        <f t="shared" si="13"/>
        <v>0</v>
      </c>
      <c r="I15" s="10"/>
      <c r="J15" s="9">
        <f t="shared" si="0"/>
        <v>0</v>
      </c>
      <c r="K15" s="11"/>
      <c r="L15" s="9">
        <f t="shared" si="1"/>
        <v>0</v>
      </c>
      <c r="M15" s="10"/>
      <c r="N15" s="9">
        <f t="shared" si="14"/>
        <v>0</v>
      </c>
      <c r="O15" s="10"/>
      <c r="P15" s="9">
        <f t="shared" si="2"/>
        <v>0</v>
      </c>
      <c r="Q15" s="10"/>
      <c r="R15" s="9">
        <f t="shared" si="3"/>
        <v>0</v>
      </c>
      <c r="S15" s="10"/>
      <c r="T15" s="9">
        <f t="shared" si="4"/>
        <v>0</v>
      </c>
      <c r="U15" s="11"/>
      <c r="V15" s="9">
        <f t="shared" si="5"/>
        <v>0</v>
      </c>
      <c r="W15" s="11"/>
      <c r="X15" s="9">
        <f t="shared" si="6"/>
        <v>0</v>
      </c>
      <c r="Y15" s="10"/>
      <c r="Z15" s="9">
        <f t="shared" si="15"/>
        <v>0</v>
      </c>
      <c r="AA15" s="11"/>
      <c r="AB15" s="9">
        <f t="shared" si="16"/>
        <v>0</v>
      </c>
      <c r="AC15" s="11"/>
      <c r="AD15" s="9">
        <f t="shared" si="7"/>
        <v>0</v>
      </c>
      <c r="AE15" s="11"/>
      <c r="AF15" s="9">
        <f t="shared" si="8"/>
        <v>0</v>
      </c>
      <c r="AG15" s="11"/>
      <c r="AH15" s="9">
        <f t="shared" si="9"/>
        <v>0</v>
      </c>
      <c r="AI15" s="11"/>
      <c r="AJ15" s="9">
        <f t="shared" si="17"/>
        <v>0</v>
      </c>
      <c r="AK15" s="11"/>
      <c r="AL15" s="9">
        <f t="shared" si="10"/>
        <v>0</v>
      </c>
      <c r="AM15" s="10"/>
      <c r="AN15" s="12">
        <f t="shared" si="11"/>
        <v>0</v>
      </c>
      <c r="AO15" s="13">
        <f t="shared" si="18"/>
        <v>0</v>
      </c>
    </row>
    <row r="16" spans="1:42" hidden="1" x14ac:dyDescent="0.25">
      <c r="A16" s="14" t="s">
        <v>11</v>
      </c>
      <c r="B16" s="15" t="s">
        <v>27</v>
      </c>
      <c r="C16" s="42" t="s">
        <v>15</v>
      </c>
      <c r="D16" s="56">
        <v>27.85</v>
      </c>
      <c r="E16" s="70">
        <v>0</v>
      </c>
      <c r="F16" s="9">
        <f t="shared" si="12"/>
        <v>0</v>
      </c>
      <c r="G16" s="69">
        <v>0</v>
      </c>
      <c r="H16" s="9">
        <f t="shared" si="13"/>
        <v>0</v>
      </c>
      <c r="I16" s="10"/>
      <c r="J16" s="9">
        <f t="shared" si="0"/>
        <v>0</v>
      </c>
      <c r="K16" s="11"/>
      <c r="L16" s="9">
        <f t="shared" si="1"/>
        <v>0</v>
      </c>
      <c r="M16" s="71">
        <v>5</v>
      </c>
      <c r="N16" s="9">
        <f t="shared" si="14"/>
        <v>161.53</v>
      </c>
      <c r="O16" s="84">
        <v>1</v>
      </c>
      <c r="P16" s="9">
        <f t="shared" si="2"/>
        <v>32.305999999999997</v>
      </c>
      <c r="Q16" s="10"/>
      <c r="R16" s="9">
        <f t="shared" si="3"/>
        <v>0</v>
      </c>
      <c r="S16" s="10"/>
      <c r="T16" s="9">
        <f t="shared" si="4"/>
        <v>0</v>
      </c>
      <c r="U16" s="11"/>
      <c r="V16" s="9">
        <f t="shared" si="5"/>
        <v>0</v>
      </c>
      <c r="W16" s="11"/>
      <c r="X16" s="9">
        <f t="shared" si="6"/>
        <v>0</v>
      </c>
      <c r="Y16" s="10"/>
      <c r="Z16" s="9">
        <f t="shared" si="15"/>
        <v>0</v>
      </c>
      <c r="AA16" s="11"/>
      <c r="AB16" s="9">
        <f t="shared" si="16"/>
        <v>0</v>
      </c>
      <c r="AC16" s="11"/>
      <c r="AD16" s="9">
        <f t="shared" si="7"/>
        <v>0</v>
      </c>
      <c r="AE16" s="11"/>
      <c r="AF16" s="9">
        <f t="shared" si="8"/>
        <v>0</v>
      </c>
      <c r="AG16" s="11"/>
      <c r="AH16" s="9">
        <f t="shared" si="9"/>
        <v>0</v>
      </c>
      <c r="AI16" s="11"/>
      <c r="AJ16" s="9">
        <f t="shared" si="17"/>
        <v>0</v>
      </c>
      <c r="AK16" s="11"/>
      <c r="AL16" s="9">
        <f t="shared" si="10"/>
        <v>0</v>
      </c>
      <c r="AM16" s="10"/>
      <c r="AN16" s="12">
        <f t="shared" si="11"/>
        <v>0</v>
      </c>
      <c r="AO16" s="13">
        <f t="shared" si="18"/>
        <v>193.83600000000001</v>
      </c>
    </row>
    <row r="17" spans="1:41" hidden="1" x14ac:dyDescent="0.25">
      <c r="A17" s="14" t="s">
        <v>11</v>
      </c>
      <c r="B17" s="15" t="s">
        <v>28</v>
      </c>
      <c r="C17" s="44" t="s">
        <v>29</v>
      </c>
      <c r="D17" s="56">
        <v>12.37</v>
      </c>
      <c r="E17" s="70">
        <v>0</v>
      </c>
      <c r="F17" s="9">
        <f t="shared" si="12"/>
        <v>0</v>
      </c>
      <c r="G17" s="69">
        <v>0</v>
      </c>
      <c r="H17" s="9">
        <f t="shared" si="13"/>
        <v>0</v>
      </c>
      <c r="I17" s="10"/>
      <c r="J17" s="9">
        <f t="shared" si="0"/>
        <v>0</v>
      </c>
      <c r="K17" s="11"/>
      <c r="L17" s="9">
        <f t="shared" si="1"/>
        <v>0</v>
      </c>
      <c r="M17" s="10"/>
      <c r="N17" s="9">
        <f t="shared" si="14"/>
        <v>0</v>
      </c>
      <c r="O17" s="10"/>
      <c r="P17" s="9">
        <f t="shared" si="2"/>
        <v>0</v>
      </c>
      <c r="Q17" s="10"/>
      <c r="R17" s="9">
        <f t="shared" si="3"/>
        <v>0</v>
      </c>
      <c r="S17" s="10"/>
      <c r="T17" s="9">
        <f t="shared" si="4"/>
        <v>0</v>
      </c>
      <c r="U17" s="11"/>
      <c r="V17" s="9">
        <f t="shared" si="5"/>
        <v>0</v>
      </c>
      <c r="W17" s="11"/>
      <c r="X17" s="9">
        <f t="shared" si="6"/>
        <v>0</v>
      </c>
      <c r="Y17" s="10"/>
      <c r="Z17" s="9">
        <f t="shared" si="15"/>
        <v>0</v>
      </c>
      <c r="AA17" s="11"/>
      <c r="AB17" s="9">
        <f t="shared" si="16"/>
        <v>0</v>
      </c>
      <c r="AC17" s="11"/>
      <c r="AD17" s="9">
        <f t="shared" si="7"/>
        <v>0</v>
      </c>
      <c r="AE17" s="11"/>
      <c r="AF17" s="9">
        <f t="shared" si="8"/>
        <v>0</v>
      </c>
      <c r="AG17" s="11"/>
      <c r="AH17" s="9">
        <f t="shared" si="9"/>
        <v>0</v>
      </c>
      <c r="AI17" s="11"/>
      <c r="AJ17" s="9">
        <f t="shared" si="17"/>
        <v>0</v>
      </c>
      <c r="AK17" s="11"/>
      <c r="AL17" s="9">
        <f t="shared" si="10"/>
        <v>0</v>
      </c>
      <c r="AM17" s="10"/>
      <c r="AN17" s="12">
        <f t="shared" si="11"/>
        <v>0</v>
      </c>
      <c r="AO17" s="13">
        <f t="shared" si="18"/>
        <v>0</v>
      </c>
    </row>
    <row r="18" spans="1:41" hidden="1" x14ac:dyDescent="0.25">
      <c r="A18" s="14" t="s">
        <v>11</v>
      </c>
      <c r="B18" s="15" t="s">
        <v>30</v>
      </c>
      <c r="C18" s="45" t="s">
        <v>31</v>
      </c>
      <c r="D18" s="56">
        <f>21.28</f>
        <v>21.28</v>
      </c>
      <c r="E18" s="70">
        <v>0</v>
      </c>
      <c r="F18" s="9">
        <f t="shared" si="12"/>
        <v>0</v>
      </c>
      <c r="G18" s="69">
        <v>0</v>
      </c>
      <c r="H18" s="9">
        <f t="shared" si="13"/>
        <v>0</v>
      </c>
      <c r="I18" s="10"/>
      <c r="J18" s="9">
        <f t="shared" si="0"/>
        <v>0</v>
      </c>
      <c r="K18" s="11"/>
      <c r="L18" s="9">
        <f t="shared" si="1"/>
        <v>0</v>
      </c>
      <c r="M18" s="10"/>
      <c r="N18" s="9">
        <f t="shared" si="14"/>
        <v>0</v>
      </c>
      <c r="O18" s="10"/>
      <c r="P18" s="9">
        <f t="shared" si="2"/>
        <v>0</v>
      </c>
      <c r="Q18" s="10"/>
      <c r="R18" s="9">
        <f t="shared" si="3"/>
        <v>0</v>
      </c>
      <c r="S18" s="10"/>
      <c r="T18" s="9">
        <f t="shared" si="4"/>
        <v>0</v>
      </c>
      <c r="U18" s="11"/>
      <c r="V18" s="9">
        <f t="shared" si="5"/>
        <v>0</v>
      </c>
      <c r="W18" s="11"/>
      <c r="X18" s="9">
        <f t="shared" si="6"/>
        <v>0</v>
      </c>
      <c r="Y18" s="10"/>
      <c r="Z18" s="9">
        <f t="shared" si="15"/>
        <v>0</v>
      </c>
      <c r="AA18" s="11"/>
      <c r="AB18" s="9">
        <f t="shared" si="16"/>
        <v>0</v>
      </c>
      <c r="AC18" s="11"/>
      <c r="AD18" s="9">
        <f t="shared" si="7"/>
        <v>0</v>
      </c>
      <c r="AE18" s="11"/>
      <c r="AF18" s="9">
        <f t="shared" si="8"/>
        <v>0</v>
      </c>
      <c r="AG18" s="11"/>
      <c r="AH18" s="9">
        <f t="shared" si="9"/>
        <v>0</v>
      </c>
      <c r="AI18" s="11"/>
      <c r="AJ18" s="9">
        <f t="shared" si="17"/>
        <v>0</v>
      </c>
      <c r="AK18" s="11"/>
      <c r="AL18" s="9">
        <f t="shared" si="10"/>
        <v>0</v>
      </c>
      <c r="AM18" s="10"/>
      <c r="AN18" s="12">
        <f t="shared" si="11"/>
        <v>0</v>
      </c>
      <c r="AO18" s="13">
        <f t="shared" si="18"/>
        <v>0</v>
      </c>
    </row>
    <row r="19" spans="1:41" hidden="1" x14ac:dyDescent="0.25">
      <c r="A19" s="14" t="s">
        <v>11</v>
      </c>
      <c r="B19" s="15" t="s">
        <v>32</v>
      </c>
      <c r="C19" s="45" t="s">
        <v>31</v>
      </c>
      <c r="D19" s="56">
        <v>4.68</v>
      </c>
      <c r="E19" s="70">
        <v>0</v>
      </c>
      <c r="F19" s="9">
        <f t="shared" si="12"/>
        <v>0</v>
      </c>
      <c r="G19" s="69">
        <v>0</v>
      </c>
      <c r="H19" s="9">
        <f t="shared" si="13"/>
        <v>0</v>
      </c>
      <c r="I19" s="10"/>
      <c r="J19" s="9">
        <f t="shared" si="0"/>
        <v>0</v>
      </c>
      <c r="K19" s="11"/>
      <c r="L19" s="9">
        <f t="shared" si="1"/>
        <v>0</v>
      </c>
      <c r="M19" s="10"/>
      <c r="N19" s="9">
        <f t="shared" si="14"/>
        <v>0</v>
      </c>
      <c r="O19" s="10"/>
      <c r="P19" s="9">
        <f t="shared" si="2"/>
        <v>0</v>
      </c>
      <c r="Q19" s="10"/>
      <c r="R19" s="9">
        <f t="shared" si="3"/>
        <v>0</v>
      </c>
      <c r="S19" s="10"/>
      <c r="T19" s="9">
        <f t="shared" si="4"/>
        <v>0</v>
      </c>
      <c r="U19" s="11"/>
      <c r="V19" s="9">
        <f t="shared" si="5"/>
        <v>0</v>
      </c>
      <c r="W19" s="11"/>
      <c r="X19" s="9">
        <f t="shared" si="6"/>
        <v>0</v>
      </c>
      <c r="Y19" s="10"/>
      <c r="Z19" s="9">
        <f t="shared" si="15"/>
        <v>0</v>
      </c>
      <c r="AA19" s="11"/>
      <c r="AB19" s="9">
        <f t="shared" si="16"/>
        <v>0</v>
      </c>
      <c r="AC19" s="11"/>
      <c r="AD19" s="9">
        <f t="shared" si="7"/>
        <v>0</v>
      </c>
      <c r="AE19" s="11"/>
      <c r="AF19" s="9">
        <f t="shared" si="8"/>
        <v>0</v>
      </c>
      <c r="AG19" s="11"/>
      <c r="AH19" s="9">
        <f t="shared" si="9"/>
        <v>0</v>
      </c>
      <c r="AI19" s="11"/>
      <c r="AJ19" s="9">
        <f t="shared" si="17"/>
        <v>0</v>
      </c>
      <c r="AK19" s="11"/>
      <c r="AL19" s="9">
        <f t="shared" si="10"/>
        <v>0</v>
      </c>
      <c r="AM19" s="10"/>
      <c r="AN19" s="12">
        <f t="shared" si="11"/>
        <v>0</v>
      </c>
      <c r="AO19" s="13">
        <f t="shared" si="18"/>
        <v>0</v>
      </c>
    </row>
    <row r="20" spans="1:41" hidden="1" x14ac:dyDescent="0.25">
      <c r="A20" s="14" t="s">
        <v>11</v>
      </c>
      <c r="B20" s="15" t="s">
        <v>33</v>
      </c>
      <c r="C20" s="45" t="s">
        <v>34</v>
      </c>
      <c r="D20" s="56">
        <v>4.68</v>
      </c>
      <c r="E20" s="70">
        <v>0</v>
      </c>
      <c r="F20" s="9">
        <f t="shared" si="12"/>
        <v>0</v>
      </c>
      <c r="G20" s="69">
        <v>0</v>
      </c>
      <c r="H20" s="9">
        <f t="shared" si="13"/>
        <v>0</v>
      </c>
      <c r="I20" s="10"/>
      <c r="J20" s="9">
        <f t="shared" si="0"/>
        <v>0</v>
      </c>
      <c r="K20" s="11"/>
      <c r="L20" s="9">
        <f t="shared" si="1"/>
        <v>0</v>
      </c>
      <c r="M20" s="10"/>
      <c r="N20" s="9">
        <f t="shared" si="14"/>
        <v>0</v>
      </c>
      <c r="O20" s="10"/>
      <c r="P20" s="9">
        <f t="shared" si="2"/>
        <v>0</v>
      </c>
      <c r="Q20" s="10"/>
      <c r="R20" s="9">
        <f t="shared" si="3"/>
        <v>0</v>
      </c>
      <c r="S20" s="10"/>
      <c r="T20" s="9">
        <f t="shared" si="4"/>
        <v>0</v>
      </c>
      <c r="U20" s="11"/>
      <c r="V20" s="9">
        <f t="shared" si="5"/>
        <v>0</v>
      </c>
      <c r="W20" s="11"/>
      <c r="X20" s="9">
        <f t="shared" si="6"/>
        <v>0</v>
      </c>
      <c r="Y20" s="10"/>
      <c r="Z20" s="9">
        <f t="shared" si="15"/>
        <v>0</v>
      </c>
      <c r="AA20" s="11"/>
      <c r="AB20" s="9">
        <f t="shared" si="16"/>
        <v>0</v>
      </c>
      <c r="AC20" s="11"/>
      <c r="AD20" s="9">
        <f t="shared" si="7"/>
        <v>0</v>
      </c>
      <c r="AE20" s="11"/>
      <c r="AF20" s="9">
        <f t="shared" si="8"/>
        <v>0</v>
      </c>
      <c r="AG20" s="11"/>
      <c r="AH20" s="9">
        <f t="shared" si="9"/>
        <v>0</v>
      </c>
      <c r="AI20" s="11"/>
      <c r="AJ20" s="9">
        <f t="shared" si="17"/>
        <v>0</v>
      </c>
      <c r="AK20" s="11"/>
      <c r="AL20" s="9">
        <f t="shared" si="10"/>
        <v>0</v>
      </c>
      <c r="AM20" s="10"/>
      <c r="AN20" s="12">
        <f t="shared" si="11"/>
        <v>0</v>
      </c>
      <c r="AO20" s="13">
        <f t="shared" si="18"/>
        <v>0</v>
      </c>
    </row>
    <row r="21" spans="1:41" hidden="1" x14ac:dyDescent="0.25">
      <c r="A21" s="14" t="s">
        <v>11</v>
      </c>
      <c r="B21" s="15" t="s">
        <v>35</v>
      </c>
      <c r="C21" s="42" t="s">
        <v>15</v>
      </c>
      <c r="D21" s="56">
        <v>21.51</v>
      </c>
      <c r="E21" s="70">
        <v>0</v>
      </c>
      <c r="F21" s="9">
        <f t="shared" si="12"/>
        <v>0</v>
      </c>
      <c r="G21" s="69">
        <v>1</v>
      </c>
      <c r="H21" s="9">
        <f t="shared" si="13"/>
        <v>21.51</v>
      </c>
      <c r="I21" s="10"/>
      <c r="J21" s="9">
        <f t="shared" si="0"/>
        <v>0</v>
      </c>
      <c r="K21" s="11"/>
      <c r="L21" s="9">
        <f t="shared" si="1"/>
        <v>0</v>
      </c>
      <c r="M21" s="10"/>
      <c r="N21" s="9">
        <f t="shared" si="14"/>
        <v>0</v>
      </c>
      <c r="O21" s="10"/>
      <c r="P21" s="9">
        <f t="shared" si="2"/>
        <v>0</v>
      </c>
      <c r="Q21" s="10"/>
      <c r="R21" s="9">
        <f t="shared" si="3"/>
        <v>0</v>
      </c>
      <c r="S21" s="10"/>
      <c r="T21" s="9">
        <f t="shared" si="4"/>
        <v>0</v>
      </c>
      <c r="U21" s="11"/>
      <c r="V21" s="9">
        <f t="shared" si="5"/>
        <v>0</v>
      </c>
      <c r="W21" s="11"/>
      <c r="X21" s="9">
        <f t="shared" si="6"/>
        <v>0</v>
      </c>
      <c r="Y21" s="10"/>
      <c r="Z21" s="9">
        <f t="shared" si="15"/>
        <v>0</v>
      </c>
      <c r="AA21" s="11"/>
      <c r="AB21" s="9">
        <f t="shared" si="16"/>
        <v>0</v>
      </c>
      <c r="AC21" s="11"/>
      <c r="AD21" s="9">
        <f t="shared" si="7"/>
        <v>0</v>
      </c>
      <c r="AE21" s="11"/>
      <c r="AF21" s="9">
        <f t="shared" si="8"/>
        <v>0</v>
      </c>
      <c r="AG21" s="11"/>
      <c r="AH21" s="9">
        <f t="shared" si="9"/>
        <v>0</v>
      </c>
      <c r="AI21" s="11"/>
      <c r="AJ21" s="9">
        <f t="shared" si="17"/>
        <v>0</v>
      </c>
      <c r="AK21" s="11"/>
      <c r="AL21" s="9">
        <f t="shared" si="10"/>
        <v>0</v>
      </c>
      <c r="AM21" s="10"/>
      <c r="AN21" s="12">
        <f t="shared" si="11"/>
        <v>0</v>
      </c>
      <c r="AO21" s="13">
        <f t="shared" si="18"/>
        <v>21.51</v>
      </c>
    </row>
    <row r="22" spans="1:41" hidden="1" x14ac:dyDescent="0.25">
      <c r="A22" s="14" t="s">
        <v>11</v>
      </c>
      <c r="B22" s="15" t="s">
        <v>36</v>
      </c>
      <c r="C22" s="42" t="s">
        <v>15</v>
      </c>
      <c r="D22" s="56">
        <f>200/100</f>
        <v>2</v>
      </c>
      <c r="E22" s="70">
        <v>0</v>
      </c>
      <c r="F22" s="9">
        <f t="shared" si="12"/>
        <v>0</v>
      </c>
      <c r="G22" s="69">
        <v>0</v>
      </c>
      <c r="H22" s="9">
        <f t="shared" si="13"/>
        <v>0</v>
      </c>
      <c r="I22" s="10"/>
      <c r="J22" s="9">
        <f t="shared" si="0"/>
        <v>0</v>
      </c>
      <c r="K22" s="11"/>
      <c r="L22" s="9">
        <f t="shared" si="1"/>
        <v>0</v>
      </c>
      <c r="M22" s="10"/>
      <c r="N22" s="9">
        <f t="shared" si="14"/>
        <v>0</v>
      </c>
      <c r="O22" s="10"/>
      <c r="P22" s="9">
        <f t="shared" si="2"/>
        <v>0</v>
      </c>
      <c r="Q22" s="10"/>
      <c r="R22" s="9">
        <f t="shared" si="3"/>
        <v>0</v>
      </c>
      <c r="S22" s="10"/>
      <c r="T22" s="9">
        <f t="shared" si="4"/>
        <v>0</v>
      </c>
      <c r="U22" s="11"/>
      <c r="V22" s="9">
        <f t="shared" si="5"/>
        <v>0</v>
      </c>
      <c r="W22" s="11"/>
      <c r="X22" s="9">
        <f t="shared" si="6"/>
        <v>0</v>
      </c>
      <c r="Y22" s="10"/>
      <c r="Z22" s="9">
        <f t="shared" si="15"/>
        <v>0</v>
      </c>
      <c r="AA22" s="11"/>
      <c r="AB22" s="9">
        <f t="shared" si="16"/>
        <v>0</v>
      </c>
      <c r="AC22" s="11"/>
      <c r="AD22" s="9">
        <f t="shared" si="7"/>
        <v>0</v>
      </c>
      <c r="AE22" s="11"/>
      <c r="AF22" s="65">
        <f t="shared" si="8"/>
        <v>0</v>
      </c>
      <c r="AG22" s="11"/>
      <c r="AH22" s="9">
        <f t="shared" si="9"/>
        <v>0</v>
      </c>
      <c r="AI22" s="11"/>
      <c r="AJ22" s="9">
        <f t="shared" si="17"/>
        <v>0</v>
      </c>
      <c r="AK22" s="11"/>
      <c r="AL22" s="9">
        <f t="shared" si="10"/>
        <v>0</v>
      </c>
      <c r="AM22" s="10"/>
      <c r="AN22" s="12">
        <f t="shared" si="11"/>
        <v>0</v>
      </c>
      <c r="AO22" s="13">
        <f t="shared" si="18"/>
        <v>0</v>
      </c>
    </row>
    <row r="23" spans="1:41" hidden="1" x14ac:dyDescent="0.25">
      <c r="A23" s="14" t="s">
        <v>11</v>
      </c>
      <c r="B23" s="15" t="s">
        <v>37</v>
      </c>
      <c r="C23" s="42" t="s">
        <v>38</v>
      </c>
      <c r="D23" s="56">
        <v>10.65</v>
      </c>
      <c r="E23" s="70">
        <v>0</v>
      </c>
      <c r="F23" s="9">
        <f t="shared" si="12"/>
        <v>0</v>
      </c>
      <c r="G23" s="69">
        <v>0</v>
      </c>
      <c r="H23" s="9">
        <f t="shared" si="13"/>
        <v>0</v>
      </c>
      <c r="I23" s="10"/>
      <c r="J23" s="9">
        <f t="shared" si="0"/>
        <v>0</v>
      </c>
      <c r="K23" s="11"/>
      <c r="L23" s="9">
        <f t="shared" si="1"/>
        <v>0</v>
      </c>
      <c r="M23" s="10"/>
      <c r="N23" s="9">
        <f t="shared" si="14"/>
        <v>0</v>
      </c>
      <c r="O23" s="10"/>
      <c r="P23" s="9">
        <f t="shared" si="2"/>
        <v>0</v>
      </c>
      <c r="Q23" s="10"/>
      <c r="R23" s="9">
        <f t="shared" si="3"/>
        <v>0</v>
      </c>
      <c r="S23" s="10"/>
      <c r="T23" s="9">
        <f t="shared" si="4"/>
        <v>0</v>
      </c>
      <c r="U23" s="11"/>
      <c r="V23" s="9">
        <f t="shared" si="5"/>
        <v>0</v>
      </c>
      <c r="W23" s="11"/>
      <c r="X23" s="9">
        <f t="shared" si="6"/>
        <v>0</v>
      </c>
      <c r="Y23" s="10"/>
      <c r="Z23" s="9">
        <f t="shared" si="15"/>
        <v>0</v>
      </c>
      <c r="AA23" s="11"/>
      <c r="AB23" s="9">
        <f t="shared" si="16"/>
        <v>0</v>
      </c>
      <c r="AC23" s="11"/>
      <c r="AD23" s="9">
        <f t="shared" si="7"/>
        <v>0</v>
      </c>
      <c r="AE23" s="11"/>
      <c r="AF23" s="9">
        <f t="shared" si="8"/>
        <v>0</v>
      </c>
      <c r="AG23" s="11"/>
      <c r="AH23" s="9">
        <f t="shared" si="9"/>
        <v>0</v>
      </c>
      <c r="AI23" s="11"/>
      <c r="AJ23" s="9">
        <f t="shared" si="17"/>
        <v>0</v>
      </c>
      <c r="AK23" s="11"/>
      <c r="AL23" s="9">
        <f t="shared" si="10"/>
        <v>0</v>
      </c>
      <c r="AM23" s="10"/>
      <c r="AN23" s="12">
        <f t="shared" si="11"/>
        <v>0</v>
      </c>
      <c r="AO23" s="13">
        <f t="shared" si="18"/>
        <v>0</v>
      </c>
    </row>
    <row r="24" spans="1:41" hidden="1" x14ac:dyDescent="0.25">
      <c r="A24" s="14" t="s">
        <v>11</v>
      </c>
      <c r="B24" s="15" t="s">
        <v>39</v>
      </c>
      <c r="C24" s="44" t="s">
        <v>40</v>
      </c>
      <c r="D24" s="56">
        <v>7.29</v>
      </c>
      <c r="E24" s="70">
        <v>0</v>
      </c>
      <c r="F24" s="9">
        <f t="shared" si="12"/>
        <v>0</v>
      </c>
      <c r="G24" s="69">
        <v>0</v>
      </c>
      <c r="H24" s="9">
        <f t="shared" si="13"/>
        <v>0</v>
      </c>
      <c r="I24" s="10"/>
      <c r="J24" s="9">
        <f t="shared" si="0"/>
        <v>0</v>
      </c>
      <c r="K24" s="11"/>
      <c r="L24" s="9">
        <f t="shared" si="1"/>
        <v>0</v>
      </c>
      <c r="M24" s="10"/>
      <c r="N24" s="9">
        <f t="shared" si="14"/>
        <v>0</v>
      </c>
      <c r="O24" s="10"/>
      <c r="P24" s="9">
        <f t="shared" si="2"/>
        <v>0</v>
      </c>
      <c r="Q24" s="10"/>
      <c r="R24" s="9">
        <f t="shared" si="3"/>
        <v>0</v>
      </c>
      <c r="S24" s="10"/>
      <c r="T24" s="9">
        <f t="shared" si="4"/>
        <v>0</v>
      </c>
      <c r="U24" s="11"/>
      <c r="V24" s="9">
        <f t="shared" si="5"/>
        <v>0</v>
      </c>
      <c r="W24" s="11"/>
      <c r="X24" s="9">
        <f t="shared" si="6"/>
        <v>0</v>
      </c>
      <c r="Y24" s="10"/>
      <c r="Z24" s="9">
        <f t="shared" si="15"/>
        <v>0</v>
      </c>
      <c r="AA24" s="11"/>
      <c r="AB24" s="9">
        <f t="shared" si="16"/>
        <v>0</v>
      </c>
      <c r="AC24" s="11"/>
      <c r="AD24" s="9">
        <f t="shared" si="7"/>
        <v>0</v>
      </c>
      <c r="AE24" s="11"/>
      <c r="AF24" s="9">
        <f t="shared" si="8"/>
        <v>0</v>
      </c>
      <c r="AG24" s="11"/>
      <c r="AH24" s="9">
        <f t="shared" si="9"/>
        <v>0</v>
      </c>
      <c r="AI24" s="11"/>
      <c r="AJ24" s="9">
        <f t="shared" si="17"/>
        <v>0</v>
      </c>
      <c r="AK24" s="11"/>
      <c r="AL24" s="9">
        <f t="shared" si="10"/>
        <v>0</v>
      </c>
      <c r="AM24" s="10"/>
      <c r="AN24" s="12">
        <f t="shared" si="11"/>
        <v>0</v>
      </c>
      <c r="AO24" s="13">
        <f t="shared" si="18"/>
        <v>0</v>
      </c>
    </row>
    <row r="25" spans="1:41" hidden="1" x14ac:dyDescent="0.25">
      <c r="A25" s="14" t="s">
        <v>11</v>
      </c>
      <c r="B25" s="15" t="s">
        <v>41</v>
      </c>
      <c r="C25" s="44" t="s">
        <v>40</v>
      </c>
      <c r="D25" s="56">
        <v>11.65</v>
      </c>
      <c r="E25" s="70">
        <v>0</v>
      </c>
      <c r="F25" s="9">
        <f t="shared" si="12"/>
        <v>0</v>
      </c>
      <c r="G25" s="69">
        <v>0</v>
      </c>
      <c r="H25" s="9">
        <f t="shared" si="13"/>
        <v>0</v>
      </c>
      <c r="I25" s="10"/>
      <c r="J25" s="9">
        <f t="shared" si="0"/>
        <v>0</v>
      </c>
      <c r="K25" s="11"/>
      <c r="L25" s="9">
        <f t="shared" si="1"/>
        <v>0</v>
      </c>
      <c r="M25" s="10"/>
      <c r="N25" s="9">
        <f t="shared" si="14"/>
        <v>0</v>
      </c>
      <c r="O25" s="10"/>
      <c r="P25" s="9">
        <f t="shared" si="2"/>
        <v>0</v>
      </c>
      <c r="Q25" s="10"/>
      <c r="R25" s="9">
        <f t="shared" si="3"/>
        <v>0</v>
      </c>
      <c r="S25" s="10"/>
      <c r="T25" s="9">
        <f t="shared" si="4"/>
        <v>0</v>
      </c>
      <c r="U25" s="11"/>
      <c r="V25" s="9">
        <f t="shared" si="5"/>
        <v>0</v>
      </c>
      <c r="W25" s="11"/>
      <c r="X25" s="9">
        <f t="shared" si="6"/>
        <v>0</v>
      </c>
      <c r="Y25" s="10"/>
      <c r="Z25" s="9">
        <f t="shared" si="15"/>
        <v>0</v>
      </c>
      <c r="AA25" s="11"/>
      <c r="AB25" s="9">
        <f t="shared" si="16"/>
        <v>0</v>
      </c>
      <c r="AC25" s="11"/>
      <c r="AD25" s="9">
        <f t="shared" si="7"/>
        <v>0</v>
      </c>
      <c r="AE25" s="11"/>
      <c r="AF25" s="9">
        <f t="shared" si="8"/>
        <v>0</v>
      </c>
      <c r="AG25" s="11"/>
      <c r="AH25" s="9">
        <f t="shared" si="9"/>
        <v>0</v>
      </c>
      <c r="AI25" s="11"/>
      <c r="AJ25" s="9">
        <f t="shared" si="17"/>
        <v>0</v>
      </c>
      <c r="AK25" s="11"/>
      <c r="AL25" s="9">
        <f t="shared" si="10"/>
        <v>0</v>
      </c>
      <c r="AM25" s="10"/>
      <c r="AN25" s="12">
        <f t="shared" si="11"/>
        <v>0</v>
      </c>
      <c r="AO25" s="13">
        <f t="shared" si="18"/>
        <v>0</v>
      </c>
    </row>
    <row r="26" spans="1:41" hidden="1" x14ac:dyDescent="0.25">
      <c r="A26" s="14" t="s">
        <v>11</v>
      </c>
      <c r="B26" s="21" t="s">
        <v>494</v>
      </c>
      <c r="C26" s="46" t="s">
        <v>15</v>
      </c>
      <c r="D26" s="56">
        <v>51.637900000000002</v>
      </c>
      <c r="E26" s="70">
        <v>0</v>
      </c>
      <c r="F26" s="9">
        <f t="shared" si="12"/>
        <v>0</v>
      </c>
      <c r="G26" s="69">
        <v>0</v>
      </c>
      <c r="H26" s="9">
        <f t="shared" si="13"/>
        <v>0</v>
      </c>
      <c r="I26" s="10"/>
      <c r="J26" s="9">
        <f t="shared" si="0"/>
        <v>0</v>
      </c>
      <c r="K26" s="11"/>
      <c r="L26" s="9">
        <f t="shared" si="1"/>
        <v>0</v>
      </c>
      <c r="M26" s="10"/>
      <c r="N26" s="9">
        <f t="shared" si="14"/>
        <v>0</v>
      </c>
      <c r="O26" s="10"/>
      <c r="P26" s="9">
        <f t="shared" si="2"/>
        <v>0</v>
      </c>
      <c r="Q26" s="10"/>
      <c r="R26" s="9">
        <f t="shared" si="3"/>
        <v>0</v>
      </c>
      <c r="S26" s="10"/>
      <c r="T26" s="9">
        <f t="shared" si="4"/>
        <v>0</v>
      </c>
      <c r="U26" s="11"/>
      <c r="V26" s="9">
        <f t="shared" si="5"/>
        <v>0</v>
      </c>
      <c r="W26" s="11"/>
      <c r="X26" s="9">
        <f t="shared" si="6"/>
        <v>0</v>
      </c>
      <c r="Y26" s="10"/>
      <c r="Z26" s="9">
        <f t="shared" si="15"/>
        <v>0</v>
      </c>
      <c r="AA26" s="11"/>
      <c r="AB26" s="9">
        <f t="shared" si="16"/>
        <v>0</v>
      </c>
      <c r="AC26" s="11"/>
      <c r="AD26" s="9">
        <f t="shared" si="7"/>
        <v>0</v>
      </c>
      <c r="AE26" s="11"/>
      <c r="AF26" s="9">
        <f t="shared" si="8"/>
        <v>0</v>
      </c>
      <c r="AG26" s="11"/>
      <c r="AH26" s="9">
        <f t="shared" si="9"/>
        <v>0</v>
      </c>
      <c r="AI26" s="11"/>
      <c r="AJ26" s="9">
        <f t="shared" si="17"/>
        <v>0</v>
      </c>
      <c r="AK26" s="11"/>
      <c r="AL26" s="9">
        <f t="shared" si="10"/>
        <v>0</v>
      </c>
      <c r="AM26" s="10">
        <v>2</v>
      </c>
      <c r="AN26" s="12">
        <f t="shared" si="11"/>
        <v>119.79992799999999</v>
      </c>
      <c r="AO26" s="13">
        <f t="shared" si="18"/>
        <v>119.79992799999999</v>
      </c>
    </row>
    <row r="27" spans="1:41" hidden="1" x14ac:dyDescent="0.25">
      <c r="A27" s="14" t="s">
        <v>11</v>
      </c>
      <c r="B27" s="15" t="s">
        <v>42</v>
      </c>
      <c r="C27" s="42" t="s">
        <v>15</v>
      </c>
      <c r="D27" s="56">
        <v>2.0499999999999998</v>
      </c>
      <c r="E27" s="70">
        <v>0</v>
      </c>
      <c r="F27" s="9">
        <f t="shared" si="12"/>
        <v>0</v>
      </c>
      <c r="G27" s="69">
        <v>0</v>
      </c>
      <c r="H27" s="9">
        <f t="shared" si="13"/>
        <v>0</v>
      </c>
      <c r="I27" s="10"/>
      <c r="J27" s="9">
        <f t="shared" si="0"/>
        <v>0</v>
      </c>
      <c r="K27" s="11"/>
      <c r="L27" s="9">
        <f t="shared" si="1"/>
        <v>0</v>
      </c>
      <c r="M27" s="10"/>
      <c r="N27" s="9">
        <f t="shared" si="14"/>
        <v>0</v>
      </c>
      <c r="O27" s="10"/>
      <c r="P27" s="9">
        <f t="shared" si="2"/>
        <v>0</v>
      </c>
      <c r="Q27" s="10"/>
      <c r="R27" s="9">
        <f t="shared" si="3"/>
        <v>0</v>
      </c>
      <c r="S27" s="10"/>
      <c r="T27" s="9">
        <f t="shared" si="4"/>
        <v>0</v>
      </c>
      <c r="U27" s="11"/>
      <c r="V27" s="9">
        <f t="shared" si="5"/>
        <v>0</v>
      </c>
      <c r="W27" s="11"/>
      <c r="X27" s="9">
        <f t="shared" si="6"/>
        <v>0</v>
      </c>
      <c r="Y27" s="10"/>
      <c r="Z27" s="9">
        <f t="shared" si="15"/>
        <v>0</v>
      </c>
      <c r="AA27" s="11"/>
      <c r="AB27" s="9">
        <f t="shared" si="16"/>
        <v>0</v>
      </c>
      <c r="AC27" s="11"/>
      <c r="AD27" s="9">
        <f t="shared" si="7"/>
        <v>0</v>
      </c>
      <c r="AE27" s="11"/>
      <c r="AF27" s="9">
        <f t="shared" si="8"/>
        <v>0</v>
      </c>
      <c r="AG27" s="11"/>
      <c r="AH27" s="9">
        <f t="shared" si="9"/>
        <v>0</v>
      </c>
      <c r="AI27" s="11"/>
      <c r="AJ27" s="9">
        <f t="shared" si="17"/>
        <v>0</v>
      </c>
      <c r="AK27" s="11"/>
      <c r="AL27" s="9">
        <f t="shared" si="10"/>
        <v>0</v>
      </c>
      <c r="AM27" s="10"/>
      <c r="AN27" s="12">
        <f t="shared" si="11"/>
        <v>0</v>
      </c>
      <c r="AO27" s="13">
        <f t="shared" si="18"/>
        <v>0</v>
      </c>
    </row>
    <row r="28" spans="1:41" hidden="1" x14ac:dyDescent="0.25">
      <c r="A28" s="14" t="s">
        <v>11</v>
      </c>
      <c r="B28" s="15" t="s">
        <v>43</v>
      </c>
      <c r="C28" s="42" t="s">
        <v>15</v>
      </c>
      <c r="D28" s="56">
        <v>3.97</v>
      </c>
      <c r="E28" s="70">
        <v>0</v>
      </c>
      <c r="F28" s="9">
        <f t="shared" si="12"/>
        <v>0</v>
      </c>
      <c r="G28" s="69">
        <v>0</v>
      </c>
      <c r="H28" s="9">
        <f t="shared" si="13"/>
        <v>0</v>
      </c>
      <c r="I28" s="10"/>
      <c r="J28" s="9">
        <f t="shared" si="0"/>
        <v>0</v>
      </c>
      <c r="K28" s="11"/>
      <c r="L28" s="9">
        <f t="shared" si="1"/>
        <v>0</v>
      </c>
      <c r="M28" s="10"/>
      <c r="N28" s="9">
        <f t="shared" si="14"/>
        <v>0</v>
      </c>
      <c r="O28" s="10"/>
      <c r="P28" s="9">
        <f t="shared" si="2"/>
        <v>0</v>
      </c>
      <c r="Q28" s="10"/>
      <c r="R28" s="9">
        <f t="shared" si="3"/>
        <v>0</v>
      </c>
      <c r="S28" s="10"/>
      <c r="T28" s="9">
        <f t="shared" si="4"/>
        <v>0</v>
      </c>
      <c r="U28" s="11"/>
      <c r="V28" s="9">
        <f t="shared" si="5"/>
        <v>0</v>
      </c>
      <c r="W28" s="11"/>
      <c r="X28" s="9">
        <f t="shared" si="6"/>
        <v>0</v>
      </c>
      <c r="Y28" s="10"/>
      <c r="Z28" s="9">
        <f t="shared" si="15"/>
        <v>0</v>
      </c>
      <c r="AA28" s="11"/>
      <c r="AB28" s="9">
        <f t="shared" si="16"/>
        <v>0</v>
      </c>
      <c r="AC28" s="11"/>
      <c r="AD28" s="9">
        <f t="shared" si="7"/>
        <v>0</v>
      </c>
      <c r="AE28" s="11"/>
      <c r="AF28" s="9">
        <f t="shared" si="8"/>
        <v>0</v>
      </c>
      <c r="AG28" s="11"/>
      <c r="AH28" s="9">
        <f t="shared" si="9"/>
        <v>0</v>
      </c>
      <c r="AI28" s="11"/>
      <c r="AJ28" s="9">
        <f t="shared" si="17"/>
        <v>0</v>
      </c>
      <c r="AK28" s="11"/>
      <c r="AL28" s="9">
        <f t="shared" si="10"/>
        <v>0</v>
      </c>
      <c r="AM28" s="10"/>
      <c r="AN28" s="12">
        <f t="shared" si="11"/>
        <v>0</v>
      </c>
      <c r="AO28" s="13">
        <f t="shared" si="18"/>
        <v>0</v>
      </c>
    </row>
    <row r="29" spans="1:41" hidden="1" x14ac:dyDescent="0.25">
      <c r="A29" s="14" t="s">
        <v>11</v>
      </c>
      <c r="B29" s="15" t="s">
        <v>44</v>
      </c>
      <c r="C29" s="42" t="s">
        <v>15</v>
      </c>
      <c r="D29" s="56">
        <v>8.44</v>
      </c>
      <c r="E29" s="70">
        <v>0</v>
      </c>
      <c r="F29" s="9">
        <f t="shared" si="12"/>
        <v>0</v>
      </c>
      <c r="G29" s="69">
        <v>0</v>
      </c>
      <c r="H29" s="9">
        <f t="shared" si="13"/>
        <v>0</v>
      </c>
      <c r="I29" s="10"/>
      <c r="J29" s="9">
        <f t="shared" si="0"/>
        <v>0</v>
      </c>
      <c r="K29" s="11"/>
      <c r="L29" s="9">
        <f t="shared" si="1"/>
        <v>0</v>
      </c>
      <c r="M29" s="10"/>
      <c r="N29" s="9">
        <f t="shared" si="14"/>
        <v>0</v>
      </c>
      <c r="O29" s="10"/>
      <c r="P29" s="9">
        <f t="shared" si="2"/>
        <v>0</v>
      </c>
      <c r="Q29" s="10"/>
      <c r="R29" s="9">
        <f t="shared" si="3"/>
        <v>0</v>
      </c>
      <c r="S29" s="10"/>
      <c r="T29" s="9">
        <f t="shared" si="4"/>
        <v>0</v>
      </c>
      <c r="U29" s="11"/>
      <c r="V29" s="9">
        <f t="shared" si="5"/>
        <v>0</v>
      </c>
      <c r="W29" s="11"/>
      <c r="X29" s="9">
        <f t="shared" si="6"/>
        <v>0</v>
      </c>
      <c r="Y29" s="10"/>
      <c r="Z29" s="9">
        <f t="shared" si="15"/>
        <v>0</v>
      </c>
      <c r="AA29" s="11"/>
      <c r="AB29" s="9">
        <f t="shared" si="16"/>
        <v>0</v>
      </c>
      <c r="AC29" s="11"/>
      <c r="AD29" s="9">
        <f t="shared" si="7"/>
        <v>0</v>
      </c>
      <c r="AE29" s="11"/>
      <c r="AF29" s="9">
        <f t="shared" si="8"/>
        <v>0</v>
      </c>
      <c r="AG29" s="11"/>
      <c r="AH29" s="9">
        <f t="shared" si="9"/>
        <v>0</v>
      </c>
      <c r="AI29" s="11"/>
      <c r="AJ29" s="9">
        <f t="shared" si="17"/>
        <v>0</v>
      </c>
      <c r="AK29" s="11"/>
      <c r="AL29" s="9">
        <f t="shared" si="10"/>
        <v>0</v>
      </c>
      <c r="AM29" s="10"/>
      <c r="AN29" s="12">
        <f t="shared" si="11"/>
        <v>0</v>
      </c>
      <c r="AO29" s="13">
        <f t="shared" si="18"/>
        <v>0</v>
      </c>
    </row>
    <row r="30" spans="1:41" hidden="1" x14ac:dyDescent="0.25">
      <c r="A30" s="14" t="s">
        <v>11</v>
      </c>
      <c r="B30" s="15" t="s">
        <v>45</v>
      </c>
      <c r="C30" s="42" t="s">
        <v>15</v>
      </c>
      <c r="D30" s="56">
        <v>55.45</v>
      </c>
      <c r="E30" s="70">
        <v>0</v>
      </c>
      <c r="F30" s="9">
        <f t="shared" si="12"/>
        <v>0</v>
      </c>
      <c r="G30" s="69">
        <v>0</v>
      </c>
      <c r="H30" s="9">
        <f t="shared" si="13"/>
        <v>0</v>
      </c>
      <c r="I30" s="10"/>
      <c r="J30" s="9">
        <f t="shared" si="0"/>
        <v>0</v>
      </c>
      <c r="K30" s="11"/>
      <c r="L30" s="9">
        <f t="shared" si="1"/>
        <v>0</v>
      </c>
      <c r="M30" s="10"/>
      <c r="N30" s="9">
        <f t="shared" si="14"/>
        <v>0</v>
      </c>
      <c r="O30" s="10"/>
      <c r="P30" s="9">
        <f t="shared" si="2"/>
        <v>0</v>
      </c>
      <c r="Q30" s="10"/>
      <c r="R30" s="9">
        <f t="shared" si="3"/>
        <v>0</v>
      </c>
      <c r="S30" s="10"/>
      <c r="T30" s="9">
        <f t="shared" si="4"/>
        <v>0</v>
      </c>
      <c r="U30" s="11"/>
      <c r="V30" s="9">
        <f t="shared" si="5"/>
        <v>0</v>
      </c>
      <c r="W30" s="11"/>
      <c r="X30" s="9">
        <f t="shared" si="6"/>
        <v>0</v>
      </c>
      <c r="Y30" s="10"/>
      <c r="Z30" s="9">
        <f t="shared" si="15"/>
        <v>0</v>
      </c>
      <c r="AA30" s="11"/>
      <c r="AB30" s="9">
        <f t="shared" si="16"/>
        <v>0</v>
      </c>
      <c r="AC30" s="11"/>
      <c r="AD30" s="9">
        <f t="shared" si="7"/>
        <v>0</v>
      </c>
      <c r="AE30" s="11"/>
      <c r="AF30" s="9">
        <f t="shared" si="8"/>
        <v>0</v>
      </c>
      <c r="AG30" s="11"/>
      <c r="AH30" s="9">
        <f t="shared" si="9"/>
        <v>0</v>
      </c>
      <c r="AI30" s="11"/>
      <c r="AJ30" s="9">
        <f t="shared" si="17"/>
        <v>0</v>
      </c>
      <c r="AK30" s="11"/>
      <c r="AL30" s="9">
        <f t="shared" si="10"/>
        <v>0</v>
      </c>
      <c r="AM30" s="10"/>
      <c r="AN30" s="12">
        <f t="shared" si="11"/>
        <v>0</v>
      </c>
      <c r="AO30" s="13">
        <f t="shared" si="18"/>
        <v>0</v>
      </c>
    </row>
    <row r="31" spans="1:41" hidden="1" x14ac:dyDescent="0.25">
      <c r="A31" s="14" t="s">
        <v>11</v>
      </c>
      <c r="B31" s="15" t="s">
        <v>46</v>
      </c>
      <c r="C31" s="42" t="s">
        <v>15</v>
      </c>
      <c r="D31" s="56">
        <v>95.28</v>
      </c>
      <c r="E31" s="70">
        <v>0</v>
      </c>
      <c r="F31" s="9">
        <f t="shared" si="12"/>
        <v>0</v>
      </c>
      <c r="G31" s="69">
        <v>0</v>
      </c>
      <c r="H31" s="9">
        <f t="shared" si="13"/>
        <v>0</v>
      </c>
      <c r="I31" s="10"/>
      <c r="J31" s="9">
        <f t="shared" si="0"/>
        <v>0</v>
      </c>
      <c r="K31" s="11"/>
      <c r="L31" s="9">
        <f t="shared" si="1"/>
        <v>0</v>
      </c>
      <c r="M31" s="10"/>
      <c r="N31" s="9">
        <f t="shared" si="14"/>
        <v>0</v>
      </c>
      <c r="O31" s="10"/>
      <c r="P31" s="9">
        <f t="shared" si="2"/>
        <v>0</v>
      </c>
      <c r="Q31" s="10"/>
      <c r="R31" s="9">
        <f t="shared" si="3"/>
        <v>0</v>
      </c>
      <c r="S31" s="10"/>
      <c r="T31" s="9">
        <f t="shared" si="4"/>
        <v>0</v>
      </c>
      <c r="U31" s="11"/>
      <c r="V31" s="9">
        <f t="shared" si="5"/>
        <v>0</v>
      </c>
      <c r="W31" s="11"/>
      <c r="X31" s="9">
        <f t="shared" si="6"/>
        <v>0</v>
      </c>
      <c r="Y31" s="10"/>
      <c r="Z31" s="9">
        <f t="shared" si="15"/>
        <v>0</v>
      </c>
      <c r="AA31" s="11"/>
      <c r="AB31" s="9">
        <f t="shared" si="16"/>
        <v>0</v>
      </c>
      <c r="AC31" s="11"/>
      <c r="AD31" s="9">
        <f t="shared" si="7"/>
        <v>0</v>
      </c>
      <c r="AE31" s="11"/>
      <c r="AF31" s="9">
        <f t="shared" si="8"/>
        <v>0</v>
      </c>
      <c r="AG31" s="11"/>
      <c r="AH31" s="9">
        <f t="shared" si="9"/>
        <v>0</v>
      </c>
      <c r="AI31" s="11"/>
      <c r="AJ31" s="9">
        <f t="shared" si="17"/>
        <v>0</v>
      </c>
      <c r="AK31" s="11"/>
      <c r="AL31" s="9">
        <f t="shared" si="10"/>
        <v>0</v>
      </c>
      <c r="AM31" s="10"/>
      <c r="AN31" s="12">
        <f t="shared" si="11"/>
        <v>0</v>
      </c>
      <c r="AO31" s="13">
        <f t="shared" si="18"/>
        <v>0</v>
      </c>
    </row>
    <row r="32" spans="1:41" hidden="1" x14ac:dyDescent="0.25">
      <c r="A32" s="14" t="s">
        <v>11</v>
      </c>
      <c r="B32" s="15" t="s">
        <v>47</v>
      </c>
      <c r="C32" s="42" t="s">
        <v>15</v>
      </c>
      <c r="D32" s="56">
        <v>75.650000000000006</v>
      </c>
      <c r="E32" s="70">
        <v>0</v>
      </c>
      <c r="F32" s="9">
        <f t="shared" si="12"/>
        <v>0</v>
      </c>
      <c r="G32" s="69">
        <v>0</v>
      </c>
      <c r="H32" s="9">
        <f t="shared" si="13"/>
        <v>0</v>
      </c>
      <c r="I32" s="10"/>
      <c r="J32" s="9">
        <f t="shared" si="0"/>
        <v>0</v>
      </c>
      <c r="K32" s="11"/>
      <c r="L32" s="9">
        <f t="shared" si="1"/>
        <v>0</v>
      </c>
      <c r="M32" s="10"/>
      <c r="N32" s="9">
        <f t="shared" si="14"/>
        <v>0</v>
      </c>
      <c r="O32" s="10"/>
      <c r="P32" s="9">
        <f t="shared" si="2"/>
        <v>0</v>
      </c>
      <c r="Q32" s="10"/>
      <c r="R32" s="9">
        <f t="shared" si="3"/>
        <v>0</v>
      </c>
      <c r="S32" s="10"/>
      <c r="T32" s="9">
        <f t="shared" si="4"/>
        <v>0</v>
      </c>
      <c r="U32" s="11"/>
      <c r="V32" s="9">
        <f t="shared" si="5"/>
        <v>0</v>
      </c>
      <c r="W32" s="11"/>
      <c r="X32" s="9">
        <f t="shared" si="6"/>
        <v>0</v>
      </c>
      <c r="Y32" s="10"/>
      <c r="Z32" s="9">
        <f t="shared" si="15"/>
        <v>0</v>
      </c>
      <c r="AA32" s="11"/>
      <c r="AB32" s="9">
        <f t="shared" si="16"/>
        <v>0</v>
      </c>
      <c r="AC32" s="11"/>
      <c r="AD32" s="9">
        <f t="shared" si="7"/>
        <v>0</v>
      </c>
      <c r="AE32" s="11"/>
      <c r="AF32" s="9">
        <f t="shared" si="8"/>
        <v>0</v>
      </c>
      <c r="AG32" s="11"/>
      <c r="AH32" s="9">
        <f t="shared" si="9"/>
        <v>0</v>
      </c>
      <c r="AI32" s="11"/>
      <c r="AJ32" s="9">
        <f t="shared" si="17"/>
        <v>0</v>
      </c>
      <c r="AK32" s="11"/>
      <c r="AL32" s="9">
        <f t="shared" si="10"/>
        <v>0</v>
      </c>
      <c r="AM32" s="10"/>
      <c r="AN32" s="12">
        <f t="shared" si="11"/>
        <v>0</v>
      </c>
      <c r="AO32" s="13">
        <f t="shared" si="18"/>
        <v>0</v>
      </c>
    </row>
    <row r="33" spans="1:41" hidden="1" x14ac:dyDescent="0.25">
      <c r="A33" s="14" t="s">
        <v>11</v>
      </c>
      <c r="B33" s="15" t="s">
        <v>447</v>
      </c>
      <c r="C33" s="42" t="s">
        <v>48</v>
      </c>
      <c r="D33" s="56">
        <v>28.65</v>
      </c>
      <c r="E33" s="70">
        <v>0</v>
      </c>
      <c r="F33" s="9">
        <f t="shared" si="12"/>
        <v>0</v>
      </c>
      <c r="G33" s="69">
        <v>0</v>
      </c>
      <c r="H33" s="9">
        <f t="shared" si="13"/>
        <v>0</v>
      </c>
      <c r="I33" s="10"/>
      <c r="J33" s="9">
        <f t="shared" si="0"/>
        <v>0</v>
      </c>
      <c r="K33" s="11"/>
      <c r="L33" s="9">
        <f t="shared" si="1"/>
        <v>0</v>
      </c>
      <c r="M33" s="10"/>
      <c r="N33" s="9">
        <f t="shared" si="14"/>
        <v>0</v>
      </c>
      <c r="O33" s="10"/>
      <c r="P33" s="9">
        <f t="shared" si="2"/>
        <v>0</v>
      </c>
      <c r="Q33" s="10"/>
      <c r="R33" s="9">
        <f t="shared" si="3"/>
        <v>0</v>
      </c>
      <c r="S33" s="10"/>
      <c r="T33" s="9">
        <f t="shared" si="4"/>
        <v>0</v>
      </c>
      <c r="U33" s="11"/>
      <c r="V33" s="9">
        <f t="shared" si="5"/>
        <v>0</v>
      </c>
      <c r="W33" s="11"/>
      <c r="X33" s="9">
        <f t="shared" si="6"/>
        <v>0</v>
      </c>
      <c r="Y33" s="10"/>
      <c r="Z33" s="9">
        <f t="shared" si="15"/>
        <v>0</v>
      </c>
      <c r="AA33" s="11"/>
      <c r="AB33" s="9">
        <f t="shared" si="16"/>
        <v>0</v>
      </c>
      <c r="AC33" s="11"/>
      <c r="AD33" s="9">
        <f t="shared" si="7"/>
        <v>0</v>
      </c>
      <c r="AE33" s="11"/>
      <c r="AF33" s="9">
        <f t="shared" si="8"/>
        <v>0</v>
      </c>
      <c r="AG33" s="11"/>
      <c r="AH33" s="9">
        <f t="shared" si="9"/>
        <v>0</v>
      </c>
      <c r="AI33" s="11"/>
      <c r="AJ33" s="9">
        <f t="shared" si="17"/>
        <v>0</v>
      </c>
      <c r="AK33" s="11"/>
      <c r="AL33" s="9">
        <f t="shared" si="10"/>
        <v>0</v>
      </c>
      <c r="AM33" s="10"/>
      <c r="AN33" s="12">
        <f t="shared" si="11"/>
        <v>0</v>
      </c>
      <c r="AO33" s="13">
        <f t="shared" si="18"/>
        <v>0</v>
      </c>
    </row>
    <row r="34" spans="1:41" hidden="1" x14ac:dyDescent="0.25">
      <c r="A34" s="14" t="s">
        <v>11</v>
      </c>
      <c r="B34" s="15" t="s">
        <v>448</v>
      </c>
      <c r="C34" s="42" t="s">
        <v>48</v>
      </c>
      <c r="D34" s="56">
        <v>28.65</v>
      </c>
      <c r="E34" s="70">
        <v>0</v>
      </c>
      <c r="F34" s="9">
        <f t="shared" si="12"/>
        <v>0</v>
      </c>
      <c r="G34" s="69">
        <v>0</v>
      </c>
      <c r="H34" s="9">
        <f t="shared" si="13"/>
        <v>0</v>
      </c>
      <c r="I34" s="10"/>
      <c r="J34" s="9">
        <f t="shared" si="0"/>
        <v>0</v>
      </c>
      <c r="K34" s="11"/>
      <c r="L34" s="9">
        <f t="shared" si="1"/>
        <v>0</v>
      </c>
      <c r="M34" s="10"/>
      <c r="N34" s="9">
        <f t="shared" si="14"/>
        <v>0</v>
      </c>
      <c r="O34" s="10"/>
      <c r="P34" s="9">
        <f t="shared" si="2"/>
        <v>0</v>
      </c>
      <c r="Q34" s="10"/>
      <c r="R34" s="9">
        <f t="shared" si="3"/>
        <v>0</v>
      </c>
      <c r="S34" s="10"/>
      <c r="T34" s="9">
        <f t="shared" si="4"/>
        <v>0</v>
      </c>
      <c r="U34" s="11"/>
      <c r="V34" s="9">
        <f t="shared" si="5"/>
        <v>0</v>
      </c>
      <c r="W34" s="11"/>
      <c r="X34" s="9">
        <f t="shared" si="6"/>
        <v>0</v>
      </c>
      <c r="Y34" s="10"/>
      <c r="Z34" s="9">
        <f t="shared" si="15"/>
        <v>0</v>
      </c>
      <c r="AA34" s="11"/>
      <c r="AB34" s="9">
        <f t="shared" si="16"/>
        <v>0</v>
      </c>
      <c r="AC34" s="11"/>
      <c r="AD34" s="9">
        <f t="shared" si="7"/>
        <v>0</v>
      </c>
      <c r="AE34" s="11"/>
      <c r="AF34" s="9">
        <f t="shared" si="8"/>
        <v>0</v>
      </c>
      <c r="AG34" s="11"/>
      <c r="AH34" s="9">
        <f t="shared" si="9"/>
        <v>0</v>
      </c>
      <c r="AI34" s="11"/>
      <c r="AJ34" s="9">
        <f t="shared" si="17"/>
        <v>0</v>
      </c>
      <c r="AK34" s="11"/>
      <c r="AL34" s="9">
        <f t="shared" si="10"/>
        <v>0</v>
      </c>
      <c r="AM34" s="10"/>
      <c r="AN34" s="12">
        <f t="shared" si="11"/>
        <v>0</v>
      </c>
      <c r="AO34" s="13">
        <f t="shared" si="18"/>
        <v>0</v>
      </c>
    </row>
    <row r="35" spans="1:41" hidden="1" x14ac:dyDescent="0.25">
      <c r="A35" s="14" t="s">
        <v>11</v>
      </c>
      <c r="B35" s="15" t="s">
        <v>49</v>
      </c>
      <c r="C35" s="42" t="s">
        <v>50</v>
      </c>
      <c r="D35" s="56">
        <v>28.65</v>
      </c>
      <c r="E35" s="70">
        <v>0</v>
      </c>
      <c r="F35" s="9">
        <f t="shared" si="12"/>
        <v>0</v>
      </c>
      <c r="G35" s="69">
        <v>0</v>
      </c>
      <c r="H35" s="9">
        <f t="shared" si="13"/>
        <v>0</v>
      </c>
      <c r="I35" s="10"/>
      <c r="J35" s="9">
        <f t="shared" si="0"/>
        <v>0</v>
      </c>
      <c r="K35" s="11"/>
      <c r="L35" s="9">
        <f t="shared" si="1"/>
        <v>0</v>
      </c>
      <c r="M35" s="10"/>
      <c r="N35" s="9">
        <f t="shared" si="14"/>
        <v>0</v>
      </c>
      <c r="O35" s="10"/>
      <c r="P35" s="9">
        <f t="shared" si="2"/>
        <v>0</v>
      </c>
      <c r="Q35" s="10"/>
      <c r="R35" s="9">
        <f t="shared" si="3"/>
        <v>0</v>
      </c>
      <c r="S35" s="10"/>
      <c r="T35" s="9">
        <f t="shared" si="4"/>
        <v>0</v>
      </c>
      <c r="U35" s="11"/>
      <c r="V35" s="9">
        <f t="shared" si="5"/>
        <v>0</v>
      </c>
      <c r="W35" s="11"/>
      <c r="X35" s="9">
        <f t="shared" si="6"/>
        <v>0</v>
      </c>
      <c r="Y35" s="10"/>
      <c r="Z35" s="9">
        <f t="shared" si="15"/>
        <v>0</v>
      </c>
      <c r="AA35" s="11"/>
      <c r="AB35" s="9">
        <f t="shared" si="16"/>
        <v>0</v>
      </c>
      <c r="AC35" s="11"/>
      <c r="AD35" s="9">
        <f t="shared" si="7"/>
        <v>0</v>
      </c>
      <c r="AE35" s="11"/>
      <c r="AF35" s="9">
        <f t="shared" si="8"/>
        <v>0</v>
      </c>
      <c r="AG35" s="11"/>
      <c r="AH35" s="9">
        <f t="shared" si="9"/>
        <v>0</v>
      </c>
      <c r="AI35" s="11"/>
      <c r="AJ35" s="9">
        <f t="shared" si="17"/>
        <v>0</v>
      </c>
      <c r="AK35" s="11"/>
      <c r="AL35" s="9">
        <f t="shared" si="10"/>
        <v>0</v>
      </c>
      <c r="AM35" s="10"/>
      <c r="AN35" s="12">
        <f t="shared" si="11"/>
        <v>0</v>
      </c>
      <c r="AO35" s="13">
        <f t="shared" si="18"/>
        <v>0</v>
      </c>
    </row>
    <row r="36" spans="1:41" hidden="1" x14ac:dyDescent="0.25">
      <c r="A36" s="14" t="s">
        <v>11</v>
      </c>
      <c r="B36" s="15" t="s">
        <v>51</v>
      </c>
      <c r="C36" s="42" t="s">
        <v>50</v>
      </c>
      <c r="D36" s="56">
        <v>25.56</v>
      </c>
      <c r="E36" s="70">
        <v>0</v>
      </c>
      <c r="F36" s="9">
        <f t="shared" si="12"/>
        <v>0</v>
      </c>
      <c r="G36" s="69">
        <v>0</v>
      </c>
      <c r="H36" s="9">
        <f t="shared" si="13"/>
        <v>0</v>
      </c>
      <c r="I36" s="10"/>
      <c r="J36" s="9">
        <f t="shared" si="0"/>
        <v>0</v>
      </c>
      <c r="K36" s="11"/>
      <c r="L36" s="9">
        <f t="shared" si="1"/>
        <v>0</v>
      </c>
      <c r="M36" s="10"/>
      <c r="N36" s="9">
        <f t="shared" si="14"/>
        <v>0</v>
      </c>
      <c r="O36" s="10"/>
      <c r="P36" s="9">
        <f t="shared" si="2"/>
        <v>0</v>
      </c>
      <c r="Q36" s="10"/>
      <c r="R36" s="9">
        <f t="shared" si="3"/>
        <v>0</v>
      </c>
      <c r="S36" s="10"/>
      <c r="T36" s="9">
        <f t="shared" si="4"/>
        <v>0</v>
      </c>
      <c r="U36" s="11"/>
      <c r="V36" s="9">
        <f t="shared" si="5"/>
        <v>0</v>
      </c>
      <c r="W36" s="11"/>
      <c r="X36" s="9">
        <f t="shared" si="6"/>
        <v>0</v>
      </c>
      <c r="Y36" s="10"/>
      <c r="Z36" s="9">
        <f t="shared" si="15"/>
        <v>0</v>
      </c>
      <c r="AA36" s="11"/>
      <c r="AB36" s="9">
        <f t="shared" si="16"/>
        <v>0</v>
      </c>
      <c r="AC36" s="11"/>
      <c r="AD36" s="9">
        <f t="shared" si="7"/>
        <v>0</v>
      </c>
      <c r="AE36" s="11"/>
      <c r="AF36" s="9">
        <f t="shared" si="8"/>
        <v>0</v>
      </c>
      <c r="AG36" s="11"/>
      <c r="AH36" s="9">
        <f t="shared" si="9"/>
        <v>0</v>
      </c>
      <c r="AI36" s="11"/>
      <c r="AJ36" s="9">
        <f t="shared" si="17"/>
        <v>0</v>
      </c>
      <c r="AK36" s="11"/>
      <c r="AL36" s="9">
        <f t="shared" si="10"/>
        <v>0</v>
      </c>
      <c r="AM36" s="10"/>
      <c r="AN36" s="12">
        <f t="shared" si="11"/>
        <v>0</v>
      </c>
      <c r="AO36" s="13">
        <f t="shared" si="18"/>
        <v>0</v>
      </c>
    </row>
    <row r="37" spans="1:41" hidden="1" x14ac:dyDescent="0.25">
      <c r="A37" s="14" t="s">
        <v>11</v>
      </c>
      <c r="B37" s="15" t="s">
        <v>488</v>
      </c>
      <c r="C37" s="42" t="s">
        <v>489</v>
      </c>
      <c r="D37" s="56">
        <v>56.78</v>
      </c>
      <c r="E37" s="70">
        <v>0</v>
      </c>
      <c r="F37" s="9">
        <f t="shared" si="12"/>
        <v>0</v>
      </c>
      <c r="G37" s="69">
        <v>0</v>
      </c>
      <c r="H37" s="9">
        <f t="shared" si="13"/>
        <v>0</v>
      </c>
      <c r="I37" s="10"/>
      <c r="J37" s="9">
        <f t="shared" si="0"/>
        <v>0</v>
      </c>
      <c r="K37" s="11"/>
      <c r="L37" s="9">
        <f t="shared" si="1"/>
        <v>0</v>
      </c>
      <c r="M37" s="10"/>
      <c r="N37" s="9">
        <f t="shared" si="14"/>
        <v>0</v>
      </c>
      <c r="O37" s="10"/>
      <c r="P37" s="9">
        <f t="shared" si="2"/>
        <v>0</v>
      </c>
      <c r="Q37" s="10"/>
      <c r="R37" s="9">
        <f t="shared" si="3"/>
        <v>0</v>
      </c>
      <c r="S37" s="10"/>
      <c r="T37" s="9">
        <f t="shared" si="4"/>
        <v>0</v>
      </c>
      <c r="U37" s="11"/>
      <c r="V37" s="9">
        <f t="shared" si="5"/>
        <v>0</v>
      </c>
      <c r="W37" s="11"/>
      <c r="X37" s="9">
        <f t="shared" si="6"/>
        <v>0</v>
      </c>
      <c r="Y37" s="10"/>
      <c r="Z37" s="9">
        <f t="shared" si="15"/>
        <v>0</v>
      </c>
      <c r="AA37" s="11"/>
      <c r="AB37" s="9">
        <f t="shared" si="16"/>
        <v>0</v>
      </c>
      <c r="AC37" s="11"/>
      <c r="AD37" s="9">
        <f t="shared" si="7"/>
        <v>0</v>
      </c>
      <c r="AE37" s="11"/>
      <c r="AF37" s="9">
        <f t="shared" si="8"/>
        <v>0</v>
      </c>
      <c r="AG37" s="11"/>
      <c r="AH37" s="9">
        <f t="shared" si="9"/>
        <v>0</v>
      </c>
      <c r="AI37" s="11"/>
      <c r="AJ37" s="9">
        <f t="shared" si="17"/>
        <v>0</v>
      </c>
      <c r="AK37" s="11"/>
      <c r="AL37" s="9">
        <f t="shared" si="10"/>
        <v>0</v>
      </c>
      <c r="AM37" s="10"/>
      <c r="AN37" s="12">
        <f t="shared" si="11"/>
        <v>0</v>
      </c>
      <c r="AO37" s="13">
        <f t="shared" si="18"/>
        <v>0</v>
      </c>
    </row>
    <row r="38" spans="1:41" hidden="1" x14ac:dyDescent="0.25">
      <c r="A38" s="14" t="s">
        <v>11</v>
      </c>
      <c r="B38" s="15" t="s">
        <v>449</v>
      </c>
      <c r="C38" s="42" t="s">
        <v>50</v>
      </c>
      <c r="D38" s="56">
        <v>22.32</v>
      </c>
      <c r="E38" s="70">
        <v>0</v>
      </c>
      <c r="F38" s="9">
        <f t="shared" si="12"/>
        <v>0</v>
      </c>
      <c r="G38" s="69">
        <v>0</v>
      </c>
      <c r="H38" s="9">
        <f t="shared" si="13"/>
        <v>0</v>
      </c>
      <c r="I38" s="10"/>
      <c r="J38" s="9">
        <f t="shared" si="0"/>
        <v>0</v>
      </c>
      <c r="K38" s="11"/>
      <c r="L38" s="9">
        <f t="shared" si="1"/>
        <v>0</v>
      </c>
      <c r="M38" s="10"/>
      <c r="N38" s="9">
        <f t="shared" si="14"/>
        <v>0</v>
      </c>
      <c r="O38" s="10"/>
      <c r="P38" s="9">
        <f t="shared" si="2"/>
        <v>0</v>
      </c>
      <c r="Q38" s="10"/>
      <c r="R38" s="9">
        <f t="shared" si="3"/>
        <v>0</v>
      </c>
      <c r="S38" s="10"/>
      <c r="T38" s="9">
        <f t="shared" si="4"/>
        <v>0</v>
      </c>
      <c r="U38" s="11"/>
      <c r="V38" s="9">
        <f t="shared" si="5"/>
        <v>0</v>
      </c>
      <c r="W38" s="11"/>
      <c r="X38" s="9">
        <f t="shared" si="6"/>
        <v>0</v>
      </c>
      <c r="Y38" s="10"/>
      <c r="Z38" s="9">
        <f t="shared" si="15"/>
        <v>0</v>
      </c>
      <c r="AA38" s="11"/>
      <c r="AB38" s="9">
        <f t="shared" si="16"/>
        <v>0</v>
      </c>
      <c r="AC38" s="11"/>
      <c r="AD38" s="9">
        <f t="shared" si="7"/>
        <v>0</v>
      </c>
      <c r="AE38" s="11"/>
      <c r="AF38" s="9">
        <f t="shared" si="8"/>
        <v>0</v>
      </c>
      <c r="AG38" s="11"/>
      <c r="AH38" s="9">
        <f t="shared" si="9"/>
        <v>0</v>
      </c>
      <c r="AI38" s="11"/>
      <c r="AJ38" s="9">
        <f t="shared" si="17"/>
        <v>0</v>
      </c>
      <c r="AK38" s="11"/>
      <c r="AL38" s="9">
        <f t="shared" si="10"/>
        <v>0</v>
      </c>
      <c r="AM38" s="10"/>
      <c r="AN38" s="12">
        <f t="shared" si="11"/>
        <v>0</v>
      </c>
      <c r="AO38" s="13">
        <f t="shared" si="18"/>
        <v>0</v>
      </c>
    </row>
    <row r="39" spans="1:41" hidden="1" x14ac:dyDescent="0.25">
      <c r="A39" s="14" t="s">
        <v>11</v>
      </c>
      <c r="B39" s="15" t="s">
        <v>52</v>
      </c>
      <c r="C39" s="42" t="s">
        <v>50</v>
      </c>
      <c r="D39" s="56">
        <v>22.32</v>
      </c>
      <c r="E39" s="70">
        <v>0</v>
      </c>
      <c r="F39" s="9">
        <f t="shared" si="12"/>
        <v>0</v>
      </c>
      <c r="G39" s="69">
        <v>0</v>
      </c>
      <c r="H39" s="9">
        <f t="shared" si="13"/>
        <v>0</v>
      </c>
      <c r="I39" s="10"/>
      <c r="J39" s="9">
        <f t="shared" si="0"/>
        <v>0</v>
      </c>
      <c r="K39" s="11"/>
      <c r="L39" s="9">
        <f t="shared" si="1"/>
        <v>0</v>
      </c>
      <c r="M39" s="10"/>
      <c r="N39" s="9">
        <f t="shared" si="14"/>
        <v>0</v>
      </c>
      <c r="O39" s="10"/>
      <c r="P39" s="9">
        <f t="shared" si="2"/>
        <v>0</v>
      </c>
      <c r="Q39" s="10"/>
      <c r="R39" s="9">
        <f t="shared" si="3"/>
        <v>0</v>
      </c>
      <c r="S39" s="10"/>
      <c r="T39" s="9">
        <f t="shared" si="4"/>
        <v>0</v>
      </c>
      <c r="U39" s="11"/>
      <c r="V39" s="9">
        <f t="shared" si="5"/>
        <v>0</v>
      </c>
      <c r="W39" s="11"/>
      <c r="X39" s="9">
        <f t="shared" si="6"/>
        <v>0</v>
      </c>
      <c r="Y39" s="10"/>
      <c r="Z39" s="9">
        <f t="shared" si="15"/>
        <v>0</v>
      </c>
      <c r="AA39" s="11"/>
      <c r="AB39" s="9">
        <f t="shared" si="16"/>
        <v>0</v>
      </c>
      <c r="AC39" s="11"/>
      <c r="AD39" s="9">
        <f t="shared" si="7"/>
        <v>0</v>
      </c>
      <c r="AE39" s="11"/>
      <c r="AF39" s="9">
        <f t="shared" si="8"/>
        <v>0</v>
      </c>
      <c r="AG39" s="11"/>
      <c r="AH39" s="9">
        <f t="shared" si="9"/>
        <v>0</v>
      </c>
      <c r="AI39" s="11"/>
      <c r="AJ39" s="9">
        <f t="shared" si="17"/>
        <v>0</v>
      </c>
      <c r="AK39" s="11"/>
      <c r="AL39" s="9">
        <f t="shared" si="10"/>
        <v>0</v>
      </c>
      <c r="AM39" s="10"/>
      <c r="AN39" s="12">
        <f t="shared" si="11"/>
        <v>0</v>
      </c>
      <c r="AO39" s="13">
        <f t="shared" si="18"/>
        <v>0</v>
      </c>
    </row>
    <row r="40" spans="1:41" hidden="1" x14ac:dyDescent="0.25">
      <c r="A40" s="14" t="s">
        <v>11</v>
      </c>
      <c r="B40" s="15" t="s">
        <v>53</v>
      </c>
      <c r="C40" s="42" t="s">
        <v>50</v>
      </c>
      <c r="D40" s="56">
        <v>22.32</v>
      </c>
      <c r="E40" s="70">
        <v>0</v>
      </c>
      <c r="F40" s="9">
        <f t="shared" si="12"/>
        <v>0</v>
      </c>
      <c r="G40" s="69">
        <v>0</v>
      </c>
      <c r="H40" s="9">
        <f t="shared" si="13"/>
        <v>0</v>
      </c>
      <c r="I40" s="10"/>
      <c r="J40" s="9">
        <f t="shared" si="0"/>
        <v>0</v>
      </c>
      <c r="K40" s="11"/>
      <c r="L40" s="9">
        <f t="shared" si="1"/>
        <v>0</v>
      </c>
      <c r="M40" s="10"/>
      <c r="N40" s="9">
        <f t="shared" si="14"/>
        <v>0</v>
      </c>
      <c r="O40" s="10"/>
      <c r="P40" s="9">
        <f t="shared" si="2"/>
        <v>0</v>
      </c>
      <c r="Q40" s="10"/>
      <c r="R40" s="9">
        <f t="shared" si="3"/>
        <v>0</v>
      </c>
      <c r="S40" s="10"/>
      <c r="T40" s="9">
        <f t="shared" si="4"/>
        <v>0</v>
      </c>
      <c r="U40" s="11"/>
      <c r="V40" s="9">
        <f t="shared" si="5"/>
        <v>0</v>
      </c>
      <c r="W40" s="11"/>
      <c r="X40" s="9">
        <f t="shared" si="6"/>
        <v>0</v>
      </c>
      <c r="Y40" s="10"/>
      <c r="Z40" s="9">
        <f t="shared" si="15"/>
        <v>0</v>
      </c>
      <c r="AA40" s="11"/>
      <c r="AB40" s="9">
        <f t="shared" si="16"/>
        <v>0</v>
      </c>
      <c r="AC40" s="11"/>
      <c r="AD40" s="9">
        <f t="shared" si="7"/>
        <v>0</v>
      </c>
      <c r="AE40" s="11"/>
      <c r="AF40" s="9">
        <f t="shared" si="8"/>
        <v>0</v>
      </c>
      <c r="AG40" s="11"/>
      <c r="AH40" s="9">
        <f t="shared" si="9"/>
        <v>0</v>
      </c>
      <c r="AI40" s="11"/>
      <c r="AJ40" s="9">
        <f t="shared" si="17"/>
        <v>0</v>
      </c>
      <c r="AK40" s="11"/>
      <c r="AL40" s="9">
        <f t="shared" si="10"/>
        <v>0</v>
      </c>
      <c r="AM40" s="10"/>
      <c r="AN40" s="12">
        <f t="shared" si="11"/>
        <v>0</v>
      </c>
      <c r="AO40" s="13">
        <f t="shared" si="18"/>
        <v>0</v>
      </c>
    </row>
    <row r="41" spans="1:41" hidden="1" x14ac:dyDescent="0.25">
      <c r="A41" s="14" t="s">
        <v>11</v>
      </c>
      <c r="B41" s="15" t="s">
        <v>54</v>
      </c>
      <c r="C41" s="42" t="s">
        <v>50</v>
      </c>
      <c r="D41" s="56">
        <v>22.32</v>
      </c>
      <c r="E41" s="70">
        <v>0</v>
      </c>
      <c r="F41" s="9">
        <f t="shared" si="12"/>
        <v>0</v>
      </c>
      <c r="G41" s="69">
        <v>0</v>
      </c>
      <c r="H41" s="9">
        <f t="shared" si="13"/>
        <v>0</v>
      </c>
      <c r="I41" s="10"/>
      <c r="J41" s="9">
        <f t="shared" si="0"/>
        <v>0</v>
      </c>
      <c r="K41" s="11"/>
      <c r="L41" s="9">
        <f t="shared" si="1"/>
        <v>0</v>
      </c>
      <c r="M41" s="10"/>
      <c r="N41" s="9">
        <f t="shared" si="14"/>
        <v>0</v>
      </c>
      <c r="O41" s="10"/>
      <c r="P41" s="9">
        <f t="shared" si="2"/>
        <v>0</v>
      </c>
      <c r="Q41" s="10"/>
      <c r="R41" s="9">
        <f t="shared" si="3"/>
        <v>0</v>
      </c>
      <c r="S41" s="10"/>
      <c r="T41" s="9">
        <f t="shared" si="4"/>
        <v>0</v>
      </c>
      <c r="U41" s="11"/>
      <c r="V41" s="9">
        <f t="shared" si="5"/>
        <v>0</v>
      </c>
      <c r="W41" s="11"/>
      <c r="X41" s="9">
        <f t="shared" si="6"/>
        <v>0</v>
      </c>
      <c r="Y41" s="10"/>
      <c r="Z41" s="9">
        <f t="shared" si="15"/>
        <v>0</v>
      </c>
      <c r="AA41" s="11"/>
      <c r="AB41" s="9">
        <f t="shared" si="16"/>
        <v>0</v>
      </c>
      <c r="AC41" s="11"/>
      <c r="AD41" s="9">
        <f t="shared" si="7"/>
        <v>0</v>
      </c>
      <c r="AE41" s="11"/>
      <c r="AF41" s="9">
        <f t="shared" si="8"/>
        <v>0</v>
      </c>
      <c r="AG41" s="11"/>
      <c r="AH41" s="9">
        <f t="shared" si="9"/>
        <v>0</v>
      </c>
      <c r="AI41" s="11"/>
      <c r="AJ41" s="9">
        <f t="shared" si="17"/>
        <v>0</v>
      </c>
      <c r="AK41" s="11"/>
      <c r="AL41" s="9">
        <f t="shared" si="10"/>
        <v>0</v>
      </c>
      <c r="AM41" s="10"/>
      <c r="AN41" s="12">
        <f t="shared" si="11"/>
        <v>0</v>
      </c>
      <c r="AO41" s="13">
        <f t="shared" si="18"/>
        <v>0</v>
      </c>
    </row>
    <row r="42" spans="1:41" hidden="1" x14ac:dyDescent="0.25">
      <c r="A42" s="14" t="s">
        <v>11</v>
      </c>
      <c r="B42" s="15" t="s">
        <v>55</v>
      </c>
      <c r="C42" s="42" t="s">
        <v>50</v>
      </c>
      <c r="D42" s="56">
        <v>22.32</v>
      </c>
      <c r="E42" s="70">
        <v>0</v>
      </c>
      <c r="F42" s="9">
        <f t="shared" si="12"/>
        <v>0</v>
      </c>
      <c r="G42" s="69">
        <v>0</v>
      </c>
      <c r="H42" s="9">
        <f t="shared" si="13"/>
        <v>0</v>
      </c>
      <c r="I42" s="10"/>
      <c r="J42" s="9">
        <f t="shared" si="0"/>
        <v>0</v>
      </c>
      <c r="K42" s="11"/>
      <c r="L42" s="9">
        <f t="shared" si="1"/>
        <v>0</v>
      </c>
      <c r="M42" s="10"/>
      <c r="N42" s="9">
        <f t="shared" si="14"/>
        <v>0</v>
      </c>
      <c r="O42" s="10"/>
      <c r="P42" s="9">
        <f t="shared" si="2"/>
        <v>0</v>
      </c>
      <c r="Q42" s="10"/>
      <c r="R42" s="9">
        <f t="shared" si="3"/>
        <v>0</v>
      </c>
      <c r="S42" s="10"/>
      <c r="T42" s="9">
        <f t="shared" si="4"/>
        <v>0</v>
      </c>
      <c r="U42" s="11"/>
      <c r="V42" s="9">
        <f t="shared" si="5"/>
        <v>0</v>
      </c>
      <c r="W42" s="11"/>
      <c r="X42" s="9">
        <f t="shared" si="6"/>
        <v>0</v>
      </c>
      <c r="Y42" s="10"/>
      <c r="Z42" s="9">
        <f t="shared" si="15"/>
        <v>0</v>
      </c>
      <c r="AA42" s="11"/>
      <c r="AB42" s="9">
        <f t="shared" si="16"/>
        <v>0</v>
      </c>
      <c r="AC42" s="11"/>
      <c r="AD42" s="9">
        <f t="shared" si="7"/>
        <v>0</v>
      </c>
      <c r="AE42" s="11"/>
      <c r="AF42" s="9">
        <f t="shared" si="8"/>
        <v>0</v>
      </c>
      <c r="AG42" s="11"/>
      <c r="AH42" s="9">
        <f t="shared" si="9"/>
        <v>0</v>
      </c>
      <c r="AI42" s="11"/>
      <c r="AJ42" s="9">
        <f t="shared" si="17"/>
        <v>0</v>
      </c>
      <c r="AK42" s="11"/>
      <c r="AL42" s="9">
        <f t="shared" si="10"/>
        <v>0</v>
      </c>
      <c r="AM42" s="10"/>
      <c r="AN42" s="12">
        <f t="shared" si="11"/>
        <v>0</v>
      </c>
      <c r="AO42" s="13">
        <f t="shared" si="18"/>
        <v>0</v>
      </c>
    </row>
    <row r="43" spans="1:41" hidden="1" x14ac:dyDescent="0.25">
      <c r="A43" s="14" t="s">
        <v>11</v>
      </c>
      <c r="B43" s="15" t="s">
        <v>56</v>
      </c>
      <c r="C43" s="42" t="s">
        <v>50</v>
      </c>
      <c r="D43" s="56">
        <v>22.32</v>
      </c>
      <c r="E43" s="70">
        <v>0</v>
      </c>
      <c r="F43" s="9">
        <f t="shared" si="12"/>
        <v>0</v>
      </c>
      <c r="G43" s="69">
        <v>0</v>
      </c>
      <c r="H43" s="9">
        <f t="shared" si="13"/>
        <v>0</v>
      </c>
      <c r="I43" s="10"/>
      <c r="J43" s="9">
        <f t="shared" si="0"/>
        <v>0</v>
      </c>
      <c r="K43" s="11"/>
      <c r="L43" s="9">
        <f t="shared" si="1"/>
        <v>0</v>
      </c>
      <c r="M43" s="10"/>
      <c r="N43" s="9">
        <f t="shared" si="14"/>
        <v>0</v>
      </c>
      <c r="O43" s="10"/>
      <c r="P43" s="9">
        <f t="shared" si="2"/>
        <v>0</v>
      </c>
      <c r="Q43" s="10"/>
      <c r="R43" s="9">
        <f t="shared" si="3"/>
        <v>0</v>
      </c>
      <c r="S43" s="10"/>
      <c r="T43" s="9">
        <f t="shared" si="4"/>
        <v>0</v>
      </c>
      <c r="U43" s="11"/>
      <c r="V43" s="9">
        <f t="shared" si="5"/>
        <v>0</v>
      </c>
      <c r="W43" s="11"/>
      <c r="X43" s="9">
        <f t="shared" si="6"/>
        <v>0</v>
      </c>
      <c r="Y43" s="10"/>
      <c r="Z43" s="9">
        <f t="shared" si="15"/>
        <v>0</v>
      </c>
      <c r="AA43" s="11"/>
      <c r="AB43" s="9">
        <f t="shared" si="16"/>
        <v>0</v>
      </c>
      <c r="AC43" s="11"/>
      <c r="AD43" s="9">
        <f t="shared" si="7"/>
        <v>0</v>
      </c>
      <c r="AE43" s="11"/>
      <c r="AF43" s="9">
        <f t="shared" si="8"/>
        <v>0</v>
      </c>
      <c r="AG43" s="11"/>
      <c r="AH43" s="9">
        <f t="shared" si="9"/>
        <v>0</v>
      </c>
      <c r="AI43" s="11"/>
      <c r="AJ43" s="9">
        <f t="shared" si="17"/>
        <v>0</v>
      </c>
      <c r="AK43" s="11"/>
      <c r="AL43" s="9">
        <f t="shared" si="10"/>
        <v>0</v>
      </c>
      <c r="AM43" s="10"/>
      <c r="AN43" s="12">
        <f t="shared" si="11"/>
        <v>0</v>
      </c>
      <c r="AO43" s="13">
        <f t="shared" si="18"/>
        <v>0</v>
      </c>
    </row>
    <row r="44" spans="1:41" hidden="1" x14ac:dyDescent="0.25">
      <c r="A44" s="14" t="s">
        <v>11</v>
      </c>
      <c r="B44" s="15" t="s">
        <v>57</v>
      </c>
      <c r="C44" s="42" t="s">
        <v>50</v>
      </c>
      <c r="D44" s="56">
        <v>22.32</v>
      </c>
      <c r="E44" s="70">
        <v>0</v>
      </c>
      <c r="F44" s="9">
        <f t="shared" si="12"/>
        <v>0</v>
      </c>
      <c r="G44" s="69">
        <v>0</v>
      </c>
      <c r="H44" s="9">
        <f t="shared" si="13"/>
        <v>0</v>
      </c>
      <c r="I44" s="10"/>
      <c r="J44" s="9">
        <f t="shared" si="0"/>
        <v>0</v>
      </c>
      <c r="K44" s="11"/>
      <c r="L44" s="9">
        <f t="shared" si="1"/>
        <v>0</v>
      </c>
      <c r="M44" s="10"/>
      <c r="N44" s="9">
        <f t="shared" si="14"/>
        <v>0</v>
      </c>
      <c r="O44" s="10"/>
      <c r="P44" s="9">
        <f t="shared" si="2"/>
        <v>0</v>
      </c>
      <c r="Q44" s="10"/>
      <c r="R44" s="9">
        <f t="shared" si="3"/>
        <v>0</v>
      </c>
      <c r="S44" s="10"/>
      <c r="T44" s="9">
        <f t="shared" si="4"/>
        <v>0</v>
      </c>
      <c r="U44" s="11"/>
      <c r="V44" s="9">
        <f t="shared" si="5"/>
        <v>0</v>
      </c>
      <c r="W44" s="11"/>
      <c r="X44" s="9">
        <f t="shared" si="6"/>
        <v>0</v>
      </c>
      <c r="Y44" s="10"/>
      <c r="Z44" s="9">
        <f t="shared" si="15"/>
        <v>0</v>
      </c>
      <c r="AA44" s="11"/>
      <c r="AB44" s="9">
        <f t="shared" si="16"/>
        <v>0</v>
      </c>
      <c r="AC44" s="11"/>
      <c r="AD44" s="9">
        <f t="shared" si="7"/>
        <v>0</v>
      </c>
      <c r="AE44" s="11"/>
      <c r="AF44" s="9">
        <f t="shared" si="8"/>
        <v>0</v>
      </c>
      <c r="AG44" s="11"/>
      <c r="AH44" s="9">
        <f t="shared" si="9"/>
        <v>0</v>
      </c>
      <c r="AI44" s="11"/>
      <c r="AJ44" s="9">
        <f t="shared" si="17"/>
        <v>0</v>
      </c>
      <c r="AK44" s="11"/>
      <c r="AL44" s="9">
        <f t="shared" si="10"/>
        <v>0</v>
      </c>
      <c r="AM44" s="10"/>
      <c r="AN44" s="12">
        <f t="shared" si="11"/>
        <v>0</v>
      </c>
      <c r="AO44" s="13">
        <f t="shared" si="18"/>
        <v>0</v>
      </c>
    </row>
    <row r="45" spans="1:41" hidden="1" x14ac:dyDescent="0.25">
      <c r="A45" s="14" t="s">
        <v>11</v>
      </c>
      <c r="B45" s="15" t="s">
        <v>58</v>
      </c>
      <c r="C45" s="42" t="s">
        <v>50</v>
      </c>
      <c r="D45" s="56">
        <v>22.32</v>
      </c>
      <c r="E45" s="70">
        <v>0</v>
      </c>
      <c r="F45" s="9">
        <f t="shared" si="12"/>
        <v>0</v>
      </c>
      <c r="G45" s="69">
        <v>0</v>
      </c>
      <c r="H45" s="9">
        <f t="shared" si="13"/>
        <v>0</v>
      </c>
      <c r="I45" s="10"/>
      <c r="J45" s="9">
        <f t="shared" si="0"/>
        <v>0</v>
      </c>
      <c r="K45" s="11"/>
      <c r="L45" s="9">
        <f t="shared" si="1"/>
        <v>0</v>
      </c>
      <c r="M45" s="10"/>
      <c r="N45" s="9">
        <f t="shared" si="14"/>
        <v>0</v>
      </c>
      <c r="O45" s="10"/>
      <c r="P45" s="9">
        <f t="shared" si="2"/>
        <v>0</v>
      </c>
      <c r="Q45" s="10"/>
      <c r="R45" s="9">
        <f t="shared" si="3"/>
        <v>0</v>
      </c>
      <c r="S45" s="10"/>
      <c r="T45" s="9">
        <f t="shared" si="4"/>
        <v>0</v>
      </c>
      <c r="U45" s="11"/>
      <c r="V45" s="9">
        <f t="shared" si="5"/>
        <v>0</v>
      </c>
      <c r="W45" s="11"/>
      <c r="X45" s="9">
        <f t="shared" si="6"/>
        <v>0</v>
      </c>
      <c r="Y45" s="10"/>
      <c r="Z45" s="9">
        <f t="shared" si="15"/>
        <v>0</v>
      </c>
      <c r="AA45" s="11"/>
      <c r="AB45" s="9">
        <f t="shared" si="16"/>
        <v>0</v>
      </c>
      <c r="AC45" s="11"/>
      <c r="AD45" s="9">
        <f t="shared" si="7"/>
        <v>0</v>
      </c>
      <c r="AE45" s="11"/>
      <c r="AF45" s="9">
        <f t="shared" si="8"/>
        <v>0</v>
      </c>
      <c r="AG45" s="11"/>
      <c r="AH45" s="9">
        <f t="shared" si="9"/>
        <v>0</v>
      </c>
      <c r="AI45" s="11"/>
      <c r="AJ45" s="9">
        <f t="shared" si="17"/>
        <v>0</v>
      </c>
      <c r="AK45" s="11"/>
      <c r="AL45" s="9">
        <f t="shared" si="10"/>
        <v>0</v>
      </c>
      <c r="AM45" s="10"/>
      <c r="AN45" s="12">
        <f t="shared" si="11"/>
        <v>0</v>
      </c>
      <c r="AO45" s="13">
        <f t="shared" si="18"/>
        <v>0</v>
      </c>
    </row>
    <row r="46" spans="1:41" hidden="1" x14ac:dyDescent="0.25">
      <c r="A46" s="14" t="s">
        <v>11</v>
      </c>
      <c r="B46" s="15" t="s">
        <v>59</v>
      </c>
      <c r="C46" s="42" t="s">
        <v>50</v>
      </c>
      <c r="D46" s="56">
        <v>22.32</v>
      </c>
      <c r="E46" s="70">
        <v>0</v>
      </c>
      <c r="F46" s="9">
        <f t="shared" si="12"/>
        <v>0</v>
      </c>
      <c r="G46" s="69">
        <v>0</v>
      </c>
      <c r="H46" s="9">
        <f t="shared" si="13"/>
        <v>0</v>
      </c>
      <c r="I46" s="10"/>
      <c r="J46" s="9">
        <f t="shared" si="0"/>
        <v>0</v>
      </c>
      <c r="K46" s="11"/>
      <c r="L46" s="9">
        <f t="shared" si="1"/>
        <v>0</v>
      </c>
      <c r="M46" s="10"/>
      <c r="N46" s="9">
        <f t="shared" si="14"/>
        <v>0</v>
      </c>
      <c r="O46" s="10"/>
      <c r="P46" s="9">
        <f t="shared" si="2"/>
        <v>0</v>
      </c>
      <c r="Q46" s="10"/>
      <c r="R46" s="9">
        <f t="shared" si="3"/>
        <v>0</v>
      </c>
      <c r="S46" s="10"/>
      <c r="T46" s="9">
        <f t="shared" si="4"/>
        <v>0</v>
      </c>
      <c r="U46" s="11"/>
      <c r="V46" s="9">
        <f t="shared" si="5"/>
        <v>0</v>
      </c>
      <c r="W46" s="11"/>
      <c r="X46" s="9">
        <f t="shared" si="6"/>
        <v>0</v>
      </c>
      <c r="Y46" s="10"/>
      <c r="Z46" s="9">
        <f t="shared" si="15"/>
        <v>0</v>
      </c>
      <c r="AA46" s="11"/>
      <c r="AB46" s="9">
        <f t="shared" si="16"/>
        <v>0</v>
      </c>
      <c r="AC46" s="11"/>
      <c r="AD46" s="9">
        <f t="shared" si="7"/>
        <v>0</v>
      </c>
      <c r="AE46" s="11"/>
      <c r="AF46" s="9">
        <f t="shared" si="8"/>
        <v>0</v>
      </c>
      <c r="AG46" s="11"/>
      <c r="AH46" s="9">
        <f t="shared" si="9"/>
        <v>0</v>
      </c>
      <c r="AI46" s="11"/>
      <c r="AJ46" s="9">
        <f t="shared" si="17"/>
        <v>0</v>
      </c>
      <c r="AK46" s="11"/>
      <c r="AL46" s="9">
        <f t="shared" si="10"/>
        <v>0</v>
      </c>
      <c r="AM46" s="10"/>
      <c r="AN46" s="12">
        <f t="shared" si="11"/>
        <v>0</v>
      </c>
      <c r="AO46" s="13">
        <f t="shared" si="18"/>
        <v>0</v>
      </c>
    </row>
    <row r="47" spans="1:41" hidden="1" x14ac:dyDescent="0.25">
      <c r="A47" s="14" t="s">
        <v>11</v>
      </c>
      <c r="B47" s="15" t="s">
        <v>60</v>
      </c>
      <c r="C47" s="42" t="s">
        <v>50</v>
      </c>
      <c r="D47" s="56">
        <v>22.32</v>
      </c>
      <c r="E47" s="70">
        <v>0</v>
      </c>
      <c r="F47" s="9">
        <f t="shared" si="12"/>
        <v>0</v>
      </c>
      <c r="G47" s="69">
        <v>0</v>
      </c>
      <c r="H47" s="9">
        <f t="shared" si="13"/>
        <v>0</v>
      </c>
      <c r="I47" s="10"/>
      <c r="J47" s="9">
        <f t="shared" si="0"/>
        <v>0</v>
      </c>
      <c r="K47" s="11"/>
      <c r="L47" s="9">
        <f t="shared" si="1"/>
        <v>0</v>
      </c>
      <c r="M47" s="10"/>
      <c r="N47" s="9">
        <f t="shared" si="14"/>
        <v>0</v>
      </c>
      <c r="O47" s="10"/>
      <c r="P47" s="9">
        <f t="shared" si="2"/>
        <v>0</v>
      </c>
      <c r="Q47" s="10"/>
      <c r="R47" s="9">
        <f t="shared" si="3"/>
        <v>0</v>
      </c>
      <c r="S47" s="10"/>
      <c r="T47" s="9">
        <f t="shared" si="4"/>
        <v>0</v>
      </c>
      <c r="U47" s="11"/>
      <c r="V47" s="9">
        <f t="shared" si="5"/>
        <v>0</v>
      </c>
      <c r="W47" s="11"/>
      <c r="X47" s="9">
        <f t="shared" si="6"/>
        <v>0</v>
      </c>
      <c r="Y47" s="10"/>
      <c r="Z47" s="9">
        <f t="shared" si="15"/>
        <v>0</v>
      </c>
      <c r="AA47" s="11"/>
      <c r="AB47" s="9">
        <f t="shared" si="16"/>
        <v>0</v>
      </c>
      <c r="AC47" s="11"/>
      <c r="AD47" s="9">
        <f t="shared" si="7"/>
        <v>0</v>
      </c>
      <c r="AE47" s="11"/>
      <c r="AF47" s="9">
        <f t="shared" si="8"/>
        <v>0</v>
      </c>
      <c r="AG47" s="11"/>
      <c r="AH47" s="9">
        <f t="shared" si="9"/>
        <v>0</v>
      </c>
      <c r="AI47" s="11"/>
      <c r="AJ47" s="9">
        <f t="shared" si="17"/>
        <v>0</v>
      </c>
      <c r="AK47" s="11"/>
      <c r="AL47" s="9">
        <f t="shared" si="10"/>
        <v>0</v>
      </c>
      <c r="AM47" s="10"/>
      <c r="AN47" s="12">
        <f t="shared" si="11"/>
        <v>0</v>
      </c>
      <c r="AO47" s="13">
        <f t="shared" si="18"/>
        <v>0</v>
      </c>
    </row>
    <row r="48" spans="1:41" hidden="1" x14ac:dyDescent="0.25">
      <c r="A48" s="14" t="s">
        <v>11</v>
      </c>
      <c r="B48" s="15" t="s">
        <v>399</v>
      </c>
      <c r="C48" s="42" t="s">
        <v>50</v>
      </c>
      <c r="D48" s="56">
        <v>23.32</v>
      </c>
      <c r="E48" s="70">
        <v>0</v>
      </c>
      <c r="F48" s="9">
        <f t="shared" si="12"/>
        <v>0</v>
      </c>
      <c r="G48" s="69">
        <v>0</v>
      </c>
      <c r="H48" s="9">
        <f t="shared" si="13"/>
        <v>0</v>
      </c>
      <c r="I48" s="10"/>
      <c r="J48" s="9">
        <f t="shared" si="0"/>
        <v>0</v>
      </c>
      <c r="K48" s="11"/>
      <c r="L48" s="9">
        <f t="shared" si="1"/>
        <v>0</v>
      </c>
      <c r="M48" s="10"/>
      <c r="N48" s="9">
        <f t="shared" si="14"/>
        <v>0</v>
      </c>
      <c r="O48" s="10"/>
      <c r="P48" s="9">
        <f t="shared" si="2"/>
        <v>0</v>
      </c>
      <c r="Q48" s="10"/>
      <c r="R48" s="9">
        <f t="shared" si="3"/>
        <v>0</v>
      </c>
      <c r="S48" s="10"/>
      <c r="T48" s="9">
        <f t="shared" si="4"/>
        <v>0</v>
      </c>
      <c r="U48" s="11"/>
      <c r="V48" s="9">
        <f t="shared" si="5"/>
        <v>0</v>
      </c>
      <c r="W48" s="11"/>
      <c r="X48" s="9">
        <f t="shared" si="6"/>
        <v>0</v>
      </c>
      <c r="Y48" s="10"/>
      <c r="Z48" s="9">
        <f t="shared" si="15"/>
        <v>0</v>
      </c>
      <c r="AA48" s="11"/>
      <c r="AB48" s="9">
        <f t="shared" si="16"/>
        <v>0</v>
      </c>
      <c r="AC48" s="11"/>
      <c r="AD48" s="9">
        <f t="shared" si="7"/>
        <v>0</v>
      </c>
      <c r="AE48" s="11"/>
      <c r="AF48" s="9">
        <f t="shared" si="8"/>
        <v>0</v>
      </c>
      <c r="AG48" s="11"/>
      <c r="AH48" s="9">
        <f t="shared" si="9"/>
        <v>0</v>
      </c>
      <c r="AI48" s="11"/>
      <c r="AJ48" s="9">
        <f t="shared" si="17"/>
        <v>0</v>
      </c>
      <c r="AK48" s="11"/>
      <c r="AL48" s="9">
        <f t="shared" si="10"/>
        <v>0</v>
      </c>
      <c r="AM48" s="10"/>
      <c r="AN48" s="12">
        <f t="shared" si="11"/>
        <v>0</v>
      </c>
      <c r="AO48" s="13">
        <f t="shared" si="18"/>
        <v>0</v>
      </c>
    </row>
    <row r="49" spans="1:41" hidden="1" x14ac:dyDescent="0.25">
      <c r="A49" s="14" t="s">
        <v>11</v>
      </c>
      <c r="B49" s="15" t="s">
        <v>61</v>
      </c>
      <c r="C49" s="42" t="s">
        <v>50</v>
      </c>
      <c r="D49" s="56">
        <v>22.32</v>
      </c>
      <c r="E49" s="70">
        <v>0</v>
      </c>
      <c r="F49" s="9">
        <f t="shared" si="12"/>
        <v>0</v>
      </c>
      <c r="G49" s="69">
        <v>0</v>
      </c>
      <c r="H49" s="9">
        <f t="shared" si="13"/>
        <v>0</v>
      </c>
      <c r="I49" s="10"/>
      <c r="J49" s="9">
        <f t="shared" si="0"/>
        <v>0</v>
      </c>
      <c r="K49" s="11"/>
      <c r="L49" s="9">
        <f t="shared" si="1"/>
        <v>0</v>
      </c>
      <c r="M49" s="10"/>
      <c r="N49" s="9">
        <f t="shared" si="14"/>
        <v>0</v>
      </c>
      <c r="O49" s="10"/>
      <c r="P49" s="9">
        <f t="shared" si="2"/>
        <v>0</v>
      </c>
      <c r="Q49" s="10"/>
      <c r="R49" s="9">
        <f t="shared" si="3"/>
        <v>0</v>
      </c>
      <c r="S49" s="10"/>
      <c r="T49" s="9">
        <f t="shared" si="4"/>
        <v>0</v>
      </c>
      <c r="U49" s="11"/>
      <c r="V49" s="9">
        <f t="shared" si="5"/>
        <v>0</v>
      </c>
      <c r="W49" s="11"/>
      <c r="X49" s="9">
        <f t="shared" si="6"/>
        <v>0</v>
      </c>
      <c r="Y49" s="10"/>
      <c r="Z49" s="9">
        <f t="shared" si="15"/>
        <v>0</v>
      </c>
      <c r="AA49" s="11"/>
      <c r="AB49" s="9">
        <f t="shared" si="16"/>
        <v>0</v>
      </c>
      <c r="AC49" s="11"/>
      <c r="AD49" s="9">
        <f t="shared" si="7"/>
        <v>0</v>
      </c>
      <c r="AE49" s="11"/>
      <c r="AF49" s="9">
        <f t="shared" si="8"/>
        <v>0</v>
      </c>
      <c r="AG49" s="11"/>
      <c r="AH49" s="9">
        <f t="shared" si="9"/>
        <v>0</v>
      </c>
      <c r="AI49" s="11"/>
      <c r="AJ49" s="9">
        <f t="shared" si="17"/>
        <v>0</v>
      </c>
      <c r="AK49" s="11"/>
      <c r="AL49" s="9">
        <f t="shared" si="10"/>
        <v>0</v>
      </c>
      <c r="AM49" s="10"/>
      <c r="AN49" s="12">
        <f t="shared" si="11"/>
        <v>0</v>
      </c>
      <c r="AO49" s="13">
        <f t="shared" si="18"/>
        <v>0</v>
      </c>
    </row>
    <row r="50" spans="1:41" hidden="1" x14ac:dyDescent="0.25">
      <c r="A50" s="14" t="s">
        <v>11</v>
      </c>
      <c r="B50" s="15" t="s">
        <v>62</v>
      </c>
      <c r="C50" s="42" t="s">
        <v>50</v>
      </c>
      <c r="D50" s="56">
        <v>22.32</v>
      </c>
      <c r="E50" s="70">
        <v>0</v>
      </c>
      <c r="F50" s="9">
        <f t="shared" si="12"/>
        <v>0</v>
      </c>
      <c r="G50" s="69">
        <v>0</v>
      </c>
      <c r="H50" s="9">
        <f t="shared" si="13"/>
        <v>0</v>
      </c>
      <c r="I50" s="10"/>
      <c r="J50" s="9">
        <f t="shared" si="0"/>
        <v>0</v>
      </c>
      <c r="K50" s="11"/>
      <c r="L50" s="9">
        <f t="shared" si="1"/>
        <v>0</v>
      </c>
      <c r="M50" s="10"/>
      <c r="N50" s="9">
        <f t="shared" si="14"/>
        <v>0</v>
      </c>
      <c r="O50" s="10"/>
      <c r="P50" s="9">
        <f t="shared" si="2"/>
        <v>0</v>
      </c>
      <c r="Q50" s="10"/>
      <c r="R50" s="9">
        <f t="shared" si="3"/>
        <v>0</v>
      </c>
      <c r="S50" s="10"/>
      <c r="T50" s="9">
        <f t="shared" si="4"/>
        <v>0</v>
      </c>
      <c r="U50" s="11"/>
      <c r="V50" s="9">
        <f t="shared" si="5"/>
        <v>0</v>
      </c>
      <c r="W50" s="11"/>
      <c r="X50" s="9">
        <f t="shared" si="6"/>
        <v>0</v>
      </c>
      <c r="Y50" s="10"/>
      <c r="Z50" s="9">
        <f t="shared" si="15"/>
        <v>0</v>
      </c>
      <c r="AA50" s="11"/>
      <c r="AB50" s="9">
        <f t="shared" si="16"/>
        <v>0</v>
      </c>
      <c r="AC50" s="11"/>
      <c r="AD50" s="9">
        <f t="shared" si="7"/>
        <v>0</v>
      </c>
      <c r="AE50" s="11"/>
      <c r="AF50" s="9">
        <f t="shared" si="8"/>
        <v>0</v>
      </c>
      <c r="AG50" s="11"/>
      <c r="AH50" s="9">
        <f t="shared" si="9"/>
        <v>0</v>
      </c>
      <c r="AI50" s="11"/>
      <c r="AJ50" s="9">
        <f t="shared" si="17"/>
        <v>0</v>
      </c>
      <c r="AK50" s="11"/>
      <c r="AL50" s="9">
        <f t="shared" si="10"/>
        <v>0</v>
      </c>
      <c r="AM50" s="10"/>
      <c r="AN50" s="12">
        <f t="shared" si="11"/>
        <v>0</v>
      </c>
      <c r="AO50" s="13">
        <f t="shared" si="18"/>
        <v>0</v>
      </c>
    </row>
    <row r="51" spans="1:41" hidden="1" x14ac:dyDescent="0.25">
      <c r="A51" s="14" t="s">
        <v>11</v>
      </c>
      <c r="B51" s="15" t="s">
        <v>400</v>
      </c>
      <c r="C51" s="42" t="s">
        <v>50</v>
      </c>
      <c r="D51" s="56">
        <v>23.32</v>
      </c>
      <c r="E51" s="70">
        <v>0</v>
      </c>
      <c r="F51" s="9">
        <f t="shared" si="12"/>
        <v>0</v>
      </c>
      <c r="G51" s="69">
        <v>0</v>
      </c>
      <c r="H51" s="9">
        <f t="shared" si="13"/>
        <v>0</v>
      </c>
      <c r="I51" s="10"/>
      <c r="J51" s="9">
        <f t="shared" si="0"/>
        <v>0</v>
      </c>
      <c r="K51" s="11"/>
      <c r="L51" s="9">
        <f t="shared" si="1"/>
        <v>0</v>
      </c>
      <c r="M51" s="10"/>
      <c r="N51" s="9">
        <f t="shared" si="14"/>
        <v>0</v>
      </c>
      <c r="O51" s="10"/>
      <c r="P51" s="9">
        <f t="shared" si="2"/>
        <v>0</v>
      </c>
      <c r="Q51" s="10"/>
      <c r="R51" s="9">
        <f t="shared" si="3"/>
        <v>0</v>
      </c>
      <c r="S51" s="10"/>
      <c r="T51" s="9">
        <f t="shared" si="4"/>
        <v>0</v>
      </c>
      <c r="U51" s="11"/>
      <c r="V51" s="9">
        <f t="shared" si="5"/>
        <v>0</v>
      </c>
      <c r="W51" s="11"/>
      <c r="X51" s="9">
        <f t="shared" si="6"/>
        <v>0</v>
      </c>
      <c r="Y51" s="10"/>
      <c r="Z51" s="9">
        <f t="shared" si="15"/>
        <v>0</v>
      </c>
      <c r="AA51" s="11"/>
      <c r="AB51" s="9">
        <f t="shared" si="16"/>
        <v>0</v>
      </c>
      <c r="AC51" s="11"/>
      <c r="AD51" s="9">
        <f t="shared" si="7"/>
        <v>0</v>
      </c>
      <c r="AE51" s="11"/>
      <c r="AF51" s="9">
        <f t="shared" si="8"/>
        <v>0</v>
      </c>
      <c r="AG51" s="11"/>
      <c r="AH51" s="9">
        <f t="shared" si="9"/>
        <v>0</v>
      </c>
      <c r="AI51" s="11"/>
      <c r="AJ51" s="9">
        <f t="shared" si="17"/>
        <v>0</v>
      </c>
      <c r="AK51" s="11"/>
      <c r="AL51" s="9">
        <f t="shared" si="10"/>
        <v>0</v>
      </c>
      <c r="AM51" s="10"/>
      <c r="AN51" s="12">
        <f t="shared" si="11"/>
        <v>0</v>
      </c>
      <c r="AO51" s="13">
        <f t="shared" si="18"/>
        <v>0</v>
      </c>
    </row>
    <row r="52" spans="1:41" hidden="1" x14ac:dyDescent="0.25">
      <c r="A52" s="14" t="s">
        <v>11</v>
      </c>
      <c r="B52" s="15" t="s">
        <v>63</v>
      </c>
      <c r="C52" s="42" t="s">
        <v>50</v>
      </c>
      <c r="D52" s="56">
        <v>22.32</v>
      </c>
      <c r="E52" s="70">
        <v>0</v>
      </c>
      <c r="F52" s="9">
        <f t="shared" si="12"/>
        <v>0</v>
      </c>
      <c r="G52" s="69">
        <v>0</v>
      </c>
      <c r="H52" s="9">
        <f t="shared" si="13"/>
        <v>0</v>
      </c>
      <c r="I52" s="10"/>
      <c r="J52" s="9">
        <f t="shared" si="0"/>
        <v>0</v>
      </c>
      <c r="K52" s="11"/>
      <c r="L52" s="9">
        <f t="shared" si="1"/>
        <v>0</v>
      </c>
      <c r="M52" s="10"/>
      <c r="N52" s="9">
        <f t="shared" si="14"/>
        <v>0</v>
      </c>
      <c r="O52" s="10"/>
      <c r="P52" s="9">
        <f t="shared" si="2"/>
        <v>0</v>
      </c>
      <c r="Q52" s="10"/>
      <c r="R52" s="9">
        <f t="shared" si="3"/>
        <v>0</v>
      </c>
      <c r="S52" s="10"/>
      <c r="T52" s="9">
        <f t="shared" si="4"/>
        <v>0</v>
      </c>
      <c r="U52" s="11"/>
      <c r="V52" s="9">
        <f t="shared" si="5"/>
        <v>0</v>
      </c>
      <c r="W52" s="11"/>
      <c r="X52" s="9">
        <f t="shared" si="6"/>
        <v>0</v>
      </c>
      <c r="Y52" s="10"/>
      <c r="Z52" s="9">
        <f t="shared" si="15"/>
        <v>0</v>
      </c>
      <c r="AA52" s="11"/>
      <c r="AB52" s="9">
        <f t="shared" si="16"/>
        <v>0</v>
      </c>
      <c r="AC52" s="11"/>
      <c r="AD52" s="9">
        <f t="shared" si="7"/>
        <v>0</v>
      </c>
      <c r="AE52" s="11"/>
      <c r="AF52" s="9">
        <f t="shared" si="8"/>
        <v>0</v>
      </c>
      <c r="AG52" s="11"/>
      <c r="AH52" s="9">
        <f t="shared" si="9"/>
        <v>0</v>
      </c>
      <c r="AI52" s="11"/>
      <c r="AJ52" s="9">
        <f t="shared" si="17"/>
        <v>0</v>
      </c>
      <c r="AK52" s="11"/>
      <c r="AL52" s="9">
        <f t="shared" si="10"/>
        <v>0</v>
      </c>
      <c r="AM52" s="10"/>
      <c r="AN52" s="12">
        <f t="shared" si="11"/>
        <v>0</v>
      </c>
      <c r="AO52" s="13">
        <f t="shared" si="18"/>
        <v>0</v>
      </c>
    </row>
    <row r="53" spans="1:41" hidden="1" x14ac:dyDescent="0.25">
      <c r="A53" s="14" t="s">
        <v>11</v>
      </c>
      <c r="B53" s="15" t="s">
        <v>64</v>
      </c>
      <c r="C53" s="42" t="s">
        <v>65</v>
      </c>
      <c r="D53" s="56">
        <v>271.77999999999997</v>
      </c>
      <c r="E53" s="70">
        <v>0</v>
      </c>
      <c r="F53" s="9">
        <f t="shared" si="12"/>
        <v>0</v>
      </c>
      <c r="G53" s="69">
        <v>0</v>
      </c>
      <c r="H53" s="9">
        <f t="shared" si="13"/>
        <v>0</v>
      </c>
      <c r="I53" s="10"/>
      <c r="J53" s="9">
        <f t="shared" si="0"/>
        <v>0</v>
      </c>
      <c r="K53" s="11"/>
      <c r="L53" s="9">
        <f t="shared" si="1"/>
        <v>0</v>
      </c>
      <c r="M53" s="10"/>
      <c r="N53" s="9">
        <f t="shared" si="14"/>
        <v>0</v>
      </c>
      <c r="O53" s="10"/>
      <c r="P53" s="9">
        <f t="shared" si="2"/>
        <v>0</v>
      </c>
      <c r="Q53" s="10"/>
      <c r="R53" s="9">
        <f t="shared" si="3"/>
        <v>0</v>
      </c>
      <c r="S53" s="10"/>
      <c r="T53" s="9">
        <f t="shared" si="4"/>
        <v>0</v>
      </c>
      <c r="U53" s="11"/>
      <c r="V53" s="9">
        <f t="shared" si="5"/>
        <v>0</v>
      </c>
      <c r="W53" s="11"/>
      <c r="X53" s="9">
        <f t="shared" si="6"/>
        <v>0</v>
      </c>
      <c r="Y53" s="10"/>
      <c r="Z53" s="9">
        <f t="shared" si="15"/>
        <v>0</v>
      </c>
      <c r="AA53" s="11"/>
      <c r="AB53" s="9">
        <f t="shared" si="16"/>
        <v>0</v>
      </c>
      <c r="AC53" s="11"/>
      <c r="AD53" s="9">
        <f t="shared" si="7"/>
        <v>0</v>
      </c>
      <c r="AE53" s="11"/>
      <c r="AF53" s="9">
        <f t="shared" si="8"/>
        <v>0</v>
      </c>
      <c r="AG53" s="11"/>
      <c r="AH53" s="9">
        <f t="shared" si="9"/>
        <v>0</v>
      </c>
      <c r="AI53" s="11"/>
      <c r="AJ53" s="9">
        <f t="shared" si="17"/>
        <v>0</v>
      </c>
      <c r="AK53" s="11"/>
      <c r="AL53" s="9">
        <f t="shared" si="10"/>
        <v>0</v>
      </c>
      <c r="AM53" s="10"/>
      <c r="AN53" s="12">
        <f t="shared" si="11"/>
        <v>0</v>
      </c>
      <c r="AO53" s="13">
        <f t="shared" si="18"/>
        <v>0</v>
      </c>
    </row>
    <row r="54" spans="1:41" hidden="1" x14ac:dyDescent="0.25">
      <c r="A54" s="14" t="s">
        <v>11</v>
      </c>
      <c r="B54" s="15" t="s">
        <v>66</v>
      </c>
      <c r="C54" s="42" t="s">
        <v>38</v>
      </c>
      <c r="D54" s="56">
        <f>243.17/25</f>
        <v>9.726799999999999</v>
      </c>
      <c r="E54" s="70">
        <v>0</v>
      </c>
      <c r="F54" s="9">
        <f t="shared" si="12"/>
        <v>0</v>
      </c>
      <c r="G54" s="69">
        <v>0</v>
      </c>
      <c r="H54" s="9">
        <f t="shared" si="13"/>
        <v>0</v>
      </c>
      <c r="I54" s="10"/>
      <c r="J54" s="9">
        <f t="shared" si="0"/>
        <v>0</v>
      </c>
      <c r="K54" s="11"/>
      <c r="L54" s="9">
        <f t="shared" si="1"/>
        <v>0</v>
      </c>
      <c r="M54" s="10"/>
      <c r="N54" s="9">
        <f t="shared" si="14"/>
        <v>0</v>
      </c>
      <c r="O54" s="10"/>
      <c r="P54" s="9">
        <f t="shared" si="2"/>
        <v>0</v>
      </c>
      <c r="Q54" s="10"/>
      <c r="R54" s="9">
        <f t="shared" si="3"/>
        <v>0</v>
      </c>
      <c r="S54" s="10"/>
      <c r="T54" s="9">
        <f t="shared" si="4"/>
        <v>0</v>
      </c>
      <c r="U54" s="11"/>
      <c r="V54" s="9">
        <f t="shared" si="5"/>
        <v>0</v>
      </c>
      <c r="W54" s="11"/>
      <c r="X54" s="9">
        <f t="shared" si="6"/>
        <v>0</v>
      </c>
      <c r="Y54" s="10"/>
      <c r="Z54" s="9">
        <f t="shared" si="15"/>
        <v>0</v>
      </c>
      <c r="AA54" s="11"/>
      <c r="AB54" s="9">
        <f t="shared" si="16"/>
        <v>0</v>
      </c>
      <c r="AC54" s="11"/>
      <c r="AD54" s="9">
        <f t="shared" si="7"/>
        <v>0</v>
      </c>
      <c r="AE54" s="11"/>
      <c r="AF54" s="9">
        <f t="shared" si="8"/>
        <v>0</v>
      </c>
      <c r="AG54" s="11"/>
      <c r="AH54" s="9">
        <f t="shared" si="9"/>
        <v>0</v>
      </c>
      <c r="AI54" s="11"/>
      <c r="AJ54" s="9">
        <f t="shared" si="17"/>
        <v>0</v>
      </c>
      <c r="AK54" s="11"/>
      <c r="AL54" s="9">
        <f t="shared" si="10"/>
        <v>0</v>
      </c>
      <c r="AM54" s="10"/>
      <c r="AN54" s="12">
        <f t="shared" si="11"/>
        <v>0</v>
      </c>
      <c r="AO54" s="13">
        <f t="shared" si="18"/>
        <v>0</v>
      </c>
    </row>
    <row r="55" spans="1:41" hidden="1" x14ac:dyDescent="0.25">
      <c r="A55" s="14" t="s">
        <v>11</v>
      </c>
      <c r="B55" s="15" t="s">
        <v>67</v>
      </c>
      <c r="C55" s="42" t="s">
        <v>38</v>
      </c>
      <c r="D55" s="56">
        <f>180.12/25</f>
        <v>7.2048000000000005</v>
      </c>
      <c r="E55" s="70">
        <v>0</v>
      </c>
      <c r="F55" s="9">
        <f t="shared" si="12"/>
        <v>0</v>
      </c>
      <c r="G55" s="69">
        <v>0</v>
      </c>
      <c r="H55" s="9">
        <f t="shared" si="13"/>
        <v>0</v>
      </c>
      <c r="I55" s="10"/>
      <c r="J55" s="9">
        <f t="shared" si="0"/>
        <v>0</v>
      </c>
      <c r="K55" s="11"/>
      <c r="L55" s="9">
        <f t="shared" si="1"/>
        <v>0</v>
      </c>
      <c r="M55" s="10"/>
      <c r="N55" s="9">
        <f t="shared" si="14"/>
        <v>0</v>
      </c>
      <c r="O55" s="10"/>
      <c r="P55" s="9">
        <f t="shared" si="2"/>
        <v>0</v>
      </c>
      <c r="Q55" s="10"/>
      <c r="R55" s="9">
        <f t="shared" si="3"/>
        <v>0</v>
      </c>
      <c r="S55" s="10"/>
      <c r="T55" s="9">
        <f t="shared" si="4"/>
        <v>0</v>
      </c>
      <c r="U55" s="11"/>
      <c r="V55" s="9">
        <f t="shared" si="5"/>
        <v>0</v>
      </c>
      <c r="W55" s="11"/>
      <c r="X55" s="9">
        <f t="shared" si="6"/>
        <v>0</v>
      </c>
      <c r="Y55" s="10"/>
      <c r="Z55" s="9">
        <f t="shared" si="15"/>
        <v>0</v>
      </c>
      <c r="AA55" s="11"/>
      <c r="AB55" s="9">
        <f t="shared" si="16"/>
        <v>0</v>
      </c>
      <c r="AC55" s="11"/>
      <c r="AD55" s="9">
        <f t="shared" si="7"/>
        <v>0</v>
      </c>
      <c r="AE55" s="11"/>
      <c r="AF55" s="9">
        <f t="shared" si="8"/>
        <v>0</v>
      </c>
      <c r="AG55" s="11"/>
      <c r="AH55" s="9">
        <f t="shared" si="9"/>
        <v>0</v>
      </c>
      <c r="AI55" s="11"/>
      <c r="AJ55" s="9">
        <f t="shared" si="17"/>
        <v>0</v>
      </c>
      <c r="AK55" s="11"/>
      <c r="AL55" s="9">
        <f t="shared" si="10"/>
        <v>0</v>
      </c>
      <c r="AM55" s="10"/>
      <c r="AN55" s="12">
        <f t="shared" si="11"/>
        <v>0</v>
      </c>
      <c r="AO55" s="13">
        <f t="shared" si="18"/>
        <v>0</v>
      </c>
    </row>
    <row r="56" spans="1:41" hidden="1" x14ac:dyDescent="0.25">
      <c r="A56" s="14" t="s">
        <v>11</v>
      </c>
      <c r="B56" s="15" t="s">
        <v>68</v>
      </c>
      <c r="C56" s="44" t="s">
        <v>69</v>
      </c>
      <c r="D56" s="56">
        <f>138.66/100</f>
        <v>1.3866000000000001</v>
      </c>
      <c r="E56" s="70">
        <v>0</v>
      </c>
      <c r="F56" s="9">
        <f t="shared" si="12"/>
        <v>0</v>
      </c>
      <c r="G56" s="69">
        <v>0</v>
      </c>
      <c r="H56" s="9">
        <f t="shared" si="13"/>
        <v>0</v>
      </c>
      <c r="I56" s="10"/>
      <c r="J56" s="9">
        <f t="shared" si="0"/>
        <v>0</v>
      </c>
      <c r="K56" s="11"/>
      <c r="L56" s="9">
        <f t="shared" si="1"/>
        <v>0</v>
      </c>
      <c r="M56" s="10"/>
      <c r="N56" s="9">
        <f t="shared" si="14"/>
        <v>0</v>
      </c>
      <c r="O56" s="10"/>
      <c r="P56" s="9">
        <f t="shared" si="2"/>
        <v>0</v>
      </c>
      <c r="Q56" s="10"/>
      <c r="R56" s="9">
        <f t="shared" si="3"/>
        <v>0</v>
      </c>
      <c r="S56" s="10"/>
      <c r="T56" s="9">
        <f t="shared" si="4"/>
        <v>0</v>
      </c>
      <c r="U56" s="11"/>
      <c r="V56" s="9">
        <f t="shared" si="5"/>
        <v>0</v>
      </c>
      <c r="W56" s="11"/>
      <c r="X56" s="9">
        <f t="shared" si="6"/>
        <v>0</v>
      </c>
      <c r="Y56" s="10"/>
      <c r="Z56" s="9">
        <f t="shared" si="15"/>
        <v>0</v>
      </c>
      <c r="AA56" s="11"/>
      <c r="AB56" s="9">
        <f t="shared" si="16"/>
        <v>0</v>
      </c>
      <c r="AC56" s="11"/>
      <c r="AD56" s="9">
        <f t="shared" si="7"/>
        <v>0</v>
      </c>
      <c r="AE56" s="11"/>
      <c r="AF56" s="9">
        <f t="shared" si="8"/>
        <v>0</v>
      </c>
      <c r="AG56" s="11"/>
      <c r="AH56" s="9">
        <f t="shared" si="9"/>
        <v>0</v>
      </c>
      <c r="AI56" s="11"/>
      <c r="AJ56" s="9">
        <f t="shared" si="17"/>
        <v>0</v>
      </c>
      <c r="AK56" s="11"/>
      <c r="AL56" s="9">
        <f t="shared" si="10"/>
        <v>0</v>
      </c>
      <c r="AM56" s="10"/>
      <c r="AN56" s="12">
        <f t="shared" si="11"/>
        <v>0</v>
      </c>
      <c r="AO56" s="13">
        <f t="shared" si="18"/>
        <v>0</v>
      </c>
    </row>
    <row r="57" spans="1:41" hidden="1" x14ac:dyDescent="0.25">
      <c r="A57" s="14" t="s">
        <v>11</v>
      </c>
      <c r="B57" s="15" t="s">
        <v>70</v>
      </c>
      <c r="C57" s="44" t="s">
        <v>69</v>
      </c>
      <c r="D57" s="56">
        <f>159/100</f>
        <v>1.59</v>
      </c>
      <c r="E57" s="70">
        <v>0</v>
      </c>
      <c r="F57" s="9">
        <f t="shared" si="12"/>
        <v>0</v>
      </c>
      <c r="G57" s="69">
        <v>0</v>
      </c>
      <c r="H57" s="9">
        <f t="shared" si="13"/>
        <v>0</v>
      </c>
      <c r="I57" s="10"/>
      <c r="J57" s="9">
        <f t="shared" si="0"/>
        <v>0</v>
      </c>
      <c r="K57" s="11"/>
      <c r="L57" s="9">
        <f t="shared" si="1"/>
        <v>0</v>
      </c>
      <c r="M57" s="10"/>
      <c r="N57" s="9">
        <f t="shared" si="14"/>
        <v>0</v>
      </c>
      <c r="O57" s="84">
        <v>100</v>
      </c>
      <c r="P57" s="9">
        <f t="shared" si="2"/>
        <v>184.44</v>
      </c>
      <c r="Q57" s="10"/>
      <c r="R57" s="9">
        <f t="shared" si="3"/>
        <v>0</v>
      </c>
      <c r="S57" s="10"/>
      <c r="T57" s="9">
        <f t="shared" si="4"/>
        <v>0</v>
      </c>
      <c r="U57" s="11"/>
      <c r="V57" s="9">
        <f t="shared" si="5"/>
        <v>0</v>
      </c>
      <c r="W57" s="11"/>
      <c r="X57" s="9">
        <f t="shared" si="6"/>
        <v>0</v>
      </c>
      <c r="Y57" s="10"/>
      <c r="Z57" s="9">
        <f t="shared" si="15"/>
        <v>0</v>
      </c>
      <c r="AA57" s="11"/>
      <c r="AB57" s="9">
        <f t="shared" si="16"/>
        <v>0</v>
      </c>
      <c r="AC57" s="11"/>
      <c r="AD57" s="9">
        <f t="shared" si="7"/>
        <v>0</v>
      </c>
      <c r="AE57" s="11"/>
      <c r="AF57" s="9">
        <f t="shared" si="8"/>
        <v>0</v>
      </c>
      <c r="AG57" s="11"/>
      <c r="AH57" s="9">
        <f t="shared" si="9"/>
        <v>0</v>
      </c>
      <c r="AI57" s="11"/>
      <c r="AJ57" s="9">
        <f t="shared" si="17"/>
        <v>0</v>
      </c>
      <c r="AK57" s="11"/>
      <c r="AL57" s="9">
        <f t="shared" si="10"/>
        <v>0</v>
      </c>
      <c r="AM57" s="10"/>
      <c r="AN57" s="12">
        <f t="shared" si="11"/>
        <v>0</v>
      </c>
      <c r="AO57" s="13">
        <f t="shared" si="18"/>
        <v>184.44</v>
      </c>
    </row>
    <row r="58" spans="1:41" hidden="1" x14ac:dyDescent="0.25">
      <c r="A58" s="14" t="s">
        <v>11</v>
      </c>
      <c r="B58" s="15" t="s">
        <v>71</v>
      </c>
      <c r="C58" s="44" t="s">
        <v>69</v>
      </c>
      <c r="D58" s="56">
        <f>162/100</f>
        <v>1.62</v>
      </c>
      <c r="E58" s="70">
        <v>0</v>
      </c>
      <c r="F58" s="9">
        <f t="shared" si="12"/>
        <v>0</v>
      </c>
      <c r="G58" s="69">
        <v>0</v>
      </c>
      <c r="H58" s="9">
        <f t="shared" si="13"/>
        <v>0</v>
      </c>
      <c r="I58" s="10"/>
      <c r="J58" s="9">
        <f t="shared" si="0"/>
        <v>0</v>
      </c>
      <c r="K58" s="11"/>
      <c r="L58" s="9">
        <f t="shared" si="1"/>
        <v>0</v>
      </c>
      <c r="M58" s="10"/>
      <c r="N58" s="9">
        <f t="shared" si="14"/>
        <v>0</v>
      </c>
      <c r="O58" s="10"/>
      <c r="P58" s="9">
        <f t="shared" si="2"/>
        <v>0</v>
      </c>
      <c r="Q58" s="10"/>
      <c r="R58" s="9">
        <f t="shared" si="3"/>
        <v>0</v>
      </c>
      <c r="S58" s="10"/>
      <c r="T58" s="9">
        <f t="shared" si="4"/>
        <v>0</v>
      </c>
      <c r="U58" s="11"/>
      <c r="V58" s="9">
        <f t="shared" si="5"/>
        <v>0</v>
      </c>
      <c r="W58" s="11"/>
      <c r="X58" s="9">
        <f t="shared" si="6"/>
        <v>0</v>
      </c>
      <c r="Y58" s="10"/>
      <c r="Z58" s="9">
        <f t="shared" si="15"/>
        <v>0</v>
      </c>
      <c r="AA58" s="11"/>
      <c r="AB58" s="9">
        <f t="shared" si="16"/>
        <v>0</v>
      </c>
      <c r="AC58" s="11"/>
      <c r="AD58" s="9">
        <f t="shared" si="7"/>
        <v>0</v>
      </c>
      <c r="AE58" s="71">
        <v>100</v>
      </c>
      <c r="AF58" s="9">
        <f t="shared" si="8"/>
        <v>187.92</v>
      </c>
      <c r="AG58" s="11"/>
      <c r="AH58" s="9">
        <f t="shared" si="9"/>
        <v>0</v>
      </c>
      <c r="AI58" s="11"/>
      <c r="AJ58" s="9">
        <f t="shared" si="17"/>
        <v>0</v>
      </c>
      <c r="AK58" s="11"/>
      <c r="AL58" s="9">
        <f t="shared" si="10"/>
        <v>0</v>
      </c>
      <c r="AM58" s="10"/>
      <c r="AN58" s="12">
        <f t="shared" si="11"/>
        <v>0</v>
      </c>
      <c r="AO58" s="13">
        <f t="shared" si="18"/>
        <v>187.92</v>
      </c>
    </row>
    <row r="59" spans="1:41" hidden="1" x14ac:dyDescent="0.25">
      <c r="A59" s="14" t="s">
        <v>11</v>
      </c>
      <c r="B59" s="15" t="s">
        <v>72</v>
      </c>
      <c r="C59" s="44" t="s">
        <v>69</v>
      </c>
      <c r="D59" s="56">
        <f>130.29/100</f>
        <v>1.3028999999999999</v>
      </c>
      <c r="E59" s="70">
        <v>0</v>
      </c>
      <c r="F59" s="9">
        <f t="shared" si="12"/>
        <v>0</v>
      </c>
      <c r="G59" s="69">
        <v>1</v>
      </c>
      <c r="H59" s="9">
        <f t="shared" si="13"/>
        <v>1.3028999999999999</v>
      </c>
      <c r="I59" s="10"/>
      <c r="J59" s="9">
        <f t="shared" si="0"/>
        <v>0</v>
      </c>
      <c r="K59" s="11"/>
      <c r="L59" s="9">
        <f t="shared" si="1"/>
        <v>0</v>
      </c>
      <c r="M59" s="10"/>
      <c r="N59" s="9">
        <f t="shared" si="14"/>
        <v>0</v>
      </c>
      <c r="O59" s="10"/>
      <c r="P59" s="9">
        <f t="shared" si="2"/>
        <v>0</v>
      </c>
      <c r="Q59" s="10"/>
      <c r="R59" s="9">
        <f t="shared" si="3"/>
        <v>0</v>
      </c>
      <c r="S59" s="10"/>
      <c r="T59" s="9">
        <f t="shared" si="4"/>
        <v>0</v>
      </c>
      <c r="U59" s="11"/>
      <c r="V59" s="9">
        <f t="shared" si="5"/>
        <v>0</v>
      </c>
      <c r="W59" s="11"/>
      <c r="X59" s="9">
        <f t="shared" si="6"/>
        <v>0</v>
      </c>
      <c r="Y59" s="10"/>
      <c r="Z59" s="9">
        <f t="shared" si="15"/>
        <v>0</v>
      </c>
      <c r="AA59" s="11"/>
      <c r="AB59" s="9">
        <f t="shared" si="16"/>
        <v>0</v>
      </c>
      <c r="AC59" s="11"/>
      <c r="AD59" s="9">
        <f t="shared" si="7"/>
        <v>0</v>
      </c>
      <c r="AE59" s="11"/>
      <c r="AF59" s="9">
        <f t="shared" si="8"/>
        <v>0</v>
      </c>
      <c r="AG59" s="11"/>
      <c r="AH59" s="9">
        <f t="shared" si="9"/>
        <v>0</v>
      </c>
      <c r="AI59" s="11"/>
      <c r="AJ59" s="9">
        <f t="shared" si="17"/>
        <v>0</v>
      </c>
      <c r="AK59" s="11"/>
      <c r="AL59" s="9">
        <f t="shared" si="10"/>
        <v>0</v>
      </c>
      <c r="AM59" s="10"/>
      <c r="AN59" s="12">
        <f t="shared" si="11"/>
        <v>0</v>
      </c>
      <c r="AO59" s="13">
        <f t="shared" si="18"/>
        <v>1.3028999999999999</v>
      </c>
    </row>
    <row r="60" spans="1:41" hidden="1" x14ac:dyDescent="0.25">
      <c r="A60" s="14" t="s">
        <v>11</v>
      </c>
      <c r="B60" s="15" t="s">
        <v>73</v>
      </c>
      <c r="C60" s="42" t="s">
        <v>15</v>
      </c>
      <c r="D60" s="56">
        <v>710</v>
      </c>
      <c r="E60" s="70">
        <v>0</v>
      </c>
      <c r="F60" s="9">
        <f t="shared" si="12"/>
        <v>0</v>
      </c>
      <c r="G60" s="69">
        <v>0</v>
      </c>
      <c r="H60" s="9">
        <f t="shared" si="13"/>
        <v>0</v>
      </c>
      <c r="I60" s="10"/>
      <c r="J60" s="9">
        <f t="shared" si="0"/>
        <v>0</v>
      </c>
      <c r="K60" s="11"/>
      <c r="L60" s="9">
        <f t="shared" si="1"/>
        <v>0</v>
      </c>
      <c r="M60" s="10"/>
      <c r="N60" s="9">
        <f t="shared" si="14"/>
        <v>0</v>
      </c>
      <c r="O60" s="10"/>
      <c r="P60" s="9">
        <f t="shared" si="2"/>
        <v>0</v>
      </c>
      <c r="Q60" s="10"/>
      <c r="R60" s="9">
        <f t="shared" si="3"/>
        <v>0</v>
      </c>
      <c r="S60" s="10"/>
      <c r="T60" s="9">
        <f t="shared" si="4"/>
        <v>0</v>
      </c>
      <c r="U60" s="11"/>
      <c r="V60" s="9">
        <f t="shared" si="5"/>
        <v>0</v>
      </c>
      <c r="W60" s="11"/>
      <c r="X60" s="9">
        <f t="shared" si="6"/>
        <v>0</v>
      </c>
      <c r="Y60" s="10"/>
      <c r="Z60" s="9">
        <f t="shared" si="15"/>
        <v>0</v>
      </c>
      <c r="AA60" s="11"/>
      <c r="AB60" s="9">
        <f t="shared" si="16"/>
        <v>0</v>
      </c>
      <c r="AC60" s="11"/>
      <c r="AD60" s="9">
        <f t="shared" si="7"/>
        <v>0</v>
      </c>
      <c r="AE60" s="11"/>
      <c r="AF60" s="9">
        <f t="shared" si="8"/>
        <v>0</v>
      </c>
      <c r="AG60" s="11"/>
      <c r="AH60" s="9">
        <f t="shared" si="9"/>
        <v>0</v>
      </c>
      <c r="AI60" s="11"/>
      <c r="AJ60" s="9">
        <f t="shared" si="17"/>
        <v>0</v>
      </c>
      <c r="AK60" s="11"/>
      <c r="AL60" s="9">
        <f t="shared" si="10"/>
        <v>0</v>
      </c>
      <c r="AM60" s="10"/>
      <c r="AN60" s="12">
        <f t="shared" si="11"/>
        <v>0</v>
      </c>
      <c r="AO60" s="13">
        <f t="shared" si="18"/>
        <v>0</v>
      </c>
    </row>
    <row r="61" spans="1:41" hidden="1" x14ac:dyDescent="0.25">
      <c r="A61" s="14" t="s">
        <v>11</v>
      </c>
      <c r="B61" s="15" t="s">
        <v>74</v>
      </c>
      <c r="C61" s="42" t="s">
        <v>15</v>
      </c>
      <c r="D61" s="56">
        <v>3.38</v>
      </c>
      <c r="E61" s="70">
        <v>0</v>
      </c>
      <c r="F61" s="9">
        <f t="shared" si="12"/>
        <v>0</v>
      </c>
      <c r="G61" s="69">
        <v>0</v>
      </c>
      <c r="H61" s="9">
        <f t="shared" si="13"/>
        <v>0</v>
      </c>
      <c r="I61" s="10"/>
      <c r="J61" s="9">
        <f t="shared" si="0"/>
        <v>0</v>
      </c>
      <c r="K61" s="11"/>
      <c r="L61" s="9">
        <f t="shared" si="1"/>
        <v>0</v>
      </c>
      <c r="M61" s="10"/>
      <c r="N61" s="9">
        <f t="shared" si="14"/>
        <v>0</v>
      </c>
      <c r="O61" s="10"/>
      <c r="P61" s="9">
        <f t="shared" si="2"/>
        <v>0</v>
      </c>
      <c r="Q61" s="10"/>
      <c r="R61" s="9">
        <f t="shared" si="3"/>
        <v>0</v>
      </c>
      <c r="S61" s="10"/>
      <c r="T61" s="9">
        <f t="shared" si="4"/>
        <v>0</v>
      </c>
      <c r="U61" s="11"/>
      <c r="V61" s="9">
        <f t="shared" si="5"/>
        <v>0</v>
      </c>
      <c r="W61" s="11"/>
      <c r="X61" s="9">
        <f t="shared" si="6"/>
        <v>0</v>
      </c>
      <c r="Y61" s="10"/>
      <c r="Z61" s="9">
        <f t="shared" si="15"/>
        <v>0</v>
      </c>
      <c r="AA61" s="11"/>
      <c r="AB61" s="9">
        <f t="shared" si="16"/>
        <v>0</v>
      </c>
      <c r="AC61" s="11"/>
      <c r="AD61" s="9">
        <f t="shared" si="7"/>
        <v>0</v>
      </c>
      <c r="AE61" s="11"/>
      <c r="AF61" s="9">
        <f t="shared" si="8"/>
        <v>0</v>
      </c>
      <c r="AG61" s="11"/>
      <c r="AH61" s="9">
        <f t="shared" si="9"/>
        <v>0</v>
      </c>
      <c r="AI61" s="11"/>
      <c r="AJ61" s="9">
        <f t="shared" si="17"/>
        <v>0</v>
      </c>
      <c r="AK61" s="11"/>
      <c r="AL61" s="9">
        <f t="shared" si="10"/>
        <v>0</v>
      </c>
      <c r="AM61" s="10"/>
      <c r="AN61" s="12">
        <f t="shared" si="11"/>
        <v>0</v>
      </c>
      <c r="AO61" s="13">
        <f t="shared" si="18"/>
        <v>0</v>
      </c>
    </row>
    <row r="62" spans="1:41" hidden="1" x14ac:dyDescent="0.25">
      <c r="A62" s="14" t="s">
        <v>11</v>
      </c>
      <c r="B62" s="15" t="s">
        <v>75</v>
      </c>
      <c r="C62" s="42" t="s">
        <v>76</v>
      </c>
      <c r="D62" s="56">
        <v>24.91</v>
      </c>
      <c r="E62" s="70">
        <v>0</v>
      </c>
      <c r="F62" s="9">
        <f t="shared" si="12"/>
        <v>0</v>
      </c>
      <c r="G62" s="69">
        <v>0</v>
      </c>
      <c r="H62" s="9">
        <f t="shared" si="13"/>
        <v>0</v>
      </c>
      <c r="I62" s="10"/>
      <c r="J62" s="9">
        <f t="shared" si="0"/>
        <v>0</v>
      </c>
      <c r="K62" s="11"/>
      <c r="L62" s="9">
        <f t="shared" si="1"/>
        <v>0</v>
      </c>
      <c r="M62" s="71">
        <v>2</v>
      </c>
      <c r="N62" s="9">
        <f t="shared" si="14"/>
        <v>57.791199999999996</v>
      </c>
      <c r="O62" s="10"/>
      <c r="P62" s="9">
        <f t="shared" si="2"/>
        <v>0</v>
      </c>
      <c r="Q62" s="10"/>
      <c r="R62" s="9">
        <f t="shared" si="3"/>
        <v>0</v>
      </c>
      <c r="S62" s="10"/>
      <c r="T62" s="9">
        <f t="shared" si="4"/>
        <v>0</v>
      </c>
      <c r="U62" s="11"/>
      <c r="V62" s="9">
        <f t="shared" si="5"/>
        <v>0</v>
      </c>
      <c r="W62" s="11"/>
      <c r="X62" s="9">
        <f t="shared" si="6"/>
        <v>0</v>
      </c>
      <c r="Y62" s="10"/>
      <c r="Z62" s="9">
        <f t="shared" si="15"/>
        <v>0</v>
      </c>
      <c r="AA62" s="11"/>
      <c r="AB62" s="9">
        <f t="shared" si="16"/>
        <v>0</v>
      </c>
      <c r="AC62" s="11"/>
      <c r="AD62" s="9">
        <f t="shared" si="7"/>
        <v>0</v>
      </c>
      <c r="AE62" s="11"/>
      <c r="AF62" s="9">
        <f t="shared" si="8"/>
        <v>0</v>
      </c>
      <c r="AG62" s="11"/>
      <c r="AH62" s="9">
        <f t="shared" si="9"/>
        <v>0</v>
      </c>
      <c r="AI62" s="11"/>
      <c r="AJ62" s="9">
        <f t="shared" si="17"/>
        <v>0</v>
      </c>
      <c r="AK62" s="11"/>
      <c r="AL62" s="9">
        <f t="shared" si="10"/>
        <v>0</v>
      </c>
      <c r="AM62" s="10"/>
      <c r="AN62" s="12">
        <f t="shared" si="11"/>
        <v>0</v>
      </c>
      <c r="AO62" s="13">
        <f t="shared" si="18"/>
        <v>57.791199999999996</v>
      </c>
    </row>
    <row r="63" spans="1:41" hidden="1" x14ac:dyDescent="0.25">
      <c r="A63" s="14" t="s">
        <v>11</v>
      </c>
      <c r="B63" s="15" t="s">
        <v>77</v>
      </c>
      <c r="C63" s="44" t="s">
        <v>69</v>
      </c>
      <c r="D63" s="56">
        <f>47/100</f>
        <v>0.47</v>
      </c>
      <c r="E63" s="70">
        <v>0</v>
      </c>
      <c r="F63" s="9">
        <f t="shared" si="12"/>
        <v>0</v>
      </c>
      <c r="G63" s="69">
        <v>0</v>
      </c>
      <c r="H63" s="9">
        <f t="shared" si="13"/>
        <v>0</v>
      </c>
      <c r="I63" s="10"/>
      <c r="J63" s="9">
        <f t="shared" si="0"/>
        <v>0</v>
      </c>
      <c r="K63" s="11"/>
      <c r="L63" s="9">
        <f t="shared" si="1"/>
        <v>0</v>
      </c>
      <c r="M63" s="10"/>
      <c r="N63" s="9">
        <f t="shared" si="14"/>
        <v>0</v>
      </c>
      <c r="O63" s="10"/>
      <c r="P63" s="9">
        <f t="shared" si="2"/>
        <v>0</v>
      </c>
      <c r="Q63" s="10"/>
      <c r="R63" s="9">
        <f t="shared" si="3"/>
        <v>0</v>
      </c>
      <c r="S63" s="10"/>
      <c r="T63" s="9">
        <f t="shared" si="4"/>
        <v>0</v>
      </c>
      <c r="U63" s="11"/>
      <c r="V63" s="9">
        <f t="shared" si="5"/>
        <v>0</v>
      </c>
      <c r="W63" s="11"/>
      <c r="X63" s="9">
        <f t="shared" si="6"/>
        <v>0</v>
      </c>
      <c r="Y63" s="10"/>
      <c r="Z63" s="9">
        <f t="shared" si="15"/>
        <v>0</v>
      </c>
      <c r="AA63" s="11"/>
      <c r="AB63" s="9">
        <f t="shared" si="16"/>
        <v>0</v>
      </c>
      <c r="AC63" s="11"/>
      <c r="AD63" s="9">
        <f t="shared" si="7"/>
        <v>0</v>
      </c>
      <c r="AE63" s="11"/>
      <c r="AF63" s="9">
        <f t="shared" si="8"/>
        <v>0</v>
      </c>
      <c r="AG63" s="11"/>
      <c r="AH63" s="9">
        <f t="shared" si="9"/>
        <v>0</v>
      </c>
      <c r="AI63" s="11"/>
      <c r="AJ63" s="9">
        <f t="shared" si="17"/>
        <v>0</v>
      </c>
      <c r="AK63" s="11"/>
      <c r="AL63" s="9">
        <f t="shared" si="10"/>
        <v>0</v>
      </c>
      <c r="AM63" s="10"/>
      <c r="AN63" s="12">
        <f t="shared" si="11"/>
        <v>0</v>
      </c>
      <c r="AO63" s="13">
        <f t="shared" si="18"/>
        <v>0</v>
      </c>
    </row>
    <row r="64" spans="1:41" hidden="1" x14ac:dyDescent="0.25">
      <c r="A64" s="14" t="s">
        <v>11</v>
      </c>
      <c r="B64" s="15" t="s">
        <v>78</v>
      </c>
      <c r="C64" s="42" t="s">
        <v>65</v>
      </c>
      <c r="D64" s="56">
        <v>48.78</v>
      </c>
      <c r="E64" s="70">
        <v>0</v>
      </c>
      <c r="F64" s="9">
        <f t="shared" si="12"/>
        <v>0</v>
      </c>
      <c r="G64" s="69">
        <v>0</v>
      </c>
      <c r="H64" s="9">
        <f t="shared" si="13"/>
        <v>0</v>
      </c>
      <c r="I64" s="10"/>
      <c r="J64" s="9">
        <f t="shared" si="0"/>
        <v>0</v>
      </c>
      <c r="K64" s="11"/>
      <c r="L64" s="9">
        <f t="shared" si="1"/>
        <v>0</v>
      </c>
      <c r="M64" s="10"/>
      <c r="N64" s="9">
        <f t="shared" si="14"/>
        <v>0</v>
      </c>
      <c r="O64" s="10"/>
      <c r="P64" s="9">
        <f t="shared" si="2"/>
        <v>0</v>
      </c>
      <c r="Q64" s="10"/>
      <c r="R64" s="9">
        <f t="shared" si="3"/>
        <v>0</v>
      </c>
      <c r="S64" s="10"/>
      <c r="T64" s="9">
        <f t="shared" si="4"/>
        <v>0</v>
      </c>
      <c r="U64" s="11"/>
      <c r="V64" s="9">
        <f t="shared" si="5"/>
        <v>0</v>
      </c>
      <c r="W64" s="11"/>
      <c r="X64" s="9">
        <f t="shared" si="6"/>
        <v>0</v>
      </c>
      <c r="Y64" s="10"/>
      <c r="Z64" s="9">
        <f t="shared" si="15"/>
        <v>0</v>
      </c>
      <c r="AA64" s="11"/>
      <c r="AB64" s="9">
        <f t="shared" si="16"/>
        <v>0</v>
      </c>
      <c r="AC64" s="11"/>
      <c r="AD64" s="9">
        <f t="shared" si="7"/>
        <v>0</v>
      </c>
      <c r="AE64" s="11"/>
      <c r="AF64" s="9">
        <f t="shared" si="8"/>
        <v>0</v>
      </c>
      <c r="AG64" s="11"/>
      <c r="AH64" s="9">
        <f t="shared" si="9"/>
        <v>0</v>
      </c>
      <c r="AI64" s="11"/>
      <c r="AJ64" s="9">
        <f t="shared" si="17"/>
        <v>0</v>
      </c>
      <c r="AK64" s="11"/>
      <c r="AL64" s="9">
        <f t="shared" si="10"/>
        <v>0</v>
      </c>
      <c r="AM64" s="10"/>
      <c r="AN64" s="12">
        <f t="shared" si="11"/>
        <v>0</v>
      </c>
      <c r="AO64" s="13">
        <f t="shared" si="18"/>
        <v>0</v>
      </c>
    </row>
    <row r="65" spans="1:41" hidden="1" x14ac:dyDescent="0.25">
      <c r="A65" s="14" t="s">
        <v>11</v>
      </c>
      <c r="B65" s="15" t="s">
        <v>79</v>
      </c>
      <c r="C65" s="42" t="s">
        <v>65</v>
      </c>
      <c r="D65" s="56">
        <f>59/100</f>
        <v>0.59</v>
      </c>
      <c r="E65" s="70">
        <v>0</v>
      </c>
      <c r="F65" s="9">
        <f t="shared" si="12"/>
        <v>0</v>
      </c>
      <c r="G65" s="69">
        <v>0</v>
      </c>
      <c r="H65" s="9">
        <f t="shared" si="13"/>
        <v>0</v>
      </c>
      <c r="I65" s="10"/>
      <c r="J65" s="9">
        <f t="shared" si="0"/>
        <v>0</v>
      </c>
      <c r="K65" s="11"/>
      <c r="L65" s="9">
        <f t="shared" si="1"/>
        <v>0</v>
      </c>
      <c r="M65" s="10"/>
      <c r="N65" s="9">
        <f t="shared" si="14"/>
        <v>0</v>
      </c>
      <c r="O65" s="10"/>
      <c r="P65" s="9">
        <f t="shared" si="2"/>
        <v>0</v>
      </c>
      <c r="Q65" s="10"/>
      <c r="R65" s="9">
        <f t="shared" si="3"/>
        <v>0</v>
      </c>
      <c r="S65" s="10"/>
      <c r="T65" s="9">
        <f t="shared" si="4"/>
        <v>0</v>
      </c>
      <c r="U65" s="11"/>
      <c r="V65" s="9">
        <f t="shared" si="5"/>
        <v>0</v>
      </c>
      <c r="W65" s="11"/>
      <c r="X65" s="9">
        <f t="shared" si="6"/>
        <v>0</v>
      </c>
      <c r="Y65" s="10"/>
      <c r="Z65" s="9">
        <f t="shared" si="15"/>
        <v>0</v>
      </c>
      <c r="AA65" s="11"/>
      <c r="AB65" s="9">
        <f t="shared" si="16"/>
        <v>0</v>
      </c>
      <c r="AC65" s="11"/>
      <c r="AD65" s="9">
        <f t="shared" si="7"/>
        <v>0</v>
      </c>
      <c r="AE65" s="11"/>
      <c r="AF65" s="9">
        <f t="shared" si="8"/>
        <v>0</v>
      </c>
      <c r="AG65" s="11"/>
      <c r="AH65" s="9">
        <f t="shared" si="9"/>
        <v>0</v>
      </c>
      <c r="AI65" s="11"/>
      <c r="AJ65" s="9">
        <f t="shared" si="17"/>
        <v>0</v>
      </c>
      <c r="AK65" s="11"/>
      <c r="AL65" s="9">
        <f t="shared" si="10"/>
        <v>0</v>
      </c>
      <c r="AM65" s="10"/>
      <c r="AN65" s="12">
        <f t="shared" si="11"/>
        <v>0</v>
      </c>
      <c r="AO65" s="13">
        <f t="shared" si="18"/>
        <v>0</v>
      </c>
    </row>
    <row r="66" spans="1:41" hidden="1" x14ac:dyDescent="0.25">
      <c r="A66" s="14" t="s">
        <v>11</v>
      </c>
      <c r="B66" s="15" t="s">
        <v>450</v>
      </c>
      <c r="C66" s="42" t="s">
        <v>65</v>
      </c>
      <c r="D66" s="56">
        <f>56/100</f>
        <v>0.56000000000000005</v>
      </c>
      <c r="E66" s="70">
        <v>0</v>
      </c>
      <c r="F66" s="9">
        <f t="shared" si="12"/>
        <v>0</v>
      </c>
      <c r="G66" s="69">
        <v>0</v>
      </c>
      <c r="H66" s="9">
        <f t="shared" si="13"/>
        <v>0</v>
      </c>
      <c r="I66" s="10"/>
      <c r="J66" s="9">
        <f t="shared" si="0"/>
        <v>0</v>
      </c>
      <c r="K66" s="11"/>
      <c r="L66" s="9">
        <f t="shared" si="1"/>
        <v>0</v>
      </c>
      <c r="M66" s="10"/>
      <c r="N66" s="9">
        <f t="shared" si="14"/>
        <v>0</v>
      </c>
      <c r="O66" s="10"/>
      <c r="P66" s="9">
        <f t="shared" si="2"/>
        <v>0</v>
      </c>
      <c r="Q66" s="10"/>
      <c r="R66" s="9">
        <f t="shared" si="3"/>
        <v>0</v>
      </c>
      <c r="S66" s="10"/>
      <c r="T66" s="9">
        <f t="shared" si="4"/>
        <v>0</v>
      </c>
      <c r="U66" s="11"/>
      <c r="V66" s="9">
        <f t="shared" si="5"/>
        <v>0</v>
      </c>
      <c r="W66" s="11"/>
      <c r="X66" s="9">
        <f t="shared" si="6"/>
        <v>0</v>
      </c>
      <c r="Y66" s="10"/>
      <c r="Z66" s="9">
        <f t="shared" si="15"/>
        <v>0</v>
      </c>
      <c r="AA66" s="11"/>
      <c r="AB66" s="9">
        <f t="shared" si="16"/>
        <v>0</v>
      </c>
      <c r="AC66" s="11"/>
      <c r="AD66" s="9">
        <f t="shared" si="7"/>
        <v>0</v>
      </c>
      <c r="AE66" s="11"/>
      <c r="AF66" s="9">
        <f t="shared" si="8"/>
        <v>0</v>
      </c>
      <c r="AG66" s="11"/>
      <c r="AH66" s="9">
        <f t="shared" si="9"/>
        <v>0</v>
      </c>
      <c r="AI66" s="11"/>
      <c r="AJ66" s="9">
        <f t="shared" si="17"/>
        <v>0</v>
      </c>
      <c r="AK66" s="11"/>
      <c r="AL66" s="9">
        <f t="shared" si="10"/>
        <v>0</v>
      </c>
      <c r="AM66" s="10"/>
      <c r="AN66" s="12">
        <f t="shared" si="11"/>
        <v>0</v>
      </c>
      <c r="AO66" s="13">
        <f t="shared" si="18"/>
        <v>0</v>
      </c>
    </row>
    <row r="67" spans="1:41" hidden="1" x14ac:dyDescent="0.25">
      <c r="A67" s="14" t="s">
        <v>11</v>
      </c>
      <c r="B67" s="15" t="s">
        <v>80</v>
      </c>
      <c r="C67" s="42" t="s">
        <v>65</v>
      </c>
      <c r="D67" s="56">
        <f>56/100</f>
        <v>0.56000000000000005</v>
      </c>
      <c r="E67" s="70">
        <v>0</v>
      </c>
      <c r="F67" s="9">
        <f t="shared" si="12"/>
        <v>0</v>
      </c>
      <c r="G67" s="69">
        <v>0</v>
      </c>
      <c r="H67" s="9">
        <f t="shared" si="13"/>
        <v>0</v>
      </c>
      <c r="I67" s="10"/>
      <c r="J67" s="9">
        <f t="shared" si="0"/>
        <v>0</v>
      </c>
      <c r="K67" s="11"/>
      <c r="L67" s="9">
        <f t="shared" si="1"/>
        <v>0</v>
      </c>
      <c r="M67" s="10"/>
      <c r="N67" s="9">
        <f t="shared" si="14"/>
        <v>0</v>
      </c>
      <c r="O67" s="10"/>
      <c r="P67" s="9">
        <f t="shared" si="2"/>
        <v>0</v>
      </c>
      <c r="Q67" s="10"/>
      <c r="R67" s="9">
        <f t="shared" si="3"/>
        <v>0</v>
      </c>
      <c r="S67" s="10"/>
      <c r="T67" s="9">
        <f t="shared" si="4"/>
        <v>0</v>
      </c>
      <c r="U67" s="11"/>
      <c r="V67" s="9">
        <f t="shared" si="5"/>
        <v>0</v>
      </c>
      <c r="W67" s="11"/>
      <c r="X67" s="9">
        <f t="shared" si="6"/>
        <v>0</v>
      </c>
      <c r="Y67" s="10"/>
      <c r="Z67" s="9">
        <f t="shared" si="15"/>
        <v>0</v>
      </c>
      <c r="AA67" s="11"/>
      <c r="AB67" s="9">
        <f t="shared" si="16"/>
        <v>0</v>
      </c>
      <c r="AC67" s="11"/>
      <c r="AD67" s="9">
        <f t="shared" si="7"/>
        <v>0</v>
      </c>
      <c r="AE67" s="11"/>
      <c r="AF67" s="9">
        <f t="shared" si="8"/>
        <v>0</v>
      </c>
      <c r="AG67" s="11"/>
      <c r="AH67" s="9">
        <f t="shared" si="9"/>
        <v>0</v>
      </c>
      <c r="AI67" s="11"/>
      <c r="AJ67" s="9">
        <f t="shared" si="17"/>
        <v>0</v>
      </c>
      <c r="AK67" s="11"/>
      <c r="AL67" s="9">
        <f t="shared" si="10"/>
        <v>0</v>
      </c>
      <c r="AM67" s="10"/>
      <c r="AN67" s="12">
        <f t="shared" si="11"/>
        <v>0</v>
      </c>
      <c r="AO67" s="13">
        <f t="shared" si="18"/>
        <v>0</v>
      </c>
    </row>
    <row r="68" spans="1:41" hidden="1" x14ac:dyDescent="0.25">
      <c r="A68" s="14" t="s">
        <v>11</v>
      </c>
      <c r="B68" s="15" t="s">
        <v>81</v>
      </c>
      <c r="C68" s="42" t="s">
        <v>65</v>
      </c>
      <c r="D68" s="56">
        <f>56/100</f>
        <v>0.56000000000000005</v>
      </c>
      <c r="E68" s="70">
        <v>0</v>
      </c>
      <c r="F68" s="9">
        <f t="shared" si="12"/>
        <v>0</v>
      </c>
      <c r="G68" s="69">
        <v>2</v>
      </c>
      <c r="H68" s="9">
        <f t="shared" si="13"/>
        <v>1.1200000000000001</v>
      </c>
      <c r="I68" s="10"/>
      <c r="J68" s="9">
        <f t="shared" si="0"/>
        <v>0</v>
      </c>
      <c r="K68" s="11"/>
      <c r="L68" s="9">
        <f t="shared" si="1"/>
        <v>0</v>
      </c>
      <c r="M68" s="10"/>
      <c r="N68" s="9">
        <f t="shared" si="14"/>
        <v>0</v>
      </c>
      <c r="O68" s="10"/>
      <c r="P68" s="9">
        <f t="shared" si="2"/>
        <v>0</v>
      </c>
      <c r="Q68" s="10"/>
      <c r="R68" s="9">
        <f t="shared" si="3"/>
        <v>0</v>
      </c>
      <c r="S68" s="10"/>
      <c r="T68" s="9">
        <f t="shared" si="4"/>
        <v>0</v>
      </c>
      <c r="U68" s="11"/>
      <c r="V68" s="9">
        <f t="shared" si="5"/>
        <v>0</v>
      </c>
      <c r="W68" s="11"/>
      <c r="X68" s="9">
        <f t="shared" si="6"/>
        <v>0</v>
      </c>
      <c r="Y68" s="10"/>
      <c r="Z68" s="9">
        <f t="shared" si="15"/>
        <v>0</v>
      </c>
      <c r="AA68" s="11"/>
      <c r="AB68" s="9">
        <f t="shared" si="16"/>
        <v>0</v>
      </c>
      <c r="AC68" s="11"/>
      <c r="AD68" s="9">
        <f t="shared" si="7"/>
        <v>0</v>
      </c>
      <c r="AE68" s="11"/>
      <c r="AF68" s="9">
        <f t="shared" si="8"/>
        <v>0</v>
      </c>
      <c r="AG68" s="11"/>
      <c r="AH68" s="9">
        <f t="shared" si="9"/>
        <v>0</v>
      </c>
      <c r="AI68" s="11"/>
      <c r="AJ68" s="9">
        <f t="shared" si="17"/>
        <v>0</v>
      </c>
      <c r="AK68" s="11"/>
      <c r="AL68" s="9">
        <f t="shared" si="10"/>
        <v>0</v>
      </c>
      <c r="AM68" s="10"/>
      <c r="AN68" s="12">
        <f t="shared" si="11"/>
        <v>0</v>
      </c>
      <c r="AO68" s="13">
        <f t="shared" si="18"/>
        <v>1.1200000000000001</v>
      </c>
    </row>
    <row r="69" spans="1:41" hidden="1" x14ac:dyDescent="0.25">
      <c r="A69" s="14" t="s">
        <v>11</v>
      </c>
      <c r="B69" s="15" t="s">
        <v>82</v>
      </c>
      <c r="C69" s="42" t="s">
        <v>83</v>
      </c>
      <c r="D69" s="56">
        <f>865.9/10</f>
        <v>86.59</v>
      </c>
      <c r="E69" s="70">
        <v>0</v>
      </c>
      <c r="F69" s="9">
        <f t="shared" si="12"/>
        <v>0</v>
      </c>
      <c r="G69" s="69">
        <v>5</v>
      </c>
      <c r="H69" s="9">
        <f t="shared" si="13"/>
        <v>432.95000000000005</v>
      </c>
      <c r="I69" s="10"/>
      <c r="J69" s="9">
        <f t="shared" si="0"/>
        <v>0</v>
      </c>
      <c r="K69" s="11"/>
      <c r="L69" s="9">
        <f t="shared" si="1"/>
        <v>0</v>
      </c>
      <c r="M69" s="11"/>
      <c r="N69" s="9">
        <f t="shared" si="14"/>
        <v>0</v>
      </c>
      <c r="O69" s="10"/>
      <c r="P69" s="9">
        <f t="shared" si="2"/>
        <v>0</v>
      </c>
      <c r="Q69" s="10"/>
      <c r="R69" s="9">
        <f t="shared" si="3"/>
        <v>0</v>
      </c>
      <c r="S69" s="10"/>
      <c r="T69" s="9">
        <f t="shared" si="4"/>
        <v>0</v>
      </c>
      <c r="U69" s="11"/>
      <c r="V69" s="9">
        <f t="shared" si="5"/>
        <v>0</v>
      </c>
      <c r="W69" s="10"/>
      <c r="X69" s="9">
        <f t="shared" si="6"/>
        <v>0</v>
      </c>
      <c r="Y69" s="10"/>
      <c r="Z69" s="9">
        <f t="shared" si="15"/>
        <v>0</v>
      </c>
      <c r="AA69" s="11"/>
      <c r="AB69" s="9">
        <f t="shared" si="16"/>
        <v>0</v>
      </c>
      <c r="AC69" s="11"/>
      <c r="AD69" s="9">
        <f t="shared" si="7"/>
        <v>0</v>
      </c>
      <c r="AE69" s="71">
        <v>1</v>
      </c>
      <c r="AF69" s="9">
        <f t="shared" si="8"/>
        <v>100.4444</v>
      </c>
      <c r="AG69" s="11"/>
      <c r="AH69" s="9">
        <f t="shared" si="9"/>
        <v>0</v>
      </c>
      <c r="AI69" s="11"/>
      <c r="AJ69" s="9">
        <f t="shared" si="17"/>
        <v>0</v>
      </c>
      <c r="AK69" s="11"/>
      <c r="AL69" s="9">
        <f t="shared" si="10"/>
        <v>0</v>
      </c>
      <c r="AM69" s="10"/>
      <c r="AN69" s="12">
        <f t="shared" si="11"/>
        <v>0</v>
      </c>
      <c r="AO69" s="13">
        <f t="shared" si="18"/>
        <v>533.39440000000002</v>
      </c>
    </row>
    <row r="70" spans="1:41" hidden="1" x14ac:dyDescent="0.25">
      <c r="A70" s="14" t="s">
        <v>11</v>
      </c>
      <c r="B70" s="15" t="s">
        <v>84</v>
      </c>
      <c r="C70" s="42" t="s">
        <v>65</v>
      </c>
      <c r="D70" s="56">
        <v>0.56000000000000005</v>
      </c>
      <c r="E70" s="70">
        <v>0</v>
      </c>
      <c r="F70" s="9">
        <f t="shared" si="12"/>
        <v>0</v>
      </c>
      <c r="G70" s="69">
        <v>2</v>
      </c>
      <c r="H70" s="9">
        <f t="shared" si="13"/>
        <v>1.1200000000000001</v>
      </c>
      <c r="I70" s="10"/>
      <c r="J70" s="9">
        <f t="shared" ref="J70:J133" si="19">(I70*D70)*1.16</f>
        <v>0</v>
      </c>
      <c r="K70" s="11"/>
      <c r="L70" s="9">
        <f t="shared" ref="L70:L133" si="20">(K70*D70)*1.16</f>
        <v>0</v>
      </c>
      <c r="M70" s="11"/>
      <c r="N70" s="9">
        <f t="shared" si="14"/>
        <v>0</v>
      </c>
      <c r="O70" s="10"/>
      <c r="P70" s="9">
        <f t="shared" ref="P70:P133" si="21">(O70*D70)*1.16</f>
        <v>0</v>
      </c>
      <c r="Q70" s="10"/>
      <c r="R70" s="9">
        <f t="shared" ref="R70:R133" si="22">(Q70*D70)*1.16</f>
        <v>0</v>
      </c>
      <c r="S70" s="10"/>
      <c r="T70" s="9">
        <f t="shared" ref="T70:T133" si="23">(S70*D70)*1.16</f>
        <v>0</v>
      </c>
      <c r="U70" s="11"/>
      <c r="V70" s="9">
        <f t="shared" ref="V70:V133" si="24">(U70*D70)*1.16</f>
        <v>0</v>
      </c>
      <c r="W70" s="11"/>
      <c r="X70" s="9">
        <f t="shared" ref="X70:X133" si="25">(W70*D70)*1.16</f>
        <v>0</v>
      </c>
      <c r="Y70" s="10"/>
      <c r="Z70" s="9">
        <f t="shared" si="15"/>
        <v>0</v>
      </c>
      <c r="AA70" s="11"/>
      <c r="AB70" s="9">
        <f t="shared" si="16"/>
        <v>0</v>
      </c>
      <c r="AC70" s="11"/>
      <c r="AD70" s="9">
        <f t="shared" ref="AD70:AD133" si="26">(AC70*D70)*1.16</f>
        <v>0</v>
      </c>
      <c r="AE70" s="11"/>
      <c r="AF70" s="9">
        <f t="shared" ref="AF70:AF133" si="27">(AE70*D70)*1.16</f>
        <v>0</v>
      </c>
      <c r="AG70" s="11"/>
      <c r="AH70" s="9">
        <f t="shared" ref="AH70:AH133" si="28">(AG70*D70)*1.16</f>
        <v>0</v>
      </c>
      <c r="AI70" s="11"/>
      <c r="AJ70" s="9">
        <f t="shared" ref="AJ70:AJ133" si="29">(AI70*D70)*1.16</f>
        <v>0</v>
      </c>
      <c r="AK70" s="11"/>
      <c r="AL70" s="9">
        <f t="shared" ref="AL70:AL133" si="30">(AK70*D70)*1.16</f>
        <v>0</v>
      </c>
      <c r="AM70" s="10"/>
      <c r="AN70" s="12">
        <f t="shared" ref="AN70:AN133" si="31">(AM70*D70)*1.16</f>
        <v>0</v>
      </c>
      <c r="AO70" s="13">
        <f t="shared" si="18"/>
        <v>1.1200000000000001</v>
      </c>
    </row>
    <row r="71" spans="1:41" hidden="1" x14ac:dyDescent="0.25">
      <c r="A71" s="14" t="s">
        <v>11</v>
      </c>
      <c r="B71" s="15" t="s">
        <v>85</v>
      </c>
      <c r="C71" s="42" t="s">
        <v>65</v>
      </c>
      <c r="D71" s="56">
        <f>59/100</f>
        <v>0.59</v>
      </c>
      <c r="E71" s="70">
        <v>0</v>
      </c>
      <c r="F71" s="9">
        <f t="shared" ref="F71:F134" si="32">D71*E71</f>
        <v>0</v>
      </c>
      <c r="G71" s="69">
        <v>0</v>
      </c>
      <c r="H71" s="9">
        <f t="shared" ref="H71:H134" si="33">D71*G71</f>
        <v>0</v>
      </c>
      <c r="I71" s="10"/>
      <c r="J71" s="9">
        <f t="shared" si="19"/>
        <v>0</v>
      </c>
      <c r="K71" s="11"/>
      <c r="L71" s="9">
        <f t="shared" si="20"/>
        <v>0</v>
      </c>
      <c r="M71" s="11"/>
      <c r="N71" s="9">
        <f t="shared" ref="N71:N134" si="34">(M71*D71)*1.16</f>
        <v>0</v>
      </c>
      <c r="O71" s="10"/>
      <c r="P71" s="9">
        <f t="shared" si="21"/>
        <v>0</v>
      </c>
      <c r="Q71" s="10"/>
      <c r="R71" s="9">
        <f t="shared" si="22"/>
        <v>0</v>
      </c>
      <c r="S71" s="10"/>
      <c r="T71" s="9">
        <f t="shared" si="23"/>
        <v>0</v>
      </c>
      <c r="U71" s="11"/>
      <c r="V71" s="9">
        <f t="shared" si="24"/>
        <v>0</v>
      </c>
      <c r="W71" s="11"/>
      <c r="X71" s="9">
        <f t="shared" si="25"/>
        <v>0</v>
      </c>
      <c r="Y71" s="10"/>
      <c r="Z71" s="9">
        <f t="shared" ref="Z71:Z134" si="35">(Y71*D71)*1.16</f>
        <v>0</v>
      </c>
      <c r="AA71" s="11"/>
      <c r="AB71" s="9">
        <f t="shared" ref="AB71:AB134" si="36">(AA71*D71)*1.16</f>
        <v>0</v>
      </c>
      <c r="AC71" s="11"/>
      <c r="AD71" s="9">
        <f t="shared" si="26"/>
        <v>0</v>
      </c>
      <c r="AE71" s="11"/>
      <c r="AF71" s="9">
        <f t="shared" si="27"/>
        <v>0</v>
      </c>
      <c r="AG71" s="11"/>
      <c r="AH71" s="9">
        <f t="shared" si="28"/>
        <v>0</v>
      </c>
      <c r="AI71" s="11"/>
      <c r="AJ71" s="9">
        <f t="shared" si="29"/>
        <v>0</v>
      </c>
      <c r="AK71" s="11"/>
      <c r="AL71" s="9">
        <f t="shared" si="30"/>
        <v>0</v>
      </c>
      <c r="AM71" s="10"/>
      <c r="AN71" s="12">
        <f t="shared" si="31"/>
        <v>0</v>
      </c>
      <c r="AO71" s="13">
        <f t="shared" ref="AO71:AO134" si="37">F71+H71+J71+L71+N71+P71+R71+T71+V71+X71+Z71+AB71+AD71+AF71+AH71+AL71+AN71</f>
        <v>0</v>
      </c>
    </row>
    <row r="72" spans="1:41" hidden="1" x14ac:dyDescent="0.25">
      <c r="A72" s="14" t="s">
        <v>11</v>
      </c>
      <c r="B72" s="15" t="s">
        <v>86</v>
      </c>
      <c r="C72" s="42" t="s">
        <v>65</v>
      </c>
      <c r="D72" s="56">
        <v>0.56000000000000005</v>
      </c>
      <c r="E72" s="70">
        <v>0</v>
      </c>
      <c r="F72" s="9">
        <f t="shared" si="32"/>
        <v>0</v>
      </c>
      <c r="G72" s="69">
        <v>2</v>
      </c>
      <c r="H72" s="9">
        <f t="shared" si="33"/>
        <v>1.1200000000000001</v>
      </c>
      <c r="I72" s="10"/>
      <c r="J72" s="9">
        <f t="shared" si="19"/>
        <v>0</v>
      </c>
      <c r="K72" s="11"/>
      <c r="L72" s="9">
        <f t="shared" si="20"/>
        <v>0</v>
      </c>
      <c r="M72" s="11"/>
      <c r="N72" s="9">
        <f t="shared" si="34"/>
        <v>0</v>
      </c>
      <c r="O72" s="10"/>
      <c r="P72" s="9">
        <f t="shared" si="21"/>
        <v>0</v>
      </c>
      <c r="Q72" s="10"/>
      <c r="R72" s="9">
        <f t="shared" si="22"/>
        <v>0</v>
      </c>
      <c r="S72" s="10"/>
      <c r="T72" s="9">
        <f t="shared" si="23"/>
        <v>0</v>
      </c>
      <c r="U72" s="11"/>
      <c r="V72" s="9">
        <f t="shared" si="24"/>
        <v>0</v>
      </c>
      <c r="W72" s="11"/>
      <c r="X72" s="9">
        <f t="shared" si="25"/>
        <v>0</v>
      </c>
      <c r="Y72" s="10"/>
      <c r="Z72" s="9">
        <f t="shared" si="35"/>
        <v>0</v>
      </c>
      <c r="AA72" s="11"/>
      <c r="AB72" s="9">
        <f t="shared" si="36"/>
        <v>0</v>
      </c>
      <c r="AC72" s="11"/>
      <c r="AD72" s="9">
        <f t="shared" si="26"/>
        <v>0</v>
      </c>
      <c r="AE72" s="11"/>
      <c r="AF72" s="9">
        <f t="shared" si="27"/>
        <v>0</v>
      </c>
      <c r="AG72" s="11"/>
      <c r="AH72" s="9">
        <f t="shared" si="28"/>
        <v>0</v>
      </c>
      <c r="AI72" s="11"/>
      <c r="AJ72" s="9">
        <f t="shared" si="29"/>
        <v>0</v>
      </c>
      <c r="AK72" s="11"/>
      <c r="AL72" s="9">
        <f t="shared" si="30"/>
        <v>0</v>
      </c>
      <c r="AM72" s="10"/>
      <c r="AN72" s="12">
        <f t="shared" si="31"/>
        <v>0</v>
      </c>
      <c r="AO72" s="13">
        <f t="shared" si="37"/>
        <v>1.1200000000000001</v>
      </c>
    </row>
    <row r="73" spans="1:41" hidden="1" x14ac:dyDescent="0.25">
      <c r="A73" s="14" t="s">
        <v>11</v>
      </c>
      <c r="B73" s="15" t="s">
        <v>87</v>
      </c>
      <c r="C73" s="42" t="s">
        <v>65</v>
      </c>
      <c r="D73" s="56">
        <f>59/100</f>
        <v>0.59</v>
      </c>
      <c r="E73" s="70">
        <v>0</v>
      </c>
      <c r="F73" s="9">
        <f t="shared" si="32"/>
        <v>0</v>
      </c>
      <c r="G73" s="69">
        <v>0</v>
      </c>
      <c r="H73" s="9">
        <f t="shared" si="33"/>
        <v>0</v>
      </c>
      <c r="I73" s="10"/>
      <c r="J73" s="9">
        <f t="shared" si="19"/>
        <v>0</v>
      </c>
      <c r="K73" s="11"/>
      <c r="L73" s="9">
        <f t="shared" si="20"/>
        <v>0</v>
      </c>
      <c r="M73" s="11"/>
      <c r="N73" s="9">
        <f t="shared" si="34"/>
        <v>0</v>
      </c>
      <c r="O73" s="10"/>
      <c r="P73" s="9">
        <f t="shared" si="21"/>
        <v>0</v>
      </c>
      <c r="Q73" s="10"/>
      <c r="R73" s="9">
        <f t="shared" si="22"/>
        <v>0</v>
      </c>
      <c r="S73" s="10"/>
      <c r="T73" s="9">
        <f t="shared" si="23"/>
        <v>0</v>
      </c>
      <c r="U73" s="11"/>
      <c r="V73" s="9">
        <f t="shared" si="24"/>
        <v>0</v>
      </c>
      <c r="W73" s="11"/>
      <c r="X73" s="9">
        <f t="shared" si="25"/>
        <v>0</v>
      </c>
      <c r="Y73" s="10"/>
      <c r="Z73" s="9">
        <f t="shared" si="35"/>
        <v>0</v>
      </c>
      <c r="AA73" s="11"/>
      <c r="AB73" s="9">
        <f t="shared" si="36"/>
        <v>0</v>
      </c>
      <c r="AC73" s="11"/>
      <c r="AD73" s="9">
        <f t="shared" si="26"/>
        <v>0</v>
      </c>
      <c r="AE73" s="11"/>
      <c r="AF73" s="9">
        <f t="shared" si="27"/>
        <v>0</v>
      </c>
      <c r="AG73" s="11"/>
      <c r="AH73" s="9">
        <f t="shared" si="28"/>
        <v>0</v>
      </c>
      <c r="AI73" s="11"/>
      <c r="AJ73" s="9">
        <f t="shared" si="29"/>
        <v>0</v>
      </c>
      <c r="AK73" s="11"/>
      <c r="AL73" s="9">
        <f t="shared" si="30"/>
        <v>0</v>
      </c>
      <c r="AM73" s="10"/>
      <c r="AN73" s="12">
        <f t="shared" si="31"/>
        <v>0</v>
      </c>
      <c r="AO73" s="13">
        <f t="shared" si="37"/>
        <v>0</v>
      </c>
    </row>
    <row r="74" spans="1:41" hidden="1" x14ac:dyDescent="0.25">
      <c r="A74" s="14" t="s">
        <v>11</v>
      </c>
      <c r="B74" s="15" t="s">
        <v>88</v>
      </c>
      <c r="C74" s="42" t="s">
        <v>65</v>
      </c>
      <c r="D74" s="56">
        <v>0.56000000000000005</v>
      </c>
      <c r="E74" s="70">
        <v>0</v>
      </c>
      <c r="F74" s="9">
        <f t="shared" si="32"/>
        <v>0</v>
      </c>
      <c r="G74" s="69">
        <v>2</v>
      </c>
      <c r="H74" s="9">
        <f t="shared" si="33"/>
        <v>1.1200000000000001</v>
      </c>
      <c r="I74" s="10"/>
      <c r="J74" s="9">
        <f t="shared" si="19"/>
        <v>0</v>
      </c>
      <c r="K74" s="11"/>
      <c r="L74" s="9">
        <f t="shared" si="20"/>
        <v>0</v>
      </c>
      <c r="M74" s="11"/>
      <c r="N74" s="9">
        <f t="shared" si="34"/>
        <v>0</v>
      </c>
      <c r="O74" s="10"/>
      <c r="P74" s="9">
        <f t="shared" si="21"/>
        <v>0</v>
      </c>
      <c r="Q74" s="10"/>
      <c r="R74" s="9">
        <f t="shared" si="22"/>
        <v>0</v>
      </c>
      <c r="S74" s="10"/>
      <c r="T74" s="9">
        <f t="shared" si="23"/>
        <v>0</v>
      </c>
      <c r="U74" s="11"/>
      <c r="V74" s="9">
        <f t="shared" si="24"/>
        <v>0</v>
      </c>
      <c r="W74" s="11"/>
      <c r="X74" s="9">
        <f t="shared" si="25"/>
        <v>0</v>
      </c>
      <c r="Y74" s="10"/>
      <c r="Z74" s="9">
        <f t="shared" si="35"/>
        <v>0</v>
      </c>
      <c r="AA74" s="11"/>
      <c r="AB74" s="9">
        <f t="shared" si="36"/>
        <v>0</v>
      </c>
      <c r="AC74" s="11"/>
      <c r="AD74" s="9">
        <f t="shared" si="26"/>
        <v>0</v>
      </c>
      <c r="AE74" s="11"/>
      <c r="AF74" s="9">
        <f t="shared" si="27"/>
        <v>0</v>
      </c>
      <c r="AG74" s="11"/>
      <c r="AH74" s="9">
        <f t="shared" si="28"/>
        <v>0</v>
      </c>
      <c r="AI74" s="11"/>
      <c r="AJ74" s="9">
        <f t="shared" si="29"/>
        <v>0</v>
      </c>
      <c r="AK74" s="11"/>
      <c r="AL74" s="9">
        <f t="shared" si="30"/>
        <v>0</v>
      </c>
      <c r="AM74" s="10"/>
      <c r="AN74" s="12">
        <f t="shared" si="31"/>
        <v>0</v>
      </c>
      <c r="AO74" s="13">
        <f t="shared" si="37"/>
        <v>1.1200000000000001</v>
      </c>
    </row>
    <row r="75" spans="1:41" hidden="1" x14ac:dyDescent="0.25">
      <c r="A75" s="14" t="s">
        <v>11</v>
      </c>
      <c r="B75" s="15" t="s">
        <v>89</v>
      </c>
      <c r="C75" s="42" t="s">
        <v>83</v>
      </c>
      <c r="D75" s="56">
        <v>115.85</v>
      </c>
      <c r="E75" s="70">
        <v>0</v>
      </c>
      <c r="F75" s="9">
        <f t="shared" si="32"/>
        <v>0</v>
      </c>
      <c r="G75" s="69">
        <v>0</v>
      </c>
      <c r="H75" s="9">
        <f t="shared" si="33"/>
        <v>0</v>
      </c>
      <c r="I75" s="10"/>
      <c r="J75" s="9">
        <f t="shared" si="19"/>
        <v>0</v>
      </c>
      <c r="K75" s="11"/>
      <c r="L75" s="9">
        <f t="shared" si="20"/>
        <v>0</v>
      </c>
      <c r="M75" s="11"/>
      <c r="N75" s="9">
        <f t="shared" si="34"/>
        <v>0</v>
      </c>
      <c r="O75" s="10"/>
      <c r="P75" s="9">
        <f t="shared" si="21"/>
        <v>0</v>
      </c>
      <c r="Q75" s="10"/>
      <c r="R75" s="9">
        <f t="shared" si="22"/>
        <v>0</v>
      </c>
      <c r="S75" s="10"/>
      <c r="T75" s="9">
        <f t="shared" si="23"/>
        <v>0</v>
      </c>
      <c r="U75" s="11"/>
      <c r="V75" s="9">
        <f t="shared" si="24"/>
        <v>0</v>
      </c>
      <c r="W75" s="11"/>
      <c r="X75" s="9">
        <f t="shared" si="25"/>
        <v>0</v>
      </c>
      <c r="Y75" s="10"/>
      <c r="Z75" s="9">
        <f t="shared" si="35"/>
        <v>0</v>
      </c>
      <c r="AA75" s="11"/>
      <c r="AB75" s="9">
        <f t="shared" si="36"/>
        <v>0</v>
      </c>
      <c r="AC75" s="11"/>
      <c r="AD75" s="9">
        <f t="shared" si="26"/>
        <v>0</v>
      </c>
      <c r="AE75" s="11"/>
      <c r="AF75" s="9">
        <f t="shared" si="27"/>
        <v>0</v>
      </c>
      <c r="AG75" s="11"/>
      <c r="AH75" s="9">
        <f t="shared" si="28"/>
        <v>0</v>
      </c>
      <c r="AI75" s="11"/>
      <c r="AJ75" s="9">
        <f t="shared" si="29"/>
        <v>0</v>
      </c>
      <c r="AK75" s="11"/>
      <c r="AL75" s="9">
        <f t="shared" si="30"/>
        <v>0</v>
      </c>
      <c r="AM75" s="10"/>
      <c r="AN75" s="12">
        <f t="shared" si="31"/>
        <v>0</v>
      </c>
      <c r="AO75" s="13">
        <f t="shared" si="37"/>
        <v>0</v>
      </c>
    </row>
    <row r="76" spans="1:41" hidden="1" x14ac:dyDescent="0.25">
      <c r="A76" s="14" t="s">
        <v>11</v>
      </c>
      <c r="B76" s="15" t="s">
        <v>90</v>
      </c>
      <c r="C76" s="45" t="s">
        <v>15</v>
      </c>
      <c r="D76" s="56">
        <v>2.44</v>
      </c>
      <c r="E76" s="70">
        <v>0</v>
      </c>
      <c r="F76" s="9">
        <f t="shared" si="32"/>
        <v>0</v>
      </c>
      <c r="G76" s="69">
        <v>0</v>
      </c>
      <c r="H76" s="9">
        <f t="shared" si="33"/>
        <v>0</v>
      </c>
      <c r="I76" s="10"/>
      <c r="J76" s="9">
        <f t="shared" si="19"/>
        <v>0</v>
      </c>
      <c r="K76" s="11"/>
      <c r="L76" s="9">
        <f t="shared" si="20"/>
        <v>0</v>
      </c>
      <c r="M76" s="71">
        <f>5*12</f>
        <v>60</v>
      </c>
      <c r="N76" s="9">
        <f t="shared" si="34"/>
        <v>169.82399999999998</v>
      </c>
      <c r="O76" s="84">
        <v>12</v>
      </c>
      <c r="P76" s="9">
        <f t="shared" si="21"/>
        <v>33.964799999999997</v>
      </c>
      <c r="Q76" s="10"/>
      <c r="R76" s="9">
        <f t="shared" si="22"/>
        <v>0</v>
      </c>
      <c r="S76" s="10"/>
      <c r="T76" s="9">
        <f t="shared" si="23"/>
        <v>0</v>
      </c>
      <c r="U76" s="11"/>
      <c r="V76" s="9">
        <f t="shared" si="24"/>
        <v>0</v>
      </c>
      <c r="W76" s="11"/>
      <c r="X76" s="9">
        <f t="shared" si="25"/>
        <v>0</v>
      </c>
      <c r="Y76" s="10"/>
      <c r="Z76" s="9">
        <f t="shared" si="35"/>
        <v>0</v>
      </c>
      <c r="AA76" s="11"/>
      <c r="AB76" s="9">
        <f t="shared" si="36"/>
        <v>0</v>
      </c>
      <c r="AC76" s="11"/>
      <c r="AD76" s="9">
        <f t="shared" si="26"/>
        <v>0</v>
      </c>
      <c r="AE76" s="11"/>
      <c r="AF76" s="9">
        <f t="shared" si="27"/>
        <v>0</v>
      </c>
      <c r="AG76" s="11"/>
      <c r="AH76" s="9">
        <f t="shared" si="28"/>
        <v>0</v>
      </c>
      <c r="AI76" s="11"/>
      <c r="AJ76" s="9">
        <f t="shared" si="29"/>
        <v>0</v>
      </c>
      <c r="AK76" s="11"/>
      <c r="AL76" s="9">
        <f t="shared" si="30"/>
        <v>0</v>
      </c>
      <c r="AM76" s="10"/>
      <c r="AN76" s="12">
        <f t="shared" si="31"/>
        <v>0</v>
      </c>
      <c r="AO76" s="13">
        <f t="shared" si="37"/>
        <v>203.78879999999998</v>
      </c>
    </row>
    <row r="77" spans="1:41" hidden="1" x14ac:dyDescent="0.25">
      <c r="A77" s="14" t="s">
        <v>11</v>
      </c>
      <c r="B77" s="15" t="s">
        <v>91</v>
      </c>
      <c r="C77" s="45" t="s">
        <v>15</v>
      </c>
      <c r="D77" s="56">
        <v>12.79</v>
      </c>
      <c r="E77" s="70">
        <v>0</v>
      </c>
      <c r="F77" s="9">
        <f t="shared" si="32"/>
        <v>0</v>
      </c>
      <c r="G77" s="69">
        <v>0</v>
      </c>
      <c r="H77" s="9">
        <f t="shared" si="33"/>
        <v>0</v>
      </c>
      <c r="I77" s="10"/>
      <c r="J77" s="9">
        <f t="shared" si="19"/>
        <v>0</v>
      </c>
      <c r="K77" s="11"/>
      <c r="L77" s="9">
        <f t="shared" si="20"/>
        <v>0</v>
      </c>
      <c r="M77" s="11"/>
      <c r="N77" s="9">
        <f t="shared" si="34"/>
        <v>0</v>
      </c>
      <c r="O77" s="10"/>
      <c r="P77" s="9">
        <f t="shared" si="21"/>
        <v>0</v>
      </c>
      <c r="Q77" s="10"/>
      <c r="R77" s="9">
        <f t="shared" si="22"/>
        <v>0</v>
      </c>
      <c r="S77" s="10"/>
      <c r="T77" s="9">
        <f t="shared" si="23"/>
        <v>0</v>
      </c>
      <c r="U77" s="11"/>
      <c r="V77" s="9">
        <f t="shared" si="24"/>
        <v>0</v>
      </c>
      <c r="W77" s="11"/>
      <c r="X77" s="9">
        <f t="shared" si="25"/>
        <v>0</v>
      </c>
      <c r="Y77" s="10"/>
      <c r="Z77" s="9">
        <f t="shared" si="35"/>
        <v>0</v>
      </c>
      <c r="AA77" s="11"/>
      <c r="AB77" s="9">
        <f t="shared" si="36"/>
        <v>0</v>
      </c>
      <c r="AC77" s="11"/>
      <c r="AD77" s="9">
        <f t="shared" si="26"/>
        <v>0</v>
      </c>
      <c r="AE77" s="11"/>
      <c r="AF77" s="9">
        <f t="shared" si="27"/>
        <v>0</v>
      </c>
      <c r="AG77" s="11"/>
      <c r="AH77" s="9">
        <f t="shared" si="28"/>
        <v>0</v>
      </c>
      <c r="AI77" s="11"/>
      <c r="AJ77" s="9">
        <f t="shared" si="29"/>
        <v>0</v>
      </c>
      <c r="AK77" s="11"/>
      <c r="AL77" s="9">
        <f t="shared" si="30"/>
        <v>0</v>
      </c>
      <c r="AM77" s="10"/>
      <c r="AN77" s="12">
        <f t="shared" si="31"/>
        <v>0</v>
      </c>
      <c r="AO77" s="13">
        <f t="shared" si="37"/>
        <v>0</v>
      </c>
    </row>
    <row r="78" spans="1:41" hidden="1" x14ac:dyDescent="0.25">
      <c r="A78" s="14" t="s">
        <v>11</v>
      </c>
      <c r="B78" s="15" t="s">
        <v>92</v>
      </c>
      <c r="C78" s="45" t="s">
        <v>15</v>
      </c>
      <c r="D78" s="56">
        <v>141.99</v>
      </c>
      <c r="E78" s="70">
        <v>0</v>
      </c>
      <c r="F78" s="9">
        <f t="shared" si="32"/>
        <v>0</v>
      </c>
      <c r="G78" s="69">
        <v>0</v>
      </c>
      <c r="H78" s="9">
        <f t="shared" si="33"/>
        <v>0</v>
      </c>
      <c r="I78" s="10"/>
      <c r="J78" s="9">
        <f t="shared" si="19"/>
        <v>0</v>
      </c>
      <c r="K78" s="11"/>
      <c r="L78" s="9">
        <f t="shared" si="20"/>
        <v>0</v>
      </c>
      <c r="M78" s="11"/>
      <c r="N78" s="9">
        <f t="shared" si="34"/>
        <v>0</v>
      </c>
      <c r="O78" s="10"/>
      <c r="P78" s="9">
        <f t="shared" si="21"/>
        <v>0</v>
      </c>
      <c r="Q78" s="10"/>
      <c r="R78" s="9">
        <f t="shared" si="22"/>
        <v>0</v>
      </c>
      <c r="S78" s="10"/>
      <c r="T78" s="9">
        <f t="shared" si="23"/>
        <v>0</v>
      </c>
      <c r="U78" s="11"/>
      <c r="V78" s="9">
        <f t="shared" si="24"/>
        <v>0</v>
      </c>
      <c r="W78" s="11"/>
      <c r="X78" s="9">
        <f t="shared" si="25"/>
        <v>0</v>
      </c>
      <c r="Y78" s="10"/>
      <c r="Z78" s="9">
        <f t="shared" si="35"/>
        <v>0</v>
      </c>
      <c r="AA78" s="11"/>
      <c r="AB78" s="9">
        <f t="shared" si="36"/>
        <v>0</v>
      </c>
      <c r="AC78" s="11"/>
      <c r="AD78" s="9">
        <f t="shared" si="26"/>
        <v>0</v>
      </c>
      <c r="AE78" s="11"/>
      <c r="AF78" s="9">
        <f t="shared" si="27"/>
        <v>0</v>
      </c>
      <c r="AG78" s="11"/>
      <c r="AH78" s="9">
        <f t="shared" si="28"/>
        <v>0</v>
      </c>
      <c r="AI78" s="11"/>
      <c r="AJ78" s="9">
        <f t="shared" si="29"/>
        <v>0</v>
      </c>
      <c r="AK78" s="11"/>
      <c r="AL78" s="9">
        <f t="shared" si="30"/>
        <v>0</v>
      </c>
      <c r="AM78" s="10"/>
      <c r="AN78" s="12">
        <f t="shared" si="31"/>
        <v>0</v>
      </c>
      <c r="AO78" s="13">
        <f t="shared" si="37"/>
        <v>0</v>
      </c>
    </row>
    <row r="79" spans="1:41" hidden="1" x14ac:dyDescent="0.25">
      <c r="A79" s="14" t="s">
        <v>11</v>
      </c>
      <c r="B79" s="15" t="s">
        <v>93</v>
      </c>
      <c r="C79" s="45" t="s">
        <v>15</v>
      </c>
      <c r="D79" s="56">
        <v>15.89</v>
      </c>
      <c r="E79" s="70">
        <v>0</v>
      </c>
      <c r="F79" s="9">
        <f t="shared" si="32"/>
        <v>0</v>
      </c>
      <c r="G79" s="69">
        <v>4</v>
      </c>
      <c r="H79" s="9">
        <f t="shared" si="33"/>
        <v>63.56</v>
      </c>
      <c r="I79" s="10"/>
      <c r="J79" s="9">
        <f t="shared" si="19"/>
        <v>0</v>
      </c>
      <c r="K79" s="11"/>
      <c r="L79" s="9">
        <f t="shared" si="20"/>
        <v>0</v>
      </c>
      <c r="M79" s="11"/>
      <c r="N79" s="9">
        <f t="shared" si="34"/>
        <v>0</v>
      </c>
      <c r="O79" s="10"/>
      <c r="P79" s="9">
        <f t="shared" si="21"/>
        <v>0</v>
      </c>
      <c r="Q79" s="10"/>
      <c r="R79" s="9">
        <f t="shared" si="22"/>
        <v>0</v>
      </c>
      <c r="S79" s="10"/>
      <c r="T79" s="9">
        <f t="shared" si="23"/>
        <v>0</v>
      </c>
      <c r="U79" s="11"/>
      <c r="V79" s="9">
        <f t="shared" si="24"/>
        <v>0</v>
      </c>
      <c r="W79" s="11"/>
      <c r="X79" s="9">
        <f t="shared" si="25"/>
        <v>0</v>
      </c>
      <c r="Y79" s="10"/>
      <c r="Z79" s="9">
        <f t="shared" si="35"/>
        <v>0</v>
      </c>
      <c r="AA79" s="11"/>
      <c r="AB79" s="9">
        <f t="shared" si="36"/>
        <v>0</v>
      </c>
      <c r="AC79" s="11"/>
      <c r="AD79" s="9">
        <f t="shared" si="26"/>
        <v>0</v>
      </c>
      <c r="AE79" s="11"/>
      <c r="AF79" s="9">
        <f t="shared" si="27"/>
        <v>0</v>
      </c>
      <c r="AG79" s="11"/>
      <c r="AH79" s="9">
        <f t="shared" si="28"/>
        <v>0</v>
      </c>
      <c r="AI79" s="11"/>
      <c r="AJ79" s="9">
        <f t="shared" si="29"/>
        <v>0</v>
      </c>
      <c r="AK79" s="11"/>
      <c r="AL79" s="9">
        <f t="shared" si="30"/>
        <v>0</v>
      </c>
      <c r="AM79" s="10"/>
      <c r="AN79" s="12">
        <f t="shared" si="31"/>
        <v>0</v>
      </c>
      <c r="AO79" s="13">
        <f t="shared" si="37"/>
        <v>63.56</v>
      </c>
    </row>
    <row r="80" spans="1:41" hidden="1" x14ac:dyDescent="0.25">
      <c r="A80" s="14" t="s">
        <v>11</v>
      </c>
      <c r="B80" s="15" t="s">
        <v>94</v>
      </c>
      <c r="C80" s="45" t="s">
        <v>15</v>
      </c>
      <c r="D80" s="56">
        <v>17.559999999999999</v>
      </c>
      <c r="E80" s="70">
        <v>0</v>
      </c>
      <c r="F80" s="9">
        <f t="shared" si="32"/>
        <v>0</v>
      </c>
      <c r="G80" s="69">
        <v>0</v>
      </c>
      <c r="H80" s="9">
        <f t="shared" si="33"/>
        <v>0</v>
      </c>
      <c r="I80" s="10"/>
      <c r="J80" s="9">
        <f t="shared" si="19"/>
        <v>0</v>
      </c>
      <c r="K80" s="11"/>
      <c r="L80" s="9">
        <f t="shared" si="20"/>
        <v>0</v>
      </c>
      <c r="M80" s="11"/>
      <c r="N80" s="9">
        <f t="shared" si="34"/>
        <v>0</v>
      </c>
      <c r="O80" s="10"/>
      <c r="P80" s="9">
        <f t="shared" si="21"/>
        <v>0</v>
      </c>
      <c r="Q80" s="10"/>
      <c r="R80" s="9">
        <f t="shared" si="22"/>
        <v>0</v>
      </c>
      <c r="S80" s="10"/>
      <c r="T80" s="9">
        <f t="shared" si="23"/>
        <v>0</v>
      </c>
      <c r="U80" s="11"/>
      <c r="V80" s="9">
        <f t="shared" si="24"/>
        <v>0</v>
      </c>
      <c r="W80" s="11"/>
      <c r="X80" s="9">
        <f t="shared" si="25"/>
        <v>0</v>
      </c>
      <c r="Y80" s="10"/>
      <c r="Z80" s="9">
        <f t="shared" si="35"/>
        <v>0</v>
      </c>
      <c r="AA80" s="11"/>
      <c r="AB80" s="9">
        <f t="shared" si="36"/>
        <v>0</v>
      </c>
      <c r="AC80" s="11"/>
      <c r="AD80" s="9">
        <f t="shared" si="26"/>
        <v>0</v>
      </c>
      <c r="AE80" s="11"/>
      <c r="AF80" s="9">
        <f t="shared" si="27"/>
        <v>0</v>
      </c>
      <c r="AG80" s="11"/>
      <c r="AH80" s="9">
        <f t="shared" si="28"/>
        <v>0</v>
      </c>
      <c r="AI80" s="11"/>
      <c r="AJ80" s="9">
        <f t="shared" si="29"/>
        <v>0</v>
      </c>
      <c r="AK80" s="11"/>
      <c r="AL80" s="9">
        <f t="shared" si="30"/>
        <v>0</v>
      </c>
      <c r="AM80" s="10"/>
      <c r="AN80" s="12">
        <f t="shared" si="31"/>
        <v>0</v>
      </c>
      <c r="AO80" s="13">
        <f t="shared" si="37"/>
        <v>0</v>
      </c>
    </row>
    <row r="81" spans="1:41" hidden="1" x14ac:dyDescent="0.25">
      <c r="A81" s="14" t="s">
        <v>11</v>
      </c>
      <c r="B81" s="15" t="s">
        <v>95</v>
      </c>
      <c r="C81" s="45" t="s">
        <v>15</v>
      </c>
      <c r="D81" s="56">
        <v>12.13</v>
      </c>
      <c r="E81" s="70">
        <v>0</v>
      </c>
      <c r="F81" s="9">
        <f t="shared" si="32"/>
        <v>0</v>
      </c>
      <c r="G81" s="69">
        <v>0</v>
      </c>
      <c r="H81" s="9">
        <f t="shared" si="33"/>
        <v>0</v>
      </c>
      <c r="I81" s="10"/>
      <c r="J81" s="9">
        <f t="shared" si="19"/>
        <v>0</v>
      </c>
      <c r="K81" s="11"/>
      <c r="L81" s="9">
        <f t="shared" si="20"/>
        <v>0</v>
      </c>
      <c r="M81" s="11"/>
      <c r="N81" s="9">
        <f t="shared" si="34"/>
        <v>0</v>
      </c>
      <c r="O81" s="10"/>
      <c r="P81" s="9">
        <f t="shared" si="21"/>
        <v>0</v>
      </c>
      <c r="Q81" s="10"/>
      <c r="R81" s="9">
        <f t="shared" si="22"/>
        <v>0</v>
      </c>
      <c r="S81" s="10"/>
      <c r="T81" s="9">
        <f t="shared" si="23"/>
        <v>0</v>
      </c>
      <c r="U81" s="11"/>
      <c r="V81" s="9">
        <f t="shared" si="24"/>
        <v>0</v>
      </c>
      <c r="W81" s="11"/>
      <c r="X81" s="9">
        <f t="shared" si="25"/>
        <v>0</v>
      </c>
      <c r="Y81" s="10"/>
      <c r="Z81" s="9">
        <f t="shared" si="35"/>
        <v>0</v>
      </c>
      <c r="AA81" s="11"/>
      <c r="AB81" s="9">
        <f t="shared" si="36"/>
        <v>0</v>
      </c>
      <c r="AC81" s="11"/>
      <c r="AD81" s="9">
        <f t="shared" si="26"/>
        <v>0</v>
      </c>
      <c r="AE81" s="11"/>
      <c r="AF81" s="9">
        <f t="shared" si="27"/>
        <v>0</v>
      </c>
      <c r="AG81" s="11"/>
      <c r="AH81" s="9">
        <f t="shared" si="28"/>
        <v>0</v>
      </c>
      <c r="AI81" s="11"/>
      <c r="AJ81" s="9">
        <f t="shared" si="29"/>
        <v>0</v>
      </c>
      <c r="AK81" s="11"/>
      <c r="AL81" s="9">
        <f t="shared" si="30"/>
        <v>0</v>
      </c>
      <c r="AM81" s="10"/>
      <c r="AN81" s="12">
        <f t="shared" si="31"/>
        <v>0</v>
      </c>
      <c r="AO81" s="13">
        <f t="shared" si="37"/>
        <v>0</v>
      </c>
    </row>
    <row r="82" spans="1:41" hidden="1" x14ac:dyDescent="0.25">
      <c r="A82" s="14" t="s">
        <v>11</v>
      </c>
      <c r="B82" s="15" t="s">
        <v>96</v>
      </c>
      <c r="C82" s="45" t="s">
        <v>25</v>
      </c>
      <c r="D82" s="56">
        <v>465</v>
      </c>
      <c r="E82" s="70">
        <v>0</v>
      </c>
      <c r="F82" s="9">
        <f t="shared" si="32"/>
        <v>0</v>
      </c>
      <c r="G82" s="69">
        <v>0</v>
      </c>
      <c r="H82" s="9">
        <f t="shared" si="33"/>
        <v>0</v>
      </c>
      <c r="I82" s="10"/>
      <c r="J82" s="9">
        <f t="shared" si="19"/>
        <v>0</v>
      </c>
      <c r="K82" s="11"/>
      <c r="L82" s="9">
        <f t="shared" si="20"/>
        <v>0</v>
      </c>
      <c r="M82" s="11"/>
      <c r="N82" s="9">
        <f t="shared" si="34"/>
        <v>0</v>
      </c>
      <c r="O82" s="10"/>
      <c r="P82" s="9">
        <f t="shared" si="21"/>
        <v>0</v>
      </c>
      <c r="Q82" s="10"/>
      <c r="R82" s="9">
        <f t="shared" si="22"/>
        <v>0</v>
      </c>
      <c r="S82" s="10"/>
      <c r="T82" s="9">
        <f t="shared" si="23"/>
        <v>0</v>
      </c>
      <c r="U82" s="11"/>
      <c r="V82" s="9">
        <f t="shared" si="24"/>
        <v>0</v>
      </c>
      <c r="W82" s="11"/>
      <c r="X82" s="9">
        <f t="shared" si="25"/>
        <v>0</v>
      </c>
      <c r="Y82" s="10"/>
      <c r="Z82" s="9">
        <f t="shared" si="35"/>
        <v>0</v>
      </c>
      <c r="AA82" s="11"/>
      <c r="AB82" s="9">
        <f t="shared" si="36"/>
        <v>0</v>
      </c>
      <c r="AC82" s="11"/>
      <c r="AD82" s="9">
        <f t="shared" si="26"/>
        <v>0</v>
      </c>
      <c r="AE82" s="11"/>
      <c r="AF82" s="9">
        <f t="shared" si="27"/>
        <v>0</v>
      </c>
      <c r="AG82" s="11"/>
      <c r="AH82" s="9">
        <f t="shared" si="28"/>
        <v>0</v>
      </c>
      <c r="AI82" s="11"/>
      <c r="AJ82" s="9">
        <f t="shared" si="29"/>
        <v>0</v>
      </c>
      <c r="AK82" s="11"/>
      <c r="AL82" s="9">
        <f t="shared" si="30"/>
        <v>0</v>
      </c>
      <c r="AM82" s="10"/>
      <c r="AN82" s="12">
        <f t="shared" si="31"/>
        <v>0</v>
      </c>
      <c r="AO82" s="13">
        <f t="shared" si="37"/>
        <v>0</v>
      </c>
    </row>
    <row r="83" spans="1:41" hidden="1" x14ac:dyDescent="0.25">
      <c r="A83" s="14" t="s">
        <v>11</v>
      </c>
      <c r="B83" s="15" t="s">
        <v>97</v>
      </c>
      <c r="C83" s="45" t="s">
        <v>15</v>
      </c>
      <c r="D83" s="56">
        <f>6.68</f>
        <v>6.68</v>
      </c>
      <c r="E83" s="70">
        <v>0</v>
      </c>
      <c r="F83" s="9">
        <f t="shared" si="32"/>
        <v>0</v>
      </c>
      <c r="G83" s="69">
        <v>0</v>
      </c>
      <c r="H83" s="9">
        <f t="shared" si="33"/>
        <v>0</v>
      </c>
      <c r="I83" s="10"/>
      <c r="J83" s="9">
        <f t="shared" si="19"/>
        <v>0</v>
      </c>
      <c r="K83" s="11"/>
      <c r="L83" s="9">
        <f t="shared" si="20"/>
        <v>0</v>
      </c>
      <c r="M83" s="11"/>
      <c r="N83" s="9">
        <f t="shared" si="34"/>
        <v>0</v>
      </c>
      <c r="O83" s="10"/>
      <c r="P83" s="9">
        <f t="shared" si="21"/>
        <v>0</v>
      </c>
      <c r="Q83" s="10"/>
      <c r="R83" s="9">
        <f t="shared" si="22"/>
        <v>0</v>
      </c>
      <c r="S83" s="10"/>
      <c r="T83" s="9">
        <f t="shared" si="23"/>
        <v>0</v>
      </c>
      <c r="U83" s="11"/>
      <c r="V83" s="9">
        <f t="shared" si="24"/>
        <v>0</v>
      </c>
      <c r="W83" s="11"/>
      <c r="X83" s="9">
        <f t="shared" si="25"/>
        <v>0</v>
      </c>
      <c r="Y83" s="10"/>
      <c r="Z83" s="9">
        <f t="shared" si="35"/>
        <v>0</v>
      </c>
      <c r="AA83" s="11"/>
      <c r="AB83" s="9">
        <f t="shared" si="36"/>
        <v>0</v>
      </c>
      <c r="AC83" s="11"/>
      <c r="AD83" s="9">
        <f t="shared" si="26"/>
        <v>0</v>
      </c>
      <c r="AE83" s="11"/>
      <c r="AF83" s="9">
        <f t="shared" si="27"/>
        <v>0</v>
      </c>
      <c r="AG83" s="11"/>
      <c r="AH83" s="9">
        <f t="shared" si="28"/>
        <v>0</v>
      </c>
      <c r="AI83" s="11"/>
      <c r="AJ83" s="9">
        <f t="shared" si="29"/>
        <v>0</v>
      </c>
      <c r="AK83" s="11"/>
      <c r="AL83" s="9">
        <f t="shared" si="30"/>
        <v>0</v>
      </c>
      <c r="AM83" s="10"/>
      <c r="AN83" s="12">
        <f t="shared" si="31"/>
        <v>0</v>
      </c>
      <c r="AO83" s="13">
        <f t="shared" si="37"/>
        <v>0</v>
      </c>
    </row>
    <row r="84" spans="1:41" hidden="1" x14ac:dyDescent="0.25">
      <c r="A84" s="14" t="s">
        <v>11</v>
      </c>
      <c r="B84" s="15" t="s">
        <v>451</v>
      </c>
      <c r="C84" s="45" t="s">
        <v>34</v>
      </c>
      <c r="D84" s="56">
        <v>76.77</v>
      </c>
      <c r="E84" s="70">
        <v>0</v>
      </c>
      <c r="F84" s="9">
        <f t="shared" si="32"/>
        <v>0</v>
      </c>
      <c r="G84" s="69">
        <v>0</v>
      </c>
      <c r="H84" s="9">
        <f t="shared" si="33"/>
        <v>0</v>
      </c>
      <c r="I84" s="10"/>
      <c r="J84" s="9">
        <f t="shared" si="19"/>
        <v>0</v>
      </c>
      <c r="K84" s="11"/>
      <c r="L84" s="9">
        <f t="shared" si="20"/>
        <v>0</v>
      </c>
      <c r="M84" s="71">
        <v>2</v>
      </c>
      <c r="N84" s="9">
        <f t="shared" si="34"/>
        <v>178.10639999999998</v>
      </c>
      <c r="O84" s="84">
        <v>1</v>
      </c>
      <c r="P84" s="9">
        <f t="shared" si="21"/>
        <v>89.05319999999999</v>
      </c>
      <c r="Q84" s="10"/>
      <c r="R84" s="9">
        <f t="shared" si="22"/>
        <v>0</v>
      </c>
      <c r="S84" s="10"/>
      <c r="T84" s="9">
        <f t="shared" si="23"/>
        <v>0</v>
      </c>
      <c r="U84" s="11"/>
      <c r="V84" s="9">
        <f t="shared" si="24"/>
        <v>0</v>
      </c>
      <c r="W84" s="11"/>
      <c r="X84" s="9">
        <f t="shared" si="25"/>
        <v>0</v>
      </c>
      <c r="Y84" s="10"/>
      <c r="Z84" s="9">
        <f t="shared" si="35"/>
        <v>0</v>
      </c>
      <c r="AA84" s="11"/>
      <c r="AB84" s="9">
        <f t="shared" si="36"/>
        <v>0</v>
      </c>
      <c r="AC84" s="11"/>
      <c r="AD84" s="9">
        <f t="shared" si="26"/>
        <v>0</v>
      </c>
      <c r="AE84" s="11"/>
      <c r="AF84" s="9">
        <f t="shared" si="27"/>
        <v>0</v>
      </c>
      <c r="AG84" s="11"/>
      <c r="AH84" s="9">
        <f t="shared" si="28"/>
        <v>0</v>
      </c>
      <c r="AI84" s="11"/>
      <c r="AJ84" s="9">
        <f t="shared" si="29"/>
        <v>0</v>
      </c>
      <c r="AK84" s="11"/>
      <c r="AL84" s="9">
        <f t="shared" si="30"/>
        <v>0</v>
      </c>
      <c r="AM84" s="10"/>
      <c r="AN84" s="12">
        <f t="shared" si="31"/>
        <v>0</v>
      </c>
      <c r="AO84" s="13">
        <f t="shared" si="37"/>
        <v>267.15959999999995</v>
      </c>
    </row>
    <row r="85" spans="1:41" hidden="1" x14ac:dyDescent="0.25">
      <c r="A85" s="14" t="s">
        <v>11</v>
      </c>
      <c r="B85" s="15" t="s">
        <v>98</v>
      </c>
      <c r="C85" s="45" t="s">
        <v>31</v>
      </c>
      <c r="D85" s="56">
        <f>176/50</f>
        <v>3.52</v>
      </c>
      <c r="E85" s="70">
        <v>0</v>
      </c>
      <c r="F85" s="9">
        <f t="shared" si="32"/>
        <v>0</v>
      </c>
      <c r="G85" s="69">
        <v>0</v>
      </c>
      <c r="H85" s="9">
        <f t="shared" si="33"/>
        <v>0</v>
      </c>
      <c r="I85" s="10"/>
      <c r="J85" s="9">
        <f t="shared" si="19"/>
        <v>0</v>
      </c>
      <c r="K85" s="11"/>
      <c r="L85" s="9">
        <f t="shared" si="20"/>
        <v>0</v>
      </c>
      <c r="M85" s="71">
        <f>2*50</f>
        <v>100</v>
      </c>
      <c r="N85" s="9">
        <f t="shared" si="34"/>
        <v>408.32</v>
      </c>
      <c r="O85" s="10"/>
      <c r="P85" s="9">
        <f t="shared" si="21"/>
        <v>0</v>
      </c>
      <c r="Q85" s="10"/>
      <c r="R85" s="9">
        <f t="shared" si="22"/>
        <v>0</v>
      </c>
      <c r="S85" s="10"/>
      <c r="T85" s="9">
        <f t="shared" si="23"/>
        <v>0</v>
      </c>
      <c r="U85" s="11"/>
      <c r="V85" s="9">
        <f t="shared" si="24"/>
        <v>0</v>
      </c>
      <c r="W85" s="11"/>
      <c r="X85" s="9">
        <f t="shared" si="25"/>
        <v>0</v>
      </c>
      <c r="Y85" s="10"/>
      <c r="Z85" s="9">
        <f t="shared" si="35"/>
        <v>0</v>
      </c>
      <c r="AA85" s="11"/>
      <c r="AB85" s="9">
        <f t="shared" si="36"/>
        <v>0</v>
      </c>
      <c r="AC85" s="11"/>
      <c r="AD85" s="9">
        <f t="shared" si="26"/>
        <v>0</v>
      </c>
      <c r="AE85" s="11"/>
      <c r="AF85" s="9">
        <f t="shared" si="27"/>
        <v>0</v>
      </c>
      <c r="AG85" s="11"/>
      <c r="AH85" s="9">
        <f t="shared" si="28"/>
        <v>0</v>
      </c>
      <c r="AI85" s="11"/>
      <c r="AJ85" s="9">
        <f t="shared" si="29"/>
        <v>0</v>
      </c>
      <c r="AK85" s="11"/>
      <c r="AL85" s="9">
        <f t="shared" si="30"/>
        <v>0</v>
      </c>
      <c r="AM85" s="10"/>
      <c r="AN85" s="12">
        <f t="shared" si="31"/>
        <v>0</v>
      </c>
      <c r="AO85" s="13">
        <f t="shared" si="37"/>
        <v>408.32</v>
      </c>
    </row>
    <row r="86" spans="1:41" hidden="1" x14ac:dyDescent="0.25">
      <c r="A86" s="14" t="s">
        <v>11</v>
      </c>
      <c r="B86" s="15" t="s">
        <v>99</v>
      </c>
      <c r="C86" s="45" t="s">
        <v>100</v>
      </c>
      <c r="D86" s="56">
        <f>122.88/12</f>
        <v>10.24</v>
      </c>
      <c r="E86" s="70">
        <v>0</v>
      </c>
      <c r="F86" s="9">
        <f t="shared" si="32"/>
        <v>0</v>
      </c>
      <c r="G86" s="69">
        <v>0</v>
      </c>
      <c r="H86" s="9">
        <f t="shared" si="33"/>
        <v>0</v>
      </c>
      <c r="I86" s="10"/>
      <c r="J86" s="9">
        <f t="shared" si="19"/>
        <v>0</v>
      </c>
      <c r="K86" s="11"/>
      <c r="L86" s="9">
        <f t="shared" si="20"/>
        <v>0</v>
      </c>
      <c r="M86" s="11"/>
      <c r="N86" s="9">
        <f t="shared" si="34"/>
        <v>0</v>
      </c>
      <c r="O86" s="10"/>
      <c r="P86" s="9">
        <f t="shared" si="21"/>
        <v>0</v>
      </c>
      <c r="Q86" s="10"/>
      <c r="R86" s="9">
        <f t="shared" si="22"/>
        <v>0</v>
      </c>
      <c r="S86" s="10"/>
      <c r="T86" s="9">
        <f t="shared" si="23"/>
        <v>0</v>
      </c>
      <c r="U86" s="11"/>
      <c r="V86" s="9">
        <f t="shared" si="24"/>
        <v>0</v>
      </c>
      <c r="W86" s="11"/>
      <c r="X86" s="9">
        <f t="shared" si="25"/>
        <v>0</v>
      </c>
      <c r="Y86" s="10"/>
      <c r="Z86" s="9">
        <f t="shared" si="35"/>
        <v>0</v>
      </c>
      <c r="AA86" s="11"/>
      <c r="AB86" s="9">
        <f t="shared" si="36"/>
        <v>0</v>
      </c>
      <c r="AC86" s="11"/>
      <c r="AD86" s="9">
        <f t="shared" si="26"/>
        <v>0</v>
      </c>
      <c r="AE86" s="11"/>
      <c r="AF86" s="9">
        <f t="shared" si="27"/>
        <v>0</v>
      </c>
      <c r="AG86" s="11"/>
      <c r="AH86" s="9">
        <f t="shared" si="28"/>
        <v>0</v>
      </c>
      <c r="AI86" s="11"/>
      <c r="AJ86" s="9">
        <f t="shared" si="29"/>
        <v>0</v>
      </c>
      <c r="AK86" s="11"/>
      <c r="AL86" s="9">
        <f t="shared" si="30"/>
        <v>0</v>
      </c>
      <c r="AM86" s="10"/>
      <c r="AN86" s="12">
        <f t="shared" si="31"/>
        <v>0</v>
      </c>
      <c r="AO86" s="13">
        <f t="shared" si="37"/>
        <v>0</v>
      </c>
    </row>
    <row r="87" spans="1:41" hidden="1" x14ac:dyDescent="0.25">
      <c r="A87" s="14" t="s">
        <v>11</v>
      </c>
      <c r="B87" s="15" t="s">
        <v>101</v>
      </c>
      <c r="C87" s="45" t="s">
        <v>15</v>
      </c>
      <c r="D87" s="56">
        <v>1.08</v>
      </c>
      <c r="E87" s="70">
        <v>0</v>
      </c>
      <c r="F87" s="9">
        <f t="shared" si="32"/>
        <v>0</v>
      </c>
      <c r="G87" s="69">
        <v>0</v>
      </c>
      <c r="H87" s="9">
        <f t="shared" si="33"/>
        <v>0</v>
      </c>
      <c r="I87" s="10"/>
      <c r="J87" s="9">
        <f t="shared" si="19"/>
        <v>0</v>
      </c>
      <c r="K87" s="11"/>
      <c r="L87" s="9">
        <f t="shared" si="20"/>
        <v>0</v>
      </c>
      <c r="M87" s="11"/>
      <c r="N87" s="9">
        <f t="shared" si="34"/>
        <v>0</v>
      </c>
      <c r="O87" s="10"/>
      <c r="P87" s="9">
        <f t="shared" si="21"/>
        <v>0</v>
      </c>
      <c r="Q87" s="10"/>
      <c r="R87" s="9">
        <f t="shared" si="22"/>
        <v>0</v>
      </c>
      <c r="S87" s="10"/>
      <c r="T87" s="9">
        <f t="shared" si="23"/>
        <v>0</v>
      </c>
      <c r="U87" s="11"/>
      <c r="V87" s="9">
        <f t="shared" si="24"/>
        <v>0</v>
      </c>
      <c r="W87" s="11"/>
      <c r="X87" s="9">
        <f t="shared" si="25"/>
        <v>0</v>
      </c>
      <c r="Y87" s="10"/>
      <c r="Z87" s="9">
        <f t="shared" si="35"/>
        <v>0</v>
      </c>
      <c r="AA87" s="11"/>
      <c r="AB87" s="9">
        <f t="shared" si="36"/>
        <v>0</v>
      </c>
      <c r="AC87" s="11"/>
      <c r="AD87" s="9">
        <f t="shared" si="26"/>
        <v>0</v>
      </c>
      <c r="AE87" s="11"/>
      <c r="AF87" s="9">
        <f t="shared" si="27"/>
        <v>0</v>
      </c>
      <c r="AG87" s="11"/>
      <c r="AH87" s="9">
        <f t="shared" si="28"/>
        <v>0</v>
      </c>
      <c r="AI87" s="11"/>
      <c r="AJ87" s="9">
        <f t="shared" si="29"/>
        <v>0</v>
      </c>
      <c r="AK87" s="11"/>
      <c r="AL87" s="9">
        <f t="shared" si="30"/>
        <v>0</v>
      </c>
      <c r="AM87" s="10"/>
      <c r="AN87" s="12">
        <f t="shared" si="31"/>
        <v>0</v>
      </c>
      <c r="AO87" s="13">
        <f t="shared" si="37"/>
        <v>0</v>
      </c>
    </row>
    <row r="88" spans="1:41" hidden="1" x14ac:dyDescent="0.25">
      <c r="A88" s="14" t="s">
        <v>11</v>
      </c>
      <c r="B88" s="15" t="s">
        <v>452</v>
      </c>
      <c r="C88" s="45" t="s">
        <v>15</v>
      </c>
      <c r="D88" s="56">
        <v>286.04000000000002</v>
      </c>
      <c r="E88" s="70">
        <v>0</v>
      </c>
      <c r="F88" s="9">
        <f t="shared" si="32"/>
        <v>0</v>
      </c>
      <c r="G88" s="69">
        <v>0</v>
      </c>
      <c r="H88" s="9">
        <f t="shared" si="33"/>
        <v>0</v>
      </c>
      <c r="I88" s="10"/>
      <c r="J88" s="9">
        <f t="shared" si="19"/>
        <v>0</v>
      </c>
      <c r="K88" s="11"/>
      <c r="L88" s="9">
        <f t="shared" si="20"/>
        <v>0</v>
      </c>
      <c r="M88" s="11"/>
      <c r="N88" s="9">
        <f t="shared" si="34"/>
        <v>0</v>
      </c>
      <c r="O88" s="10"/>
      <c r="P88" s="9">
        <f t="shared" si="21"/>
        <v>0</v>
      </c>
      <c r="Q88" s="10"/>
      <c r="R88" s="9">
        <f t="shared" si="22"/>
        <v>0</v>
      </c>
      <c r="S88" s="10"/>
      <c r="T88" s="9">
        <f t="shared" si="23"/>
        <v>0</v>
      </c>
      <c r="U88" s="11"/>
      <c r="V88" s="9">
        <f t="shared" si="24"/>
        <v>0</v>
      </c>
      <c r="W88" s="11"/>
      <c r="X88" s="9">
        <f t="shared" si="25"/>
        <v>0</v>
      </c>
      <c r="Y88" s="10"/>
      <c r="Z88" s="9">
        <f t="shared" si="35"/>
        <v>0</v>
      </c>
      <c r="AA88" s="11"/>
      <c r="AB88" s="9">
        <f t="shared" si="36"/>
        <v>0</v>
      </c>
      <c r="AC88" s="11"/>
      <c r="AD88" s="9">
        <f t="shared" si="26"/>
        <v>0</v>
      </c>
      <c r="AE88" s="11"/>
      <c r="AF88" s="9">
        <f t="shared" si="27"/>
        <v>0</v>
      </c>
      <c r="AG88" s="11"/>
      <c r="AH88" s="9">
        <f t="shared" si="28"/>
        <v>0</v>
      </c>
      <c r="AI88" s="11"/>
      <c r="AJ88" s="9">
        <f t="shared" si="29"/>
        <v>0</v>
      </c>
      <c r="AK88" s="11"/>
      <c r="AL88" s="9">
        <f t="shared" si="30"/>
        <v>0</v>
      </c>
      <c r="AM88" s="10"/>
      <c r="AN88" s="12">
        <f t="shared" si="31"/>
        <v>0</v>
      </c>
      <c r="AO88" s="13">
        <f t="shared" si="37"/>
        <v>0</v>
      </c>
    </row>
    <row r="89" spans="1:41" hidden="1" x14ac:dyDescent="0.25">
      <c r="A89" s="14" t="s">
        <v>11</v>
      </c>
      <c r="B89" s="15" t="s">
        <v>453</v>
      </c>
      <c r="C89" s="45" t="s">
        <v>15</v>
      </c>
      <c r="D89" s="56">
        <v>141.99</v>
      </c>
      <c r="E89" s="70">
        <v>0</v>
      </c>
      <c r="F89" s="9">
        <f t="shared" si="32"/>
        <v>0</v>
      </c>
      <c r="G89" s="69">
        <v>0</v>
      </c>
      <c r="H89" s="9">
        <f t="shared" si="33"/>
        <v>0</v>
      </c>
      <c r="I89" s="10"/>
      <c r="J89" s="9">
        <f t="shared" si="19"/>
        <v>0</v>
      </c>
      <c r="K89" s="11"/>
      <c r="L89" s="9">
        <f t="shared" si="20"/>
        <v>0</v>
      </c>
      <c r="M89" s="11"/>
      <c r="N89" s="9">
        <f t="shared" si="34"/>
        <v>0</v>
      </c>
      <c r="O89" s="10"/>
      <c r="P89" s="9">
        <f t="shared" si="21"/>
        <v>0</v>
      </c>
      <c r="Q89" s="10"/>
      <c r="R89" s="9">
        <f t="shared" si="22"/>
        <v>0</v>
      </c>
      <c r="S89" s="10"/>
      <c r="T89" s="9">
        <f t="shared" si="23"/>
        <v>0</v>
      </c>
      <c r="U89" s="11"/>
      <c r="V89" s="9">
        <f t="shared" si="24"/>
        <v>0</v>
      </c>
      <c r="W89" s="11"/>
      <c r="X89" s="9">
        <f t="shared" si="25"/>
        <v>0</v>
      </c>
      <c r="Y89" s="10"/>
      <c r="Z89" s="9">
        <f t="shared" si="35"/>
        <v>0</v>
      </c>
      <c r="AA89" s="11"/>
      <c r="AB89" s="9">
        <f t="shared" si="36"/>
        <v>0</v>
      </c>
      <c r="AC89" s="11"/>
      <c r="AD89" s="9">
        <f t="shared" si="26"/>
        <v>0</v>
      </c>
      <c r="AE89" s="11"/>
      <c r="AF89" s="9">
        <f t="shared" si="27"/>
        <v>0</v>
      </c>
      <c r="AG89" s="11"/>
      <c r="AH89" s="9">
        <f t="shared" si="28"/>
        <v>0</v>
      </c>
      <c r="AI89" s="11"/>
      <c r="AJ89" s="9">
        <f t="shared" si="29"/>
        <v>0</v>
      </c>
      <c r="AK89" s="11"/>
      <c r="AL89" s="9">
        <f t="shared" si="30"/>
        <v>0</v>
      </c>
      <c r="AM89" s="10"/>
      <c r="AN89" s="12">
        <f t="shared" si="31"/>
        <v>0</v>
      </c>
      <c r="AO89" s="13">
        <f t="shared" si="37"/>
        <v>0</v>
      </c>
    </row>
    <row r="90" spans="1:41" hidden="1" x14ac:dyDescent="0.25">
      <c r="A90" s="14" t="s">
        <v>11</v>
      </c>
      <c r="B90" s="15" t="s">
        <v>102</v>
      </c>
      <c r="C90" s="45" t="s">
        <v>34</v>
      </c>
      <c r="D90" s="56">
        <v>31.18</v>
      </c>
      <c r="E90" s="70">
        <v>0</v>
      </c>
      <c r="F90" s="9">
        <f t="shared" si="32"/>
        <v>0</v>
      </c>
      <c r="G90" s="69">
        <v>0</v>
      </c>
      <c r="H90" s="9">
        <f t="shared" si="33"/>
        <v>0</v>
      </c>
      <c r="I90" s="10"/>
      <c r="J90" s="9">
        <f t="shared" si="19"/>
        <v>0</v>
      </c>
      <c r="K90" s="11"/>
      <c r="L90" s="9">
        <f t="shared" si="20"/>
        <v>0</v>
      </c>
      <c r="M90" s="11"/>
      <c r="N90" s="9">
        <f t="shared" si="34"/>
        <v>0</v>
      </c>
      <c r="O90" s="10"/>
      <c r="P90" s="9">
        <f t="shared" si="21"/>
        <v>0</v>
      </c>
      <c r="Q90" s="10"/>
      <c r="R90" s="9">
        <f t="shared" si="22"/>
        <v>0</v>
      </c>
      <c r="S90" s="10"/>
      <c r="T90" s="9">
        <f t="shared" si="23"/>
        <v>0</v>
      </c>
      <c r="U90" s="11"/>
      <c r="V90" s="9">
        <f t="shared" si="24"/>
        <v>0</v>
      </c>
      <c r="W90" s="11"/>
      <c r="X90" s="9">
        <f t="shared" si="25"/>
        <v>0</v>
      </c>
      <c r="Y90" s="10"/>
      <c r="Z90" s="9">
        <f t="shared" si="35"/>
        <v>0</v>
      </c>
      <c r="AA90" s="11"/>
      <c r="AB90" s="9">
        <f t="shared" si="36"/>
        <v>0</v>
      </c>
      <c r="AC90" s="11"/>
      <c r="AD90" s="9">
        <f t="shared" si="26"/>
        <v>0</v>
      </c>
      <c r="AE90" s="11"/>
      <c r="AF90" s="9">
        <f t="shared" si="27"/>
        <v>0</v>
      </c>
      <c r="AG90" s="11"/>
      <c r="AH90" s="9">
        <f t="shared" si="28"/>
        <v>0</v>
      </c>
      <c r="AI90" s="11"/>
      <c r="AJ90" s="9">
        <f t="shared" si="29"/>
        <v>0</v>
      </c>
      <c r="AK90" s="11"/>
      <c r="AL90" s="9">
        <f t="shared" si="30"/>
        <v>0</v>
      </c>
      <c r="AM90" s="10"/>
      <c r="AN90" s="12">
        <f t="shared" si="31"/>
        <v>0</v>
      </c>
      <c r="AO90" s="13">
        <f t="shared" si="37"/>
        <v>0</v>
      </c>
    </row>
    <row r="91" spans="1:41" hidden="1" x14ac:dyDescent="0.25">
      <c r="A91" s="14" t="s">
        <v>11</v>
      </c>
      <c r="B91" s="15" t="s">
        <v>454</v>
      </c>
      <c r="C91" s="44" t="s">
        <v>29</v>
      </c>
      <c r="D91" s="56">
        <f>44.64/12</f>
        <v>3.72</v>
      </c>
      <c r="E91" s="70">
        <v>0</v>
      </c>
      <c r="F91" s="9">
        <f t="shared" si="32"/>
        <v>0</v>
      </c>
      <c r="G91" s="69">
        <v>0</v>
      </c>
      <c r="H91" s="9">
        <f t="shared" si="33"/>
        <v>0</v>
      </c>
      <c r="I91" s="10"/>
      <c r="J91" s="9">
        <f t="shared" si="19"/>
        <v>0</v>
      </c>
      <c r="K91" s="11"/>
      <c r="L91" s="9">
        <f t="shared" si="20"/>
        <v>0</v>
      </c>
      <c r="M91" s="11"/>
      <c r="N91" s="9">
        <f t="shared" si="34"/>
        <v>0</v>
      </c>
      <c r="O91" s="10"/>
      <c r="P91" s="9">
        <f t="shared" si="21"/>
        <v>0</v>
      </c>
      <c r="Q91" s="10"/>
      <c r="R91" s="9">
        <f t="shared" si="22"/>
        <v>0</v>
      </c>
      <c r="S91" s="10"/>
      <c r="T91" s="9">
        <f t="shared" si="23"/>
        <v>0</v>
      </c>
      <c r="U91" s="11"/>
      <c r="V91" s="9">
        <f t="shared" si="24"/>
        <v>0</v>
      </c>
      <c r="W91" s="11"/>
      <c r="X91" s="9">
        <f t="shared" si="25"/>
        <v>0</v>
      </c>
      <c r="Y91" s="10"/>
      <c r="Z91" s="9">
        <f t="shared" si="35"/>
        <v>0</v>
      </c>
      <c r="AA91" s="11"/>
      <c r="AB91" s="9">
        <f t="shared" si="36"/>
        <v>0</v>
      </c>
      <c r="AC91" s="11"/>
      <c r="AD91" s="9">
        <f t="shared" si="26"/>
        <v>0</v>
      </c>
      <c r="AE91" s="11"/>
      <c r="AF91" s="9">
        <f t="shared" si="27"/>
        <v>0</v>
      </c>
      <c r="AG91" s="11"/>
      <c r="AH91" s="9">
        <f t="shared" si="28"/>
        <v>0</v>
      </c>
      <c r="AI91" s="11"/>
      <c r="AJ91" s="9">
        <f t="shared" si="29"/>
        <v>0</v>
      </c>
      <c r="AK91" s="11"/>
      <c r="AL91" s="9">
        <f t="shared" si="30"/>
        <v>0</v>
      </c>
      <c r="AM91" s="10"/>
      <c r="AN91" s="12">
        <f t="shared" si="31"/>
        <v>0</v>
      </c>
      <c r="AO91" s="13">
        <f t="shared" si="37"/>
        <v>0</v>
      </c>
    </row>
    <row r="92" spans="1:41" hidden="1" x14ac:dyDescent="0.25">
      <c r="A92" s="14" t="s">
        <v>11</v>
      </c>
      <c r="B92" s="15" t="s">
        <v>455</v>
      </c>
      <c r="C92" s="44" t="s">
        <v>29</v>
      </c>
      <c r="D92" s="56">
        <f>61.79</f>
        <v>61.79</v>
      </c>
      <c r="E92" s="70">
        <v>0</v>
      </c>
      <c r="F92" s="9">
        <f t="shared" si="32"/>
        <v>0</v>
      </c>
      <c r="G92" s="69">
        <v>0</v>
      </c>
      <c r="H92" s="9">
        <f t="shared" si="33"/>
        <v>0</v>
      </c>
      <c r="I92" s="10"/>
      <c r="J92" s="9">
        <f t="shared" si="19"/>
        <v>0</v>
      </c>
      <c r="K92" s="11"/>
      <c r="L92" s="9">
        <f t="shared" si="20"/>
        <v>0</v>
      </c>
      <c r="M92" s="11"/>
      <c r="N92" s="9">
        <f t="shared" si="34"/>
        <v>0</v>
      </c>
      <c r="O92" s="10"/>
      <c r="P92" s="9">
        <f t="shared" si="21"/>
        <v>0</v>
      </c>
      <c r="Q92" s="10"/>
      <c r="R92" s="9">
        <f t="shared" si="22"/>
        <v>0</v>
      </c>
      <c r="S92" s="10"/>
      <c r="T92" s="9">
        <f t="shared" si="23"/>
        <v>0</v>
      </c>
      <c r="U92" s="11"/>
      <c r="V92" s="9">
        <f t="shared" si="24"/>
        <v>0</v>
      </c>
      <c r="W92" s="11"/>
      <c r="X92" s="9">
        <f t="shared" si="25"/>
        <v>0</v>
      </c>
      <c r="Y92" s="10"/>
      <c r="Z92" s="9">
        <f t="shared" si="35"/>
        <v>0</v>
      </c>
      <c r="AA92" s="11"/>
      <c r="AB92" s="9">
        <f t="shared" si="36"/>
        <v>0</v>
      </c>
      <c r="AC92" s="11"/>
      <c r="AD92" s="9">
        <f t="shared" si="26"/>
        <v>0</v>
      </c>
      <c r="AE92" s="11"/>
      <c r="AF92" s="9">
        <f t="shared" si="27"/>
        <v>0</v>
      </c>
      <c r="AG92" s="11"/>
      <c r="AH92" s="9">
        <f t="shared" si="28"/>
        <v>0</v>
      </c>
      <c r="AI92" s="11"/>
      <c r="AJ92" s="9">
        <f t="shared" si="29"/>
        <v>0</v>
      </c>
      <c r="AK92" s="11"/>
      <c r="AL92" s="9">
        <f t="shared" si="30"/>
        <v>0</v>
      </c>
      <c r="AM92" s="10"/>
      <c r="AN92" s="12">
        <f t="shared" si="31"/>
        <v>0</v>
      </c>
      <c r="AO92" s="13">
        <f t="shared" si="37"/>
        <v>0</v>
      </c>
    </row>
    <row r="93" spans="1:41" hidden="1" x14ac:dyDescent="0.25">
      <c r="A93" s="14" t="s">
        <v>11</v>
      </c>
      <c r="B93" s="15" t="s">
        <v>103</v>
      </c>
      <c r="C93" s="44" t="s">
        <v>29</v>
      </c>
      <c r="D93" s="56">
        <f>32.4/12</f>
        <v>2.6999999999999997</v>
      </c>
      <c r="E93" s="70">
        <v>0</v>
      </c>
      <c r="F93" s="9">
        <f t="shared" si="32"/>
        <v>0</v>
      </c>
      <c r="G93" s="69">
        <v>16</v>
      </c>
      <c r="H93" s="9">
        <f t="shared" si="33"/>
        <v>43.199999999999996</v>
      </c>
      <c r="I93" s="10"/>
      <c r="J93" s="9">
        <f t="shared" si="19"/>
        <v>0</v>
      </c>
      <c r="K93" s="11"/>
      <c r="L93" s="9">
        <f t="shared" si="20"/>
        <v>0</v>
      </c>
      <c r="M93" s="71">
        <f>3*12</f>
        <v>36</v>
      </c>
      <c r="N93" s="9">
        <f t="shared" si="34"/>
        <v>112.75199999999998</v>
      </c>
      <c r="O93" s="84">
        <v>12</v>
      </c>
      <c r="P93" s="9">
        <f t="shared" si="21"/>
        <v>37.583999999999996</v>
      </c>
      <c r="Q93" s="10"/>
      <c r="R93" s="9">
        <f t="shared" si="22"/>
        <v>0</v>
      </c>
      <c r="S93" s="10"/>
      <c r="T93" s="9">
        <f t="shared" si="23"/>
        <v>0</v>
      </c>
      <c r="U93" s="11"/>
      <c r="V93" s="9">
        <f t="shared" si="24"/>
        <v>0</v>
      </c>
      <c r="W93" s="11"/>
      <c r="X93" s="9">
        <f t="shared" si="25"/>
        <v>0</v>
      </c>
      <c r="Y93" s="10"/>
      <c r="Z93" s="9">
        <f t="shared" si="35"/>
        <v>0</v>
      </c>
      <c r="AA93" s="53"/>
      <c r="AB93" s="9">
        <f t="shared" si="36"/>
        <v>0</v>
      </c>
      <c r="AC93" s="11"/>
      <c r="AD93" s="9">
        <f t="shared" si="26"/>
        <v>0</v>
      </c>
      <c r="AE93" s="11"/>
      <c r="AF93" s="9">
        <f t="shared" si="27"/>
        <v>0</v>
      </c>
      <c r="AG93" s="11"/>
      <c r="AH93" s="9">
        <f t="shared" si="28"/>
        <v>0</v>
      </c>
      <c r="AI93" s="11"/>
      <c r="AJ93" s="9">
        <f t="shared" si="29"/>
        <v>0</v>
      </c>
      <c r="AK93" s="11"/>
      <c r="AL93" s="9">
        <f t="shared" si="30"/>
        <v>0</v>
      </c>
      <c r="AM93" s="10"/>
      <c r="AN93" s="12">
        <f t="shared" si="31"/>
        <v>0</v>
      </c>
      <c r="AO93" s="13">
        <f t="shared" si="37"/>
        <v>193.53599999999997</v>
      </c>
    </row>
    <row r="94" spans="1:41" hidden="1" x14ac:dyDescent="0.25">
      <c r="A94" s="14" t="s">
        <v>11</v>
      </c>
      <c r="B94" s="15" t="s">
        <v>104</v>
      </c>
      <c r="C94" s="44" t="s">
        <v>29</v>
      </c>
      <c r="D94" s="56">
        <f>32.4/12</f>
        <v>2.6999999999999997</v>
      </c>
      <c r="E94" s="70">
        <v>12</v>
      </c>
      <c r="F94" s="9">
        <f t="shared" si="32"/>
        <v>32.4</v>
      </c>
      <c r="G94" s="69">
        <v>16</v>
      </c>
      <c r="H94" s="9">
        <f t="shared" si="33"/>
        <v>43.199999999999996</v>
      </c>
      <c r="I94" s="10"/>
      <c r="J94" s="9">
        <f t="shared" si="19"/>
        <v>0</v>
      </c>
      <c r="K94" s="11"/>
      <c r="L94" s="9">
        <f t="shared" si="20"/>
        <v>0</v>
      </c>
      <c r="M94" s="71">
        <f>3*12</f>
        <v>36</v>
      </c>
      <c r="N94" s="9">
        <f t="shared" si="34"/>
        <v>112.75199999999998</v>
      </c>
      <c r="O94" s="84">
        <v>12</v>
      </c>
      <c r="P94" s="9">
        <f t="shared" si="21"/>
        <v>37.583999999999996</v>
      </c>
      <c r="Q94" s="10"/>
      <c r="R94" s="9">
        <f t="shared" si="22"/>
        <v>0</v>
      </c>
      <c r="S94" s="10"/>
      <c r="T94" s="9">
        <f t="shared" si="23"/>
        <v>0</v>
      </c>
      <c r="U94" s="11"/>
      <c r="V94" s="9">
        <f t="shared" si="24"/>
        <v>0</v>
      </c>
      <c r="W94" s="11"/>
      <c r="X94" s="9">
        <f t="shared" si="25"/>
        <v>0</v>
      </c>
      <c r="Y94" s="10"/>
      <c r="Z94" s="9">
        <f t="shared" si="35"/>
        <v>0</v>
      </c>
      <c r="AA94" s="53"/>
      <c r="AB94" s="9">
        <f t="shared" si="36"/>
        <v>0</v>
      </c>
      <c r="AC94" s="71">
        <v>12</v>
      </c>
      <c r="AD94" s="9">
        <f t="shared" si="26"/>
        <v>37.583999999999996</v>
      </c>
      <c r="AE94" s="11"/>
      <c r="AF94" s="65">
        <f t="shared" si="27"/>
        <v>0</v>
      </c>
      <c r="AG94" s="11"/>
      <c r="AH94" s="9">
        <f t="shared" si="28"/>
        <v>0</v>
      </c>
      <c r="AI94" s="11">
        <v>12</v>
      </c>
      <c r="AJ94" s="9">
        <f t="shared" si="29"/>
        <v>37.583999999999996</v>
      </c>
      <c r="AK94" s="11"/>
      <c r="AL94" s="9">
        <f t="shared" si="30"/>
        <v>0</v>
      </c>
      <c r="AM94" s="10"/>
      <c r="AN94" s="12">
        <f t="shared" si="31"/>
        <v>0</v>
      </c>
      <c r="AO94" s="13">
        <f t="shared" si="37"/>
        <v>263.52</v>
      </c>
    </row>
    <row r="95" spans="1:41" hidden="1" x14ac:dyDescent="0.25">
      <c r="A95" s="14" t="s">
        <v>11</v>
      </c>
      <c r="B95" s="15" t="s">
        <v>105</v>
      </c>
      <c r="C95" s="44" t="s">
        <v>29</v>
      </c>
      <c r="D95" s="56">
        <f>32.4/12</f>
        <v>2.6999999999999997</v>
      </c>
      <c r="E95" s="70">
        <v>0</v>
      </c>
      <c r="F95" s="9">
        <f t="shared" si="32"/>
        <v>0</v>
      </c>
      <c r="G95" s="69">
        <v>4</v>
      </c>
      <c r="H95" s="9">
        <f t="shared" si="33"/>
        <v>10.799999999999999</v>
      </c>
      <c r="I95" s="10"/>
      <c r="J95" s="9">
        <f t="shared" si="19"/>
        <v>0</v>
      </c>
      <c r="K95" s="11"/>
      <c r="L95" s="9">
        <f t="shared" si="20"/>
        <v>0</v>
      </c>
      <c r="M95" s="11"/>
      <c r="N95" s="9">
        <f t="shared" si="34"/>
        <v>0</v>
      </c>
      <c r="O95" s="10"/>
      <c r="P95" s="9">
        <f t="shared" si="21"/>
        <v>0</v>
      </c>
      <c r="Q95" s="10"/>
      <c r="R95" s="9">
        <f t="shared" si="22"/>
        <v>0</v>
      </c>
      <c r="S95" s="10"/>
      <c r="T95" s="9">
        <f t="shared" si="23"/>
        <v>0</v>
      </c>
      <c r="U95" s="11"/>
      <c r="V95" s="9">
        <f t="shared" si="24"/>
        <v>0</v>
      </c>
      <c r="W95" s="11"/>
      <c r="X95" s="9">
        <f t="shared" si="25"/>
        <v>0</v>
      </c>
      <c r="Y95" s="10"/>
      <c r="Z95" s="9">
        <f t="shared" si="35"/>
        <v>0</v>
      </c>
      <c r="AA95" s="11"/>
      <c r="AB95" s="9">
        <f t="shared" si="36"/>
        <v>0</v>
      </c>
      <c r="AC95" s="11"/>
      <c r="AD95" s="9">
        <f t="shared" si="26"/>
        <v>0</v>
      </c>
      <c r="AE95" s="11"/>
      <c r="AF95" s="9">
        <f t="shared" si="27"/>
        <v>0</v>
      </c>
      <c r="AG95" s="11"/>
      <c r="AH95" s="9">
        <f t="shared" si="28"/>
        <v>0</v>
      </c>
      <c r="AI95" s="11"/>
      <c r="AJ95" s="9">
        <f t="shared" si="29"/>
        <v>0</v>
      </c>
      <c r="AK95" s="11"/>
      <c r="AL95" s="9">
        <f t="shared" si="30"/>
        <v>0</v>
      </c>
      <c r="AM95" s="10"/>
      <c r="AN95" s="12">
        <f t="shared" si="31"/>
        <v>0</v>
      </c>
      <c r="AO95" s="13">
        <f t="shared" si="37"/>
        <v>10.799999999999999</v>
      </c>
    </row>
    <row r="96" spans="1:41" hidden="1" x14ac:dyDescent="0.25">
      <c r="A96" s="14" t="s">
        <v>11</v>
      </c>
      <c r="B96" s="15" t="s">
        <v>106</v>
      </c>
      <c r="C96" s="47" t="s">
        <v>107</v>
      </c>
      <c r="D96" s="56">
        <f>38</f>
        <v>38</v>
      </c>
      <c r="E96" s="70">
        <v>0</v>
      </c>
      <c r="F96" s="9">
        <f t="shared" si="32"/>
        <v>0</v>
      </c>
      <c r="G96" s="69">
        <v>0</v>
      </c>
      <c r="H96" s="9">
        <f t="shared" si="33"/>
        <v>0</v>
      </c>
      <c r="I96" s="10"/>
      <c r="J96" s="9">
        <f t="shared" si="19"/>
        <v>0</v>
      </c>
      <c r="K96" s="11"/>
      <c r="L96" s="9">
        <f t="shared" si="20"/>
        <v>0</v>
      </c>
      <c r="M96" s="11"/>
      <c r="N96" s="9">
        <f t="shared" si="34"/>
        <v>0</v>
      </c>
      <c r="O96" s="10"/>
      <c r="P96" s="9">
        <f t="shared" si="21"/>
        <v>0</v>
      </c>
      <c r="Q96" s="10"/>
      <c r="R96" s="9">
        <f t="shared" si="22"/>
        <v>0</v>
      </c>
      <c r="S96" s="10"/>
      <c r="T96" s="9">
        <f t="shared" si="23"/>
        <v>0</v>
      </c>
      <c r="U96" s="11"/>
      <c r="V96" s="9">
        <f t="shared" si="24"/>
        <v>0</v>
      </c>
      <c r="W96" s="11"/>
      <c r="X96" s="9">
        <f t="shared" si="25"/>
        <v>0</v>
      </c>
      <c r="Y96" s="10"/>
      <c r="Z96" s="9">
        <f t="shared" si="35"/>
        <v>0</v>
      </c>
      <c r="AA96" s="11"/>
      <c r="AB96" s="9">
        <f t="shared" si="36"/>
        <v>0</v>
      </c>
      <c r="AC96" s="11"/>
      <c r="AD96" s="9">
        <f t="shared" si="26"/>
        <v>0</v>
      </c>
      <c r="AE96" s="11"/>
      <c r="AF96" s="9">
        <f t="shared" si="27"/>
        <v>0</v>
      </c>
      <c r="AG96" s="11"/>
      <c r="AH96" s="9">
        <f t="shared" si="28"/>
        <v>0</v>
      </c>
      <c r="AI96" s="11"/>
      <c r="AJ96" s="9">
        <f t="shared" si="29"/>
        <v>0</v>
      </c>
      <c r="AK96" s="11"/>
      <c r="AL96" s="9">
        <f t="shared" si="30"/>
        <v>0</v>
      </c>
      <c r="AM96" s="10"/>
      <c r="AN96" s="12">
        <f t="shared" si="31"/>
        <v>0</v>
      </c>
      <c r="AO96" s="13">
        <f t="shared" si="37"/>
        <v>0</v>
      </c>
    </row>
    <row r="97" spans="1:41" hidden="1" x14ac:dyDescent="0.25">
      <c r="A97" s="14" t="s">
        <v>11</v>
      </c>
      <c r="B97" s="15" t="s">
        <v>108</v>
      </c>
      <c r="C97" s="42" t="s">
        <v>15</v>
      </c>
      <c r="D97" s="56">
        <v>9.18</v>
      </c>
      <c r="E97" s="70">
        <v>0</v>
      </c>
      <c r="F97" s="9">
        <f t="shared" si="32"/>
        <v>0</v>
      </c>
      <c r="G97" s="69">
        <v>0</v>
      </c>
      <c r="H97" s="9">
        <f t="shared" si="33"/>
        <v>0</v>
      </c>
      <c r="I97" s="10"/>
      <c r="J97" s="9">
        <f t="shared" si="19"/>
        <v>0</v>
      </c>
      <c r="K97" s="11"/>
      <c r="L97" s="9">
        <f t="shared" si="20"/>
        <v>0</v>
      </c>
      <c r="M97" s="11"/>
      <c r="N97" s="9">
        <f t="shared" si="34"/>
        <v>0</v>
      </c>
      <c r="O97" s="10"/>
      <c r="P97" s="9">
        <f t="shared" si="21"/>
        <v>0</v>
      </c>
      <c r="Q97" s="10"/>
      <c r="R97" s="9">
        <f t="shared" si="22"/>
        <v>0</v>
      </c>
      <c r="S97" s="10"/>
      <c r="T97" s="9">
        <f t="shared" si="23"/>
        <v>0</v>
      </c>
      <c r="U97" s="11"/>
      <c r="V97" s="9">
        <f t="shared" si="24"/>
        <v>0</v>
      </c>
      <c r="W97" s="11"/>
      <c r="X97" s="9">
        <f t="shared" si="25"/>
        <v>0</v>
      </c>
      <c r="Y97" s="10"/>
      <c r="Z97" s="9">
        <f t="shared" si="35"/>
        <v>0</v>
      </c>
      <c r="AA97" s="11"/>
      <c r="AB97" s="9">
        <f t="shared" si="36"/>
        <v>0</v>
      </c>
      <c r="AC97" s="11"/>
      <c r="AD97" s="9">
        <f t="shared" si="26"/>
        <v>0</v>
      </c>
      <c r="AE97" s="11"/>
      <c r="AF97" s="9">
        <f t="shared" si="27"/>
        <v>0</v>
      </c>
      <c r="AG97" s="11"/>
      <c r="AH97" s="9">
        <f t="shared" si="28"/>
        <v>0</v>
      </c>
      <c r="AI97" s="11"/>
      <c r="AJ97" s="9">
        <f t="shared" si="29"/>
        <v>0</v>
      </c>
      <c r="AK97" s="11"/>
      <c r="AL97" s="9">
        <f t="shared" si="30"/>
        <v>0</v>
      </c>
      <c r="AM97" s="10"/>
      <c r="AN97" s="12">
        <f t="shared" si="31"/>
        <v>0</v>
      </c>
      <c r="AO97" s="13">
        <f t="shared" si="37"/>
        <v>0</v>
      </c>
    </row>
    <row r="98" spans="1:41" hidden="1" x14ac:dyDescent="0.25">
      <c r="A98" s="14" t="s">
        <v>11</v>
      </c>
      <c r="B98" s="15" t="s">
        <v>109</v>
      </c>
      <c r="C98" s="42" t="s">
        <v>15</v>
      </c>
      <c r="D98" s="56">
        <v>61</v>
      </c>
      <c r="E98" s="70">
        <v>0</v>
      </c>
      <c r="F98" s="9">
        <f t="shared" si="32"/>
        <v>0</v>
      </c>
      <c r="G98" s="69">
        <v>0</v>
      </c>
      <c r="H98" s="9">
        <f t="shared" si="33"/>
        <v>0</v>
      </c>
      <c r="I98" s="10"/>
      <c r="J98" s="9">
        <f t="shared" si="19"/>
        <v>0</v>
      </c>
      <c r="K98" s="11"/>
      <c r="L98" s="9">
        <f t="shared" si="20"/>
        <v>0</v>
      </c>
      <c r="M98" s="11"/>
      <c r="N98" s="9">
        <f t="shared" si="34"/>
        <v>0</v>
      </c>
      <c r="O98" s="10"/>
      <c r="P98" s="9">
        <f t="shared" si="21"/>
        <v>0</v>
      </c>
      <c r="Q98" s="10"/>
      <c r="R98" s="9">
        <f t="shared" si="22"/>
        <v>0</v>
      </c>
      <c r="S98" s="10"/>
      <c r="T98" s="9">
        <f t="shared" si="23"/>
        <v>0</v>
      </c>
      <c r="U98" s="11"/>
      <c r="V98" s="9">
        <f t="shared" si="24"/>
        <v>0</v>
      </c>
      <c r="W98" s="11"/>
      <c r="X98" s="9">
        <f t="shared" si="25"/>
        <v>0</v>
      </c>
      <c r="Y98" s="10"/>
      <c r="Z98" s="9">
        <f t="shared" si="35"/>
        <v>0</v>
      </c>
      <c r="AA98" s="11"/>
      <c r="AB98" s="9">
        <f t="shared" si="36"/>
        <v>0</v>
      </c>
      <c r="AC98" s="11"/>
      <c r="AD98" s="9">
        <f t="shared" si="26"/>
        <v>0</v>
      </c>
      <c r="AE98" s="11"/>
      <c r="AF98" s="9">
        <f t="shared" si="27"/>
        <v>0</v>
      </c>
      <c r="AG98" s="11"/>
      <c r="AH98" s="9">
        <f t="shared" si="28"/>
        <v>0</v>
      </c>
      <c r="AI98" s="11"/>
      <c r="AJ98" s="9">
        <f t="shared" si="29"/>
        <v>0</v>
      </c>
      <c r="AK98" s="11"/>
      <c r="AL98" s="9">
        <f t="shared" si="30"/>
        <v>0</v>
      </c>
      <c r="AM98" s="10"/>
      <c r="AN98" s="12">
        <f t="shared" si="31"/>
        <v>0</v>
      </c>
      <c r="AO98" s="13">
        <f t="shared" si="37"/>
        <v>0</v>
      </c>
    </row>
    <row r="99" spans="1:41" hidden="1" x14ac:dyDescent="0.25">
      <c r="A99" s="14" t="s">
        <v>11</v>
      </c>
      <c r="B99" s="15" t="s">
        <v>110</v>
      </c>
      <c r="C99" s="44" t="s">
        <v>29</v>
      </c>
      <c r="D99" s="56">
        <f>65.64/12</f>
        <v>5.47</v>
      </c>
      <c r="E99" s="70">
        <v>0</v>
      </c>
      <c r="F99" s="9">
        <f t="shared" si="32"/>
        <v>0</v>
      </c>
      <c r="G99" s="69">
        <v>0</v>
      </c>
      <c r="H99" s="9">
        <f t="shared" si="33"/>
        <v>0</v>
      </c>
      <c r="I99" s="10"/>
      <c r="J99" s="9">
        <f t="shared" si="19"/>
        <v>0</v>
      </c>
      <c r="K99" s="11"/>
      <c r="L99" s="9">
        <f t="shared" si="20"/>
        <v>0</v>
      </c>
      <c r="M99" s="11"/>
      <c r="N99" s="9">
        <f t="shared" si="34"/>
        <v>0</v>
      </c>
      <c r="O99" s="10"/>
      <c r="P99" s="9">
        <f t="shared" si="21"/>
        <v>0</v>
      </c>
      <c r="Q99" s="10"/>
      <c r="R99" s="9">
        <f t="shared" si="22"/>
        <v>0</v>
      </c>
      <c r="S99" s="10"/>
      <c r="T99" s="9">
        <f t="shared" si="23"/>
        <v>0</v>
      </c>
      <c r="U99" s="11"/>
      <c r="V99" s="9">
        <f t="shared" si="24"/>
        <v>0</v>
      </c>
      <c r="W99" s="11"/>
      <c r="X99" s="9">
        <f t="shared" si="25"/>
        <v>0</v>
      </c>
      <c r="Y99" s="10"/>
      <c r="Z99" s="9">
        <f t="shared" si="35"/>
        <v>0</v>
      </c>
      <c r="AA99" s="11"/>
      <c r="AB99" s="9">
        <f t="shared" si="36"/>
        <v>0</v>
      </c>
      <c r="AC99" s="11"/>
      <c r="AD99" s="9">
        <f t="shared" si="26"/>
        <v>0</v>
      </c>
      <c r="AE99" s="11"/>
      <c r="AF99" s="9">
        <f t="shared" si="27"/>
        <v>0</v>
      </c>
      <c r="AG99" s="11"/>
      <c r="AH99" s="9">
        <f t="shared" si="28"/>
        <v>0</v>
      </c>
      <c r="AI99" s="11"/>
      <c r="AJ99" s="9">
        <f t="shared" si="29"/>
        <v>0</v>
      </c>
      <c r="AK99" s="11"/>
      <c r="AL99" s="9">
        <f t="shared" si="30"/>
        <v>0</v>
      </c>
      <c r="AM99" s="10"/>
      <c r="AN99" s="12">
        <f t="shared" si="31"/>
        <v>0</v>
      </c>
      <c r="AO99" s="13">
        <f t="shared" si="37"/>
        <v>0</v>
      </c>
    </row>
    <row r="100" spans="1:41" hidden="1" x14ac:dyDescent="0.25">
      <c r="A100" s="14" t="s">
        <v>11</v>
      </c>
      <c r="B100" s="15" t="s">
        <v>111</v>
      </c>
      <c r="C100" s="44" t="s">
        <v>29</v>
      </c>
      <c r="D100" s="56">
        <f>65.64/12</f>
        <v>5.47</v>
      </c>
      <c r="E100" s="70">
        <v>0</v>
      </c>
      <c r="F100" s="9">
        <f t="shared" si="32"/>
        <v>0</v>
      </c>
      <c r="G100" s="69">
        <v>0</v>
      </c>
      <c r="H100" s="9">
        <f t="shared" si="33"/>
        <v>0</v>
      </c>
      <c r="I100" s="10"/>
      <c r="J100" s="9">
        <f t="shared" si="19"/>
        <v>0</v>
      </c>
      <c r="K100" s="11"/>
      <c r="L100" s="9">
        <f t="shared" si="20"/>
        <v>0</v>
      </c>
      <c r="M100" s="11"/>
      <c r="N100" s="9">
        <f t="shared" si="34"/>
        <v>0</v>
      </c>
      <c r="O100" s="10"/>
      <c r="P100" s="9">
        <f t="shared" si="21"/>
        <v>0</v>
      </c>
      <c r="Q100" s="10"/>
      <c r="R100" s="9">
        <f t="shared" si="22"/>
        <v>0</v>
      </c>
      <c r="S100" s="10"/>
      <c r="T100" s="9">
        <f t="shared" si="23"/>
        <v>0</v>
      </c>
      <c r="U100" s="11"/>
      <c r="V100" s="9">
        <f t="shared" si="24"/>
        <v>0</v>
      </c>
      <c r="W100" s="11"/>
      <c r="X100" s="9">
        <f t="shared" si="25"/>
        <v>0</v>
      </c>
      <c r="Y100" s="10"/>
      <c r="Z100" s="9">
        <f t="shared" si="35"/>
        <v>0</v>
      </c>
      <c r="AA100" s="11"/>
      <c r="AB100" s="9">
        <f t="shared" si="36"/>
        <v>0</v>
      </c>
      <c r="AC100" s="11"/>
      <c r="AD100" s="9">
        <f t="shared" si="26"/>
        <v>0</v>
      </c>
      <c r="AE100" s="11"/>
      <c r="AF100" s="9">
        <f t="shared" si="27"/>
        <v>0</v>
      </c>
      <c r="AG100" s="11"/>
      <c r="AH100" s="9">
        <f t="shared" si="28"/>
        <v>0</v>
      </c>
      <c r="AI100" s="11"/>
      <c r="AJ100" s="9">
        <f t="shared" si="29"/>
        <v>0</v>
      </c>
      <c r="AK100" s="11"/>
      <c r="AL100" s="9">
        <f t="shared" si="30"/>
        <v>0</v>
      </c>
      <c r="AM100" s="10"/>
      <c r="AN100" s="12">
        <f t="shared" si="31"/>
        <v>0</v>
      </c>
      <c r="AO100" s="13">
        <f t="shared" si="37"/>
        <v>0</v>
      </c>
    </row>
    <row r="101" spans="1:41" hidden="1" x14ac:dyDescent="0.25">
      <c r="A101" s="14" t="s">
        <v>11</v>
      </c>
      <c r="B101" s="15" t="s">
        <v>456</v>
      </c>
      <c r="C101" s="44" t="s">
        <v>515</v>
      </c>
      <c r="D101" s="56">
        <v>44.54</v>
      </c>
      <c r="E101" s="70">
        <v>0</v>
      </c>
      <c r="F101" s="9">
        <f t="shared" si="32"/>
        <v>0</v>
      </c>
      <c r="G101" s="69">
        <v>0</v>
      </c>
      <c r="H101" s="9">
        <f t="shared" si="33"/>
        <v>0</v>
      </c>
      <c r="I101" s="10"/>
      <c r="J101" s="9">
        <f t="shared" si="19"/>
        <v>0</v>
      </c>
      <c r="K101" s="11"/>
      <c r="L101" s="9">
        <f t="shared" si="20"/>
        <v>0</v>
      </c>
      <c r="M101" s="11"/>
      <c r="N101" s="9">
        <f t="shared" si="34"/>
        <v>0</v>
      </c>
      <c r="O101" s="10"/>
      <c r="P101" s="9">
        <f t="shared" si="21"/>
        <v>0</v>
      </c>
      <c r="Q101" s="10"/>
      <c r="R101" s="9">
        <f t="shared" si="22"/>
        <v>0</v>
      </c>
      <c r="S101" s="10"/>
      <c r="T101" s="9">
        <f t="shared" si="23"/>
        <v>0</v>
      </c>
      <c r="U101" s="11"/>
      <c r="V101" s="9">
        <f t="shared" si="24"/>
        <v>0</v>
      </c>
      <c r="W101" s="11"/>
      <c r="X101" s="9">
        <f t="shared" si="25"/>
        <v>0</v>
      </c>
      <c r="Y101" s="10"/>
      <c r="Z101" s="9">
        <f t="shared" si="35"/>
        <v>0</v>
      </c>
      <c r="AA101" s="11"/>
      <c r="AB101" s="9">
        <f t="shared" si="36"/>
        <v>0</v>
      </c>
      <c r="AC101" s="11"/>
      <c r="AD101" s="9">
        <f t="shared" si="26"/>
        <v>0</v>
      </c>
      <c r="AE101" s="11"/>
      <c r="AF101" s="9">
        <f t="shared" si="27"/>
        <v>0</v>
      </c>
      <c r="AG101" s="11"/>
      <c r="AH101" s="9">
        <f t="shared" si="28"/>
        <v>0</v>
      </c>
      <c r="AI101" s="11"/>
      <c r="AJ101" s="9">
        <f t="shared" si="29"/>
        <v>0</v>
      </c>
      <c r="AK101" s="11"/>
      <c r="AL101" s="9">
        <f t="shared" si="30"/>
        <v>0</v>
      </c>
      <c r="AM101" s="10"/>
      <c r="AN101" s="12">
        <f t="shared" si="31"/>
        <v>0</v>
      </c>
      <c r="AO101" s="13">
        <f t="shared" si="37"/>
        <v>0</v>
      </c>
    </row>
    <row r="102" spans="1:41" hidden="1" x14ac:dyDescent="0.25">
      <c r="A102" s="14" t="s">
        <v>11</v>
      </c>
      <c r="B102" s="15" t="s">
        <v>112</v>
      </c>
      <c r="C102" s="42" t="s">
        <v>15</v>
      </c>
      <c r="D102" s="56">
        <v>2.0499999999999998</v>
      </c>
      <c r="E102" s="70">
        <v>0</v>
      </c>
      <c r="F102" s="9">
        <f t="shared" si="32"/>
        <v>0</v>
      </c>
      <c r="G102" s="69">
        <v>0</v>
      </c>
      <c r="H102" s="9">
        <f t="shared" si="33"/>
        <v>0</v>
      </c>
      <c r="I102" s="10"/>
      <c r="J102" s="9">
        <f t="shared" si="19"/>
        <v>0</v>
      </c>
      <c r="K102" s="11"/>
      <c r="L102" s="9">
        <f t="shared" si="20"/>
        <v>0</v>
      </c>
      <c r="M102" s="11"/>
      <c r="N102" s="9">
        <f t="shared" si="34"/>
        <v>0</v>
      </c>
      <c r="O102" s="10"/>
      <c r="P102" s="9">
        <f t="shared" si="21"/>
        <v>0</v>
      </c>
      <c r="Q102" s="10"/>
      <c r="R102" s="9">
        <f t="shared" si="22"/>
        <v>0</v>
      </c>
      <c r="S102" s="10"/>
      <c r="T102" s="9">
        <f t="shared" si="23"/>
        <v>0</v>
      </c>
      <c r="U102" s="11"/>
      <c r="V102" s="9">
        <f t="shared" si="24"/>
        <v>0</v>
      </c>
      <c r="W102" s="11"/>
      <c r="X102" s="9">
        <f t="shared" si="25"/>
        <v>0</v>
      </c>
      <c r="Y102" s="10"/>
      <c r="Z102" s="9">
        <f t="shared" si="35"/>
        <v>0</v>
      </c>
      <c r="AA102" s="11"/>
      <c r="AB102" s="9">
        <f t="shared" si="36"/>
        <v>0</v>
      </c>
      <c r="AC102" s="11"/>
      <c r="AD102" s="9">
        <f t="shared" si="26"/>
        <v>0</v>
      </c>
      <c r="AE102" s="11"/>
      <c r="AF102" s="9">
        <f t="shared" si="27"/>
        <v>0</v>
      </c>
      <c r="AG102" s="11"/>
      <c r="AH102" s="9">
        <f t="shared" si="28"/>
        <v>0</v>
      </c>
      <c r="AI102" s="11"/>
      <c r="AJ102" s="9">
        <f t="shared" si="29"/>
        <v>0</v>
      </c>
      <c r="AK102" s="11"/>
      <c r="AL102" s="9">
        <f t="shared" si="30"/>
        <v>0</v>
      </c>
      <c r="AM102" s="10"/>
      <c r="AN102" s="12">
        <f t="shared" si="31"/>
        <v>0</v>
      </c>
      <c r="AO102" s="13">
        <f t="shared" si="37"/>
        <v>0</v>
      </c>
    </row>
    <row r="103" spans="1:41" hidden="1" x14ac:dyDescent="0.25">
      <c r="A103" s="14" t="s">
        <v>11</v>
      </c>
      <c r="B103" s="15" t="s">
        <v>113</v>
      </c>
      <c r="C103" s="42" t="s">
        <v>15</v>
      </c>
      <c r="D103" s="56">
        <v>4.41</v>
      </c>
      <c r="E103" s="70">
        <v>0</v>
      </c>
      <c r="F103" s="9">
        <f t="shared" si="32"/>
        <v>0</v>
      </c>
      <c r="G103" s="69">
        <v>0</v>
      </c>
      <c r="H103" s="9">
        <f t="shared" si="33"/>
        <v>0</v>
      </c>
      <c r="I103" s="10"/>
      <c r="J103" s="9">
        <f t="shared" si="19"/>
        <v>0</v>
      </c>
      <c r="K103" s="11"/>
      <c r="L103" s="9">
        <f t="shared" si="20"/>
        <v>0</v>
      </c>
      <c r="M103" s="11"/>
      <c r="N103" s="9">
        <f t="shared" si="34"/>
        <v>0</v>
      </c>
      <c r="O103" s="10"/>
      <c r="P103" s="9">
        <f t="shared" si="21"/>
        <v>0</v>
      </c>
      <c r="Q103" s="10"/>
      <c r="R103" s="9">
        <f t="shared" si="22"/>
        <v>0</v>
      </c>
      <c r="S103" s="10"/>
      <c r="T103" s="9">
        <f t="shared" si="23"/>
        <v>0</v>
      </c>
      <c r="U103" s="11"/>
      <c r="V103" s="9">
        <f t="shared" si="24"/>
        <v>0</v>
      </c>
      <c r="W103" s="11"/>
      <c r="X103" s="9">
        <f t="shared" si="25"/>
        <v>0</v>
      </c>
      <c r="Y103" s="10"/>
      <c r="Z103" s="9">
        <f t="shared" si="35"/>
        <v>0</v>
      </c>
      <c r="AA103" s="11"/>
      <c r="AB103" s="9">
        <f t="shared" si="36"/>
        <v>0</v>
      </c>
      <c r="AC103" s="11"/>
      <c r="AD103" s="9">
        <f t="shared" si="26"/>
        <v>0</v>
      </c>
      <c r="AE103" s="11"/>
      <c r="AF103" s="9">
        <f t="shared" si="27"/>
        <v>0</v>
      </c>
      <c r="AG103" s="11"/>
      <c r="AH103" s="9">
        <f t="shared" si="28"/>
        <v>0</v>
      </c>
      <c r="AI103" s="11"/>
      <c r="AJ103" s="9">
        <f t="shared" si="29"/>
        <v>0</v>
      </c>
      <c r="AK103" s="11"/>
      <c r="AL103" s="9">
        <f t="shared" si="30"/>
        <v>0</v>
      </c>
      <c r="AM103" s="10"/>
      <c r="AN103" s="12">
        <f t="shared" si="31"/>
        <v>0</v>
      </c>
      <c r="AO103" s="13">
        <f t="shared" si="37"/>
        <v>0</v>
      </c>
    </row>
    <row r="104" spans="1:41" hidden="1" x14ac:dyDescent="0.25">
      <c r="A104" s="14" t="s">
        <v>11</v>
      </c>
      <c r="B104" s="15" t="s">
        <v>114</v>
      </c>
      <c r="C104" s="42" t="s">
        <v>15</v>
      </c>
      <c r="D104" s="56">
        <v>1.72</v>
      </c>
      <c r="E104" s="70">
        <v>0</v>
      </c>
      <c r="F104" s="9">
        <f t="shared" si="32"/>
        <v>0</v>
      </c>
      <c r="G104" s="69">
        <v>0</v>
      </c>
      <c r="H104" s="9">
        <f t="shared" si="33"/>
        <v>0</v>
      </c>
      <c r="I104" s="10"/>
      <c r="J104" s="9">
        <f t="shared" si="19"/>
        <v>0</v>
      </c>
      <c r="K104" s="11"/>
      <c r="L104" s="9">
        <f t="shared" si="20"/>
        <v>0</v>
      </c>
      <c r="M104" s="11"/>
      <c r="N104" s="9">
        <f t="shared" si="34"/>
        <v>0</v>
      </c>
      <c r="O104" s="84">
        <v>50</v>
      </c>
      <c r="P104" s="9">
        <f t="shared" si="21"/>
        <v>99.759999999999991</v>
      </c>
      <c r="Q104" s="10"/>
      <c r="R104" s="9">
        <f t="shared" si="22"/>
        <v>0</v>
      </c>
      <c r="S104" s="10"/>
      <c r="T104" s="9">
        <f t="shared" si="23"/>
        <v>0</v>
      </c>
      <c r="U104" s="11"/>
      <c r="V104" s="9">
        <f t="shared" si="24"/>
        <v>0</v>
      </c>
      <c r="W104" s="11"/>
      <c r="X104" s="9">
        <f t="shared" si="25"/>
        <v>0</v>
      </c>
      <c r="Y104" s="10"/>
      <c r="Z104" s="9">
        <f t="shared" si="35"/>
        <v>0</v>
      </c>
      <c r="AA104" s="11"/>
      <c r="AB104" s="9">
        <f t="shared" si="36"/>
        <v>0</v>
      </c>
      <c r="AC104" s="11"/>
      <c r="AD104" s="9">
        <f t="shared" si="26"/>
        <v>0</v>
      </c>
      <c r="AE104" s="11"/>
      <c r="AF104" s="9">
        <f t="shared" si="27"/>
        <v>0</v>
      </c>
      <c r="AG104" s="11"/>
      <c r="AH104" s="9">
        <f t="shared" si="28"/>
        <v>0</v>
      </c>
      <c r="AI104" s="11"/>
      <c r="AJ104" s="9">
        <f t="shared" si="29"/>
        <v>0</v>
      </c>
      <c r="AK104" s="11"/>
      <c r="AL104" s="9">
        <f t="shared" si="30"/>
        <v>0</v>
      </c>
      <c r="AM104" s="10"/>
      <c r="AN104" s="12">
        <f t="shared" si="31"/>
        <v>0</v>
      </c>
      <c r="AO104" s="13">
        <f t="shared" si="37"/>
        <v>99.759999999999991</v>
      </c>
    </row>
    <row r="105" spans="1:41" hidden="1" x14ac:dyDescent="0.25">
      <c r="A105" s="14" t="s">
        <v>11</v>
      </c>
      <c r="B105" s="15" t="s">
        <v>115</v>
      </c>
      <c r="C105" s="42" t="s">
        <v>15</v>
      </c>
      <c r="D105" s="56">
        <f>273/100</f>
        <v>2.73</v>
      </c>
      <c r="E105" s="70">
        <v>0</v>
      </c>
      <c r="F105" s="9">
        <f t="shared" si="32"/>
        <v>0</v>
      </c>
      <c r="G105" s="69">
        <v>0</v>
      </c>
      <c r="H105" s="9">
        <f t="shared" si="33"/>
        <v>0</v>
      </c>
      <c r="I105" s="10"/>
      <c r="J105" s="9">
        <f t="shared" si="19"/>
        <v>0</v>
      </c>
      <c r="K105" s="11"/>
      <c r="L105" s="9">
        <f t="shared" si="20"/>
        <v>0</v>
      </c>
      <c r="M105" s="11"/>
      <c r="N105" s="9">
        <f t="shared" si="34"/>
        <v>0</v>
      </c>
      <c r="O105" s="10"/>
      <c r="P105" s="9">
        <f t="shared" si="21"/>
        <v>0</v>
      </c>
      <c r="Q105" s="10"/>
      <c r="R105" s="9">
        <f t="shared" si="22"/>
        <v>0</v>
      </c>
      <c r="S105" s="10"/>
      <c r="T105" s="9">
        <f t="shared" si="23"/>
        <v>0</v>
      </c>
      <c r="U105" s="11"/>
      <c r="V105" s="9">
        <f t="shared" si="24"/>
        <v>0</v>
      </c>
      <c r="W105" s="11"/>
      <c r="X105" s="9">
        <f t="shared" si="25"/>
        <v>0</v>
      </c>
      <c r="Y105" s="10"/>
      <c r="Z105" s="9">
        <f t="shared" si="35"/>
        <v>0</v>
      </c>
      <c r="AA105" s="11"/>
      <c r="AB105" s="9">
        <f t="shared" si="36"/>
        <v>0</v>
      </c>
      <c r="AC105" s="11"/>
      <c r="AD105" s="9">
        <f t="shared" si="26"/>
        <v>0</v>
      </c>
      <c r="AE105" s="11"/>
      <c r="AF105" s="9">
        <f t="shared" si="27"/>
        <v>0</v>
      </c>
      <c r="AG105" s="11"/>
      <c r="AH105" s="9">
        <f t="shared" si="28"/>
        <v>0</v>
      </c>
      <c r="AI105" s="11"/>
      <c r="AJ105" s="9">
        <f t="shared" si="29"/>
        <v>0</v>
      </c>
      <c r="AK105" s="11"/>
      <c r="AL105" s="9">
        <f t="shared" si="30"/>
        <v>0</v>
      </c>
      <c r="AM105" s="10"/>
      <c r="AN105" s="12">
        <f t="shared" si="31"/>
        <v>0</v>
      </c>
      <c r="AO105" s="13">
        <f t="shared" si="37"/>
        <v>0</v>
      </c>
    </row>
    <row r="106" spans="1:41" hidden="1" x14ac:dyDescent="0.25">
      <c r="A106" s="14" t="s">
        <v>11</v>
      </c>
      <c r="B106" s="15" t="s">
        <v>116</v>
      </c>
      <c r="C106" s="42" t="s">
        <v>15</v>
      </c>
      <c r="D106" s="56">
        <v>0.53</v>
      </c>
      <c r="E106" s="70">
        <v>0</v>
      </c>
      <c r="F106" s="9">
        <f t="shared" si="32"/>
        <v>0</v>
      </c>
      <c r="G106" s="69">
        <v>0</v>
      </c>
      <c r="H106" s="9">
        <f t="shared" si="33"/>
        <v>0</v>
      </c>
      <c r="I106" s="10"/>
      <c r="J106" s="9">
        <f t="shared" si="19"/>
        <v>0</v>
      </c>
      <c r="K106" s="11"/>
      <c r="L106" s="9">
        <f t="shared" si="20"/>
        <v>0</v>
      </c>
      <c r="M106" s="11"/>
      <c r="N106" s="9">
        <f t="shared" si="34"/>
        <v>0</v>
      </c>
      <c r="O106" s="10"/>
      <c r="P106" s="9">
        <f t="shared" si="21"/>
        <v>0</v>
      </c>
      <c r="Q106" s="10"/>
      <c r="R106" s="9">
        <f t="shared" si="22"/>
        <v>0</v>
      </c>
      <c r="S106" s="10"/>
      <c r="T106" s="9">
        <f t="shared" si="23"/>
        <v>0</v>
      </c>
      <c r="U106" s="11"/>
      <c r="V106" s="9">
        <f t="shared" si="24"/>
        <v>0</v>
      </c>
      <c r="W106" s="11"/>
      <c r="X106" s="9">
        <f t="shared" si="25"/>
        <v>0</v>
      </c>
      <c r="Y106" s="10"/>
      <c r="Z106" s="9">
        <f t="shared" si="35"/>
        <v>0</v>
      </c>
      <c r="AA106" s="11"/>
      <c r="AB106" s="9">
        <f t="shared" si="36"/>
        <v>0</v>
      </c>
      <c r="AC106" s="11"/>
      <c r="AD106" s="9">
        <f t="shared" si="26"/>
        <v>0</v>
      </c>
      <c r="AE106" s="11"/>
      <c r="AF106" s="9">
        <f t="shared" si="27"/>
        <v>0</v>
      </c>
      <c r="AG106" s="11"/>
      <c r="AH106" s="9">
        <f t="shared" si="28"/>
        <v>0</v>
      </c>
      <c r="AI106" s="11"/>
      <c r="AJ106" s="9">
        <f t="shared" si="29"/>
        <v>0</v>
      </c>
      <c r="AK106" s="11"/>
      <c r="AL106" s="9">
        <f t="shared" si="30"/>
        <v>0</v>
      </c>
      <c r="AM106" s="10"/>
      <c r="AN106" s="12">
        <f t="shared" si="31"/>
        <v>0</v>
      </c>
      <c r="AO106" s="13">
        <f t="shared" si="37"/>
        <v>0</v>
      </c>
    </row>
    <row r="107" spans="1:41" hidden="1" x14ac:dyDescent="0.25">
      <c r="A107" s="14" t="s">
        <v>11</v>
      </c>
      <c r="B107" s="15" t="s">
        <v>457</v>
      </c>
      <c r="C107" s="42" t="s">
        <v>15</v>
      </c>
      <c r="D107" s="56">
        <v>27</v>
      </c>
      <c r="E107" s="70">
        <v>0</v>
      </c>
      <c r="F107" s="9">
        <f t="shared" si="32"/>
        <v>0</v>
      </c>
      <c r="G107" s="69">
        <v>0</v>
      </c>
      <c r="H107" s="9">
        <f t="shared" si="33"/>
        <v>0</v>
      </c>
      <c r="I107" s="10"/>
      <c r="J107" s="9">
        <f t="shared" si="19"/>
        <v>0</v>
      </c>
      <c r="K107" s="11"/>
      <c r="L107" s="9">
        <f t="shared" si="20"/>
        <v>0</v>
      </c>
      <c r="M107" s="11"/>
      <c r="N107" s="9">
        <f t="shared" si="34"/>
        <v>0</v>
      </c>
      <c r="O107" s="10"/>
      <c r="P107" s="9">
        <f t="shared" si="21"/>
        <v>0</v>
      </c>
      <c r="Q107" s="10"/>
      <c r="R107" s="9">
        <f t="shared" si="22"/>
        <v>0</v>
      </c>
      <c r="S107" s="10"/>
      <c r="T107" s="9">
        <f t="shared" si="23"/>
        <v>0</v>
      </c>
      <c r="U107" s="11"/>
      <c r="V107" s="9">
        <f t="shared" si="24"/>
        <v>0</v>
      </c>
      <c r="W107" s="11"/>
      <c r="X107" s="9">
        <f t="shared" si="25"/>
        <v>0</v>
      </c>
      <c r="Y107" s="10"/>
      <c r="Z107" s="9">
        <f t="shared" si="35"/>
        <v>0</v>
      </c>
      <c r="AA107" s="11"/>
      <c r="AB107" s="9">
        <f t="shared" si="36"/>
        <v>0</v>
      </c>
      <c r="AC107" s="11"/>
      <c r="AD107" s="9">
        <f t="shared" si="26"/>
        <v>0</v>
      </c>
      <c r="AE107" s="11"/>
      <c r="AF107" s="9">
        <f t="shared" si="27"/>
        <v>0</v>
      </c>
      <c r="AG107" s="11"/>
      <c r="AH107" s="9">
        <f t="shared" si="28"/>
        <v>0</v>
      </c>
      <c r="AI107" s="11"/>
      <c r="AJ107" s="9">
        <f t="shared" si="29"/>
        <v>0</v>
      </c>
      <c r="AK107" s="11"/>
      <c r="AL107" s="9">
        <f t="shared" si="30"/>
        <v>0</v>
      </c>
      <c r="AM107" s="10"/>
      <c r="AN107" s="12">
        <f t="shared" si="31"/>
        <v>0</v>
      </c>
      <c r="AO107" s="13">
        <f t="shared" si="37"/>
        <v>0</v>
      </c>
    </row>
    <row r="108" spans="1:41" hidden="1" x14ac:dyDescent="0.25">
      <c r="A108" s="14" t="s">
        <v>11</v>
      </c>
      <c r="B108" s="15" t="s">
        <v>458</v>
      </c>
      <c r="C108" s="42" t="s">
        <v>15</v>
      </c>
      <c r="D108" s="56">
        <v>37.07</v>
      </c>
      <c r="E108" s="70">
        <v>0</v>
      </c>
      <c r="F108" s="9">
        <f t="shared" si="32"/>
        <v>0</v>
      </c>
      <c r="G108" s="69">
        <v>0</v>
      </c>
      <c r="H108" s="9">
        <f t="shared" si="33"/>
        <v>0</v>
      </c>
      <c r="I108" s="10"/>
      <c r="J108" s="9">
        <f t="shared" si="19"/>
        <v>0</v>
      </c>
      <c r="K108" s="11"/>
      <c r="L108" s="9">
        <f t="shared" si="20"/>
        <v>0</v>
      </c>
      <c r="M108" s="71">
        <v>12</v>
      </c>
      <c r="N108" s="9">
        <f t="shared" si="34"/>
        <v>516.01440000000002</v>
      </c>
      <c r="O108" s="10"/>
      <c r="P108" s="9">
        <f t="shared" si="21"/>
        <v>0</v>
      </c>
      <c r="Q108" s="10"/>
      <c r="R108" s="9">
        <f t="shared" si="22"/>
        <v>0</v>
      </c>
      <c r="S108" s="10"/>
      <c r="T108" s="9">
        <f t="shared" si="23"/>
        <v>0</v>
      </c>
      <c r="U108" s="11"/>
      <c r="V108" s="9">
        <f t="shared" si="24"/>
        <v>0</v>
      </c>
      <c r="W108" s="11"/>
      <c r="X108" s="9">
        <f t="shared" si="25"/>
        <v>0</v>
      </c>
      <c r="Y108" s="10"/>
      <c r="Z108" s="9">
        <f t="shared" si="35"/>
        <v>0</v>
      </c>
      <c r="AA108" s="11"/>
      <c r="AB108" s="9">
        <f t="shared" si="36"/>
        <v>0</v>
      </c>
      <c r="AC108" s="11"/>
      <c r="AD108" s="9">
        <f t="shared" si="26"/>
        <v>0</v>
      </c>
      <c r="AE108" s="11"/>
      <c r="AF108" s="65">
        <f t="shared" si="27"/>
        <v>0</v>
      </c>
      <c r="AG108" s="11"/>
      <c r="AH108" s="9">
        <f t="shared" si="28"/>
        <v>0</v>
      </c>
      <c r="AI108" s="11"/>
      <c r="AJ108" s="9">
        <f t="shared" si="29"/>
        <v>0</v>
      </c>
      <c r="AK108" s="11"/>
      <c r="AL108" s="9">
        <f t="shared" si="30"/>
        <v>0</v>
      </c>
      <c r="AM108" s="10"/>
      <c r="AN108" s="12">
        <f t="shared" si="31"/>
        <v>0</v>
      </c>
      <c r="AO108" s="13">
        <f t="shared" si="37"/>
        <v>516.01440000000002</v>
      </c>
    </row>
    <row r="109" spans="1:41" hidden="1" x14ac:dyDescent="0.25">
      <c r="A109" s="14" t="s">
        <v>11</v>
      </c>
      <c r="B109" s="15" t="s">
        <v>117</v>
      </c>
      <c r="C109" s="42" t="s">
        <v>15</v>
      </c>
      <c r="D109" s="56">
        <v>28.3</v>
      </c>
      <c r="E109" s="70">
        <v>0</v>
      </c>
      <c r="F109" s="9">
        <f t="shared" si="32"/>
        <v>0</v>
      </c>
      <c r="G109" s="69">
        <v>0</v>
      </c>
      <c r="H109" s="9">
        <f t="shared" si="33"/>
        <v>0</v>
      </c>
      <c r="I109" s="10"/>
      <c r="J109" s="9">
        <f t="shared" si="19"/>
        <v>0</v>
      </c>
      <c r="K109" s="11"/>
      <c r="L109" s="9">
        <f t="shared" si="20"/>
        <v>0</v>
      </c>
      <c r="M109" s="11"/>
      <c r="N109" s="9">
        <f t="shared" si="34"/>
        <v>0</v>
      </c>
      <c r="O109" s="10"/>
      <c r="P109" s="9">
        <f t="shared" si="21"/>
        <v>0</v>
      </c>
      <c r="Q109" s="10"/>
      <c r="R109" s="9">
        <f t="shared" si="22"/>
        <v>0</v>
      </c>
      <c r="S109" s="10"/>
      <c r="T109" s="9">
        <f t="shared" si="23"/>
        <v>0</v>
      </c>
      <c r="U109" s="11"/>
      <c r="V109" s="9">
        <f t="shared" si="24"/>
        <v>0</v>
      </c>
      <c r="W109" s="11"/>
      <c r="X109" s="9">
        <f t="shared" si="25"/>
        <v>0</v>
      </c>
      <c r="Y109" s="10"/>
      <c r="Z109" s="9">
        <f t="shared" si="35"/>
        <v>0</v>
      </c>
      <c r="AA109" s="11"/>
      <c r="AB109" s="9">
        <f t="shared" si="36"/>
        <v>0</v>
      </c>
      <c r="AC109" s="71">
        <v>2</v>
      </c>
      <c r="AD109" s="9">
        <f t="shared" si="26"/>
        <v>65.655999999999992</v>
      </c>
      <c r="AE109" s="11"/>
      <c r="AF109" s="9">
        <f t="shared" si="27"/>
        <v>0</v>
      </c>
      <c r="AG109" s="11"/>
      <c r="AH109" s="9">
        <f t="shared" si="28"/>
        <v>0</v>
      </c>
      <c r="AI109" s="11"/>
      <c r="AJ109" s="9">
        <f t="shared" si="29"/>
        <v>0</v>
      </c>
      <c r="AK109" s="11"/>
      <c r="AL109" s="9">
        <f t="shared" si="30"/>
        <v>0</v>
      </c>
      <c r="AM109" s="10"/>
      <c r="AN109" s="12">
        <f t="shared" si="31"/>
        <v>0</v>
      </c>
      <c r="AO109" s="13">
        <f t="shared" si="37"/>
        <v>65.655999999999992</v>
      </c>
    </row>
    <row r="110" spans="1:41" hidden="1" x14ac:dyDescent="0.25">
      <c r="A110" s="14" t="s">
        <v>11</v>
      </c>
      <c r="B110" s="15" t="s">
        <v>118</v>
      </c>
      <c r="C110" s="42" t="s">
        <v>15</v>
      </c>
      <c r="D110" s="56">
        <v>18.28</v>
      </c>
      <c r="E110" s="70">
        <v>0</v>
      </c>
      <c r="F110" s="9">
        <f t="shared" si="32"/>
        <v>0</v>
      </c>
      <c r="G110" s="69">
        <v>0</v>
      </c>
      <c r="H110" s="9">
        <f t="shared" si="33"/>
        <v>0</v>
      </c>
      <c r="I110" s="10"/>
      <c r="J110" s="9">
        <f t="shared" si="19"/>
        <v>0</v>
      </c>
      <c r="K110" s="11"/>
      <c r="L110" s="9">
        <f t="shared" si="20"/>
        <v>0</v>
      </c>
      <c r="M110" s="11"/>
      <c r="N110" s="9">
        <f t="shared" si="34"/>
        <v>0</v>
      </c>
      <c r="O110" s="10"/>
      <c r="P110" s="9">
        <f t="shared" si="21"/>
        <v>0</v>
      </c>
      <c r="Q110" s="10"/>
      <c r="R110" s="9">
        <f t="shared" si="22"/>
        <v>0</v>
      </c>
      <c r="S110" s="10"/>
      <c r="T110" s="9">
        <f t="shared" si="23"/>
        <v>0</v>
      </c>
      <c r="U110" s="11"/>
      <c r="V110" s="9">
        <f t="shared" si="24"/>
        <v>0</v>
      </c>
      <c r="W110" s="11"/>
      <c r="X110" s="9">
        <f t="shared" si="25"/>
        <v>0</v>
      </c>
      <c r="Y110" s="10"/>
      <c r="Z110" s="9">
        <f t="shared" si="35"/>
        <v>0</v>
      </c>
      <c r="AA110" s="11"/>
      <c r="AB110" s="9">
        <f t="shared" si="36"/>
        <v>0</v>
      </c>
      <c r="AC110" s="11"/>
      <c r="AD110" s="9">
        <f t="shared" si="26"/>
        <v>0</v>
      </c>
      <c r="AE110" s="11"/>
      <c r="AF110" s="9">
        <f t="shared" si="27"/>
        <v>0</v>
      </c>
      <c r="AG110" s="11"/>
      <c r="AH110" s="9">
        <f t="shared" si="28"/>
        <v>0</v>
      </c>
      <c r="AI110" s="11"/>
      <c r="AJ110" s="9">
        <f t="shared" si="29"/>
        <v>0</v>
      </c>
      <c r="AK110" s="11"/>
      <c r="AL110" s="9">
        <f t="shared" si="30"/>
        <v>0</v>
      </c>
      <c r="AM110" s="10"/>
      <c r="AN110" s="12">
        <f t="shared" si="31"/>
        <v>0</v>
      </c>
      <c r="AO110" s="13">
        <f t="shared" si="37"/>
        <v>0</v>
      </c>
    </row>
    <row r="111" spans="1:41" hidden="1" x14ac:dyDescent="0.25">
      <c r="A111" s="14" t="s">
        <v>11</v>
      </c>
      <c r="B111" s="15" t="s">
        <v>119</v>
      </c>
      <c r="C111" s="42" t="s">
        <v>15</v>
      </c>
      <c r="D111" s="56">
        <v>18.28</v>
      </c>
      <c r="E111" s="70">
        <v>0</v>
      </c>
      <c r="F111" s="9">
        <f t="shared" si="32"/>
        <v>0</v>
      </c>
      <c r="G111" s="69">
        <v>0</v>
      </c>
      <c r="H111" s="9">
        <f t="shared" si="33"/>
        <v>0</v>
      </c>
      <c r="I111" s="10"/>
      <c r="J111" s="9">
        <f t="shared" si="19"/>
        <v>0</v>
      </c>
      <c r="K111" s="11"/>
      <c r="L111" s="9">
        <f t="shared" si="20"/>
        <v>0</v>
      </c>
      <c r="M111" s="11"/>
      <c r="N111" s="9">
        <f t="shared" si="34"/>
        <v>0</v>
      </c>
      <c r="O111" s="10"/>
      <c r="P111" s="9">
        <f t="shared" si="21"/>
        <v>0</v>
      </c>
      <c r="Q111" s="10"/>
      <c r="R111" s="9">
        <f t="shared" si="22"/>
        <v>0</v>
      </c>
      <c r="S111" s="10"/>
      <c r="T111" s="9">
        <f t="shared" si="23"/>
        <v>0</v>
      </c>
      <c r="U111" s="11"/>
      <c r="V111" s="9">
        <f t="shared" si="24"/>
        <v>0</v>
      </c>
      <c r="W111" s="11"/>
      <c r="X111" s="9">
        <f t="shared" si="25"/>
        <v>0</v>
      </c>
      <c r="Y111" s="10"/>
      <c r="Z111" s="9">
        <f t="shared" si="35"/>
        <v>0</v>
      </c>
      <c r="AA111" s="11"/>
      <c r="AB111" s="9">
        <f t="shared" si="36"/>
        <v>0</v>
      </c>
      <c r="AC111" s="11"/>
      <c r="AD111" s="9">
        <f t="shared" si="26"/>
        <v>0</v>
      </c>
      <c r="AE111" s="11"/>
      <c r="AF111" s="9">
        <f t="shared" si="27"/>
        <v>0</v>
      </c>
      <c r="AG111" s="11"/>
      <c r="AH111" s="9">
        <f t="shared" si="28"/>
        <v>0</v>
      </c>
      <c r="AI111" s="11"/>
      <c r="AJ111" s="9">
        <f t="shared" si="29"/>
        <v>0</v>
      </c>
      <c r="AK111" s="11"/>
      <c r="AL111" s="9">
        <f t="shared" si="30"/>
        <v>0</v>
      </c>
      <c r="AM111" s="10"/>
      <c r="AN111" s="12">
        <f t="shared" si="31"/>
        <v>0</v>
      </c>
      <c r="AO111" s="13">
        <f t="shared" si="37"/>
        <v>0</v>
      </c>
    </row>
    <row r="112" spans="1:41" hidden="1" x14ac:dyDescent="0.25">
      <c r="A112" s="14" t="s">
        <v>11</v>
      </c>
      <c r="B112" s="15" t="s">
        <v>120</v>
      </c>
      <c r="C112" s="42" t="s">
        <v>15</v>
      </c>
      <c r="D112" s="56">
        <v>37.5</v>
      </c>
      <c r="E112" s="70">
        <v>0</v>
      </c>
      <c r="F112" s="9">
        <f t="shared" si="32"/>
        <v>0</v>
      </c>
      <c r="G112" s="69">
        <v>1</v>
      </c>
      <c r="H112" s="9">
        <f t="shared" si="33"/>
        <v>37.5</v>
      </c>
      <c r="I112" s="10"/>
      <c r="J112" s="9">
        <f t="shared" si="19"/>
        <v>0</v>
      </c>
      <c r="K112" s="11"/>
      <c r="L112" s="9">
        <f t="shared" si="20"/>
        <v>0</v>
      </c>
      <c r="M112" s="11"/>
      <c r="N112" s="9">
        <f t="shared" si="34"/>
        <v>0</v>
      </c>
      <c r="O112" s="10"/>
      <c r="P112" s="9">
        <f t="shared" si="21"/>
        <v>0</v>
      </c>
      <c r="Q112" s="10"/>
      <c r="R112" s="9">
        <f t="shared" si="22"/>
        <v>0</v>
      </c>
      <c r="S112" s="10"/>
      <c r="T112" s="9">
        <f t="shared" si="23"/>
        <v>0</v>
      </c>
      <c r="U112" s="11"/>
      <c r="V112" s="9">
        <f t="shared" si="24"/>
        <v>0</v>
      </c>
      <c r="W112" s="11"/>
      <c r="X112" s="9">
        <f t="shared" si="25"/>
        <v>0</v>
      </c>
      <c r="Y112" s="10"/>
      <c r="Z112" s="9">
        <f t="shared" si="35"/>
        <v>0</v>
      </c>
      <c r="AA112" s="11"/>
      <c r="AB112" s="9">
        <f t="shared" si="36"/>
        <v>0</v>
      </c>
      <c r="AC112" s="11"/>
      <c r="AD112" s="9">
        <f t="shared" si="26"/>
        <v>0</v>
      </c>
      <c r="AE112" s="11"/>
      <c r="AF112" s="9">
        <f t="shared" si="27"/>
        <v>0</v>
      </c>
      <c r="AG112" s="11"/>
      <c r="AH112" s="9">
        <f t="shared" si="28"/>
        <v>0</v>
      </c>
      <c r="AI112" s="11"/>
      <c r="AJ112" s="9">
        <f t="shared" si="29"/>
        <v>0</v>
      </c>
      <c r="AK112" s="11"/>
      <c r="AL112" s="9">
        <f t="shared" si="30"/>
        <v>0</v>
      </c>
      <c r="AM112" s="10"/>
      <c r="AN112" s="12">
        <f t="shared" si="31"/>
        <v>0</v>
      </c>
      <c r="AO112" s="13">
        <f t="shared" si="37"/>
        <v>37.5</v>
      </c>
    </row>
    <row r="113" spans="1:41" hidden="1" x14ac:dyDescent="0.25">
      <c r="A113" s="14" t="s">
        <v>121</v>
      </c>
      <c r="B113" s="15" t="s">
        <v>122</v>
      </c>
      <c r="C113" s="48" t="s">
        <v>437</v>
      </c>
      <c r="D113" s="56">
        <f>0.6*100</f>
        <v>60</v>
      </c>
      <c r="E113" s="70">
        <v>0</v>
      </c>
      <c r="F113" s="9">
        <f t="shared" si="32"/>
        <v>0</v>
      </c>
      <c r="G113" s="69">
        <v>0</v>
      </c>
      <c r="H113" s="9">
        <f t="shared" si="33"/>
        <v>0</v>
      </c>
      <c r="I113" s="10"/>
      <c r="J113" s="9">
        <f t="shared" si="19"/>
        <v>0</v>
      </c>
      <c r="K113" s="11"/>
      <c r="L113" s="9">
        <f t="shared" si="20"/>
        <v>0</v>
      </c>
      <c r="M113" s="11"/>
      <c r="N113" s="9">
        <f t="shared" si="34"/>
        <v>0</v>
      </c>
      <c r="O113" s="10"/>
      <c r="P113" s="9">
        <f t="shared" si="21"/>
        <v>0</v>
      </c>
      <c r="Q113" s="10"/>
      <c r="R113" s="9">
        <f t="shared" si="22"/>
        <v>0</v>
      </c>
      <c r="S113" s="10"/>
      <c r="T113" s="9">
        <f t="shared" si="23"/>
        <v>0</v>
      </c>
      <c r="U113" s="11"/>
      <c r="V113" s="9">
        <f t="shared" si="24"/>
        <v>0</v>
      </c>
      <c r="W113" s="11"/>
      <c r="X113" s="9">
        <f t="shared" si="25"/>
        <v>0</v>
      </c>
      <c r="Y113" s="10"/>
      <c r="Z113" s="9">
        <f t="shared" si="35"/>
        <v>0</v>
      </c>
      <c r="AA113" s="10"/>
      <c r="AB113" s="9">
        <f t="shared" si="36"/>
        <v>0</v>
      </c>
      <c r="AC113" s="71">
        <v>1</v>
      </c>
      <c r="AD113" s="9">
        <f t="shared" si="26"/>
        <v>69.599999999999994</v>
      </c>
      <c r="AE113" s="11"/>
      <c r="AF113" s="9">
        <f t="shared" si="27"/>
        <v>0</v>
      </c>
      <c r="AG113" s="11"/>
      <c r="AH113" s="9">
        <f t="shared" si="28"/>
        <v>0</v>
      </c>
      <c r="AI113" s="11">
        <v>1</v>
      </c>
      <c r="AJ113" s="9">
        <f t="shared" si="29"/>
        <v>69.599999999999994</v>
      </c>
      <c r="AK113" s="11"/>
      <c r="AL113" s="9">
        <f t="shared" si="30"/>
        <v>0</v>
      </c>
      <c r="AM113" s="10"/>
      <c r="AN113" s="12">
        <f t="shared" si="31"/>
        <v>0</v>
      </c>
      <c r="AO113" s="13">
        <f t="shared" si="37"/>
        <v>69.599999999999994</v>
      </c>
    </row>
    <row r="114" spans="1:41" hidden="1" x14ac:dyDescent="0.25">
      <c r="A114" s="14" t="s">
        <v>121</v>
      </c>
      <c r="B114" s="15" t="s">
        <v>123</v>
      </c>
      <c r="C114" s="49" t="s">
        <v>438</v>
      </c>
      <c r="D114" s="57">
        <f>0.09*50</f>
        <v>4.5</v>
      </c>
      <c r="E114" s="70">
        <v>0</v>
      </c>
      <c r="F114" s="9">
        <f t="shared" si="32"/>
        <v>0</v>
      </c>
      <c r="G114" s="69">
        <v>0</v>
      </c>
      <c r="H114" s="9">
        <f t="shared" si="33"/>
        <v>0</v>
      </c>
      <c r="I114" s="10"/>
      <c r="J114" s="9">
        <f t="shared" si="19"/>
        <v>0</v>
      </c>
      <c r="K114" s="11"/>
      <c r="L114" s="9">
        <f t="shared" si="20"/>
        <v>0</v>
      </c>
      <c r="M114" s="11"/>
      <c r="N114" s="9">
        <f t="shared" si="34"/>
        <v>0</v>
      </c>
      <c r="O114" s="10"/>
      <c r="P114" s="9">
        <f t="shared" si="21"/>
        <v>0</v>
      </c>
      <c r="Q114" s="10"/>
      <c r="R114" s="9">
        <f t="shared" si="22"/>
        <v>0</v>
      </c>
      <c r="S114" s="10"/>
      <c r="T114" s="9">
        <f t="shared" si="23"/>
        <v>0</v>
      </c>
      <c r="U114" s="11"/>
      <c r="V114" s="9">
        <f t="shared" si="24"/>
        <v>0</v>
      </c>
      <c r="W114" s="11"/>
      <c r="X114" s="9">
        <f t="shared" si="25"/>
        <v>0</v>
      </c>
      <c r="Y114" s="10"/>
      <c r="Z114" s="9">
        <f t="shared" si="35"/>
        <v>0</v>
      </c>
      <c r="AA114" s="11"/>
      <c r="AB114" s="9">
        <f t="shared" si="36"/>
        <v>0</v>
      </c>
      <c r="AC114" s="11"/>
      <c r="AD114" s="9">
        <f t="shared" si="26"/>
        <v>0</v>
      </c>
      <c r="AE114" s="11"/>
      <c r="AF114" s="9">
        <f t="shared" si="27"/>
        <v>0</v>
      </c>
      <c r="AG114" s="11"/>
      <c r="AH114" s="9">
        <f t="shared" si="28"/>
        <v>0</v>
      </c>
      <c r="AI114" s="11"/>
      <c r="AJ114" s="9">
        <f t="shared" si="29"/>
        <v>0</v>
      </c>
      <c r="AK114" s="11"/>
      <c r="AL114" s="9">
        <f t="shared" si="30"/>
        <v>0</v>
      </c>
      <c r="AM114" s="10"/>
      <c r="AN114" s="12">
        <f t="shared" si="31"/>
        <v>0</v>
      </c>
      <c r="AO114" s="13">
        <f t="shared" si="37"/>
        <v>0</v>
      </c>
    </row>
    <row r="115" spans="1:41" hidden="1" x14ac:dyDescent="0.25">
      <c r="A115" s="14" t="s">
        <v>121</v>
      </c>
      <c r="B115" s="15" t="s">
        <v>124</v>
      </c>
      <c r="C115" s="49" t="s">
        <v>438</v>
      </c>
      <c r="D115" s="57">
        <f>0.09*50</f>
        <v>4.5</v>
      </c>
      <c r="E115" s="70">
        <v>0</v>
      </c>
      <c r="F115" s="9">
        <f t="shared" si="32"/>
        <v>0</v>
      </c>
      <c r="G115" s="69">
        <v>0</v>
      </c>
      <c r="H115" s="9">
        <f t="shared" si="33"/>
        <v>0</v>
      </c>
      <c r="I115" s="10"/>
      <c r="J115" s="9">
        <f t="shared" si="19"/>
        <v>0</v>
      </c>
      <c r="K115" s="11"/>
      <c r="L115" s="9">
        <f t="shared" si="20"/>
        <v>0</v>
      </c>
      <c r="M115" s="11"/>
      <c r="N115" s="9">
        <f t="shared" si="34"/>
        <v>0</v>
      </c>
      <c r="O115" s="10"/>
      <c r="P115" s="9">
        <f t="shared" si="21"/>
        <v>0</v>
      </c>
      <c r="Q115" s="10"/>
      <c r="R115" s="9">
        <f t="shared" si="22"/>
        <v>0</v>
      </c>
      <c r="S115" s="10"/>
      <c r="T115" s="9">
        <f t="shared" si="23"/>
        <v>0</v>
      </c>
      <c r="U115" s="11"/>
      <c r="V115" s="9">
        <f t="shared" si="24"/>
        <v>0</v>
      </c>
      <c r="W115" s="11"/>
      <c r="X115" s="9">
        <f t="shared" si="25"/>
        <v>0</v>
      </c>
      <c r="Y115" s="10"/>
      <c r="Z115" s="9">
        <f t="shared" si="35"/>
        <v>0</v>
      </c>
      <c r="AA115" s="11"/>
      <c r="AB115" s="9">
        <f t="shared" si="36"/>
        <v>0</v>
      </c>
      <c r="AC115" s="11"/>
      <c r="AD115" s="9">
        <f t="shared" si="26"/>
        <v>0</v>
      </c>
      <c r="AE115" s="11"/>
      <c r="AF115" s="9">
        <f t="shared" si="27"/>
        <v>0</v>
      </c>
      <c r="AG115" s="11"/>
      <c r="AH115" s="9">
        <f t="shared" si="28"/>
        <v>0</v>
      </c>
      <c r="AI115" s="11"/>
      <c r="AJ115" s="9">
        <f t="shared" si="29"/>
        <v>0</v>
      </c>
      <c r="AK115" s="11"/>
      <c r="AL115" s="9">
        <f t="shared" si="30"/>
        <v>0</v>
      </c>
      <c r="AM115" s="10"/>
      <c r="AN115" s="12">
        <f t="shared" si="31"/>
        <v>0</v>
      </c>
      <c r="AO115" s="13">
        <f t="shared" si="37"/>
        <v>0</v>
      </c>
    </row>
    <row r="116" spans="1:41" hidden="1" x14ac:dyDescent="0.25">
      <c r="A116" s="14" t="s">
        <v>121</v>
      </c>
      <c r="B116" s="15" t="s">
        <v>125</v>
      </c>
      <c r="C116" s="49" t="s">
        <v>438</v>
      </c>
      <c r="D116" s="57">
        <f>0.28*50</f>
        <v>14.000000000000002</v>
      </c>
      <c r="E116" s="70">
        <v>0</v>
      </c>
      <c r="F116" s="9">
        <f t="shared" si="32"/>
        <v>0</v>
      </c>
      <c r="G116" s="69">
        <v>0</v>
      </c>
      <c r="H116" s="9">
        <f t="shared" si="33"/>
        <v>0</v>
      </c>
      <c r="I116" s="72">
        <v>1</v>
      </c>
      <c r="J116" s="9">
        <f t="shared" si="19"/>
        <v>16.240000000000002</v>
      </c>
      <c r="K116" s="11"/>
      <c r="L116" s="9">
        <f t="shared" si="20"/>
        <v>0</v>
      </c>
      <c r="M116" s="11"/>
      <c r="N116" s="9">
        <f t="shared" si="34"/>
        <v>0</v>
      </c>
      <c r="O116" s="10"/>
      <c r="P116" s="9">
        <f t="shared" si="21"/>
        <v>0</v>
      </c>
      <c r="Q116" s="10"/>
      <c r="R116" s="9">
        <f t="shared" si="22"/>
        <v>0</v>
      </c>
      <c r="S116" s="10"/>
      <c r="T116" s="9">
        <f t="shared" si="23"/>
        <v>0</v>
      </c>
      <c r="U116" s="11"/>
      <c r="V116" s="9">
        <f t="shared" si="24"/>
        <v>0</v>
      </c>
      <c r="W116" s="11"/>
      <c r="X116" s="9">
        <f t="shared" si="25"/>
        <v>0</v>
      </c>
      <c r="Y116" s="10"/>
      <c r="Z116" s="9">
        <f t="shared" si="35"/>
        <v>0</v>
      </c>
      <c r="AA116" s="11"/>
      <c r="AB116" s="9">
        <f t="shared" si="36"/>
        <v>0</v>
      </c>
      <c r="AC116" s="11"/>
      <c r="AD116" s="9">
        <f t="shared" si="26"/>
        <v>0</v>
      </c>
      <c r="AE116" s="11"/>
      <c r="AF116" s="9">
        <f t="shared" si="27"/>
        <v>0</v>
      </c>
      <c r="AG116" s="11"/>
      <c r="AH116" s="9">
        <f t="shared" si="28"/>
        <v>0</v>
      </c>
      <c r="AI116" s="11"/>
      <c r="AJ116" s="9">
        <f t="shared" si="29"/>
        <v>0</v>
      </c>
      <c r="AK116" s="11"/>
      <c r="AL116" s="9">
        <f t="shared" si="30"/>
        <v>0</v>
      </c>
      <c r="AM116" s="10"/>
      <c r="AN116" s="12">
        <f t="shared" si="31"/>
        <v>0</v>
      </c>
      <c r="AO116" s="13">
        <f t="shared" si="37"/>
        <v>16.240000000000002</v>
      </c>
    </row>
    <row r="117" spans="1:41" hidden="1" x14ac:dyDescent="0.25">
      <c r="A117" s="14" t="s">
        <v>121</v>
      </c>
      <c r="B117" s="15" t="s">
        <v>127</v>
      </c>
      <c r="C117" s="49" t="s">
        <v>126</v>
      </c>
      <c r="D117" s="57">
        <f>0.28*50</f>
        <v>14.000000000000002</v>
      </c>
      <c r="E117" s="70">
        <v>0</v>
      </c>
      <c r="F117" s="9">
        <f t="shared" si="32"/>
        <v>0</v>
      </c>
      <c r="G117" s="69">
        <v>0</v>
      </c>
      <c r="H117" s="9">
        <f t="shared" si="33"/>
        <v>0</v>
      </c>
      <c r="I117" s="72">
        <v>1</v>
      </c>
      <c r="J117" s="9">
        <f t="shared" si="19"/>
        <v>16.240000000000002</v>
      </c>
      <c r="K117" s="11"/>
      <c r="L117" s="9">
        <f t="shared" si="20"/>
        <v>0</v>
      </c>
      <c r="M117" s="71">
        <v>5</v>
      </c>
      <c r="N117" s="9">
        <f t="shared" si="34"/>
        <v>81.200000000000017</v>
      </c>
      <c r="O117" s="10"/>
      <c r="P117" s="9">
        <f t="shared" si="21"/>
        <v>0</v>
      </c>
      <c r="Q117" s="10"/>
      <c r="R117" s="9">
        <f t="shared" si="22"/>
        <v>0</v>
      </c>
      <c r="S117" s="10"/>
      <c r="T117" s="9">
        <f t="shared" si="23"/>
        <v>0</v>
      </c>
      <c r="U117" s="11"/>
      <c r="V117" s="9">
        <f t="shared" si="24"/>
        <v>0</v>
      </c>
      <c r="W117" s="11"/>
      <c r="X117" s="9">
        <f t="shared" si="25"/>
        <v>0</v>
      </c>
      <c r="Y117" s="10"/>
      <c r="Z117" s="9">
        <f t="shared" si="35"/>
        <v>0</v>
      </c>
      <c r="AA117" s="11"/>
      <c r="AB117" s="9">
        <f t="shared" si="36"/>
        <v>0</v>
      </c>
      <c r="AC117" s="11"/>
      <c r="AD117" s="9">
        <f t="shared" si="26"/>
        <v>0</v>
      </c>
      <c r="AE117" s="11"/>
      <c r="AF117" s="9">
        <f t="shared" si="27"/>
        <v>0</v>
      </c>
      <c r="AG117" s="11"/>
      <c r="AH117" s="9">
        <f t="shared" si="28"/>
        <v>0</v>
      </c>
      <c r="AI117" s="11"/>
      <c r="AJ117" s="9">
        <f t="shared" si="29"/>
        <v>0</v>
      </c>
      <c r="AK117" s="11"/>
      <c r="AL117" s="9">
        <f t="shared" si="30"/>
        <v>0</v>
      </c>
      <c r="AM117" s="10"/>
      <c r="AN117" s="12">
        <f t="shared" si="31"/>
        <v>0</v>
      </c>
      <c r="AO117" s="13">
        <f t="shared" si="37"/>
        <v>97.440000000000026</v>
      </c>
    </row>
    <row r="118" spans="1:41" hidden="1" x14ac:dyDescent="0.25">
      <c r="A118" s="14" t="s">
        <v>121</v>
      </c>
      <c r="B118" s="15" t="s">
        <v>128</v>
      </c>
      <c r="C118" s="49" t="s">
        <v>438</v>
      </c>
      <c r="D118" s="57">
        <f>0.28*50</f>
        <v>14.000000000000002</v>
      </c>
      <c r="E118" s="70">
        <v>0</v>
      </c>
      <c r="F118" s="9">
        <f t="shared" si="32"/>
        <v>0</v>
      </c>
      <c r="G118" s="69">
        <v>0</v>
      </c>
      <c r="H118" s="9">
        <f t="shared" si="33"/>
        <v>0</v>
      </c>
      <c r="I118" s="72">
        <v>1</v>
      </c>
      <c r="J118" s="9">
        <f t="shared" si="19"/>
        <v>16.240000000000002</v>
      </c>
      <c r="K118" s="11"/>
      <c r="L118" s="9">
        <f t="shared" si="20"/>
        <v>0</v>
      </c>
      <c r="M118" s="71">
        <v>5</v>
      </c>
      <c r="N118" s="9">
        <f t="shared" si="34"/>
        <v>81.200000000000017</v>
      </c>
      <c r="O118" s="10"/>
      <c r="P118" s="9">
        <f t="shared" si="21"/>
        <v>0</v>
      </c>
      <c r="Q118" s="10"/>
      <c r="R118" s="9">
        <f t="shared" si="22"/>
        <v>0</v>
      </c>
      <c r="S118" s="10"/>
      <c r="T118" s="9">
        <f t="shared" si="23"/>
        <v>0</v>
      </c>
      <c r="U118" s="11"/>
      <c r="V118" s="9">
        <f t="shared" si="24"/>
        <v>0</v>
      </c>
      <c r="W118" s="11"/>
      <c r="X118" s="9">
        <f t="shared" si="25"/>
        <v>0</v>
      </c>
      <c r="Y118" s="10"/>
      <c r="Z118" s="9">
        <f t="shared" si="35"/>
        <v>0</v>
      </c>
      <c r="AA118" s="11"/>
      <c r="AB118" s="9">
        <f t="shared" si="36"/>
        <v>0</v>
      </c>
      <c r="AC118" s="11"/>
      <c r="AD118" s="9">
        <f t="shared" si="26"/>
        <v>0</v>
      </c>
      <c r="AE118" s="11"/>
      <c r="AF118" s="9">
        <f t="shared" si="27"/>
        <v>0</v>
      </c>
      <c r="AG118" s="11"/>
      <c r="AH118" s="9">
        <f t="shared" si="28"/>
        <v>0</v>
      </c>
      <c r="AI118" s="11"/>
      <c r="AJ118" s="9">
        <f t="shared" si="29"/>
        <v>0</v>
      </c>
      <c r="AK118" s="11"/>
      <c r="AL118" s="9">
        <f t="shared" si="30"/>
        <v>0</v>
      </c>
      <c r="AM118" s="10"/>
      <c r="AN118" s="12">
        <f t="shared" si="31"/>
        <v>0</v>
      </c>
      <c r="AO118" s="13">
        <f t="shared" si="37"/>
        <v>97.440000000000026</v>
      </c>
    </row>
    <row r="119" spans="1:41" hidden="1" x14ac:dyDescent="0.25">
      <c r="A119" s="14" t="s">
        <v>121</v>
      </c>
      <c r="B119" s="15" t="s">
        <v>129</v>
      </c>
      <c r="C119" s="48" t="s">
        <v>436</v>
      </c>
      <c r="D119" s="56">
        <f>1.2*50</f>
        <v>60</v>
      </c>
      <c r="E119" s="70">
        <v>0</v>
      </c>
      <c r="F119" s="9">
        <f t="shared" si="32"/>
        <v>0</v>
      </c>
      <c r="G119" s="69">
        <v>0</v>
      </c>
      <c r="H119" s="9">
        <f t="shared" si="33"/>
        <v>0</v>
      </c>
      <c r="I119" s="10"/>
      <c r="J119" s="9">
        <f t="shared" si="19"/>
        <v>0</v>
      </c>
      <c r="K119" s="11"/>
      <c r="L119" s="9">
        <f t="shared" si="20"/>
        <v>0</v>
      </c>
      <c r="M119" s="11"/>
      <c r="N119" s="9">
        <f t="shared" si="34"/>
        <v>0</v>
      </c>
      <c r="O119" s="10"/>
      <c r="P119" s="9">
        <f t="shared" si="21"/>
        <v>0</v>
      </c>
      <c r="Q119" s="10"/>
      <c r="R119" s="9">
        <f t="shared" si="22"/>
        <v>0</v>
      </c>
      <c r="S119" s="10"/>
      <c r="T119" s="9">
        <f t="shared" si="23"/>
        <v>0</v>
      </c>
      <c r="U119" s="11"/>
      <c r="V119" s="9">
        <f t="shared" si="24"/>
        <v>0</v>
      </c>
      <c r="W119" s="11"/>
      <c r="X119" s="9">
        <f t="shared" si="25"/>
        <v>0</v>
      </c>
      <c r="Y119" s="10"/>
      <c r="Z119" s="9">
        <f t="shared" si="35"/>
        <v>0</v>
      </c>
      <c r="AA119" s="11"/>
      <c r="AB119" s="9">
        <f t="shared" si="36"/>
        <v>0</v>
      </c>
      <c r="AC119" s="11"/>
      <c r="AD119" s="9">
        <f t="shared" si="26"/>
        <v>0</v>
      </c>
      <c r="AE119" s="11"/>
      <c r="AF119" s="9">
        <f t="shared" si="27"/>
        <v>0</v>
      </c>
      <c r="AG119" s="11"/>
      <c r="AH119" s="9">
        <f t="shared" si="28"/>
        <v>0</v>
      </c>
      <c r="AI119" s="11"/>
      <c r="AJ119" s="9">
        <f t="shared" si="29"/>
        <v>0</v>
      </c>
      <c r="AK119" s="11"/>
      <c r="AL119" s="9">
        <f t="shared" si="30"/>
        <v>0</v>
      </c>
      <c r="AM119" s="10"/>
      <c r="AN119" s="12">
        <f t="shared" si="31"/>
        <v>0</v>
      </c>
      <c r="AO119" s="13">
        <f t="shared" si="37"/>
        <v>0</v>
      </c>
    </row>
    <row r="120" spans="1:41" hidden="1" x14ac:dyDescent="0.25">
      <c r="A120" s="14" t="s">
        <v>121</v>
      </c>
      <c r="B120" s="15" t="s">
        <v>130</v>
      </c>
      <c r="C120" s="48" t="s">
        <v>437</v>
      </c>
      <c r="D120" s="56">
        <v>68</v>
      </c>
      <c r="E120" s="70">
        <v>1</v>
      </c>
      <c r="F120" s="9">
        <f t="shared" si="32"/>
        <v>68</v>
      </c>
      <c r="G120" s="69">
        <v>0</v>
      </c>
      <c r="H120" s="9">
        <f t="shared" si="33"/>
        <v>0</v>
      </c>
      <c r="I120" s="10"/>
      <c r="J120" s="9">
        <f t="shared" si="19"/>
        <v>0</v>
      </c>
      <c r="K120" s="11"/>
      <c r="L120" s="9">
        <f t="shared" si="20"/>
        <v>0</v>
      </c>
      <c r="M120" s="71">
        <v>30</v>
      </c>
      <c r="N120" s="9">
        <f t="shared" si="34"/>
        <v>2366.3999999999996</v>
      </c>
      <c r="O120" s="10"/>
      <c r="P120" s="9">
        <f t="shared" si="21"/>
        <v>0</v>
      </c>
      <c r="Q120" s="10"/>
      <c r="R120" s="9">
        <f t="shared" si="22"/>
        <v>0</v>
      </c>
      <c r="S120" s="10"/>
      <c r="T120" s="9">
        <f t="shared" si="23"/>
        <v>0</v>
      </c>
      <c r="U120" s="11">
        <v>5</v>
      </c>
      <c r="V120" s="9">
        <f t="shared" si="24"/>
        <v>394.4</v>
      </c>
      <c r="W120" s="11"/>
      <c r="X120" s="9">
        <f t="shared" si="25"/>
        <v>0</v>
      </c>
      <c r="Y120" s="10"/>
      <c r="Z120" s="9">
        <f t="shared" si="35"/>
        <v>0</v>
      </c>
      <c r="AA120" s="10"/>
      <c r="AB120" s="9">
        <f t="shared" si="36"/>
        <v>0</v>
      </c>
      <c r="AC120" s="71">
        <v>3</v>
      </c>
      <c r="AD120" s="9">
        <f t="shared" si="26"/>
        <v>236.64</v>
      </c>
      <c r="AE120" s="11"/>
      <c r="AF120" s="9">
        <f>(AE120*D120)*1.16</f>
        <v>0</v>
      </c>
      <c r="AG120" s="11"/>
      <c r="AH120" s="9">
        <f t="shared" si="28"/>
        <v>0</v>
      </c>
      <c r="AI120" s="11"/>
      <c r="AJ120" s="9">
        <f t="shared" si="29"/>
        <v>0</v>
      </c>
      <c r="AK120" s="11"/>
      <c r="AL120" s="9">
        <f t="shared" si="30"/>
        <v>0</v>
      </c>
      <c r="AM120" s="10"/>
      <c r="AN120" s="12">
        <f t="shared" si="31"/>
        <v>0</v>
      </c>
      <c r="AO120" s="13">
        <f t="shared" si="37"/>
        <v>3065.4399999999996</v>
      </c>
    </row>
    <row r="121" spans="1:41" hidden="1" x14ac:dyDescent="0.25">
      <c r="A121" s="14" t="s">
        <v>121</v>
      </c>
      <c r="B121" s="15" t="s">
        <v>131</v>
      </c>
      <c r="C121" s="48" t="s">
        <v>437</v>
      </c>
      <c r="D121" s="56">
        <v>17.32</v>
      </c>
      <c r="E121" s="70">
        <v>0</v>
      </c>
      <c r="F121" s="9">
        <f t="shared" si="32"/>
        <v>0</v>
      </c>
      <c r="G121" s="69">
        <v>0</v>
      </c>
      <c r="H121" s="9">
        <f t="shared" si="33"/>
        <v>0</v>
      </c>
      <c r="I121" s="10"/>
      <c r="J121" s="9">
        <f t="shared" si="19"/>
        <v>0</v>
      </c>
      <c r="K121" s="11"/>
      <c r="L121" s="9">
        <f t="shared" si="20"/>
        <v>0</v>
      </c>
      <c r="M121" s="11"/>
      <c r="N121" s="9">
        <f t="shared" si="34"/>
        <v>0</v>
      </c>
      <c r="O121" s="10"/>
      <c r="P121" s="9">
        <f t="shared" si="21"/>
        <v>0</v>
      </c>
      <c r="Q121" s="10"/>
      <c r="R121" s="9">
        <f t="shared" si="22"/>
        <v>0</v>
      </c>
      <c r="S121" s="10"/>
      <c r="T121" s="9">
        <f t="shared" si="23"/>
        <v>0</v>
      </c>
      <c r="U121" s="11"/>
      <c r="V121" s="9">
        <f t="shared" si="24"/>
        <v>0</v>
      </c>
      <c r="W121" s="11"/>
      <c r="X121" s="9">
        <f t="shared" si="25"/>
        <v>0</v>
      </c>
      <c r="Y121" s="10"/>
      <c r="Z121" s="9">
        <f t="shared" si="35"/>
        <v>0</v>
      </c>
      <c r="AA121" s="11"/>
      <c r="AB121" s="9">
        <f t="shared" si="36"/>
        <v>0</v>
      </c>
      <c r="AC121" s="11"/>
      <c r="AD121" s="9">
        <f t="shared" si="26"/>
        <v>0</v>
      </c>
      <c r="AE121" s="71">
        <v>1</v>
      </c>
      <c r="AF121" s="9">
        <f>(AE121*D121)*1.16</f>
        <v>20.091200000000001</v>
      </c>
      <c r="AG121" s="11"/>
      <c r="AH121" s="9">
        <f t="shared" si="28"/>
        <v>0</v>
      </c>
      <c r="AI121" s="11"/>
      <c r="AJ121" s="9">
        <f t="shared" si="29"/>
        <v>0</v>
      </c>
      <c r="AK121" s="11"/>
      <c r="AL121" s="9">
        <f t="shared" si="30"/>
        <v>0</v>
      </c>
      <c r="AM121" s="10"/>
      <c r="AN121" s="12">
        <f t="shared" si="31"/>
        <v>0</v>
      </c>
      <c r="AO121" s="13">
        <f t="shared" si="37"/>
        <v>20.091200000000001</v>
      </c>
    </row>
    <row r="122" spans="1:41" hidden="1" x14ac:dyDescent="0.25">
      <c r="A122" s="14" t="s">
        <v>121</v>
      </c>
      <c r="B122" s="15" t="s">
        <v>132</v>
      </c>
      <c r="C122" s="44" t="s">
        <v>434</v>
      </c>
      <c r="D122" s="58">
        <f>0.34*1250</f>
        <v>425.00000000000006</v>
      </c>
      <c r="E122" s="70">
        <v>0</v>
      </c>
      <c r="F122" s="9">
        <f t="shared" si="32"/>
        <v>0</v>
      </c>
      <c r="G122" s="69">
        <v>0</v>
      </c>
      <c r="H122" s="9">
        <f t="shared" si="33"/>
        <v>0</v>
      </c>
      <c r="I122" s="10"/>
      <c r="J122" s="9">
        <f t="shared" si="19"/>
        <v>0</v>
      </c>
      <c r="K122" s="11"/>
      <c r="L122" s="9">
        <f t="shared" si="20"/>
        <v>0</v>
      </c>
      <c r="M122" s="11"/>
      <c r="N122" s="9">
        <f t="shared" si="34"/>
        <v>0</v>
      </c>
      <c r="O122" s="10"/>
      <c r="P122" s="9">
        <f t="shared" si="21"/>
        <v>0</v>
      </c>
      <c r="Q122" s="10"/>
      <c r="R122" s="9">
        <f t="shared" si="22"/>
        <v>0</v>
      </c>
      <c r="S122" s="10"/>
      <c r="T122" s="9">
        <f t="shared" si="23"/>
        <v>0</v>
      </c>
      <c r="U122" s="11"/>
      <c r="V122" s="9">
        <f t="shared" si="24"/>
        <v>0</v>
      </c>
      <c r="W122" s="11"/>
      <c r="X122" s="9">
        <f t="shared" si="25"/>
        <v>0</v>
      </c>
      <c r="Y122" s="10"/>
      <c r="Z122" s="9">
        <f t="shared" si="35"/>
        <v>0</v>
      </c>
      <c r="AA122" s="71">
        <v>2</v>
      </c>
      <c r="AB122" s="9">
        <f t="shared" si="36"/>
        <v>986.00000000000011</v>
      </c>
      <c r="AC122" s="11"/>
      <c r="AD122" s="9">
        <f t="shared" si="26"/>
        <v>0</v>
      </c>
      <c r="AE122" s="11"/>
      <c r="AF122" s="9">
        <f t="shared" si="27"/>
        <v>0</v>
      </c>
      <c r="AG122" s="11"/>
      <c r="AH122" s="9">
        <f t="shared" si="28"/>
        <v>0</v>
      </c>
      <c r="AI122" s="11"/>
      <c r="AJ122" s="9">
        <f t="shared" si="29"/>
        <v>0</v>
      </c>
      <c r="AK122" s="11"/>
      <c r="AL122" s="9">
        <f t="shared" si="30"/>
        <v>0</v>
      </c>
      <c r="AM122" s="10"/>
      <c r="AN122" s="12">
        <f t="shared" si="31"/>
        <v>0</v>
      </c>
      <c r="AO122" s="13">
        <f t="shared" si="37"/>
        <v>986.00000000000011</v>
      </c>
    </row>
    <row r="123" spans="1:41" hidden="1" x14ac:dyDescent="0.25">
      <c r="A123" s="14" t="s">
        <v>121</v>
      </c>
      <c r="B123" s="15" t="s">
        <v>133</v>
      </c>
      <c r="C123" s="44" t="s">
        <v>459</v>
      </c>
      <c r="D123" s="58">
        <f>0.34*1250</f>
        <v>425.00000000000006</v>
      </c>
      <c r="E123" s="70">
        <v>0</v>
      </c>
      <c r="F123" s="9">
        <f t="shared" si="32"/>
        <v>0</v>
      </c>
      <c r="G123" s="69">
        <v>0</v>
      </c>
      <c r="H123" s="9">
        <f t="shared" si="33"/>
        <v>0</v>
      </c>
      <c r="I123" s="10"/>
      <c r="J123" s="9">
        <f>(I123*D123)*1.16</f>
        <v>0</v>
      </c>
      <c r="K123" s="11"/>
      <c r="L123" s="9">
        <f t="shared" si="20"/>
        <v>0</v>
      </c>
      <c r="M123" s="11"/>
      <c r="N123" s="9">
        <f t="shared" si="34"/>
        <v>0</v>
      </c>
      <c r="O123" s="10"/>
      <c r="P123" s="9">
        <f t="shared" si="21"/>
        <v>0</v>
      </c>
      <c r="Q123" s="10"/>
      <c r="R123" s="9">
        <f t="shared" si="22"/>
        <v>0</v>
      </c>
      <c r="S123" s="10"/>
      <c r="T123" s="9">
        <f t="shared" si="23"/>
        <v>0</v>
      </c>
      <c r="U123" s="11"/>
      <c r="V123" s="9">
        <f t="shared" si="24"/>
        <v>0</v>
      </c>
      <c r="W123" s="11"/>
      <c r="X123" s="9">
        <f t="shared" si="25"/>
        <v>0</v>
      </c>
      <c r="Y123" s="10"/>
      <c r="Z123" s="9">
        <f t="shared" si="35"/>
        <v>0</v>
      </c>
      <c r="AA123" s="71">
        <v>2</v>
      </c>
      <c r="AB123" s="9">
        <f t="shared" si="36"/>
        <v>986.00000000000011</v>
      </c>
      <c r="AC123" s="71">
        <v>1</v>
      </c>
      <c r="AD123" s="9">
        <f t="shared" si="26"/>
        <v>493.00000000000006</v>
      </c>
      <c r="AE123" s="11"/>
      <c r="AF123" s="9">
        <f t="shared" si="27"/>
        <v>0</v>
      </c>
      <c r="AG123" s="11"/>
      <c r="AH123" s="9">
        <f t="shared" si="28"/>
        <v>0</v>
      </c>
      <c r="AI123" s="11"/>
      <c r="AJ123" s="9">
        <f t="shared" si="29"/>
        <v>0</v>
      </c>
      <c r="AK123" s="11"/>
      <c r="AL123" s="9">
        <f t="shared" si="30"/>
        <v>0</v>
      </c>
      <c r="AM123" s="10"/>
      <c r="AN123" s="12">
        <f t="shared" si="31"/>
        <v>0</v>
      </c>
      <c r="AO123" s="13">
        <f t="shared" si="37"/>
        <v>1479.0000000000002</v>
      </c>
    </row>
    <row r="124" spans="1:41" hidden="1" x14ac:dyDescent="0.25">
      <c r="A124" s="14" t="s">
        <v>121</v>
      </c>
      <c r="B124" s="15" t="s">
        <v>134</v>
      </c>
      <c r="C124" s="44" t="s">
        <v>435</v>
      </c>
      <c r="D124" s="58">
        <f>0.09*2000</f>
        <v>180</v>
      </c>
      <c r="E124" s="70">
        <v>0</v>
      </c>
      <c r="F124" s="9">
        <f t="shared" si="32"/>
        <v>0</v>
      </c>
      <c r="G124" s="69">
        <v>0</v>
      </c>
      <c r="H124" s="9">
        <f t="shared" si="33"/>
        <v>0</v>
      </c>
      <c r="I124" s="72">
        <v>1</v>
      </c>
      <c r="J124" s="9">
        <f t="shared" si="19"/>
        <v>208.79999999999998</v>
      </c>
      <c r="K124" s="11"/>
      <c r="L124" s="9">
        <f t="shared" si="20"/>
        <v>0</v>
      </c>
      <c r="M124" s="71">
        <v>15</v>
      </c>
      <c r="N124" s="9">
        <f t="shared" si="34"/>
        <v>3132</v>
      </c>
      <c r="O124" s="10"/>
      <c r="P124" s="9">
        <f t="shared" si="21"/>
        <v>0</v>
      </c>
      <c r="Q124" s="10"/>
      <c r="R124" s="9">
        <f t="shared" si="22"/>
        <v>0</v>
      </c>
      <c r="S124" s="10"/>
      <c r="T124" s="9">
        <f t="shared" si="23"/>
        <v>0</v>
      </c>
      <c r="U124" s="11">
        <v>5</v>
      </c>
      <c r="V124" s="9">
        <f t="shared" si="24"/>
        <v>1044</v>
      </c>
      <c r="W124" s="11"/>
      <c r="X124" s="9">
        <f t="shared" si="25"/>
        <v>0</v>
      </c>
      <c r="Y124" s="10"/>
      <c r="Z124" s="9">
        <f t="shared" si="35"/>
        <v>0</v>
      </c>
      <c r="AA124" s="72">
        <v>2</v>
      </c>
      <c r="AB124" s="9">
        <f t="shared" si="36"/>
        <v>417.59999999999997</v>
      </c>
      <c r="AC124" s="11"/>
      <c r="AD124" s="9">
        <f t="shared" si="26"/>
        <v>0</v>
      </c>
      <c r="AE124" s="11"/>
      <c r="AF124" s="9">
        <f t="shared" si="27"/>
        <v>0</v>
      </c>
      <c r="AG124" s="11"/>
      <c r="AH124" s="9">
        <f t="shared" si="28"/>
        <v>0</v>
      </c>
      <c r="AI124" s="11">
        <v>1</v>
      </c>
      <c r="AJ124" s="9">
        <f t="shared" si="29"/>
        <v>208.79999999999998</v>
      </c>
      <c r="AK124" s="11"/>
      <c r="AL124" s="9">
        <f t="shared" si="30"/>
        <v>0</v>
      </c>
      <c r="AM124" s="10"/>
      <c r="AN124" s="12">
        <f t="shared" si="31"/>
        <v>0</v>
      </c>
      <c r="AO124" s="13">
        <f t="shared" si="37"/>
        <v>4802.4000000000005</v>
      </c>
    </row>
    <row r="125" spans="1:41" hidden="1" x14ac:dyDescent="0.25">
      <c r="A125" s="14" t="s">
        <v>121</v>
      </c>
      <c r="B125" s="15" t="s">
        <v>135</v>
      </c>
      <c r="C125" s="44" t="s">
        <v>434</v>
      </c>
      <c r="D125" s="58">
        <f>0.49*1250</f>
        <v>612.5</v>
      </c>
      <c r="E125" s="70">
        <v>0</v>
      </c>
      <c r="F125" s="9">
        <f t="shared" si="32"/>
        <v>0</v>
      </c>
      <c r="G125" s="69">
        <v>0</v>
      </c>
      <c r="H125" s="9">
        <f t="shared" si="33"/>
        <v>0</v>
      </c>
      <c r="I125" s="10"/>
      <c r="J125" s="9">
        <f t="shared" si="19"/>
        <v>0</v>
      </c>
      <c r="K125" s="11"/>
      <c r="L125" s="9">
        <f t="shared" si="20"/>
        <v>0</v>
      </c>
      <c r="M125" s="71">
        <v>3</v>
      </c>
      <c r="N125" s="9">
        <f t="shared" si="34"/>
        <v>2131.5</v>
      </c>
      <c r="O125" s="10"/>
      <c r="P125" s="9">
        <f t="shared" si="21"/>
        <v>0</v>
      </c>
      <c r="Q125" s="10"/>
      <c r="R125" s="9">
        <f t="shared" si="22"/>
        <v>0</v>
      </c>
      <c r="S125" s="10"/>
      <c r="T125" s="9">
        <f t="shared" si="23"/>
        <v>0</v>
      </c>
      <c r="U125" s="11">
        <v>5</v>
      </c>
      <c r="V125" s="9">
        <f t="shared" si="24"/>
        <v>3552.4999999999995</v>
      </c>
      <c r="W125" s="11"/>
      <c r="X125" s="9">
        <f t="shared" si="25"/>
        <v>0</v>
      </c>
      <c r="Y125" s="10"/>
      <c r="Z125" s="9">
        <f t="shared" si="35"/>
        <v>0</v>
      </c>
      <c r="AA125" s="71">
        <v>2</v>
      </c>
      <c r="AB125" s="9">
        <f t="shared" si="36"/>
        <v>1421</v>
      </c>
      <c r="AC125" s="11"/>
      <c r="AD125" s="9">
        <f t="shared" si="26"/>
        <v>0</v>
      </c>
      <c r="AE125" s="11"/>
      <c r="AF125" s="9">
        <f t="shared" si="27"/>
        <v>0</v>
      </c>
      <c r="AG125" s="11"/>
      <c r="AH125" s="9">
        <f t="shared" si="28"/>
        <v>0</v>
      </c>
      <c r="AI125" s="11">
        <v>1</v>
      </c>
      <c r="AJ125" s="9">
        <f t="shared" si="29"/>
        <v>710.5</v>
      </c>
      <c r="AK125" s="11"/>
      <c r="AL125" s="9">
        <f t="shared" si="30"/>
        <v>0</v>
      </c>
      <c r="AM125" s="10"/>
      <c r="AN125" s="12">
        <f t="shared" si="31"/>
        <v>0</v>
      </c>
      <c r="AO125" s="13">
        <f t="shared" si="37"/>
        <v>7105</v>
      </c>
    </row>
    <row r="126" spans="1:41" hidden="1" x14ac:dyDescent="0.25">
      <c r="A126" s="14" t="s">
        <v>136</v>
      </c>
      <c r="B126" s="15" t="s">
        <v>137</v>
      </c>
      <c r="C126" s="48" t="s">
        <v>15</v>
      </c>
      <c r="D126" s="56">
        <v>5.5</v>
      </c>
      <c r="E126" s="70">
        <v>0</v>
      </c>
      <c r="F126" s="9">
        <f t="shared" si="32"/>
        <v>0</v>
      </c>
      <c r="G126" s="69">
        <v>0</v>
      </c>
      <c r="H126" s="9">
        <f t="shared" si="33"/>
        <v>0</v>
      </c>
      <c r="I126" s="10"/>
      <c r="J126" s="9">
        <f t="shared" si="19"/>
        <v>0</v>
      </c>
      <c r="K126" s="11"/>
      <c r="L126" s="9">
        <f t="shared" si="20"/>
        <v>0</v>
      </c>
      <c r="M126" s="11"/>
      <c r="N126" s="9">
        <f t="shared" si="34"/>
        <v>0</v>
      </c>
      <c r="O126" s="10"/>
      <c r="P126" s="9">
        <f t="shared" si="21"/>
        <v>0</v>
      </c>
      <c r="Q126" s="10"/>
      <c r="R126" s="9">
        <f t="shared" si="22"/>
        <v>0</v>
      </c>
      <c r="S126" s="10"/>
      <c r="T126" s="9">
        <f t="shared" si="23"/>
        <v>0</v>
      </c>
      <c r="U126" s="11"/>
      <c r="V126" s="9">
        <f t="shared" si="24"/>
        <v>0</v>
      </c>
      <c r="W126" s="11"/>
      <c r="X126" s="9">
        <f t="shared" si="25"/>
        <v>0</v>
      </c>
      <c r="Y126" s="10"/>
      <c r="Z126" s="9">
        <f t="shared" si="35"/>
        <v>0</v>
      </c>
      <c r="AA126" s="11"/>
      <c r="AB126" s="9">
        <f t="shared" si="36"/>
        <v>0</v>
      </c>
      <c r="AC126" s="11"/>
      <c r="AD126" s="9">
        <f t="shared" si="26"/>
        <v>0</v>
      </c>
      <c r="AE126" s="11"/>
      <c r="AF126" s="9">
        <f t="shared" si="27"/>
        <v>0</v>
      </c>
      <c r="AG126" s="11"/>
      <c r="AH126" s="9">
        <f t="shared" si="28"/>
        <v>0</v>
      </c>
      <c r="AI126" s="11"/>
      <c r="AJ126" s="9">
        <f t="shared" si="29"/>
        <v>0</v>
      </c>
      <c r="AK126" s="11"/>
      <c r="AL126" s="9">
        <f t="shared" si="30"/>
        <v>0</v>
      </c>
      <c r="AM126" s="10"/>
      <c r="AN126" s="12">
        <f t="shared" si="31"/>
        <v>0</v>
      </c>
      <c r="AO126" s="13">
        <f t="shared" si="37"/>
        <v>0</v>
      </c>
    </row>
    <row r="127" spans="1:41" hidden="1" x14ac:dyDescent="0.25">
      <c r="A127" s="14" t="s">
        <v>136</v>
      </c>
      <c r="B127" s="15" t="s">
        <v>138</v>
      </c>
      <c r="C127" s="48" t="s">
        <v>15</v>
      </c>
      <c r="D127" s="56">
        <v>7.54</v>
      </c>
      <c r="E127" s="70">
        <v>0</v>
      </c>
      <c r="F127" s="9">
        <f t="shared" si="32"/>
        <v>0</v>
      </c>
      <c r="G127" s="69">
        <v>0</v>
      </c>
      <c r="H127" s="9">
        <f t="shared" si="33"/>
        <v>0</v>
      </c>
      <c r="I127" s="10"/>
      <c r="J127" s="9">
        <f t="shared" si="19"/>
        <v>0</v>
      </c>
      <c r="K127" s="11"/>
      <c r="L127" s="9">
        <f t="shared" si="20"/>
        <v>0</v>
      </c>
      <c r="M127" s="11"/>
      <c r="N127" s="9">
        <f t="shared" si="34"/>
        <v>0</v>
      </c>
      <c r="O127" s="10"/>
      <c r="P127" s="9">
        <f t="shared" si="21"/>
        <v>0</v>
      </c>
      <c r="Q127" s="10"/>
      <c r="R127" s="9">
        <f t="shared" si="22"/>
        <v>0</v>
      </c>
      <c r="S127" s="10"/>
      <c r="T127" s="9">
        <f t="shared" si="23"/>
        <v>0</v>
      </c>
      <c r="U127" s="11"/>
      <c r="V127" s="9">
        <f t="shared" si="24"/>
        <v>0</v>
      </c>
      <c r="W127" s="11"/>
      <c r="X127" s="9">
        <f t="shared" si="25"/>
        <v>0</v>
      </c>
      <c r="Y127" s="10"/>
      <c r="Z127" s="9">
        <f t="shared" si="35"/>
        <v>0</v>
      </c>
      <c r="AA127" s="11"/>
      <c r="AB127" s="9">
        <f t="shared" si="36"/>
        <v>0</v>
      </c>
      <c r="AC127" s="11"/>
      <c r="AD127" s="9">
        <f t="shared" si="26"/>
        <v>0</v>
      </c>
      <c r="AE127" s="11"/>
      <c r="AF127" s="9">
        <f t="shared" si="27"/>
        <v>0</v>
      </c>
      <c r="AG127" s="11"/>
      <c r="AH127" s="9">
        <f t="shared" si="28"/>
        <v>0</v>
      </c>
      <c r="AI127" s="11"/>
      <c r="AJ127" s="9">
        <f t="shared" si="29"/>
        <v>0</v>
      </c>
      <c r="AK127" s="11"/>
      <c r="AL127" s="9">
        <f t="shared" si="30"/>
        <v>0</v>
      </c>
      <c r="AM127" s="10"/>
      <c r="AN127" s="12">
        <f t="shared" si="31"/>
        <v>0</v>
      </c>
      <c r="AO127" s="13">
        <f t="shared" si="37"/>
        <v>0</v>
      </c>
    </row>
    <row r="128" spans="1:41" hidden="1" x14ac:dyDescent="0.25">
      <c r="A128" s="14" t="s">
        <v>136</v>
      </c>
      <c r="B128" s="15" t="s">
        <v>139</v>
      </c>
      <c r="C128" s="48" t="s">
        <v>15</v>
      </c>
      <c r="D128" s="56">
        <v>34</v>
      </c>
      <c r="E128" s="70">
        <v>0</v>
      </c>
      <c r="F128" s="9">
        <f t="shared" si="32"/>
        <v>0</v>
      </c>
      <c r="G128" s="69">
        <v>0</v>
      </c>
      <c r="H128" s="9">
        <f t="shared" si="33"/>
        <v>0</v>
      </c>
      <c r="I128" s="10"/>
      <c r="J128" s="9">
        <f t="shared" si="19"/>
        <v>0</v>
      </c>
      <c r="K128" s="11"/>
      <c r="L128" s="9">
        <f t="shared" si="20"/>
        <v>0</v>
      </c>
      <c r="M128" s="11"/>
      <c r="N128" s="9">
        <f t="shared" si="34"/>
        <v>0</v>
      </c>
      <c r="O128" s="10"/>
      <c r="P128" s="9">
        <f t="shared" si="21"/>
        <v>0</v>
      </c>
      <c r="Q128" s="10"/>
      <c r="R128" s="9">
        <f t="shared" si="22"/>
        <v>0</v>
      </c>
      <c r="S128" s="10"/>
      <c r="T128" s="9">
        <f t="shared" si="23"/>
        <v>0</v>
      </c>
      <c r="U128" s="11"/>
      <c r="V128" s="9">
        <f t="shared" si="24"/>
        <v>0</v>
      </c>
      <c r="W128" s="11"/>
      <c r="X128" s="9">
        <f t="shared" si="25"/>
        <v>0</v>
      </c>
      <c r="Y128" s="10"/>
      <c r="Z128" s="9">
        <f t="shared" si="35"/>
        <v>0</v>
      </c>
      <c r="AA128" s="11"/>
      <c r="AB128" s="9">
        <f t="shared" si="36"/>
        <v>0</v>
      </c>
      <c r="AC128" s="11"/>
      <c r="AD128" s="9">
        <f t="shared" si="26"/>
        <v>0</v>
      </c>
      <c r="AE128" s="11"/>
      <c r="AF128" s="9">
        <f t="shared" si="27"/>
        <v>0</v>
      </c>
      <c r="AG128" s="11"/>
      <c r="AH128" s="9">
        <f t="shared" si="28"/>
        <v>0</v>
      </c>
      <c r="AI128" s="11"/>
      <c r="AJ128" s="9">
        <f t="shared" si="29"/>
        <v>0</v>
      </c>
      <c r="AK128" s="11"/>
      <c r="AL128" s="9">
        <f t="shared" si="30"/>
        <v>0</v>
      </c>
      <c r="AM128" s="10"/>
      <c r="AN128" s="12">
        <f t="shared" si="31"/>
        <v>0</v>
      </c>
      <c r="AO128" s="13">
        <f t="shared" si="37"/>
        <v>0</v>
      </c>
    </row>
    <row r="129" spans="1:41" hidden="1" x14ac:dyDescent="0.25">
      <c r="A129" s="14" t="s">
        <v>136</v>
      </c>
      <c r="B129" s="15" t="s">
        <v>140</v>
      </c>
      <c r="C129" s="44" t="s">
        <v>141</v>
      </c>
      <c r="D129" s="56">
        <v>70</v>
      </c>
      <c r="E129" s="70">
        <v>0</v>
      </c>
      <c r="F129" s="9">
        <f t="shared" si="32"/>
        <v>0</v>
      </c>
      <c r="G129" s="69">
        <v>0</v>
      </c>
      <c r="H129" s="9">
        <f t="shared" si="33"/>
        <v>0</v>
      </c>
      <c r="I129" s="10"/>
      <c r="J129" s="9">
        <f t="shared" si="19"/>
        <v>0</v>
      </c>
      <c r="K129" s="11"/>
      <c r="L129" s="9">
        <f t="shared" si="20"/>
        <v>0</v>
      </c>
      <c r="M129" s="11"/>
      <c r="N129" s="9">
        <f t="shared" si="34"/>
        <v>0</v>
      </c>
      <c r="O129" s="10"/>
      <c r="P129" s="9">
        <f t="shared" si="21"/>
        <v>0</v>
      </c>
      <c r="Q129" s="10"/>
      <c r="R129" s="9">
        <f t="shared" si="22"/>
        <v>0</v>
      </c>
      <c r="S129" s="10"/>
      <c r="T129" s="9">
        <f t="shared" si="23"/>
        <v>0</v>
      </c>
      <c r="U129" s="11"/>
      <c r="V129" s="9">
        <f t="shared" si="24"/>
        <v>0</v>
      </c>
      <c r="W129" s="11"/>
      <c r="X129" s="9">
        <f t="shared" si="25"/>
        <v>0</v>
      </c>
      <c r="Y129" s="10"/>
      <c r="Z129" s="9">
        <f t="shared" si="35"/>
        <v>0</v>
      </c>
      <c r="AA129" s="11"/>
      <c r="AB129" s="9">
        <f t="shared" si="36"/>
        <v>0</v>
      </c>
      <c r="AC129" s="11"/>
      <c r="AD129" s="9">
        <f t="shared" si="26"/>
        <v>0</v>
      </c>
      <c r="AE129" s="11"/>
      <c r="AF129" s="9">
        <f t="shared" si="27"/>
        <v>0</v>
      </c>
      <c r="AG129" s="11"/>
      <c r="AH129" s="9">
        <f t="shared" si="28"/>
        <v>0</v>
      </c>
      <c r="AI129" s="11"/>
      <c r="AJ129" s="9">
        <f t="shared" si="29"/>
        <v>0</v>
      </c>
      <c r="AK129" s="11"/>
      <c r="AL129" s="9">
        <f t="shared" si="30"/>
        <v>0</v>
      </c>
      <c r="AM129" s="10"/>
      <c r="AN129" s="12">
        <f t="shared" si="31"/>
        <v>0</v>
      </c>
      <c r="AO129" s="13">
        <f t="shared" si="37"/>
        <v>0</v>
      </c>
    </row>
    <row r="130" spans="1:41" hidden="1" x14ac:dyDescent="0.25">
      <c r="A130" s="14" t="s">
        <v>136</v>
      </c>
      <c r="B130" s="15" t="s">
        <v>430</v>
      </c>
      <c r="C130" s="44" t="s">
        <v>15</v>
      </c>
      <c r="D130" s="56">
        <v>0</v>
      </c>
      <c r="E130" s="70">
        <v>0</v>
      </c>
      <c r="F130" s="9">
        <f t="shared" si="32"/>
        <v>0</v>
      </c>
      <c r="G130" s="69">
        <v>0</v>
      </c>
      <c r="H130" s="9">
        <f t="shared" si="33"/>
        <v>0</v>
      </c>
      <c r="I130" s="10"/>
      <c r="J130" s="9">
        <f t="shared" si="19"/>
        <v>0</v>
      </c>
      <c r="K130" s="11"/>
      <c r="L130" s="9">
        <f t="shared" si="20"/>
        <v>0</v>
      </c>
      <c r="M130" s="11"/>
      <c r="N130" s="9">
        <f t="shared" si="34"/>
        <v>0</v>
      </c>
      <c r="O130" s="10"/>
      <c r="P130" s="9">
        <f t="shared" si="21"/>
        <v>0</v>
      </c>
      <c r="Q130" s="10"/>
      <c r="R130" s="9">
        <f t="shared" si="22"/>
        <v>0</v>
      </c>
      <c r="S130" s="10"/>
      <c r="T130" s="9">
        <f t="shared" si="23"/>
        <v>0</v>
      </c>
      <c r="U130" s="11"/>
      <c r="V130" s="9">
        <f t="shared" si="24"/>
        <v>0</v>
      </c>
      <c r="W130" s="11"/>
      <c r="X130" s="9">
        <f t="shared" si="25"/>
        <v>0</v>
      </c>
      <c r="Y130" s="10"/>
      <c r="Z130" s="9">
        <f t="shared" si="35"/>
        <v>0</v>
      </c>
      <c r="AA130" s="11"/>
      <c r="AB130" s="9">
        <f t="shared" si="36"/>
        <v>0</v>
      </c>
      <c r="AC130" s="11"/>
      <c r="AD130" s="9">
        <f t="shared" si="26"/>
        <v>0</v>
      </c>
      <c r="AE130" s="11"/>
      <c r="AF130" s="9">
        <f t="shared" si="27"/>
        <v>0</v>
      </c>
      <c r="AG130" s="11"/>
      <c r="AH130" s="9">
        <f t="shared" si="28"/>
        <v>0</v>
      </c>
      <c r="AI130" s="11"/>
      <c r="AJ130" s="9">
        <f t="shared" si="29"/>
        <v>0</v>
      </c>
      <c r="AK130" s="11"/>
      <c r="AL130" s="9">
        <f t="shared" si="30"/>
        <v>0</v>
      </c>
      <c r="AM130" s="10"/>
      <c r="AN130" s="12">
        <f t="shared" si="31"/>
        <v>0</v>
      </c>
      <c r="AO130" s="13">
        <f t="shared" si="37"/>
        <v>0</v>
      </c>
    </row>
    <row r="131" spans="1:41" hidden="1" x14ac:dyDescent="0.25">
      <c r="A131" s="14" t="s">
        <v>136</v>
      </c>
      <c r="B131" s="15" t="s">
        <v>142</v>
      </c>
      <c r="C131" s="48" t="s">
        <v>15</v>
      </c>
      <c r="D131" s="56">
        <f>214.68/6</f>
        <v>35.78</v>
      </c>
      <c r="E131" s="70">
        <v>0</v>
      </c>
      <c r="F131" s="9">
        <f t="shared" si="32"/>
        <v>0</v>
      </c>
      <c r="G131" s="69">
        <v>0</v>
      </c>
      <c r="H131" s="9">
        <f t="shared" si="33"/>
        <v>0</v>
      </c>
      <c r="I131" s="10"/>
      <c r="J131" s="9">
        <f t="shared" si="19"/>
        <v>0</v>
      </c>
      <c r="K131" s="11"/>
      <c r="L131" s="9">
        <f t="shared" si="20"/>
        <v>0</v>
      </c>
      <c r="M131" s="71">
        <f>2*6</f>
        <v>12</v>
      </c>
      <c r="N131" s="9">
        <f t="shared" si="34"/>
        <v>498.05759999999998</v>
      </c>
      <c r="O131" s="10"/>
      <c r="P131" s="9">
        <f t="shared" si="21"/>
        <v>0</v>
      </c>
      <c r="Q131" s="10"/>
      <c r="R131" s="9">
        <f t="shared" si="22"/>
        <v>0</v>
      </c>
      <c r="S131" s="10"/>
      <c r="T131" s="9">
        <f t="shared" si="23"/>
        <v>0</v>
      </c>
      <c r="U131" s="11"/>
      <c r="V131" s="9">
        <f t="shared" si="24"/>
        <v>0</v>
      </c>
      <c r="W131" s="11"/>
      <c r="X131" s="9">
        <f t="shared" si="25"/>
        <v>0</v>
      </c>
      <c r="Y131" s="10"/>
      <c r="Z131" s="9">
        <f t="shared" si="35"/>
        <v>0</v>
      </c>
      <c r="AA131" s="10"/>
      <c r="AB131" s="9">
        <f t="shared" si="36"/>
        <v>0</v>
      </c>
      <c r="AC131" s="71">
        <f>2*6</f>
        <v>12</v>
      </c>
      <c r="AD131" s="9">
        <f t="shared" si="26"/>
        <v>498.05759999999998</v>
      </c>
      <c r="AE131" s="11"/>
      <c r="AF131" s="9">
        <f t="shared" si="27"/>
        <v>0</v>
      </c>
      <c r="AG131" s="11"/>
      <c r="AH131" s="9">
        <f t="shared" si="28"/>
        <v>0</v>
      </c>
      <c r="AI131" s="11"/>
      <c r="AJ131" s="9">
        <f t="shared" si="29"/>
        <v>0</v>
      </c>
      <c r="AK131" s="11"/>
      <c r="AL131" s="9">
        <f t="shared" si="30"/>
        <v>0</v>
      </c>
      <c r="AM131" s="10"/>
      <c r="AN131" s="12">
        <f t="shared" si="31"/>
        <v>0</v>
      </c>
      <c r="AO131" s="13">
        <f t="shared" si="37"/>
        <v>996.11519999999996</v>
      </c>
    </row>
    <row r="132" spans="1:41" hidden="1" x14ac:dyDescent="0.25">
      <c r="A132" s="14" t="s">
        <v>136</v>
      </c>
      <c r="B132" s="15" t="s">
        <v>143</v>
      </c>
      <c r="C132" s="48" t="s">
        <v>15</v>
      </c>
      <c r="D132" s="56">
        <v>14.56</v>
      </c>
      <c r="E132" s="70">
        <v>0</v>
      </c>
      <c r="F132" s="9">
        <f t="shared" si="32"/>
        <v>0</v>
      </c>
      <c r="G132" s="69">
        <v>0</v>
      </c>
      <c r="H132" s="9">
        <f t="shared" si="33"/>
        <v>0</v>
      </c>
      <c r="I132" s="10"/>
      <c r="J132" s="9">
        <f t="shared" si="19"/>
        <v>0</v>
      </c>
      <c r="K132" s="11"/>
      <c r="L132" s="9">
        <f t="shared" si="20"/>
        <v>0</v>
      </c>
      <c r="M132" s="11"/>
      <c r="N132" s="9">
        <f t="shared" si="34"/>
        <v>0</v>
      </c>
      <c r="O132" s="10"/>
      <c r="P132" s="9">
        <f t="shared" si="21"/>
        <v>0</v>
      </c>
      <c r="Q132" s="10"/>
      <c r="R132" s="9">
        <f t="shared" si="22"/>
        <v>0</v>
      </c>
      <c r="S132" s="10"/>
      <c r="T132" s="9">
        <f t="shared" si="23"/>
        <v>0</v>
      </c>
      <c r="U132" s="11"/>
      <c r="V132" s="9">
        <f t="shared" si="24"/>
        <v>0</v>
      </c>
      <c r="W132" s="11"/>
      <c r="X132" s="9">
        <f t="shared" si="25"/>
        <v>0</v>
      </c>
      <c r="Y132" s="10"/>
      <c r="Z132" s="9">
        <f t="shared" si="35"/>
        <v>0</v>
      </c>
      <c r="AA132" s="11"/>
      <c r="AB132" s="9">
        <f t="shared" si="36"/>
        <v>0</v>
      </c>
      <c r="AC132" s="11"/>
      <c r="AD132" s="9">
        <f t="shared" si="26"/>
        <v>0</v>
      </c>
      <c r="AE132" s="11"/>
      <c r="AF132" s="9">
        <f t="shared" si="27"/>
        <v>0</v>
      </c>
      <c r="AG132" s="11"/>
      <c r="AH132" s="9">
        <f t="shared" si="28"/>
        <v>0</v>
      </c>
      <c r="AI132" s="11"/>
      <c r="AJ132" s="9">
        <f t="shared" si="29"/>
        <v>0</v>
      </c>
      <c r="AK132" s="11"/>
      <c r="AL132" s="9">
        <f t="shared" si="30"/>
        <v>0</v>
      </c>
      <c r="AM132" s="10"/>
      <c r="AN132" s="12">
        <f t="shared" si="31"/>
        <v>0</v>
      </c>
      <c r="AO132" s="13">
        <f t="shared" si="37"/>
        <v>0</v>
      </c>
    </row>
    <row r="133" spans="1:41" hidden="1" x14ac:dyDescent="0.25">
      <c r="A133" s="14" t="s">
        <v>136</v>
      </c>
      <c r="B133" s="15" t="s">
        <v>144</v>
      </c>
      <c r="C133" s="48" t="s">
        <v>15</v>
      </c>
      <c r="D133" s="56">
        <v>14.56</v>
      </c>
      <c r="E133" s="70">
        <v>0</v>
      </c>
      <c r="F133" s="9">
        <f t="shared" si="32"/>
        <v>0</v>
      </c>
      <c r="G133" s="69">
        <v>0</v>
      </c>
      <c r="H133" s="9">
        <f t="shared" si="33"/>
        <v>0</v>
      </c>
      <c r="I133" s="10"/>
      <c r="J133" s="9">
        <f t="shared" si="19"/>
        <v>0</v>
      </c>
      <c r="K133" s="11"/>
      <c r="L133" s="9">
        <f t="shared" si="20"/>
        <v>0</v>
      </c>
      <c r="M133" s="11"/>
      <c r="N133" s="9">
        <f t="shared" si="34"/>
        <v>0</v>
      </c>
      <c r="O133" s="10"/>
      <c r="P133" s="9">
        <f t="shared" si="21"/>
        <v>0</v>
      </c>
      <c r="Q133" s="10"/>
      <c r="R133" s="9">
        <f t="shared" si="22"/>
        <v>0</v>
      </c>
      <c r="S133" s="10"/>
      <c r="T133" s="9">
        <f t="shared" si="23"/>
        <v>0</v>
      </c>
      <c r="U133" s="11"/>
      <c r="V133" s="9">
        <f t="shared" si="24"/>
        <v>0</v>
      </c>
      <c r="W133" s="11"/>
      <c r="X133" s="9">
        <f t="shared" si="25"/>
        <v>0</v>
      </c>
      <c r="Y133" s="10"/>
      <c r="Z133" s="9">
        <f t="shared" si="35"/>
        <v>0</v>
      </c>
      <c r="AA133" s="11"/>
      <c r="AB133" s="9">
        <f t="shared" si="36"/>
        <v>0</v>
      </c>
      <c r="AC133" s="11"/>
      <c r="AD133" s="9">
        <f t="shared" si="26"/>
        <v>0</v>
      </c>
      <c r="AE133" s="11"/>
      <c r="AF133" s="9">
        <f t="shared" si="27"/>
        <v>0</v>
      </c>
      <c r="AG133" s="11"/>
      <c r="AH133" s="9">
        <f t="shared" si="28"/>
        <v>0</v>
      </c>
      <c r="AI133" s="11"/>
      <c r="AJ133" s="9">
        <f t="shared" si="29"/>
        <v>0</v>
      </c>
      <c r="AK133" s="11"/>
      <c r="AL133" s="9">
        <f t="shared" si="30"/>
        <v>0</v>
      </c>
      <c r="AM133" s="10"/>
      <c r="AN133" s="12">
        <f t="shared" si="31"/>
        <v>0</v>
      </c>
      <c r="AO133" s="13">
        <f t="shared" si="37"/>
        <v>0</v>
      </c>
    </row>
    <row r="134" spans="1:41" hidden="1" x14ac:dyDescent="0.25">
      <c r="A134" s="14" t="s">
        <v>136</v>
      </c>
      <c r="B134" s="15" t="s">
        <v>145</v>
      </c>
      <c r="C134" s="48" t="s">
        <v>15</v>
      </c>
      <c r="D134" s="56">
        <v>14.56</v>
      </c>
      <c r="E134" s="70">
        <v>0</v>
      </c>
      <c r="F134" s="9">
        <f t="shared" si="32"/>
        <v>0</v>
      </c>
      <c r="G134" s="69">
        <v>0</v>
      </c>
      <c r="H134" s="9">
        <f t="shared" si="33"/>
        <v>0</v>
      </c>
      <c r="I134" s="10"/>
      <c r="J134" s="9">
        <f t="shared" ref="J134:J201" si="38">(I134*D134)*1.16</f>
        <v>0</v>
      </c>
      <c r="K134" s="11"/>
      <c r="L134" s="9">
        <f t="shared" ref="L134:L201" si="39">(K134*D134)*1.16</f>
        <v>0</v>
      </c>
      <c r="M134" s="11"/>
      <c r="N134" s="9">
        <f t="shared" si="34"/>
        <v>0</v>
      </c>
      <c r="O134" s="10"/>
      <c r="P134" s="9">
        <f t="shared" ref="P134:P201" si="40">(O134*D134)*1.16</f>
        <v>0</v>
      </c>
      <c r="Q134" s="10"/>
      <c r="R134" s="9">
        <f t="shared" ref="R134:R201" si="41">(Q134*D134)*1.16</f>
        <v>0</v>
      </c>
      <c r="S134" s="10"/>
      <c r="T134" s="9">
        <f t="shared" ref="T134:T201" si="42">(S134*D134)*1.16</f>
        <v>0</v>
      </c>
      <c r="U134" s="11"/>
      <c r="V134" s="9">
        <f t="shared" ref="V134:V201" si="43">(U134*D134)*1.16</f>
        <v>0</v>
      </c>
      <c r="W134" s="11"/>
      <c r="X134" s="9">
        <f t="shared" ref="X134:X201" si="44">(W134*D134)*1.16</f>
        <v>0</v>
      </c>
      <c r="Y134" s="10"/>
      <c r="Z134" s="9">
        <f t="shared" si="35"/>
        <v>0</v>
      </c>
      <c r="AA134" s="11"/>
      <c r="AB134" s="9">
        <f t="shared" si="36"/>
        <v>0</v>
      </c>
      <c r="AC134" s="11"/>
      <c r="AD134" s="9">
        <f t="shared" ref="AD134:AD201" si="45">(AC134*D134)*1.16</f>
        <v>0</v>
      </c>
      <c r="AE134" s="11"/>
      <c r="AF134" s="9">
        <f t="shared" ref="AF134:AF201" si="46">(AE134*D134)*1.16</f>
        <v>0</v>
      </c>
      <c r="AG134" s="11"/>
      <c r="AH134" s="9">
        <f t="shared" ref="AH134:AH201" si="47">(AG134*D134)*1.16</f>
        <v>0</v>
      </c>
      <c r="AI134" s="11"/>
      <c r="AJ134" s="9">
        <f t="shared" ref="AJ134:AJ197" si="48">(AI134*D134)*1.16</f>
        <v>0</v>
      </c>
      <c r="AK134" s="11"/>
      <c r="AL134" s="9">
        <f t="shared" ref="AL134:AL197" si="49">(AK134*D134)*1.16</f>
        <v>0</v>
      </c>
      <c r="AM134" s="10"/>
      <c r="AN134" s="12">
        <f t="shared" ref="AN134:AN201" si="50">(AM134*D134)*1.16</f>
        <v>0</v>
      </c>
      <c r="AO134" s="13">
        <f t="shared" si="37"/>
        <v>0</v>
      </c>
    </row>
    <row r="135" spans="1:41" hidden="1" x14ac:dyDescent="0.25">
      <c r="A135" s="14" t="s">
        <v>136</v>
      </c>
      <c r="B135" s="15" t="s">
        <v>146</v>
      </c>
      <c r="C135" s="48" t="s">
        <v>15</v>
      </c>
      <c r="D135" s="56">
        <v>14.56</v>
      </c>
      <c r="E135" s="70">
        <v>0</v>
      </c>
      <c r="F135" s="9">
        <f t="shared" ref="F135:F202" si="51">D135*E135</f>
        <v>0</v>
      </c>
      <c r="G135" s="69">
        <v>0</v>
      </c>
      <c r="H135" s="9">
        <f t="shared" ref="H135:H202" si="52">D135*G135</f>
        <v>0</v>
      </c>
      <c r="I135" s="10"/>
      <c r="J135" s="9">
        <f t="shared" si="38"/>
        <v>0</v>
      </c>
      <c r="K135" s="11"/>
      <c r="L135" s="9">
        <f t="shared" si="39"/>
        <v>0</v>
      </c>
      <c r="M135" s="11"/>
      <c r="N135" s="9">
        <f t="shared" ref="N135:N202" si="53">(M135*D135)*1.16</f>
        <v>0</v>
      </c>
      <c r="O135" s="10"/>
      <c r="P135" s="9">
        <f t="shared" si="40"/>
        <v>0</v>
      </c>
      <c r="Q135" s="10"/>
      <c r="R135" s="9">
        <f t="shared" si="41"/>
        <v>0</v>
      </c>
      <c r="S135" s="10"/>
      <c r="T135" s="9">
        <f t="shared" si="42"/>
        <v>0</v>
      </c>
      <c r="U135" s="11"/>
      <c r="V135" s="9">
        <f t="shared" si="43"/>
        <v>0</v>
      </c>
      <c r="W135" s="11"/>
      <c r="X135" s="9">
        <f t="shared" si="44"/>
        <v>0</v>
      </c>
      <c r="Y135" s="10"/>
      <c r="Z135" s="9">
        <f t="shared" ref="Z135:Z202" si="54">(Y135*D135)*1.16</f>
        <v>0</v>
      </c>
      <c r="AA135" s="11"/>
      <c r="AB135" s="9">
        <f t="shared" ref="AB135:AB202" si="55">(AA135*D135)*1.16</f>
        <v>0</v>
      </c>
      <c r="AC135" s="11"/>
      <c r="AD135" s="9">
        <f t="shared" si="45"/>
        <v>0</v>
      </c>
      <c r="AE135" s="11"/>
      <c r="AF135" s="9">
        <f t="shared" si="46"/>
        <v>0</v>
      </c>
      <c r="AG135" s="11"/>
      <c r="AH135" s="9">
        <f t="shared" si="47"/>
        <v>0</v>
      </c>
      <c r="AI135" s="11"/>
      <c r="AJ135" s="9">
        <f t="shared" si="48"/>
        <v>0</v>
      </c>
      <c r="AK135" s="11"/>
      <c r="AL135" s="9">
        <f t="shared" si="49"/>
        <v>0</v>
      </c>
      <c r="AM135" s="10"/>
      <c r="AN135" s="12">
        <f t="shared" si="50"/>
        <v>0</v>
      </c>
      <c r="AO135" s="13">
        <f t="shared" ref="AO135:AO202" si="56">F135+H135+J135+L135+N135+P135+R135+T135+V135+X135+Z135+AB135+AD135+AF135+AH135+AL135+AN135</f>
        <v>0</v>
      </c>
    </row>
    <row r="136" spans="1:41" hidden="1" x14ac:dyDescent="0.25">
      <c r="A136" s="14" t="s">
        <v>136</v>
      </c>
      <c r="B136" s="15" t="s">
        <v>147</v>
      </c>
      <c r="C136" s="48" t="s">
        <v>15</v>
      </c>
      <c r="D136" s="56">
        <v>74.709999999999994</v>
      </c>
      <c r="E136" s="70">
        <v>0</v>
      </c>
      <c r="F136" s="9">
        <f t="shared" si="51"/>
        <v>0</v>
      </c>
      <c r="G136" s="69">
        <v>0</v>
      </c>
      <c r="H136" s="9">
        <f t="shared" si="52"/>
        <v>0</v>
      </c>
      <c r="I136" s="10"/>
      <c r="J136" s="9">
        <f t="shared" si="38"/>
        <v>0</v>
      </c>
      <c r="K136" s="11"/>
      <c r="L136" s="9">
        <f t="shared" si="39"/>
        <v>0</v>
      </c>
      <c r="M136" s="11"/>
      <c r="N136" s="9">
        <f t="shared" si="53"/>
        <v>0</v>
      </c>
      <c r="O136" s="10"/>
      <c r="P136" s="9">
        <f t="shared" si="40"/>
        <v>0</v>
      </c>
      <c r="Q136" s="10"/>
      <c r="R136" s="9">
        <f t="shared" si="41"/>
        <v>0</v>
      </c>
      <c r="S136" s="10"/>
      <c r="T136" s="9">
        <f t="shared" si="42"/>
        <v>0</v>
      </c>
      <c r="U136" s="11"/>
      <c r="V136" s="9">
        <f t="shared" si="43"/>
        <v>0</v>
      </c>
      <c r="W136" s="11"/>
      <c r="X136" s="9">
        <f t="shared" si="44"/>
        <v>0</v>
      </c>
      <c r="Y136" s="10"/>
      <c r="Z136" s="9">
        <f t="shared" si="54"/>
        <v>0</v>
      </c>
      <c r="AA136" s="11"/>
      <c r="AB136" s="9">
        <f t="shared" si="55"/>
        <v>0</v>
      </c>
      <c r="AC136" s="11"/>
      <c r="AD136" s="9">
        <f t="shared" si="45"/>
        <v>0</v>
      </c>
      <c r="AE136" s="11"/>
      <c r="AF136" s="9">
        <f t="shared" si="46"/>
        <v>0</v>
      </c>
      <c r="AG136" s="11"/>
      <c r="AH136" s="9">
        <f t="shared" si="47"/>
        <v>0</v>
      </c>
      <c r="AI136" s="11"/>
      <c r="AJ136" s="9">
        <f t="shared" si="48"/>
        <v>0</v>
      </c>
      <c r="AK136" s="11"/>
      <c r="AL136" s="9">
        <f t="shared" si="49"/>
        <v>0</v>
      </c>
      <c r="AM136" s="10"/>
      <c r="AN136" s="12">
        <f t="shared" si="50"/>
        <v>0</v>
      </c>
      <c r="AO136" s="13">
        <f t="shared" si="56"/>
        <v>0</v>
      </c>
    </row>
    <row r="137" spans="1:41" hidden="1" x14ac:dyDescent="0.25">
      <c r="A137" s="14" t="s">
        <v>136</v>
      </c>
      <c r="B137" s="15" t="s">
        <v>148</v>
      </c>
      <c r="C137" s="48" t="s">
        <v>15</v>
      </c>
      <c r="D137" s="56">
        <v>74.41</v>
      </c>
      <c r="E137" s="70">
        <v>0</v>
      </c>
      <c r="F137" s="9">
        <f t="shared" si="51"/>
        <v>0</v>
      </c>
      <c r="G137" s="69">
        <v>0</v>
      </c>
      <c r="H137" s="9">
        <f t="shared" si="52"/>
        <v>0</v>
      </c>
      <c r="I137" s="10"/>
      <c r="J137" s="9">
        <f t="shared" si="38"/>
        <v>0</v>
      </c>
      <c r="K137" s="11"/>
      <c r="L137" s="9">
        <f t="shared" si="39"/>
        <v>0</v>
      </c>
      <c r="M137" s="11"/>
      <c r="N137" s="9">
        <f t="shared" si="53"/>
        <v>0</v>
      </c>
      <c r="O137" s="10"/>
      <c r="P137" s="9">
        <f t="shared" si="40"/>
        <v>0</v>
      </c>
      <c r="Q137" s="10"/>
      <c r="R137" s="9">
        <f t="shared" si="41"/>
        <v>0</v>
      </c>
      <c r="S137" s="10"/>
      <c r="T137" s="9">
        <f t="shared" si="42"/>
        <v>0</v>
      </c>
      <c r="U137" s="11"/>
      <c r="V137" s="9">
        <f t="shared" si="43"/>
        <v>0</v>
      </c>
      <c r="W137" s="11"/>
      <c r="X137" s="9">
        <f t="shared" si="44"/>
        <v>0</v>
      </c>
      <c r="Y137" s="10"/>
      <c r="Z137" s="9">
        <f t="shared" si="54"/>
        <v>0</v>
      </c>
      <c r="AA137" s="11"/>
      <c r="AB137" s="9">
        <f t="shared" si="55"/>
        <v>0</v>
      </c>
      <c r="AC137" s="11"/>
      <c r="AD137" s="9">
        <f t="shared" si="45"/>
        <v>0</v>
      </c>
      <c r="AE137" s="11"/>
      <c r="AF137" s="9">
        <f t="shared" si="46"/>
        <v>0</v>
      </c>
      <c r="AG137" s="11"/>
      <c r="AH137" s="9">
        <f t="shared" si="47"/>
        <v>0</v>
      </c>
      <c r="AI137" s="11"/>
      <c r="AJ137" s="9">
        <f t="shared" si="48"/>
        <v>0</v>
      </c>
      <c r="AK137" s="11"/>
      <c r="AL137" s="9">
        <f t="shared" si="49"/>
        <v>0</v>
      </c>
      <c r="AM137" s="10"/>
      <c r="AN137" s="12">
        <f t="shared" si="50"/>
        <v>0</v>
      </c>
      <c r="AO137" s="13">
        <f t="shared" si="56"/>
        <v>0</v>
      </c>
    </row>
    <row r="138" spans="1:41" hidden="1" x14ac:dyDescent="0.25">
      <c r="A138" s="14" t="s">
        <v>136</v>
      </c>
      <c r="B138" s="15" t="s">
        <v>149</v>
      </c>
      <c r="C138" s="48" t="s">
        <v>15</v>
      </c>
      <c r="D138" s="56">
        <v>57.22</v>
      </c>
      <c r="E138" s="70">
        <v>0</v>
      </c>
      <c r="F138" s="9">
        <f t="shared" si="51"/>
        <v>0</v>
      </c>
      <c r="G138" s="69">
        <v>0</v>
      </c>
      <c r="H138" s="9">
        <f t="shared" si="52"/>
        <v>0</v>
      </c>
      <c r="I138" s="10"/>
      <c r="J138" s="9">
        <f t="shared" si="38"/>
        <v>0</v>
      </c>
      <c r="K138" s="11"/>
      <c r="L138" s="9">
        <f t="shared" si="39"/>
        <v>0</v>
      </c>
      <c r="M138" s="11"/>
      <c r="N138" s="9">
        <f t="shared" si="53"/>
        <v>0</v>
      </c>
      <c r="O138" s="10"/>
      <c r="P138" s="9">
        <f t="shared" si="40"/>
        <v>0</v>
      </c>
      <c r="Q138" s="10"/>
      <c r="R138" s="9">
        <f t="shared" si="41"/>
        <v>0</v>
      </c>
      <c r="S138" s="10"/>
      <c r="T138" s="9">
        <f t="shared" si="42"/>
        <v>0</v>
      </c>
      <c r="U138" s="11"/>
      <c r="V138" s="9">
        <f t="shared" si="43"/>
        <v>0</v>
      </c>
      <c r="W138" s="11"/>
      <c r="X138" s="9">
        <f t="shared" si="44"/>
        <v>0</v>
      </c>
      <c r="Y138" s="10"/>
      <c r="Z138" s="9">
        <f t="shared" si="54"/>
        <v>0</v>
      </c>
      <c r="AA138" s="11"/>
      <c r="AB138" s="9">
        <f t="shared" si="55"/>
        <v>0</v>
      </c>
      <c r="AC138" s="11"/>
      <c r="AD138" s="9">
        <f t="shared" si="45"/>
        <v>0</v>
      </c>
      <c r="AE138" s="11"/>
      <c r="AF138" s="9">
        <f t="shared" si="46"/>
        <v>0</v>
      </c>
      <c r="AG138" s="11"/>
      <c r="AH138" s="9">
        <f t="shared" si="47"/>
        <v>0</v>
      </c>
      <c r="AI138" s="11"/>
      <c r="AJ138" s="9">
        <f t="shared" si="48"/>
        <v>0</v>
      </c>
      <c r="AK138" s="11"/>
      <c r="AL138" s="9">
        <f t="shared" si="49"/>
        <v>0</v>
      </c>
      <c r="AM138" s="10"/>
      <c r="AN138" s="12">
        <f t="shared" si="50"/>
        <v>0</v>
      </c>
      <c r="AO138" s="13">
        <f t="shared" si="56"/>
        <v>0</v>
      </c>
    </row>
    <row r="139" spans="1:41" hidden="1" x14ac:dyDescent="0.25">
      <c r="A139" s="14" t="s">
        <v>136</v>
      </c>
      <c r="B139" s="15" t="s">
        <v>150</v>
      </c>
      <c r="C139" s="48" t="s">
        <v>15</v>
      </c>
      <c r="D139" s="56">
        <v>19.88</v>
      </c>
      <c r="E139" s="70">
        <v>0</v>
      </c>
      <c r="F139" s="9">
        <f t="shared" si="51"/>
        <v>0</v>
      </c>
      <c r="G139" s="69">
        <v>0</v>
      </c>
      <c r="H139" s="9">
        <f t="shared" si="52"/>
        <v>0</v>
      </c>
      <c r="I139" s="10"/>
      <c r="J139" s="9">
        <f t="shared" si="38"/>
        <v>0</v>
      </c>
      <c r="K139" s="11"/>
      <c r="L139" s="9">
        <f t="shared" si="39"/>
        <v>0</v>
      </c>
      <c r="M139" s="71">
        <v>6</v>
      </c>
      <c r="N139" s="9">
        <f t="shared" si="53"/>
        <v>138.3648</v>
      </c>
      <c r="O139" s="10"/>
      <c r="P139" s="9">
        <f t="shared" si="40"/>
        <v>0</v>
      </c>
      <c r="Q139" s="10"/>
      <c r="R139" s="9">
        <f t="shared" si="41"/>
        <v>0</v>
      </c>
      <c r="S139" s="10"/>
      <c r="T139" s="9">
        <f t="shared" si="42"/>
        <v>0</v>
      </c>
      <c r="U139" s="11"/>
      <c r="V139" s="9">
        <f t="shared" si="43"/>
        <v>0</v>
      </c>
      <c r="W139" s="11"/>
      <c r="X139" s="9">
        <f t="shared" si="44"/>
        <v>0</v>
      </c>
      <c r="Y139" s="10"/>
      <c r="Z139" s="9">
        <f t="shared" si="54"/>
        <v>0</v>
      </c>
      <c r="AA139" s="11"/>
      <c r="AB139" s="9">
        <f t="shared" si="55"/>
        <v>0</v>
      </c>
      <c r="AC139" s="11"/>
      <c r="AD139" s="9">
        <f t="shared" si="45"/>
        <v>0</v>
      </c>
      <c r="AE139" s="11"/>
      <c r="AF139" s="9">
        <f t="shared" si="46"/>
        <v>0</v>
      </c>
      <c r="AG139" s="11"/>
      <c r="AH139" s="9">
        <f t="shared" si="47"/>
        <v>0</v>
      </c>
      <c r="AI139" s="11"/>
      <c r="AJ139" s="9">
        <f t="shared" si="48"/>
        <v>0</v>
      </c>
      <c r="AK139" s="11"/>
      <c r="AL139" s="9">
        <f t="shared" si="49"/>
        <v>0</v>
      </c>
      <c r="AM139" s="10"/>
      <c r="AN139" s="12">
        <f t="shared" si="50"/>
        <v>0</v>
      </c>
      <c r="AO139" s="13">
        <f t="shared" si="56"/>
        <v>138.3648</v>
      </c>
    </row>
    <row r="140" spans="1:41" hidden="1" x14ac:dyDescent="0.25">
      <c r="A140" s="14" t="s">
        <v>136</v>
      </c>
      <c r="B140" s="15" t="s">
        <v>151</v>
      </c>
      <c r="C140" s="48" t="s">
        <v>15</v>
      </c>
      <c r="D140" s="56">
        <f>214.68/6</f>
        <v>35.78</v>
      </c>
      <c r="E140" s="70">
        <v>12</v>
      </c>
      <c r="F140" s="9">
        <f t="shared" si="51"/>
        <v>429.36</v>
      </c>
      <c r="G140" s="69">
        <v>3</v>
      </c>
      <c r="H140" s="9">
        <f t="shared" si="52"/>
        <v>107.34</v>
      </c>
      <c r="I140" s="72">
        <v>6</v>
      </c>
      <c r="J140" s="9">
        <f t="shared" si="38"/>
        <v>249.02879999999999</v>
      </c>
      <c r="K140" s="11"/>
      <c r="L140" s="9">
        <f t="shared" si="39"/>
        <v>0</v>
      </c>
      <c r="M140" s="71">
        <f>2*6</f>
        <v>12</v>
      </c>
      <c r="N140" s="9">
        <f t="shared" si="53"/>
        <v>498.05759999999998</v>
      </c>
      <c r="O140" s="10"/>
      <c r="P140" s="9">
        <f t="shared" si="40"/>
        <v>0</v>
      </c>
      <c r="Q140" s="10"/>
      <c r="R140" s="9">
        <f t="shared" si="41"/>
        <v>0</v>
      </c>
      <c r="S140" s="10"/>
      <c r="T140" s="9">
        <f t="shared" si="42"/>
        <v>0</v>
      </c>
      <c r="U140" s="80">
        <f>6*6</f>
        <v>36</v>
      </c>
      <c r="V140" s="9">
        <f t="shared" si="43"/>
        <v>1494.1727999999998</v>
      </c>
      <c r="W140" s="11"/>
      <c r="X140" s="9">
        <f t="shared" si="44"/>
        <v>0</v>
      </c>
      <c r="Y140" s="10"/>
      <c r="Z140" s="9">
        <f t="shared" si="54"/>
        <v>0</v>
      </c>
      <c r="AA140" s="10"/>
      <c r="AB140" s="9">
        <f t="shared" si="55"/>
        <v>0</v>
      </c>
      <c r="AC140" s="71">
        <f>4*6</f>
        <v>24</v>
      </c>
      <c r="AD140" s="9">
        <f t="shared" si="45"/>
        <v>996.11519999999996</v>
      </c>
      <c r="AE140" s="11"/>
      <c r="AF140" s="9">
        <f t="shared" si="46"/>
        <v>0</v>
      </c>
      <c r="AG140" s="11"/>
      <c r="AH140" s="9">
        <f t="shared" si="47"/>
        <v>0</v>
      </c>
      <c r="AI140" s="11"/>
      <c r="AJ140" s="9">
        <f t="shared" si="48"/>
        <v>0</v>
      </c>
      <c r="AK140" s="11"/>
      <c r="AL140" s="9">
        <f t="shared" si="49"/>
        <v>0</v>
      </c>
      <c r="AM140" s="10">
        <f>4*6</f>
        <v>24</v>
      </c>
      <c r="AN140" s="12">
        <f t="shared" si="50"/>
        <v>996.11519999999996</v>
      </c>
      <c r="AO140" s="13">
        <f t="shared" si="56"/>
        <v>4770.1895999999997</v>
      </c>
    </row>
    <row r="141" spans="1:41" hidden="1" x14ac:dyDescent="0.25">
      <c r="A141" s="14" t="s">
        <v>136</v>
      </c>
      <c r="B141" s="15" t="s">
        <v>152</v>
      </c>
      <c r="C141" s="48" t="s">
        <v>15</v>
      </c>
      <c r="D141" s="56">
        <v>57.5</v>
      </c>
      <c r="E141" s="70">
        <v>0</v>
      </c>
      <c r="F141" s="9">
        <f t="shared" si="51"/>
        <v>0</v>
      </c>
      <c r="G141" s="69">
        <v>0</v>
      </c>
      <c r="H141" s="9">
        <f t="shared" si="52"/>
        <v>0</v>
      </c>
      <c r="I141" s="10"/>
      <c r="J141" s="9">
        <f t="shared" si="38"/>
        <v>0</v>
      </c>
      <c r="K141" s="11"/>
      <c r="L141" s="9">
        <f t="shared" si="39"/>
        <v>0</v>
      </c>
      <c r="M141" s="11"/>
      <c r="N141" s="9">
        <f t="shared" si="53"/>
        <v>0</v>
      </c>
      <c r="O141" s="10"/>
      <c r="P141" s="9">
        <f t="shared" si="40"/>
        <v>0</v>
      </c>
      <c r="Q141" s="10"/>
      <c r="R141" s="9">
        <f t="shared" si="41"/>
        <v>0</v>
      </c>
      <c r="S141" s="10"/>
      <c r="T141" s="9">
        <f t="shared" si="42"/>
        <v>0</v>
      </c>
      <c r="U141" s="11"/>
      <c r="V141" s="9">
        <f t="shared" si="43"/>
        <v>0</v>
      </c>
      <c r="W141" s="11"/>
      <c r="X141" s="9">
        <f t="shared" si="44"/>
        <v>0</v>
      </c>
      <c r="Y141" s="10"/>
      <c r="Z141" s="9">
        <f t="shared" si="54"/>
        <v>0</v>
      </c>
      <c r="AA141" s="11"/>
      <c r="AB141" s="9">
        <f t="shared" si="55"/>
        <v>0</v>
      </c>
      <c r="AC141" s="11"/>
      <c r="AD141" s="9">
        <f t="shared" si="45"/>
        <v>0</v>
      </c>
      <c r="AE141" s="11"/>
      <c r="AF141" s="9">
        <f t="shared" si="46"/>
        <v>0</v>
      </c>
      <c r="AG141" s="11"/>
      <c r="AH141" s="9">
        <f t="shared" si="47"/>
        <v>0</v>
      </c>
      <c r="AI141" s="11"/>
      <c r="AJ141" s="9">
        <f t="shared" si="48"/>
        <v>0</v>
      </c>
      <c r="AK141" s="11"/>
      <c r="AL141" s="9">
        <f t="shared" si="49"/>
        <v>0</v>
      </c>
      <c r="AM141" s="10"/>
      <c r="AN141" s="12">
        <f t="shared" si="50"/>
        <v>0</v>
      </c>
      <c r="AO141" s="13">
        <f t="shared" si="56"/>
        <v>0</v>
      </c>
    </row>
    <row r="142" spans="1:41" hidden="1" x14ac:dyDescent="0.25">
      <c r="A142" s="14" t="s">
        <v>136</v>
      </c>
      <c r="B142" s="15" t="s">
        <v>153</v>
      </c>
      <c r="C142" s="48" t="s">
        <v>15</v>
      </c>
      <c r="D142" s="56">
        <v>57.75</v>
      </c>
      <c r="E142" s="70">
        <v>0</v>
      </c>
      <c r="F142" s="9">
        <f t="shared" si="51"/>
        <v>0</v>
      </c>
      <c r="G142" s="69">
        <v>0</v>
      </c>
      <c r="H142" s="9">
        <f t="shared" si="52"/>
        <v>0</v>
      </c>
      <c r="I142" s="10"/>
      <c r="J142" s="9">
        <f t="shared" si="38"/>
        <v>0</v>
      </c>
      <c r="K142" s="11"/>
      <c r="L142" s="9">
        <f t="shared" si="39"/>
        <v>0</v>
      </c>
      <c r="M142" s="11"/>
      <c r="N142" s="9">
        <f t="shared" si="53"/>
        <v>0</v>
      </c>
      <c r="O142" s="10"/>
      <c r="P142" s="9">
        <f t="shared" si="40"/>
        <v>0</v>
      </c>
      <c r="Q142" s="10"/>
      <c r="R142" s="9">
        <f t="shared" si="41"/>
        <v>0</v>
      </c>
      <c r="S142" s="10"/>
      <c r="T142" s="9">
        <f t="shared" si="42"/>
        <v>0</v>
      </c>
      <c r="U142" s="11"/>
      <c r="V142" s="9">
        <f t="shared" si="43"/>
        <v>0</v>
      </c>
      <c r="W142" s="11"/>
      <c r="X142" s="9">
        <f t="shared" si="44"/>
        <v>0</v>
      </c>
      <c r="Y142" s="10"/>
      <c r="Z142" s="9">
        <f t="shared" si="54"/>
        <v>0</v>
      </c>
      <c r="AA142" s="11"/>
      <c r="AB142" s="9">
        <f t="shared" si="55"/>
        <v>0</v>
      </c>
      <c r="AC142" s="11"/>
      <c r="AD142" s="9">
        <f t="shared" si="45"/>
        <v>0</v>
      </c>
      <c r="AE142" s="11"/>
      <c r="AF142" s="9">
        <f t="shared" si="46"/>
        <v>0</v>
      </c>
      <c r="AG142" s="11"/>
      <c r="AH142" s="9">
        <f t="shared" si="47"/>
        <v>0</v>
      </c>
      <c r="AI142" s="11"/>
      <c r="AJ142" s="9">
        <f t="shared" si="48"/>
        <v>0</v>
      </c>
      <c r="AK142" s="11"/>
      <c r="AL142" s="9">
        <f t="shared" si="49"/>
        <v>0</v>
      </c>
      <c r="AM142" s="10"/>
      <c r="AN142" s="12">
        <f t="shared" si="50"/>
        <v>0</v>
      </c>
      <c r="AO142" s="13">
        <f t="shared" si="56"/>
        <v>0</v>
      </c>
    </row>
    <row r="143" spans="1:41" hidden="1" x14ac:dyDescent="0.25">
      <c r="A143" s="14" t="s">
        <v>136</v>
      </c>
      <c r="B143" s="15" t="s">
        <v>154</v>
      </c>
      <c r="C143" s="48" t="s">
        <v>15</v>
      </c>
      <c r="D143" s="56">
        <v>57.5</v>
      </c>
      <c r="E143" s="70">
        <v>0</v>
      </c>
      <c r="F143" s="9">
        <f t="shared" si="51"/>
        <v>0</v>
      </c>
      <c r="G143" s="69">
        <v>0</v>
      </c>
      <c r="H143" s="9">
        <f t="shared" si="52"/>
        <v>0</v>
      </c>
      <c r="I143" s="10"/>
      <c r="J143" s="9">
        <f t="shared" si="38"/>
        <v>0</v>
      </c>
      <c r="K143" s="11"/>
      <c r="L143" s="9">
        <f t="shared" si="39"/>
        <v>0</v>
      </c>
      <c r="M143" s="11"/>
      <c r="N143" s="9">
        <f t="shared" si="53"/>
        <v>0</v>
      </c>
      <c r="O143" s="10"/>
      <c r="P143" s="9">
        <f t="shared" si="40"/>
        <v>0</v>
      </c>
      <c r="Q143" s="10"/>
      <c r="R143" s="9">
        <f t="shared" si="41"/>
        <v>0</v>
      </c>
      <c r="S143" s="10"/>
      <c r="T143" s="9">
        <f t="shared" si="42"/>
        <v>0</v>
      </c>
      <c r="U143" s="11"/>
      <c r="V143" s="9">
        <f t="shared" si="43"/>
        <v>0</v>
      </c>
      <c r="W143" s="11"/>
      <c r="X143" s="9">
        <f t="shared" si="44"/>
        <v>0</v>
      </c>
      <c r="Y143" s="10"/>
      <c r="Z143" s="9">
        <f t="shared" si="54"/>
        <v>0</v>
      </c>
      <c r="AA143" s="11"/>
      <c r="AB143" s="9">
        <f t="shared" si="55"/>
        <v>0</v>
      </c>
      <c r="AC143" s="11"/>
      <c r="AD143" s="9">
        <f t="shared" si="45"/>
        <v>0</v>
      </c>
      <c r="AE143" s="11"/>
      <c r="AF143" s="9">
        <f t="shared" si="46"/>
        <v>0</v>
      </c>
      <c r="AG143" s="11"/>
      <c r="AH143" s="9">
        <f t="shared" si="47"/>
        <v>0</v>
      </c>
      <c r="AI143" s="11"/>
      <c r="AJ143" s="9">
        <f t="shared" si="48"/>
        <v>0</v>
      </c>
      <c r="AK143" s="11"/>
      <c r="AL143" s="9">
        <f t="shared" si="49"/>
        <v>0</v>
      </c>
      <c r="AM143" s="10"/>
      <c r="AN143" s="12">
        <f t="shared" si="50"/>
        <v>0</v>
      </c>
      <c r="AO143" s="13">
        <f t="shared" si="56"/>
        <v>0</v>
      </c>
    </row>
    <row r="144" spans="1:41" hidden="1" x14ac:dyDescent="0.25">
      <c r="A144" s="14" t="s">
        <v>136</v>
      </c>
      <c r="B144" s="15" t="s">
        <v>155</v>
      </c>
      <c r="C144" s="48" t="s">
        <v>15</v>
      </c>
      <c r="D144" s="56">
        <v>57.75</v>
      </c>
      <c r="E144" s="70">
        <v>0</v>
      </c>
      <c r="F144" s="9">
        <f t="shared" si="51"/>
        <v>0</v>
      </c>
      <c r="G144" s="69">
        <v>0</v>
      </c>
      <c r="H144" s="9">
        <f t="shared" si="52"/>
        <v>0</v>
      </c>
      <c r="I144" s="10"/>
      <c r="J144" s="9">
        <f t="shared" si="38"/>
        <v>0</v>
      </c>
      <c r="K144" s="11"/>
      <c r="L144" s="9">
        <f t="shared" si="39"/>
        <v>0</v>
      </c>
      <c r="M144" s="71">
        <v>1</v>
      </c>
      <c r="N144" s="9">
        <f t="shared" si="53"/>
        <v>66.989999999999995</v>
      </c>
      <c r="O144" s="10"/>
      <c r="P144" s="9">
        <f t="shared" si="40"/>
        <v>0</v>
      </c>
      <c r="Q144" s="10"/>
      <c r="R144" s="9">
        <f t="shared" si="41"/>
        <v>0</v>
      </c>
      <c r="S144" s="10"/>
      <c r="T144" s="9">
        <f t="shared" si="42"/>
        <v>0</v>
      </c>
      <c r="U144" s="11"/>
      <c r="V144" s="9">
        <f t="shared" si="43"/>
        <v>0</v>
      </c>
      <c r="W144" s="11"/>
      <c r="X144" s="9">
        <f t="shared" si="44"/>
        <v>0</v>
      </c>
      <c r="Y144" s="10"/>
      <c r="Z144" s="9">
        <f t="shared" si="54"/>
        <v>0</v>
      </c>
      <c r="AA144" s="11"/>
      <c r="AB144" s="9">
        <f t="shared" si="55"/>
        <v>0</v>
      </c>
      <c r="AC144" s="11"/>
      <c r="AD144" s="9">
        <f t="shared" si="45"/>
        <v>0</v>
      </c>
      <c r="AE144" s="11"/>
      <c r="AF144" s="9">
        <f t="shared" si="46"/>
        <v>0</v>
      </c>
      <c r="AG144" s="11"/>
      <c r="AH144" s="9">
        <f t="shared" si="47"/>
        <v>0</v>
      </c>
      <c r="AI144" s="11"/>
      <c r="AJ144" s="9">
        <f t="shared" si="48"/>
        <v>0</v>
      </c>
      <c r="AK144" s="11"/>
      <c r="AL144" s="9">
        <f t="shared" si="49"/>
        <v>0</v>
      </c>
      <c r="AM144" s="10"/>
      <c r="AN144" s="12">
        <f t="shared" si="50"/>
        <v>0</v>
      </c>
      <c r="AO144" s="13">
        <f t="shared" si="56"/>
        <v>66.989999999999995</v>
      </c>
    </row>
    <row r="145" spans="1:41" hidden="1" x14ac:dyDescent="0.25">
      <c r="A145" s="14" t="s">
        <v>136</v>
      </c>
      <c r="B145" s="15" t="s">
        <v>156</v>
      </c>
      <c r="C145" s="48" t="s">
        <v>15</v>
      </c>
      <c r="D145" s="56">
        <v>68.75</v>
      </c>
      <c r="E145" s="70">
        <v>0</v>
      </c>
      <c r="F145" s="9">
        <f t="shared" si="51"/>
        <v>0</v>
      </c>
      <c r="G145" s="69">
        <v>0</v>
      </c>
      <c r="H145" s="9">
        <f t="shared" si="52"/>
        <v>0</v>
      </c>
      <c r="I145" s="10"/>
      <c r="J145" s="9">
        <f t="shared" si="38"/>
        <v>0</v>
      </c>
      <c r="K145" s="11"/>
      <c r="L145" s="9">
        <f t="shared" si="39"/>
        <v>0</v>
      </c>
      <c r="M145" s="11"/>
      <c r="N145" s="9">
        <f t="shared" si="53"/>
        <v>0</v>
      </c>
      <c r="O145" s="10"/>
      <c r="P145" s="9">
        <f t="shared" si="40"/>
        <v>0</v>
      </c>
      <c r="Q145" s="10"/>
      <c r="R145" s="9">
        <f t="shared" si="41"/>
        <v>0</v>
      </c>
      <c r="S145" s="10"/>
      <c r="T145" s="9">
        <f t="shared" si="42"/>
        <v>0</v>
      </c>
      <c r="U145" s="11"/>
      <c r="V145" s="9">
        <f t="shared" si="43"/>
        <v>0</v>
      </c>
      <c r="W145" s="11"/>
      <c r="X145" s="9">
        <f t="shared" si="44"/>
        <v>0</v>
      </c>
      <c r="Y145" s="10"/>
      <c r="Z145" s="9">
        <f t="shared" si="54"/>
        <v>0</v>
      </c>
      <c r="AA145" s="11"/>
      <c r="AB145" s="9">
        <f t="shared" si="55"/>
        <v>0</v>
      </c>
      <c r="AC145" s="11"/>
      <c r="AD145" s="9">
        <f t="shared" si="45"/>
        <v>0</v>
      </c>
      <c r="AE145" s="11"/>
      <c r="AF145" s="9">
        <f t="shared" si="46"/>
        <v>0</v>
      </c>
      <c r="AG145" s="11"/>
      <c r="AH145" s="9">
        <f t="shared" si="47"/>
        <v>0</v>
      </c>
      <c r="AI145" s="11"/>
      <c r="AJ145" s="9">
        <f t="shared" si="48"/>
        <v>0</v>
      </c>
      <c r="AK145" s="11"/>
      <c r="AL145" s="9">
        <f t="shared" si="49"/>
        <v>0</v>
      </c>
      <c r="AM145" s="10"/>
      <c r="AN145" s="12">
        <f t="shared" si="50"/>
        <v>0</v>
      </c>
      <c r="AO145" s="13">
        <f t="shared" si="56"/>
        <v>0</v>
      </c>
    </row>
    <row r="146" spans="1:41" hidden="1" x14ac:dyDescent="0.25">
      <c r="A146" s="14" t="s">
        <v>136</v>
      </c>
      <c r="B146" s="15" t="s">
        <v>157</v>
      </c>
      <c r="C146" s="48" t="s">
        <v>15</v>
      </c>
      <c r="D146" s="56">
        <v>57.5</v>
      </c>
      <c r="E146" s="70">
        <v>0</v>
      </c>
      <c r="F146" s="9">
        <f t="shared" si="51"/>
        <v>0</v>
      </c>
      <c r="G146" s="69">
        <v>0</v>
      </c>
      <c r="H146" s="9">
        <f t="shared" si="52"/>
        <v>0</v>
      </c>
      <c r="I146" s="10"/>
      <c r="J146" s="9">
        <f t="shared" si="38"/>
        <v>0</v>
      </c>
      <c r="K146" s="11"/>
      <c r="L146" s="9">
        <f t="shared" si="39"/>
        <v>0</v>
      </c>
      <c r="M146" s="11"/>
      <c r="N146" s="9">
        <f t="shared" si="53"/>
        <v>0</v>
      </c>
      <c r="O146" s="10"/>
      <c r="P146" s="9">
        <f t="shared" si="40"/>
        <v>0</v>
      </c>
      <c r="Q146" s="10"/>
      <c r="R146" s="9">
        <f t="shared" si="41"/>
        <v>0</v>
      </c>
      <c r="S146" s="10"/>
      <c r="T146" s="9">
        <f t="shared" si="42"/>
        <v>0</v>
      </c>
      <c r="U146" s="11"/>
      <c r="V146" s="9">
        <f t="shared" si="43"/>
        <v>0</v>
      </c>
      <c r="W146" s="11"/>
      <c r="X146" s="9">
        <f t="shared" si="44"/>
        <v>0</v>
      </c>
      <c r="Y146" s="10"/>
      <c r="Z146" s="9">
        <f t="shared" si="54"/>
        <v>0</v>
      </c>
      <c r="AA146" s="11"/>
      <c r="AB146" s="9">
        <f t="shared" si="55"/>
        <v>0</v>
      </c>
      <c r="AC146" s="11"/>
      <c r="AD146" s="9">
        <f t="shared" si="45"/>
        <v>0</v>
      </c>
      <c r="AE146" s="11"/>
      <c r="AF146" s="9">
        <f t="shared" si="46"/>
        <v>0</v>
      </c>
      <c r="AG146" s="11"/>
      <c r="AH146" s="9">
        <f t="shared" si="47"/>
        <v>0</v>
      </c>
      <c r="AI146" s="11"/>
      <c r="AJ146" s="9">
        <f t="shared" si="48"/>
        <v>0</v>
      </c>
      <c r="AK146" s="11"/>
      <c r="AL146" s="9">
        <f t="shared" si="49"/>
        <v>0</v>
      </c>
      <c r="AM146" s="10"/>
      <c r="AN146" s="12">
        <f t="shared" si="50"/>
        <v>0</v>
      </c>
      <c r="AO146" s="13">
        <f t="shared" si="56"/>
        <v>0</v>
      </c>
    </row>
    <row r="147" spans="1:41" hidden="1" x14ac:dyDescent="0.25">
      <c r="A147" s="14" t="s">
        <v>136</v>
      </c>
      <c r="B147" s="15" t="s">
        <v>158</v>
      </c>
      <c r="C147" s="48" t="s">
        <v>15</v>
      </c>
      <c r="D147" s="56">
        <v>57.57</v>
      </c>
      <c r="E147" s="70">
        <v>0</v>
      </c>
      <c r="F147" s="9">
        <f t="shared" si="51"/>
        <v>0</v>
      </c>
      <c r="G147" s="69">
        <v>0</v>
      </c>
      <c r="H147" s="9">
        <f t="shared" si="52"/>
        <v>0</v>
      </c>
      <c r="I147" s="10"/>
      <c r="J147" s="9">
        <f t="shared" si="38"/>
        <v>0</v>
      </c>
      <c r="K147" s="11"/>
      <c r="L147" s="9">
        <f t="shared" si="39"/>
        <v>0</v>
      </c>
      <c r="M147" s="11"/>
      <c r="N147" s="9">
        <f t="shared" si="53"/>
        <v>0</v>
      </c>
      <c r="O147" s="10"/>
      <c r="P147" s="9">
        <f t="shared" si="40"/>
        <v>0</v>
      </c>
      <c r="Q147" s="10"/>
      <c r="R147" s="9">
        <f t="shared" si="41"/>
        <v>0</v>
      </c>
      <c r="S147" s="10"/>
      <c r="T147" s="9">
        <f t="shared" si="42"/>
        <v>0</v>
      </c>
      <c r="U147" s="11"/>
      <c r="V147" s="9">
        <f t="shared" si="43"/>
        <v>0</v>
      </c>
      <c r="W147" s="11"/>
      <c r="X147" s="9">
        <f t="shared" si="44"/>
        <v>0</v>
      </c>
      <c r="Y147" s="10"/>
      <c r="Z147" s="9">
        <f t="shared" si="54"/>
        <v>0</v>
      </c>
      <c r="AA147" s="11"/>
      <c r="AB147" s="9">
        <f t="shared" si="55"/>
        <v>0</v>
      </c>
      <c r="AC147" s="11"/>
      <c r="AD147" s="9">
        <f t="shared" si="45"/>
        <v>0</v>
      </c>
      <c r="AE147" s="11"/>
      <c r="AF147" s="9">
        <f t="shared" si="46"/>
        <v>0</v>
      </c>
      <c r="AG147" s="11"/>
      <c r="AH147" s="9">
        <f t="shared" si="47"/>
        <v>0</v>
      </c>
      <c r="AI147" s="11"/>
      <c r="AJ147" s="9">
        <f t="shared" si="48"/>
        <v>0</v>
      </c>
      <c r="AK147" s="11"/>
      <c r="AL147" s="9">
        <f t="shared" si="49"/>
        <v>0</v>
      </c>
      <c r="AM147" s="10"/>
      <c r="AN147" s="12">
        <f t="shared" si="50"/>
        <v>0</v>
      </c>
      <c r="AO147" s="13">
        <f t="shared" si="56"/>
        <v>0</v>
      </c>
    </row>
    <row r="148" spans="1:41" hidden="1" x14ac:dyDescent="0.25">
      <c r="A148" s="14" t="s">
        <v>136</v>
      </c>
      <c r="B148" s="15" t="s">
        <v>159</v>
      </c>
      <c r="C148" s="44" t="s">
        <v>15</v>
      </c>
      <c r="D148" s="56">
        <v>42</v>
      </c>
      <c r="E148" s="70">
        <v>0</v>
      </c>
      <c r="F148" s="9">
        <f t="shared" si="51"/>
        <v>0</v>
      </c>
      <c r="G148" s="69">
        <v>2</v>
      </c>
      <c r="H148" s="9">
        <f t="shared" si="52"/>
        <v>84</v>
      </c>
      <c r="I148" s="10"/>
      <c r="J148" s="9">
        <f t="shared" si="38"/>
        <v>0</v>
      </c>
      <c r="K148" s="11"/>
      <c r="L148" s="9">
        <f t="shared" si="39"/>
        <v>0</v>
      </c>
      <c r="M148" s="10"/>
      <c r="N148" s="9">
        <f t="shared" si="53"/>
        <v>0</v>
      </c>
      <c r="O148" s="10"/>
      <c r="P148" s="9">
        <f t="shared" si="40"/>
        <v>0</v>
      </c>
      <c r="Q148" s="10"/>
      <c r="R148" s="9">
        <f t="shared" si="41"/>
        <v>0</v>
      </c>
      <c r="S148" s="10"/>
      <c r="T148" s="9">
        <f t="shared" si="42"/>
        <v>0</v>
      </c>
      <c r="U148" s="11"/>
      <c r="V148" s="9">
        <f t="shared" si="43"/>
        <v>0</v>
      </c>
      <c r="W148" s="11"/>
      <c r="X148" s="9">
        <f t="shared" si="44"/>
        <v>0</v>
      </c>
      <c r="Y148" s="10"/>
      <c r="Z148" s="9">
        <f t="shared" si="54"/>
        <v>0</v>
      </c>
      <c r="AA148" s="11"/>
      <c r="AB148" s="9">
        <f t="shared" si="55"/>
        <v>0</v>
      </c>
      <c r="AC148" s="11"/>
      <c r="AD148" s="9">
        <f t="shared" si="45"/>
        <v>0</v>
      </c>
      <c r="AE148" s="11"/>
      <c r="AF148" s="9">
        <f t="shared" si="46"/>
        <v>0</v>
      </c>
      <c r="AG148" s="11"/>
      <c r="AH148" s="9">
        <f t="shared" si="47"/>
        <v>0</v>
      </c>
      <c r="AI148" s="11"/>
      <c r="AJ148" s="9">
        <f t="shared" si="48"/>
        <v>0</v>
      </c>
      <c r="AK148" s="11"/>
      <c r="AL148" s="9">
        <f t="shared" si="49"/>
        <v>0</v>
      </c>
      <c r="AM148" s="10"/>
      <c r="AN148" s="12">
        <f t="shared" si="50"/>
        <v>0</v>
      </c>
      <c r="AO148" s="13">
        <f t="shared" si="56"/>
        <v>84</v>
      </c>
    </row>
    <row r="149" spans="1:41" hidden="1" x14ac:dyDescent="0.25">
      <c r="A149" s="14" t="s">
        <v>136</v>
      </c>
      <c r="B149" s="15" t="s">
        <v>160</v>
      </c>
      <c r="C149" s="44" t="s">
        <v>15</v>
      </c>
      <c r="D149" s="56">
        <v>85</v>
      </c>
      <c r="E149" s="70">
        <v>0</v>
      </c>
      <c r="F149" s="9">
        <f t="shared" si="51"/>
        <v>0</v>
      </c>
      <c r="G149" s="69">
        <v>0</v>
      </c>
      <c r="H149" s="9">
        <f t="shared" si="52"/>
        <v>0</v>
      </c>
      <c r="I149" s="10"/>
      <c r="J149" s="9">
        <f t="shared" si="38"/>
        <v>0</v>
      </c>
      <c r="K149" s="11"/>
      <c r="L149" s="9">
        <f t="shared" si="39"/>
        <v>0</v>
      </c>
      <c r="M149" s="10"/>
      <c r="N149" s="9">
        <f t="shared" si="53"/>
        <v>0</v>
      </c>
      <c r="O149" s="10"/>
      <c r="P149" s="9">
        <f t="shared" si="40"/>
        <v>0</v>
      </c>
      <c r="Q149" s="10"/>
      <c r="R149" s="9">
        <f t="shared" si="41"/>
        <v>0</v>
      </c>
      <c r="S149" s="10"/>
      <c r="T149" s="9">
        <f t="shared" si="42"/>
        <v>0</v>
      </c>
      <c r="U149" s="11"/>
      <c r="V149" s="9">
        <f t="shared" si="43"/>
        <v>0</v>
      </c>
      <c r="W149" s="11"/>
      <c r="X149" s="9">
        <f t="shared" si="44"/>
        <v>0</v>
      </c>
      <c r="Y149" s="10"/>
      <c r="Z149" s="9">
        <f t="shared" si="54"/>
        <v>0</v>
      </c>
      <c r="AA149" s="11"/>
      <c r="AB149" s="9">
        <f t="shared" si="55"/>
        <v>0</v>
      </c>
      <c r="AC149" s="11"/>
      <c r="AD149" s="9">
        <f t="shared" si="45"/>
        <v>0</v>
      </c>
      <c r="AE149" s="11"/>
      <c r="AF149" s="9">
        <f t="shared" si="46"/>
        <v>0</v>
      </c>
      <c r="AG149" s="11"/>
      <c r="AH149" s="9">
        <f t="shared" si="47"/>
        <v>0</v>
      </c>
      <c r="AI149" s="11"/>
      <c r="AJ149" s="9">
        <f t="shared" si="48"/>
        <v>0</v>
      </c>
      <c r="AK149" s="11"/>
      <c r="AL149" s="9">
        <f t="shared" si="49"/>
        <v>0</v>
      </c>
      <c r="AM149" s="10"/>
      <c r="AN149" s="12">
        <f t="shared" si="50"/>
        <v>0</v>
      </c>
      <c r="AO149" s="13">
        <f t="shared" si="56"/>
        <v>0</v>
      </c>
    </row>
    <row r="150" spans="1:41" hidden="1" x14ac:dyDescent="0.25">
      <c r="A150" s="14" t="s">
        <v>136</v>
      </c>
      <c r="B150" s="15" t="s">
        <v>161</v>
      </c>
      <c r="C150" s="44" t="s">
        <v>29</v>
      </c>
      <c r="D150" s="56">
        <f t="shared" ref="D150:D155" si="57">130.08/12</f>
        <v>10.840000000000002</v>
      </c>
      <c r="E150" s="70">
        <v>0</v>
      </c>
      <c r="F150" s="9">
        <f t="shared" si="51"/>
        <v>0</v>
      </c>
      <c r="G150" s="69">
        <v>0</v>
      </c>
      <c r="H150" s="9">
        <f t="shared" si="52"/>
        <v>0</v>
      </c>
      <c r="I150" s="10"/>
      <c r="J150" s="9">
        <f t="shared" si="38"/>
        <v>0</v>
      </c>
      <c r="K150" s="11"/>
      <c r="L150" s="9">
        <f t="shared" si="39"/>
        <v>0</v>
      </c>
      <c r="M150" s="71">
        <f>2*12</f>
        <v>24</v>
      </c>
      <c r="N150" s="9">
        <f t="shared" si="53"/>
        <v>301.78559999999999</v>
      </c>
      <c r="O150" s="10"/>
      <c r="P150" s="9">
        <f t="shared" si="40"/>
        <v>0</v>
      </c>
      <c r="Q150" s="10"/>
      <c r="R150" s="9">
        <f t="shared" si="41"/>
        <v>0</v>
      </c>
      <c r="S150" s="10"/>
      <c r="T150" s="9">
        <f t="shared" si="42"/>
        <v>0</v>
      </c>
      <c r="U150" s="11"/>
      <c r="V150" s="9">
        <f t="shared" si="43"/>
        <v>0</v>
      </c>
      <c r="W150" s="11"/>
      <c r="X150" s="9">
        <f t="shared" si="44"/>
        <v>0</v>
      </c>
      <c r="Y150" s="10"/>
      <c r="Z150" s="9">
        <f t="shared" si="54"/>
        <v>0</v>
      </c>
      <c r="AA150" s="11"/>
      <c r="AB150" s="9">
        <f t="shared" si="55"/>
        <v>0</v>
      </c>
      <c r="AC150" s="11"/>
      <c r="AD150" s="9">
        <f t="shared" si="45"/>
        <v>0</v>
      </c>
      <c r="AE150" s="11"/>
      <c r="AF150" s="9">
        <f t="shared" si="46"/>
        <v>0</v>
      </c>
      <c r="AG150" s="11"/>
      <c r="AH150" s="9">
        <f t="shared" si="47"/>
        <v>0</v>
      </c>
      <c r="AI150" s="11"/>
      <c r="AJ150" s="9">
        <f t="shared" si="48"/>
        <v>0</v>
      </c>
      <c r="AK150" s="11"/>
      <c r="AL150" s="9">
        <f t="shared" si="49"/>
        <v>0</v>
      </c>
      <c r="AM150" s="10"/>
      <c r="AN150" s="12">
        <f t="shared" si="50"/>
        <v>0</v>
      </c>
      <c r="AO150" s="13">
        <f t="shared" si="56"/>
        <v>301.78559999999999</v>
      </c>
    </row>
    <row r="151" spans="1:41" hidden="1" x14ac:dyDescent="0.25">
      <c r="A151" s="14" t="s">
        <v>136</v>
      </c>
      <c r="B151" s="15" t="s">
        <v>162</v>
      </c>
      <c r="C151" s="44" t="s">
        <v>29</v>
      </c>
      <c r="D151" s="56">
        <f t="shared" si="57"/>
        <v>10.840000000000002</v>
      </c>
      <c r="E151" s="70">
        <v>0</v>
      </c>
      <c r="F151" s="9">
        <f t="shared" si="51"/>
        <v>0</v>
      </c>
      <c r="G151" s="69">
        <v>0</v>
      </c>
      <c r="H151" s="9">
        <f t="shared" si="52"/>
        <v>0</v>
      </c>
      <c r="I151" s="10"/>
      <c r="J151" s="9">
        <f t="shared" si="38"/>
        <v>0</v>
      </c>
      <c r="K151" s="11"/>
      <c r="L151" s="9">
        <f t="shared" si="39"/>
        <v>0</v>
      </c>
      <c r="M151" s="72">
        <v>12</v>
      </c>
      <c r="N151" s="9">
        <f t="shared" si="53"/>
        <v>150.89279999999999</v>
      </c>
      <c r="O151" s="10"/>
      <c r="P151" s="9">
        <f t="shared" si="40"/>
        <v>0</v>
      </c>
      <c r="Q151" s="10"/>
      <c r="R151" s="9">
        <f t="shared" si="41"/>
        <v>0</v>
      </c>
      <c r="S151" s="10"/>
      <c r="T151" s="9">
        <f t="shared" si="42"/>
        <v>0</v>
      </c>
      <c r="U151" s="11"/>
      <c r="V151" s="9">
        <f t="shared" si="43"/>
        <v>0</v>
      </c>
      <c r="W151" s="11"/>
      <c r="X151" s="9">
        <f t="shared" si="44"/>
        <v>0</v>
      </c>
      <c r="Y151" s="10"/>
      <c r="Z151" s="9">
        <f t="shared" si="54"/>
        <v>0</v>
      </c>
      <c r="AA151" s="71">
        <f>2*12</f>
        <v>24</v>
      </c>
      <c r="AB151" s="9">
        <f t="shared" si="55"/>
        <v>301.78559999999999</v>
      </c>
      <c r="AC151" s="11"/>
      <c r="AD151" s="9">
        <f t="shared" si="45"/>
        <v>0</v>
      </c>
      <c r="AE151" s="11"/>
      <c r="AF151" s="9">
        <f t="shared" si="46"/>
        <v>0</v>
      </c>
      <c r="AG151" s="11"/>
      <c r="AH151" s="9">
        <f t="shared" si="47"/>
        <v>0</v>
      </c>
      <c r="AI151" s="11"/>
      <c r="AJ151" s="9">
        <f t="shared" si="48"/>
        <v>0</v>
      </c>
      <c r="AK151" s="11"/>
      <c r="AL151" s="9">
        <f t="shared" si="49"/>
        <v>0</v>
      </c>
      <c r="AM151" s="10"/>
      <c r="AN151" s="12">
        <f t="shared" si="50"/>
        <v>0</v>
      </c>
      <c r="AO151" s="13">
        <f t="shared" si="56"/>
        <v>452.67840000000001</v>
      </c>
    </row>
    <row r="152" spans="1:41" hidden="1" x14ac:dyDescent="0.25">
      <c r="A152" s="14" t="s">
        <v>136</v>
      </c>
      <c r="B152" s="15" t="s">
        <v>163</v>
      </c>
      <c r="C152" s="44" t="s">
        <v>29</v>
      </c>
      <c r="D152" s="56">
        <f t="shared" si="57"/>
        <v>10.840000000000002</v>
      </c>
      <c r="E152" s="70">
        <v>0</v>
      </c>
      <c r="F152" s="9">
        <f t="shared" si="51"/>
        <v>0</v>
      </c>
      <c r="G152" s="69">
        <v>0</v>
      </c>
      <c r="H152" s="9">
        <f t="shared" si="52"/>
        <v>0</v>
      </c>
      <c r="I152" s="10"/>
      <c r="J152" s="9">
        <f t="shared" si="38"/>
        <v>0</v>
      </c>
      <c r="K152" s="11"/>
      <c r="L152" s="9">
        <f t="shared" si="39"/>
        <v>0</v>
      </c>
      <c r="M152" s="71">
        <f>2*12</f>
        <v>24</v>
      </c>
      <c r="N152" s="9">
        <f t="shared" si="53"/>
        <v>301.78559999999999</v>
      </c>
      <c r="O152" s="10"/>
      <c r="P152" s="9">
        <f t="shared" si="40"/>
        <v>0</v>
      </c>
      <c r="Q152" s="10"/>
      <c r="R152" s="9">
        <f t="shared" si="41"/>
        <v>0</v>
      </c>
      <c r="S152" s="10"/>
      <c r="T152" s="9">
        <f t="shared" si="42"/>
        <v>0</v>
      </c>
      <c r="U152" s="11"/>
      <c r="V152" s="9">
        <f t="shared" si="43"/>
        <v>0</v>
      </c>
      <c r="W152" s="11"/>
      <c r="X152" s="9">
        <f t="shared" si="44"/>
        <v>0</v>
      </c>
      <c r="Y152" s="10"/>
      <c r="Z152" s="9">
        <f t="shared" si="54"/>
        <v>0</v>
      </c>
      <c r="AA152" s="71">
        <f>2*12</f>
        <v>24</v>
      </c>
      <c r="AB152" s="9">
        <f t="shared" si="55"/>
        <v>301.78559999999999</v>
      </c>
      <c r="AC152" s="11"/>
      <c r="AD152" s="9">
        <f t="shared" si="45"/>
        <v>0</v>
      </c>
      <c r="AE152" s="11"/>
      <c r="AF152" s="9">
        <f t="shared" si="46"/>
        <v>0</v>
      </c>
      <c r="AG152" s="11"/>
      <c r="AH152" s="9">
        <f t="shared" si="47"/>
        <v>0</v>
      </c>
      <c r="AI152" s="11"/>
      <c r="AJ152" s="9">
        <f t="shared" si="48"/>
        <v>0</v>
      </c>
      <c r="AK152" s="11"/>
      <c r="AL152" s="9">
        <f t="shared" si="49"/>
        <v>0</v>
      </c>
      <c r="AM152" s="10"/>
      <c r="AN152" s="12">
        <f t="shared" si="50"/>
        <v>0</v>
      </c>
      <c r="AO152" s="13">
        <f t="shared" si="56"/>
        <v>603.57119999999998</v>
      </c>
    </row>
    <row r="153" spans="1:41" hidden="1" x14ac:dyDescent="0.25">
      <c r="A153" s="14" t="s">
        <v>136</v>
      </c>
      <c r="B153" s="15" t="s">
        <v>164</v>
      </c>
      <c r="C153" s="44" t="s">
        <v>29</v>
      </c>
      <c r="D153" s="56">
        <f t="shared" si="57"/>
        <v>10.840000000000002</v>
      </c>
      <c r="E153" s="70">
        <v>0</v>
      </c>
      <c r="F153" s="9">
        <f t="shared" si="51"/>
        <v>0</v>
      </c>
      <c r="G153" s="69">
        <v>0</v>
      </c>
      <c r="H153" s="9">
        <f t="shared" si="52"/>
        <v>0</v>
      </c>
      <c r="I153" s="10"/>
      <c r="J153" s="9">
        <f t="shared" si="38"/>
        <v>0</v>
      </c>
      <c r="K153" s="11"/>
      <c r="L153" s="9">
        <f t="shared" si="39"/>
        <v>0</v>
      </c>
      <c r="M153" s="72">
        <f>2*12</f>
        <v>24</v>
      </c>
      <c r="N153" s="9">
        <f t="shared" si="53"/>
        <v>301.78559999999999</v>
      </c>
      <c r="O153" s="10"/>
      <c r="P153" s="9">
        <f t="shared" si="40"/>
        <v>0</v>
      </c>
      <c r="Q153" s="10"/>
      <c r="R153" s="9">
        <f t="shared" si="41"/>
        <v>0</v>
      </c>
      <c r="S153" s="10"/>
      <c r="T153" s="9">
        <f t="shared" si="42"/>
        <v>0</v>
      </c>
      <c r="U153" s="11"/>
      <c r="V153" s="9">
        <f t="shared" si="43"/>
        <v>0</v>
      </c>
      <c r="W153" s="11"/>
      <c r="X153" s="9">
        <f t="shared" si="44"/>
        <v>0</v>
      </c>
      <c r="Y153" s="10"/>
      <c r="Z153" s="9">
        <f t="shared" si="54"/>
        <v>0</v>
      </c>
      <c r="AA153" s="11"/>
      <c r="AB153" s="9">
        <f t="shared" si="55"/>
        <v>0</v>
      </c>
      <c r="AC153" s="11"/>
      <c r="AD153" s="9">
        <f t="shared" si="45"/>
        <v>0</v>
      </c>
      <c r="AE153" s="11"/>
      <c r="AF153" s="9">
        <f t="shared" si="46"/>
        <v>0</v>
      </c>
      <c r="AG153" s="11"/>
      <c r="AH153" s="9">
        <f t="shared" si="47"/>
        <v>0</v>
      </c>
      <c r="AI153" s="11"/>
      <c r="AJ153" s="9">
        <f t="shared" si="48"/>
        <v>0</v>
      </c>
      <c r="AK153" s="11"/>
      <c r="AL153" s="9">
        <f t="shared" si="49"/>
        <v>0</v>
      </c>
      <c r="AM153" s="10"/>
      <c r="AN153" s="12">
        <f t="shared" si="50"/>
        <v>0</v>
      </c>
      <c r="AO153" s="13">
        <f t="shared" si="56"/>
        <v>301.78559999999999</v>
      </c>
    </row>
    <row r="154" spans="1:41" hidden="1" x14ac:dyDescent="0.25">
      <c r="A154" s="14" t="s">
        <v>136</v>
      </c>
      <c r="B154" s="15" t="s">
        <v>165</v>
      </c>
      <c r="C154" s="44" t="s">
        <v>29</v>
      </c>
      <c r="D154" s="56">
        <f t="shared" si="57"/>
        <v>10.840000000000002</v>
      </c>
      <c r="E154" s="70">
        <v>0</v>
      </c>
      <c r="F154" s="9">
        <f t="shared" si="51"/>
        <v>0</v>
      </c>
      <c r="G154" s="69">
        <v>0</v>
      </c>
      <c r="H154" s="9">
        <f t="shared" si="52"/>
        <v>0</v>
      </c>
      <c r="I154" s="10"/>
      <c r="J154" s="9">
        <f t="shared" si="38"/>
        <v>0</v>
      </c>
      <c r="K154" s="11"/>
      <c r="L154" s="9">
        <f t="shared" si="39"/>
        <v>0</v>
      </c>
      <c r="M154" s="10"/>
      <c r="N154" s="9">
        <f t="shared" si="53"/>
        <v>0</v>
      </c>
      <c r="O154" s="10"/>
      <c r="P154" s="9">
        <f t="shared" si="40"/>
        <v>0</v>
      </c>
      <c r="Q154" s="10"/>
      <c r="R154" s="9">
        <f t="shared" si="41"/>
        <v>0</v>
      </c>
      <c r="S154" s="10"/>
      <c r="T154" s="9">
        <f t="shared" si="42"/>
        <v>0</v>
      </c>
      <c r="U154" s="11"/>
      <c r="V154" s="9">
        <f t="shared" si="43"/>
        <v>0</v>
      </c>
      <c r="W154" s="11"/>
      <c r="X154" s="9">
        <f t="shared" si="44"/>
        <v>0</v>
      </c>
      <c r="Y154" s="10"/>
      <c r="Z154" s="9">
        <f t="shared" si="54"/>
        <v>0</v>
      </c>
      <c r="AA154" s="11"/>
      <c r="AB154" s="9">
        <f t="shared" si="55"/>
        <v>0</v>
      </c>
      <c r="AC154" s="11"/>
      <c r="AD154" s="9">
        <f t="shared" si="45"/>
        <v>0</v>
      </c>
      <c r="AE154" s="11"/>
      <c r="AF154" s="9">
        <f t="shared" si="46"/>
        <v>0</v>
      </c>
      <c r="AG154" s="11"/>
      <c r="AH154" s="9">
        <f t="shared" si="47"/>
        <v>0</v>
      </c>
      <c r="AI154" s="11"/>
      <c r="AJ154" s="9">
        <f t="shared" si="48"/>
        <v>0</v>
      </c>
      <c r="AK154" s="11"/>
      <c r="AL154" s="9">
        <f t="shared" si="49"/>
        <v>0</v>
      </c>
      <c r="AM154" s="10"/>
      <c r="AN154" s="12">
        <f t="shared" si="50"/>
        <v>0</v>
      </c>
      <c r="AO154" s="13">
        <f t="shared" si="56"/>
        <v>0</v>
      </c>
    </row>
    <row r="155" spans="1:41" hidden="1" x14ac:dyDescent="0.25">
      <c r="A155" s="14" t="s">
        <v>136</v>
      </c>
      <c r="B155" s="15" t="s">
        <v>166</v>
      </c>
      <c r="C155" s="44" t="s">
        <v>29</v>
      </c>
      <c r="D155" s="56">
        <f t="shared" si="57"/>
        <v>10.840000000000002</v>
      </c>
      <c r="E155" s="70">
        <v>0</v>
      </c>
      <c r="F155" s="9">
        <f t="shared" si="51"/>
        <v>0</v>
      </c>
      <c r="G155" s="69">
        <v>0</v>
      </c>
      <c r="H155" s="9">
        <f t="shared" si="52"/>
        <v>0</v>
      </c>
      <c r="I155" s="10"/>
      <c r="J155" s="9">
        <f t="shared" si="38"/>
        <v>0</v>
      </c>
      <c r="K155" s="11"/>
      <c r="L155" s="9">
        <f t="shared" si="39"/>
        <v>0</v>
      </c>
      <c r="M155" s="72">
        <f>2*12</f>
        <v>24</v>
      </c>
      <c r="N155" s="9">
        <f t="shared" si="53"/>
        <v>301.78559999999999</v>
      </c>
      <c r="O155" s="10"/>
      <c r="P155" s="9">
        <f t="shared" si="40"/>
        <v>0</v>
      </c>
      <c r="Q155" s="10"/>
      <c r="R155" s="9">
        <f t="shared" si="41"/>
        <v>0</v>
      </c>
      <c r="S155" s="10"/>
      <c r="T155" s="9">
        <f t="shared" si="42"/>
        <v>0</v>
      </c>
      <c r="U155" s="11"/>
      <c r="V155" s="9">
        <f t="shared" si="43"/>
        <v>0</v>
      </c>
      <c r="W155" s="11"/>
      <c r="X155" s="9">
        <f t="shared" si="44"/>
        <v>0</v>
      </c>
      <c r="Y155" s="10"/>
      <c r="Z155" s="9">
        <f t="shared" si="54"/>
        <v>0</v>
      </c>
      <c r="AA155" s="71">
        <f>2*12</f>
        <v>24</v>
      </c>
      <c r="AB155" s="9">
        <f t="shared" si="55"/>
        <v>301.78559999999999</v>
      </c>
      <c r="AC155" s="11"/>
      <c r="AD155" s="9">
        <f t="shared" si="45"/>
        <v>0</v>
      </c>
      <c r="AE155" s="11"/>
      <c r="AF155" s="9">
        <f t="shared" si="46"/>
        <v>0</v>
      </c>
      <c r="AG155" s="11"/>
      <c r="AH155" s="9">
        <f t="shared" si="47"/>
        <v>0</v>
      </c>
      <c r="AI155" s="11"/>
      <c r="AJ155" s="9">
        <f t="shared" si="48"/>
        <v>0</v>
      </c>
      <c r="AK155" s="11"/>
      <c r="AL155" s="9">
        <f t="shared" si="49"/>
        <v>0</v>
      </c>
      <c r="AM155" s="10"/>
      <c r="AN155" s="12">
        <f t="shared" si="50"/>
        <v>0</v>
      </c>
      <c r="AO155" s="13">
        <f t="shared" si="56"/>
        <v>603.57119999999998</v>
      </c>
    </row>
    <row r="156" spans="1:41" hidden="1" x14ac:dyDescent="0.25">
      <c r="A156" s="14" t="s">
        <v>136</v>
      </c>
      <c r="B156" s="15" t="s">
        <v>167</v>
      </c>
      <c r="C156" s="44" t="s">
        <v>29</v>
      </c>
      <c r="D156" s="56">
        <f>188.52/12</f>
        <v>15.71</v>
      </c>
      <c r="E156" s="70">
        <v>12</v>
      </c>
      <c r="F156" s="9">
        <f t="shared" si="51"/>
        <v>188.52</v>
      </c>
      <c r="G156" s="69">
        <v>0</v>
      </c>
      <c r="H156" s="9">
        <f t="shared" si="52"/>
        <v>0</v>
      </c>
      <c r="I156" s="10"/>
      <c r="J156" s="9">
        <f t="shared" si="38"/>
        <v>0</v>
      </c>
      <c r="K156" s="11"/>
      <c r="L156" s="9">
        <f t="shared" si="39"/>
        <v>0</v>
      </c>
      <c r="M156" s="10"/>
      <c r="N156" s="9">
        <f t="shared" si="53"/>
        <v>0</v>
      </c>
      <c r="O156" s="10"/>
      <c r="P156" s="9">
        <f t="shared" si="40"/>
        <v>0</v>
      </c>
      <c r="Q156" s="10"/>
      <c r="R156" s="9">
        <f t="shared" si="41"/>
        <v>0</v>
      </c>
      <c r="S156" s="10"/>
      <c r="T156" s="9">
        <f t="shared" si="42"/>
        <v>0</v>
      </c>
      <c r="U156" s="11"/>
      <c r="V156" s="9">
        <f t="shared" si="43"/>
        <v>0</v>
      </c>
      <c r="W156" s="11"/>
      <c r="X156" s="9">
        <f t="shared" si="44"/>
        <v>0</v>
      </c>
      <c r="Y156" s="10"/>
      <c r="Z156" s="9">
        <f t="shared" si="54"/>
        <v>0</v>
      </c>
      <c r="AA156" s="11"/>
      <c r="AB156" s="9">
        <f t="shared" si="55"/>
        <v>0</v>
      </c>
      <c r="AC156" s="11"/>
      <c r="AD156" s="9">
        <f t="shared" si="45"/>
        <v>0</v>
      </c>
      <c r="AE156" s="11"/>
      <c r="AF156" s="9">
        <f t="shared" si="46"/>
        <v>0</v>
      </c>
      <c r="AG156" s="11"/>
      <c r="AH156" s="9">
        <f t="shared" si="47"/>
        <v>0</v>
      </c>
      <c r="AI156" s="11"/>
      <c r="AJ156" s="9">
        <f t="shared" si="48"/>
        <v>0</v>
      </c>
      <c r="AK156" s="11"/>
      <c r="AL156" s="9">
        <f t="shared" si="49"/>
        <v>0</v>
      </c>
      <c r="AM156" s="10"/>
      <c r="AN156" s="12">
        <f t="shared" si="50"/>
        <v>0</v>
      </c>
      <c r="AO156" s="13">
        <f t="shared" si="56"/>
        <v>188.52</v>
      </c>
    </row>
    <row r="157" spans="1:41" ht="14.25" hidden="1" customHeight="1" x14ac:dyDescent="0.25">
      <c r="A157" s="14" t="s">
        <v>136</v>
      </c>
      <c r="B157" s="15" t="s">
        <v>168</v>
      </c>
      <c r="C157" s="44" t="s">
        <v>29</v>
      </c>
      <c r="D157" s="56">
        <f>188.52/12</f>
        <v>15.71</v>
      </c>
      <c r="E157" s="70">
        <v>0</v>
      </c>
      <c r="F157" s="9">
        <f t="shared" si="51"/>
        <v>0</v>
      </c>
      <c r="G157" s="69">
        <v>0</v>
      </c>
      <c r="H157" s="9">
        <f t="shared" si="52"/>
        <v>0</v>
      </c>
      <c r="I157" s="10"/>
      <c r="J157" s="9">
        <f t="shared" si="38"/>
        <v>0</v>
      </c>
      <c r="K157" s="11"/>
      <c r="L157" s="9">
        <f t="shared" si="39"/>
        <v>0</v>
      </c>
      <c r="M157" s="10"/>
      <c r="N157" s="9">
        <f t="shared" si="53"/>
        <v>0</v>
      </c>
      <c r="O157" s="10"/>
      <c r="P157" s="9">
        <f t="shared" si="40"/>
        <v>0</v>
      </c>
      <c r="Q157" s="10"/>
      <c r="R157" s="9">
        <f t="shared" si="41"/>
        <v>0</v>
      </c>
      <c r="S157" s="10"/>
      <c r="T157" s="9">
        <f t="shared" si="42"/>
        <v>0</v>
      </c>
      <c r="U157" s="11"/>
      <c r="V157" s="9">
        <f t="shared" si="43"/>
        <v>0</v>
      </c>
      <c r="W157" s="11"/>
      <c r="X157" s="9">
        <f t="shared" si="44"/>
        <v>0</v>
      </c>
      <c r="Y157" s="10"/>
      <c r="Z157" s="9">
        <f t="shared" si="54"/>
        <v>0</v>
      </c>
      <c r="AA157" s="11"/>
      <c r="AB157" s="9">
        <f t="shared" si="55"/>
        <v>0</v>
      </c>
      <c r="AC157" s="11"/>
      <c r="AD157" s="9">
        <f t="shared" si="45"/>
        <v>0</v>
      </c>
      <c r="AE157" s="11"/>
      <c r="AF157" s="9">
        <f t="shared" si="46"/>
        <v>0</v>
      </c>
      <c r="AG157" s="11"/>
      <c r="AH157" s="9">
        <f t="shared" si="47"/>
        <v>0</v>
      </c>
      <c r="AI157" s="11"/>
      <c r="AJ157" s="9">
        <f t="shared" si="48"/>
        <v>0</v>
      </c>
      <c r="AK157" s="11"/>
      <c r="AL157" s="9">
        <f t="shared" si="49"/>
        <v>0</v>
      </c>
      <c r="AM157" s="10">
        <f>2*12</f>
        <v>24</v>
      </c>
      <c r="AN157" s="12">
        <f t="shared" si="50"/>
        <v>437.3664</v>
      </c>
      <c r="AO157" s="13">
        <f t="shared" si="56"/>
        <v>437.3664</v>
      </c>
    </row>
    <row r="158" spans="1:41" hidden="1" x14ac:dyDescent="0.25">
      <c r="A158" s="14" t="s">
        <v>136</v>
      </c>
      <c r="B158" s="15" t="s">
        <v>169</v>
      </c>
      <c r="C158" s="44" t="s">
        <v>29</v>
      </c>
      <c r="D158" s="56">
        <f>188.52/12</f>
        <v>15.71</v>
      </c>
      <c r="E158" s="70">
        <v>0</v>
      </c>
      <c r="F158" s="9">
        <f t="shared" si="51"/>
        <v>0</v>
      </c>
      <c r="G158" s="69">
        <v>0</v>
      </c>
      <c r="H158" s="9">
        <f t="shared" si="52"/>
        <v>0</v>
      </c>
      <c r="I158" s="10"/>
      <c r="J158" s="9">
        <f t="shared" si="38"/>
        <v>0</v>
      </c>
      <c r="K158" s="11"/>
      <c r="L158" s="9">
        <f t="shared" si="39"/>
        <v>0</v>
      </c>
      <c r="M158" s="11"/>
      <c r="N158" s="9">
        <f t="shared" si="53"/>
        <v>0</v>
      </c>
      <c r="O158" s="10"/>
      <c r="P158" s="9">
        <f t="shared" si="40"/>
        <v>0</v>
      </c>
      <c r="Q158" s="10"/>
      <c r="R158" s="9">
        <f t="shared" si="41"/>
        <v>0</v>
      </c>
      <c r="S158" s="10"/>
      <c r="T158" s="9">
        <f t="shared" si="42"/>
        <v>0</v>
      </c>
      <c r="U158" s="11"/>
      <c r="V158" s="9">
        <f t="shared" si="43"/>
        <v>0</v>
      </c>
      <c r="W158" s="11"/>
      <c r="X158" s="9">
        <f t="shared" si="44"/>
        <v>0</v>
      </c>
      <c r="Y158" s="10"/>
      <c r="Z158" s="9">
        <f t="shared" si="54"/>
        <v>0</v>
      </c>
      <c r="AA158" s="11"/>
      <c r="AB158" s="9">
        <f t="shared" si="55"/>
        <v>0</v>
      </c>
      <c r="AC158" s="11"/>
      <c r="AD158" s="9">
        <f t="shared" si="45"/>
        <v>0</v>
      </c>
      <c r="AE158" s="11"/>
      <c r="AF158" s="9">
        <f t="shared" si="46"/>
        <v>0</v>
      </c>
      <c r="AG158" s="11"/>
      <c r="AH158" s="9">
        <f t="shared" si="47"/>
        <v>0</v>
      </c>
      <c r="AI158" s="11"/>
      <c r="AJ158" s="9">
        <f t="shared" si="48"/>
        <v>0</v>
      </c>
      <c r="AK158" s="11"/>
      <c r="AL158" s="9">
        <f t="shared" si="49"/>
        <v>0</v>
      </c>
      <c r="AM158" s="10"/>
      <c r="AN158" s="12">
        <f t="shared" si="50"/>
        <v>0</v>
      </c>
      <c r="AO158" s="13">
        <f t="shared" si="56"/>
        <v>0</v>
      </c>
    </row>
    <row r="159" spans="1:41" hidden="1" x14ac:dyDescent="0.25">
      <c r="A159" s="14" t="s">
        <v>136</v>
      </c>
      <c r="B159" s="15" t="s">
        <v>170</v>
      </c>
      <c r="C159" s="44" t="s">
        <v>29</v>
      </c>
      <c r="D159" s="56">
        <f>188.52/12</f>
        <v>15.71</v>
      </c>
      <c r="E159" s="70">
        <v>0</v>
      </c>
      <c r="F159" s="9">
        <f t="shared" si="51"/>
        <v>0</v>
      </c>
      <c r="G159" s="69">
        <v>0</v>
      </c>
      <c r="H159" s="9">
        <f t="shared" si="52"/>
        <v>0</v>
      </c>
      <c r="I159" s="10"/>
      <c r="J159" s="9">
        <f t="shared" si="38"/>
        <v>0</v>
      </c>
      <c r="K159" s="11"/>
      <c r="L159" s="9">
        <f t="shared" si="39"/>
        <v>0</v>
      </c>
      <c r="M159" s="11"/>
      <c r="N159" s="9">
        <f t="shared" si="53"/>
        <v>0</v>
      </c>
      <c r="O159" s="10"/>
      <c r="P159" s="9">
        <f t="shared" si="40"/>
        <v>0</v>
      </c>
      <c r="Q159" s="10"/>
      <c r="R159" s="9">
        <f t="shared" si="41"/>
        <v>0</v>
      </c>
      <c r="S159" s="10"/>
      <c r="T159" s="9">
        <f t="shared" si="42"/>
        <v>0</v>
      </c>
      <c r="U159" s="11"/>
      <c r="V159" s="9">
        <f t="shared" si="43"/>
        <v>0</v>
      </c>
      <c r="W159" s="11"/>
      <c r="X159" s="9">
        <f t="shared" si="44"/>
        <v>0</v>
      </c>
      <c r="Y159" s="10"/>
      <c r="Z159" s="9">
        <f t="shared" si="54"/>
        <v>0</v>
      </c>
      <c r="AA159" s="11"/>
      <c r="AB159" s="9">
        <f t="shared" si="55"/>
        <v>0</v>
      </c>
      <c r="AC159" s="11"/>
      <c r="AD159" s="9">
        <f t="shared" si="45"/>
        <v>0</v>
      </c>
      <c r="AE159" s="11"/>
      <c r="AF159" s="9">
        <f t="shared" si="46"/>
        <v>0</v>
      </c>
      <c r="AG159" s="11"/>
      <c r="AH159" s="9">
        <f t="shared" si="47"/>
        <v>0</v>
      </c>
      <c r="AI159" s="11"/>
      <c r="AJ159" s="9">
        <f t="shared" si="48"/>
        <v>0</v>
      </c>
      <c r="AK159" s="11"/>
      <c r="AL159" s="9">
        <f t="shared" si="49"/>
        <v>0</v>
      </c>
      <c r="AM159" s="10"/>
      <c r="AN159" s="12">
        <f t="shared" si="50"/>
        <v>0</v>
      </c>
      <c r="AO159" s="13">
        <f t="shared" si="56"/>
        <v>0</v>
      </c>
    </row>
    <row r="160" spans="1:41" hidden="1" x14ac:dyDescent="0.25">
      <c r="A160" s="14" t="s">
        <v>136</v>
      </c>
      <c r="B160" s="15" t="s">
        <v>171</v>
      </c>
      <c r="C160" s="44" t="s">
        <v>29</v>
      </c>
      <c r="D160" s="56">
        <f>140.16/12</f>
        <v>11.68</v>
      </c>
      <c r="E160" s="70">
        <v>0</v>
      </c>
      <c r="F160" s="9">
        <f t="shared" si="51"/>
        <v>0</v>
      </c>
      <c r="G160" s="69">
        <v>0</v>
      </c>
      <c r="H160" s="9">
        <f t="shared" si="52"/>
        <v>0</v>
      </c>
      <c r="I160" s="10"/>
      <c r="J160" s="9">
        <f t="shared" si="38"/>
        <v>0</v>
      </c>
      <c r="K160" s="11"/>
      <c r="L160" s="9">
        <f t="shared" si="39"/>
        <v>0</v>
      </c>
      <c r="M160" s="72">
        <f>2*12</f>
        <v>24</v>
      </c>
      <c r="N160" s="9">
        <f t="shared" si="53"/>
        <v>325.17119999999994</v>
      </c>
      <c r="O160" s="10"/>
      <c r="P160" s="9">
        <f t="shared" si="40"/>
        <v>0</v>
      </c>
      <c r="Q160" s="10"/>
      <c r="R160" s="9">
        <f t="shared" si="41"/>
        <v>0</v>
      </c>
      <c r="S160" s="10"/>
      <c r="T160" s="9">
        <f t="shared" si="42"/>
        <v>0</v>
      </c>
      <c r="U160" s="11"/>
      <c r="V160" s="9">
        <f t="shared" si="43"/>
        <v>0</v>
      </c>
      <c r="W160" s="11"/>
      <c r="X160" s="9">
        <f t="shared" si="44"/>
        <v>0</v>
      </c>
      <c r="Y160" s="10"/>
      <c r="Z160" s="9">
        <f t="shared" si="54"/>
        <v>0</v>
      </c>
      <c r="AA160" s="11"/>
      <c r="AB160" s="9">
        <f t="shared" si="55"/>
        <v>0</v>
      </c>
      <c r="AC160" s="11"/>
      <c r="AD160" s="9">
        <f t="shared" si="45"/>
        <v>0</v>
      </c>
      <c r="AE160" s="11"/>
      <c r="AF160" s="9">
        <f t="shared" si="46"/>
        <v>0</v>
      </c>
      <c r="AG160" s="11"/>
      <c r="AH160" s="9">
        <f t="shared" si="47"/>
        <v>0</v>
      </c>
      <c r="AI160" s="11"/>
      <c r="AJ160" s="9">
        <f t="shared" si="48"/>
        <v>0</v>
      </c>
      <c r="AK160" s="11"/>
      <c r="AL160" s="9">
        <f t="shared" si="49"/>
        <v>0</v>
      </c>
      <c r="AM160" s="10"/>
      <c r="AN160" s="12">
        <f t="shared" si="50"/>
        <v>0</v>
      </c>
      <c r="AO160" s="13">
        <f t="shared" si="56"/>
        <v>325.17119999999994</v>
      </c>
    </row>
    <row r="161" spans="1:41" hidden="1" x14ac:dyDescent="0.25">
      <c r="A161" s="14" t="s">
        <v>136</v>
      </c>
      <c r="B161" s="15" t="s">
        <v>172</v>
      </c>
      <c r="C161" s="44" t="s">
        <v>29</v>
      </c>
      <c r="D161" s="56">
        <f>140.16/12</f>
        <v>11.68</v>
      </c>
      <c r="E161" s="70">
        <v>0</v>
      </c>
      <c r="F161" s="9">
        <f t="shared" si="51"/>
        <v>0</v>
      </c>
      <c r="G161" s="69">
        <v>0</v>
      </c>
      <c r="H161" s="9">
        <f t="shared" si="52"/>
        <v>0</v>
      </c>
      <c r="I161" s="10"/>
      <c r="J161" s="9">
        <f t="shared" si="38"/>
        <v>0</v>
      </c>
      <c r="K161" s="11"/>
      <c r="L161" s="9">
        <f t="shared" si="39"/>
        <v>0</v>
      </c>
      <c r="M161" s="72">
        <f>2*12</f>
        <v>24</v>
      </c>
      <c r="N161" s="9">
        <f t="shared" si="53"/>
        <v>325.17119999999994</v>
      </c>
      <c r="O161" s="10"/>
      <c r="P161" s="9">
        <f t="shared" si="40"/>
        <v>0</v>
      </c>
      <c r="Q161" s="10"/>
      <c r="R161" s="9">
        <f t="shared" si="41"/>
        <v>0</v>
      </c>
      <c r="S161" s="10"/>
      <c r="T161" s="9">
        <f t="shared" si="42"/>
        <v>0</v>
      </c>
      <c r="U161" s="11"/>
      <c r="V161" s="9">
        <f t="shared" si="43"/>
        <v>0</v>
      </c>
      <c r="W161" s="11"/>
      <c r="X161" s="9">
        <f t="shared" si="44"/>
        <v>0</v>
      </c>
      <c r="Y161" s="10"/>
      <c r="Z161" s="9">
        <f t="shared" si="54"/>
        <v>0</v>
      </c>
      <c r="AA161" s="11"/>
      <c r="AB161" s="9">
        <f t="shared" si="55"/>
        <v>0</v>
      </c>
      <c r="AC161" s="11"/>
      <c r="AD161" s="9">
        <f t="shared" si="45"/>
        <v>0</v>
      </c>
      <c r="AE161" s="11"/>
      <c r="AF161" s="9">
        <f t="shared" si="46"/>
        <v>0</v>
      </c>
      <c r="AG161" s="11"/>
      <c r="AH161" s="9">
        <f t="shared" si="47"/>
        <v>0</v>
      </c>
      <c r="AI161" s="11"/>
      <c r="AJ161" s="9">
        <f t="shared" si="48"/>
        <v>0</v>
      </c>
      <c r="AK161" s="11"/>
      <c r="AL161" s="9">
        <f t="shared" si="49"/>
        <v>0</v>
      </c>
      <c r="AM161" s="10"/>
      <c r="AN161" s="12">
        <f t="shared" si="50"/>
        <v>0</v>
      </c>
      <c r="AO161" s="13">
        <f t="shared" si="56"/>
        <v>325.17119999999994</v>
      </c>
    </row>
    <row r="162" spans="1:41" hidden="1" x14ac:dyDescent="0.25">
      <c r="A162" s="14" t="s">
        <v>136</v>
      </c>
      <c r="B162" s="15" t="s">
        <v>173</v>
      </c>
      <c r="C162" s="44" t="s">
        <v>29</v>
      </c>
      <c r="D162" s="56">
        <f>140.16/12</f>
        <v>11.68</v>
      </c>
      <c r="E162" s="70">
        <v>0</v>
      </c>
      <c r="F162" s="9">
        <f t="shared" si="51"/>
        <v>0</v>
      </c>
      <c r="G162" s="69">
        <v>0</v>
      </c>
      <c r="H162" s="9">
        <f t="shared" si="52"/>
        <v>0</v>
      </c>
      <c r="I162" s="10"/>
      <c r="J162" s="9">
        <f t="shared" si="38"/>
        <v>0</v>
      </c>
      <c r="K162" s="11"/>
      <c r="L162" s="9">
        <f t="shared" si="39"/>
        <v>0</v>
      </c>
      <c r="M162" s="10"/>
      <c r="N162" s="9">
        <f t="shared" si="53"/>
        <v>0</v>
      </c>
      <c r="O162" s="10"/>
      <c r="P162" s="9">
        <f t="shared" si="40"/>
        <v>0</v>
      </c>
      <c r="Q162" s="10"/>
      <c r="R162" s="9">
        <f t="shared" si="41"/>
        <v>0</v>
      </c>
      <c r="S162" s="10"/>
      <c r="T162" s="9">
        <f t="shared" si="42"/>
        <v>0</v>
      </c>
      <c r="U162" s="11"/>
      <c r="V162" s="9">
        <f t="shared" si="43"/>
        <v>0</v>
      </c>
      <c r="W162" s="11"/>
      <c r="X162" s="9">
        <f t="shared" si="44"/>
        <v>0</v>
      </c>
      <c r="Y162" s="10"/>
      <c r="Z162" s="9">
        <f t="shared" si="54"/>
        <v>0</v>
      </c>
      <c r="AA162" s="11"/>
      <c r="AB162" s="9">
        <f t="shared" si="55"/>
        <v>0</v>
      </c>
      <c r="AC162" s="11"/>
      <c r="AD162" s="9">
        <f t="shared" si="45"/>
        <v>0</v>
      </c>
      <c r="AE162" s="11"/>
      <c r="AF162" s="9">
        <f t="shared" si="46"/>
        <v>0</v>
      </c>
      <c r="AG162" s="11"/>
      <c r="AH162" s="9">
        <f t="shared" si="47"/>
        <v>0</v>
      </c>
      <c r="AI162" s="11"/>
      <c r="AJ162" s="9">
        <f t="shared" si="48"/>
        <v>0</v>
      </c>
      <c r="AK162" s="11"/>
      <c r="AL162" s="9">
        <f t="shared" si="49"/>
        <v>0</v>
      </c>
      <c r="AM162" s="10"/>
      <c r="AN162" s="12">
        <f t="shared" si="50"/>
        <v>0</v>
      </c>
      <c r="AO162" s="13">
        <f t="shared" si="56"/>
        <v>0</v>
      </c>
    </row>
    <row r="163" spans="1:41" hidden="1" x14ac:dyDescent="0.25">
      <c r="A163" s="14" t="s">
        <v>136</v>
      </c>
      <c r="B163" s="15" t="s">
        <v>174</v>
      </c>
      <c r="C163" s="44" t="s">
        <v>29</v>
      </c>
      <c r="D163" s="56">
        <f>140.16/12</f>
        <v>11.68</v>
      </c>
      <c r="E163" s="70">
        <v>0</v>
      </c>
      <c r="F163" s="9">
        <f t="shared" si="51"/>
        <v>0</v>
      </c>
      <c r="G163" s="69">
        <v>0</v>
      </c>
      <c r="H163" s="9">
        <f t="shared" si="52"/>
        <v>0</v>
      </c>
      <c r="I163" s="10"/>
      <c r="J163" s="9">
        <f t="shared" si="38"/>
        <v>0</v>
      </c>
      <c r="K163" s="11"/>
      <c r="L163" s="9">
        <f t="shared" si="39"/>
        <v>0</v>
      </c>
      <c r="M163" s="72">
        <f>2*12</f>
        <v>24</v>
      </c>
      <c r="N163" s="9">
        <f t="shared" si="53"/>
        <v>325.17119999999994</v>
      </c>
      <c r="O163" s="10"/>
      <c r="P163" s="9">
        <f t="shared" si="40"/>
        <v>0</v>
      </c>
      <c r="Q163" s="10"/>
      <c r="R163" s="9">
        <f t="shared" si="41"/>
        <v>0</v>
      </c>
      <c r="S163" s="10"/>
      <c r="T163" s="9">
        <f t="shared" si="42"/>
        <v>0</v>
      </c>
      <c r="U163" s="11"/>
      <c r="V163" s="9">
        <f t="shared" si="43"/>
        <v>0</v>
      </c>
      <c r="W163" s="11"/>
      <c r="X163" s="9">
        <f t="shared" si="44"/>
        <v>0</v>
      </c>
      <c r="Y163" s="10"/>
      <c r="Z163" s="9">
        <f t="shared" si="54"/>
        <v>0</v>
      </c>
      <c r="AA163" s="11"/>
      <c r="AB163" s="9">
        <f t="shared" si="55"/>
        <v>0</v>
      </c>
      <c r="AC163" s="11"/>
      <c r="AD163" s="9">
        <f t="shared" si="45"/>
        <v>0</v>
      </c>
      <c r="AE163" s="11"/>
      <c r="AF163" s="9">
        <f t="shared" si="46"/>
        <v>0</v>
      </c>
      <c r="AG163" s="11"/>
      <c r="AH163" s="9">
        <f t="shared" si="47"/>
        <v>0</v>
      </c>
      <c r="AI163" s="11"/>
      <c r="AJ163" s="9">
        <f t="shared" si="48"/>
        <v>0</v>
      </c>
      <c r="AK163" s="11"/>
      <c r="AL163" s="9">
        <f t="shared" si="49"/>
        <v>0</v>
      </c>
      <c r="AM163" s="10"/>
      <c r="AN163" s="12">
        <f t="shared" si="50"/>
        <v>0</v>
      </c>
      <c r="AO163" s="13">
        <f t="shared" si="56"/>
        <v>325.17119999999994</v>
      </c>
    </row>
    <row r="164" spans="1:41" hidden="1" x14ac:dyDescent="0.25">
      <c r="A164" s="14" t="s">
        <v>136</v>
      </c>
      <c r="B164" s="15" t="s">
        <v>175</v>
      </c>
      <c r="C164" s="44" t="s">
        <v>29</v>
      </c>
      <c r="D164" s="56">
        <f>505.34/12</f>
        <v>42.111666666666665</v>
      </c>
      <c r="E164" s="70">
        <v>0</v>
      </c>
      <c r="F164" s="9">
        <f t="shared" si="51"/>
        <v>0</v>
      </c>
      <c r="G164" s="69">
        <v>0</v>
      </c>
      <c r="H164" s="9">
        <f t="shared" si="52"/>
        <v>0</v>
      </c>
      <c r="I164" s="10"/>
      <c r="J164" s="9">
        <f t="shared" si="38"/>
        <v>0</v>
      </c>
      <c r="K164" s="11"/>
      <c r="L164" s="9">
        <f t="shared" si="39"/>
        <v>0</v>
      </c>
      <c r="M164" s="10"/>
      <c r="N164" s="9">
        <f t="shared" si="53"/>
        <v>0</v>
      </c>
      <c r="O164" s="10"/>
      <c r="P164" s="9">
        <f t="shared" si="40"/>
        <v>0</v>
      </c>
      <c r="Q164" s="10"/>
      <c r="R164" s="9">
        <f t="shared" si="41"/>
        <v>0</v>
      </c>
      <c r="S164" s="10"/>
      <c r="T164" s="9">
        <f t="shared" si="42"/>
        <v>0</v>
      </c>
      <c r="U164" s="11"/>
      <c r="V164" s="9">
        <f t="shared" si="43"/>
        <v>0</v>
      </c>
      <c r="W164" s="11"/>
      <c r="X164" s="9">
        <f t="shared" si="44"/>
        <v>0</v>
      </c>
      <c r="Y164" s="10"/>
      <c r="Z164" s="9">
        <f t="shared" si="54"/>
        <v>0</v>
      </c>
      <c r="AA164" s="11"/>
      <c r="AB164" s="9">
        <f t="shared" si="55"/>
        <v>0</v>
      </c>
      <c r="AC164" s="11"/>
      <c r="AD164" s="9">
        <f t="shared" si="45"/>
        <v>0</v>
      </c>
      <c r="AE164" s="11"/>
      <c r="AF164" s="9">
        <f t="shared" si="46"/>
        <v>0</v>
      </c>
      <c r="AG164" s="11"/>
      <c r="AH164" s="9">
        <f t="shared" si="47"/>
        <v>0</v>
      </c>
      <c r="AI164" s="11"/>
      <c r="AJ164" s="9">
        <f t="shared" si="48"/>
        <v>0</v>
      </c>
      <c r="AK164" s="11"/>
      <c r="AL164" s="9">
        <f t="shared" si="49"/>
        <v>0</v>
      </c>
      <c r="AM164" s="10"/>
      <c r="AN164" s="12">
        <f t="shared" si="50"/>
        <v>0</v>
      </c>
      <c r="AO164" s="13">
        <f t="shared" si="56"/>
        <v>0</v>
      </c>
    </row>
    <row r="165" spans="1:41" hidden="1" x14ac:dyDescent="0.25">
      <c r="A165" s="14" t="s">
        <v>136</v>
      </c>
      <c r="B165" s="15" t="s">
        <v>176</v>
      </c>
      <c r="C165" s="44" t="s">
        <v>29</v>
      </c>
      <c r="D165" s="56">
        <v>11.08</v>
      </c>
      <c r="E165" s="70">
        <v>0</v>
      </c>
      <c r="F165" s="9">
        <f t="shared" si="51"/>
        <v>0</v>
      </c>
      <c r="G165" s="69">
        <v>0</v>
      </c>
      <c r="H165" s="9">
        <f t="shared" si="52"/>
        <v>0</v>
      </c>
      <c r="I165" s="10"/>
      <c r="J165" s="9">
        <f t="shared" si="38"/>
        <v>0</v>
      </c>
      <c r="K165" s="11"/>
      <c r="L165" s="9">
        <f t="shared" si="39"/>
        <v>0</v>
      </c>
      <c r="M165" s="11"/>
      <c r="N165" s="9">
        <f t="shared" si="53"/>
        <v>0</v>
      </c>
      <c r="O165" s="10"/>
      <c r="P165" s="9">
        <f t="shared" si="40"/>
        <v>0</v>
      </c>
      <c r="Q165" s="10"/>
      <c r="R165" s="9">
        <f t="shared" si="41"/>
        <v>0</v>
      </c>
      <c r="S165" s="10"/>
      <c r="T165" s="9">
        <f t="shared" si="42"/>
        <v>0</v>
      </c>
      <c r="U165" s="11"/>
      <c r="V165" s="9">
        <f t="shared" si="43"/>
        <v>0</v>
      </c>
      <c r="W165" s="11"/>
      <c r="X165" s="9">
        <f t="shared" si="44"/>
        <v>0</v>
      </c>
      <c r="Y165" s="10"/>
      <c r="Z165" s="9">
        <f t="shared" si="54"/>
        <v>0</v>
      </c>
      <c r="AA165" s="11"/>
      <c r="AB165" s="9">
        <f t="shared" si="55"/>
        <v>0</v>
      </c>
      <c r="AC165" s="11"/>
      <c r="AD165" s="9">
        <f t="shared" si="45"/>
        <v>0</v>
      </c>
      <c r="AE165" s="11"/>
      <c r="AF165" s="9">
        <f t="shared" si="46"/>
        <v>0</v>
      </c>
      <c r="AG165" s="11"/>
      <c r="AH165" s="9">
        <f t="shared" si="47"/>
        <v>0</v>
      </c>
      <c r="AI165" s="11"/>
      <c r="AJ165" s="9">
        <f t="shared" si="48"/>
        <v>0</v>
      </c>
      <c r="AK165" s="11"/>
      <c r="AL165" s="9">
        <f t="shared" si="49"/>
        <v>0</v>
      </c>
      <c r="AM165" s="10"/>
      <c r="AN165" s="12">
        <f t="shared" si="50"/>
        <v>0</v>
      </c>
      <c r="AO165" s="13">
        <f t="shared" si="56"/>
        <v>0</v>
      </c>
    </row>
    <row r="166" spans="1:41" hidden="1" x14ac:dyDescent="0.25">
      <c r="A166" s="14" t="s">
        <v>136</v>
      </c>
      <c r="B166" s="15" t="s">
        <v>177</v>
      </c>
      <c r="C166" s="44" t="s">
        <v>29</v>
      </c>
      <c r="D166" s="56">
        <f>140.88/12</f>
        <v>11.74</v>
      </c>
      <c r="E166" s="70">
        <v>0</v>
      </c>
      <c r="F166" s="9">
        <f t="shared" si="51"/>
        <v>0</v>
      </c>
      <c r="G166" s="69">
        <v>0</v>
      </c>
      <c r="H166" s="9">
        <f t="shared" si="52"/>
        <v>0</v>
      </c>
      <c r="I166" s="10"/>
      <c r="J166" s="9">
        <f t="shared" si="38"/>
        <v>0</v>
      </c>
      <c r="K166" s="11"/>
      <c r="L166" s="9">
        <f t="shared" si="39"/>
        <v>0</v>
      </c>
      <c r="M166" s="11"/>
      <c r="N166" s="9">
        <f>(M166*D166)*1.16</f>
        <v>0</v>
      </c>
      <c r="O166" s="10"/>
      <c r="P166" s="9">
        <f t="shared" si="40"/>
        <v>0</v>
      </c>
      <c r="Q166" s="10"/>
      <c r="R166" s="9">
        <f t="shared" si="41"/>
        <v>0</v>
      </c>
      <c r="S166" s="10"/>
      <c r="T166" s="9">
        <f t="shared" si="42"/>
        <v>0</v>
      </c>
      <c r="U166" s="11"/>
      <c r="V166" s="9">
        <f t="shared" si="43"/>
        <v>0</v>
      </c>
      <c r="W166" s="11"/>
      <c r="X166" s="9">
        <f t="shared" si="44"/>
        <v>0</v>
      </c>
      <c r="Y166" s="10"/>
      <c r="Z166" s="9">
        <f t="shared" si="54"/>
        <v>0</v>
      </c>
      <c r="AA166" s="11"/>
      <c r="AB166" s="9">
        <f t="shared" si="55"/>
        <v>0</v>
      </c>
      <c r="AC166" s="71">
        <f>2*12</f>
        <v>24</v>
      </c>
      <c r="AD166" s="9">
        <f t="shared" si="45"/>
        <v>326.84159999999997</v>
      </c>
      <c r="AE166" s="11"/>
      <c r="AF166" s="9">
        <f t="shared" si="46"/>
        <v>0</v>
      </c>
      <c r="AG166" s="11"/>
      <c r="AH166" s="9">
        <f t="shared" si="47"/>
        <v>0</v>
      </c>
      <c r="AI166" s="11"/>
      <c r="AJ166" s="9">
        <f t="shared" si="48"/>
        <v>0</v>
      </c>
      <c r="AK166" s="11"/>
      <c r="AL166" s="9">
        <f t="shared" si="49"/>
        <v>0</v>
      </c>
      <c r="AM166" s="10"/>
      <c r="AN166" s="12">
        <f t="shared" si="50"/>
        <v>0</v>
      </c>
      <c r="AO166" s="13">
        <f t="shared" si="56"/>
        <v>326.84159999999997</v>
      </c>
    </row>
    <row r="167" spans="1:41" hidden="1" x14ac:dyDescent="0.25">
      <c r="A167" s="14" t="s">
        <v>136</v>
      </c>
      <c r="B167" s="15" t="s">
        <v>178</v>
      </c>
      <c r="C167" s="44" t="s">
        <v>29</v>
      </c>
      <c r="D167" s="56">
        <v>11.08</v>
      </c>
      <c r="E167" s="70">
        <v>0</v>
      </c>
      <c r="F167" s="9">
        <f t="shared" si="51"/>
        <v>0</v>
      </c>
      <c r="G167" s="69">
        <v>0</v>
      </c>
      <c r="H167" s="9">
        <f t="shared" si="52"/>
        <v>0</v>
      </c>
      <c r="I167" s="10"/>
      <c r="J167" s="9">
        <f t="shared" si="38"/>
        <v>0</v>
      </c>
      <c r="K167" s="11"/>
      <c r="L167" s="9">
        <f t="shared" si="39"/>
        <v>0</v>
      </c>
      <c r="M167" s="11"/>
      <c r="N167" s="9">
        <f t="shared" si="53"/>
        <v>0</v>
      </c>
      <c r="O167" s="10"/>
      <c r="P167" s="9">
        <f t="shared" si="40"/>
        <v>0</v>
      </c>
      <c r="Q167" s="10"/>
      <c r="R167" s="9">
        <f t="shared" si="41"/>
        <v>0</v>
      </c>
      <c r="S167" s="10"/>
      <c r="T167" s="9">
        <f t="shared" si="42"/>
        <v>0</v>
      </c>
      <c r="U167" s="11"/>
      <c r="V167" s="9">
        <f t="shared" si="43"/>
        <v>0</v>
      </c>
      <c r="W167" s="11"/>
      <c r="X167" s="9">
        <f t="shared" si="44"/>
        <v>0</v>
      </c>
      <c r="Y167" s="10"/>
      <c r="Z167" s="9">
        <f t="shared" si="54"/>
        <v>0</v>
      </c>
      <c r="AA167" s="11"/>
      <c r="AB167" s="9">
        <f t="shared" si="55"/>
        <v>0</v>
      </c>
      <c r="AC167" s="11"/>
      <c r="AD167" s="9">
        <f t="shared" si="45"/>
        <v>0</v>
      </c>
      <c r="AE167" s="11"/>
      <c r="AF167" s="9">
        <f t="shared" si="46"/>
        <v>0</v>
      </c>
      <c r="AG167" s="11"/>
      <c r="AH167" s="9">
        <f t="shared" si="47"/>
        <v>0</v>
      </c>
      <c r="AI167" s="11"/>
      <c r="AJ167" s="9">
        <f t="shared" si="48"/>
        <v>0</v>
      </c>
      <c r="AK167" s="11"/>
      <c r="AL167" s="9">
        <f t="shared" si="49"/>
        <v>0</v>
      </c>
      <c r="AM167" s="10"/>
      <c r="AN167" s="12">
        <f t="shared" si="50"/>
        <v>0</v>
      </c>
      <c r="AO167" s="13">
        <f t="shared" si="56"/>
        <v>0</v>
      </c>
    </row>
    <row r="168" spans="1:41" hidden="1" x14ac:dyDescent="0.25">
      <c r="A168" s="14" t="s">
        <v>136</v>
      </c>
      <c r="B168" s="15" t="s">
        <v>179</v>
      </c>
      <c r="C168" s="44" t="s">
        <v>29</v>
      </c>
      <c r="D168" s="56">
        <f t="shared" ref="D168:D176" si="58">160.44/12</f>
        <v>13.37</v>
      </c>
      <c r="E168" s="70">
        <v>0</v>
      </c>
      <c r="F168" s="9">
        <f t="shared" si="51"/>
        <v>0</v>
      </c>
      <c r="G168" s="69">
        <v>0</v>
      </c>
      <c r="H168" s="9">
        <f t="shared" si="52"/>
        <v>0</v>
      </c>
      <c r="I168" s="10"/>
      <c r="J168" s="9">
        <f t="shared" si="38"/>
        <v>0</v>
      </c>
      <c r="K168" s="11"/>
      <c r="L168" s="9">
        <f t="shared" si="39"/>
        <v>0</v>
      </c>
      <c r="M168" s="11"/>
      <c r="N168" s="9">
        <f t="shared" si="53"/>
        <v>0</v>
      </c>
      <c r="O168" s="10"/>
      <c r="P168" s="9">
        <f t="shared" si="40"/>
        <v>0</v>
      </c>
      <c r="Q168" s="10"/>
      <c r="R168" s="9">
        <f t="shared" si="41"/>
        <v>0</v>
      </c>
      <c r="S168" s="10"/>
      <c r="T168" s="9">
        <f t="shared" si="42"/>
        <v>0</v>
      </c>
      <c r="U168" s="11"/>
      <c r="V168" s="9">
        <f t="shared" si="43"/>
        <v>0</v>
      </c>
      <c r="W168" s="11"/>
      <c r="X168" s="9">
        <f t="shared" si="44"/>
        <v>0</v>
      </c>
      <c r="Y168" s="10"/>
      <c r="Z168" s="9">
        <f t="shared" si="54"/>
        <v>0</v>
      </c>
      <c r="AA168" s="11"/>
      <c r="AB168" s="9">
        <f t="shared" si="55"/>
        <v>0</v>
      </c>
      <c r="AC168" s="11"/>
      <c r="AD168" s="9">
        <f t="shared" si="45"/>
        <v>0</v>
      </c>
      <c r="AE168" s="11"/>
      <c r="AF168" s="9">
        <f t="shared" si="46"/>
        <v>0</v>
      </c>
      <c r="AG168" s="11"/>
      <c r="AH168" s="9">
        <f t="shared" si="47"/>
        <v>0</v>
      </c>
      <c r="AI168" s="11"/>
      <c r="AJ168" s="9">
        <f t="shared" si="48"/>
        <v>0</v>
      </c>
      <c r="AK168" s="11"/>
      <c r="AL168" s="9">
        <f t="shared" si="49"/>
        <v>0</v>
      </c>
      <c r="AM168" s="10"/>
      <c r="AN168" s="12">
        <f t="shared" si="50"/>
        <v>0</v>
      </c>
      <c r="AO168" s="13">
        <f t="shared" si="56"/>
        <v>0</v>
      </c>
    </row>
    <row r="169" spans="1:41" hidden="1" x14ac:dyDescent="0.25">
      <c r="A169" s="14" t="s">
        <v>136</v>
      </c>
      <c r="B169" s="15" t="s">
        <v>180</v>
      </c>
      <c r="C169" s="44" t="s">
        <v>29</v>
      </c>
      <c r="D169" s="56">
        <f t="shared" si="58"/>
        <v>13.37</v>
      </c>
      <c r="E169" s="70">
        <v>0</v>
      </c>
      <c r="F169" s="9">
        <f t="shared" si="51"/>
        <v>0</v>
      </c>
      <c r="G169" s="69">
        <v>0</v>
      </c>
      <c r="H169" s="9">
        <f t="shared" si="52"/>
        <v>0</v>
      </c>
      <c r="I169" s="10"/>
      <c r="J169" s="9">
        <f t="shared" si="38"/>
        <v>0</v>
      </c>
      <c r="K169" s="11"/>
      <c r="L169" s="9">
        <f t="shared" si="39"/>
        <v>0</v>
      </c>
      <c r="M169" s="11"/>
      <c r="N169" s="9">
        <f t="shared" si="53"/>
        <v>0</v>
      </c>
      <c r="O169" s="10"/>
      <c r="P169" s="9">
        <f t="shared" si="40"/>
        <v>0</v>
      </c>
      <c r="Q169" s="10"/>
      <c r="R169" s="9">
        <f t="shared" si="41"/>
        <v>0</v>
      </c>
      <c r="S169" s="10"/>
      <c r="T169" s="9">
        <f t="shared" si="42"/>
        <v>0</v>
      </c>
      <c r="U169" s="11"/>
      <c r="V169" s="9">
        <f t="shared" si="43"/>
        <v>0</v>
      </c>
      <c r="W169" s="11"/>
      <c r="X169" s="9">
        <f t="shared" si="44"/>
        <v>0</v>
      </c>
      <c r="Y169" s="10"/>
      <c r="Z169" s="9">
        <f t="shared" si="54"/>
        <v>0</v>
      </c>
      <c r="AA169" s="11"/>
      <c r="AB169" s="9">
        <f t="shared" si="55"/>
        <v>0</v>
      </c>
      <c r="AC169" s="11"/>
      <c r="AD169" s="9">
        <f t="shared" si="45"/>
        <v>0</v>
      </c>
      <c r="AE169" s="11"/>
      <c r="AF169" s="9">
        <f t="shared" si="46"/>
        <v>0</v>
      </c>
      <c r="AG169" s="11"/>
      <c r="AH169" s="9">
        <f t="shared" si="47"/>
        <v>0</v>
      </c>
      <c r="AI169" s="11"/>
      <c r="AJ169" s="9">
        <f t="shared" si="48"/>
        <v>0</v>
      </c>
      <c r="AK169" s="11"/>
      <c r="AL169" s="9">
        <f t="shared" si="49"/>
        <v>0</v>
      </c>
      <c r="AM169" s="10"/>
      <c r="AN169" s="12">
        <f t="shared" si="50"/>
        <v>0</v>
      </c>
      <c r="AO169" s="13">
        <f t="shared" si="56"/>
        <v>0</v>
      </c>
    </row>
    <row r="170" spans="1:41" hidden="1" x14ac:dyDescent="0.25">
      <c r="A170" s="14" t="s">
        <v>136</v>
      </c>
      <c r="B170" s="15" t="s">
        <v>181</v>
      </c>
      <c r="C170" s="44" t="s">
        <v>29</v>
      </c>
      <c r="D170" s="56">
        <f t="shared" si="58"/>
        <v>13.37</v>
      </c>
      <c r="E170" s="70">
        <v>0</v>
      </c>
      <c r="F170" s="9">
        <f t="shared" si="51"/>
        <v>0</v>
      </c>
      <c r="G170" s="69">
        <v>0</v>
      </c>
      <c r="H170" s="9">
        <f t="shared" si="52"/>
        <v>0</v>
      </c>
      <c r="I170" s="10"/>
      <c r="J170" s="9">
        <f t="shared" si="38"/>
        <v>0</v>
      </c>
      <c r="K170" s="11"/>
      <c r="L170" s="9">
        <f t="shared" si="39"/>
        <v>0</v>
      </c>
      <c r="M170" s="11"/>
      <c r="N170" s="9">
        <f t="shared" si="53"/>
        <v>0</v>
      </c>
      <c r="O170" s="10"/>
      <c r="P170" s="9">
        <f t="shared" si="40"/>
        <v>0</v>
      </c>
      <c r="Q170" s="10"/>
      <c r="R170" s="9">
        <f t="shared" si="41"/>
        <v>0</v>
      </c>
      <c r="S170" s="10"/>
      <c r="T170" s="9">
        <f t="shared" si="42"/>
        <v>0</v>
      </c>
      <c r="U170" s="11"/>
      <c r="V170" s="9">
        <f t="shared" si="43"/>
        <v>0</v>
      </c>
      <c r="W170" s="11"/>
      <c r="X170" s="9">
        <f t="shared" si="44"/>
        <v>0</v>
      </c>
      <c r="Y170" s="10"/>
      <c r="Z170" s="9">
        <f t="shared" si="54"/>
        <v>0</v>
      </c>
      <c r="AA170" s="11"/>
      <c r="AB170" s="9">
        <f t="shared" si="55"/>
        <v>0</v>
      </c>
      <c r="AC170" s="11"/>
      <c r="AD170" s="9">
        <f t="shared" si="45"/>
        <v>0</v>
      </c>
      <c r="AE170" s="11"/>
      <c r="AF170" s="9">
        <f t="shared" si="46"/>
        <v>0</v>
      </c>
      <c r="AG170" s="11"/>
      <c r="AH170" s="9">
        <f t="shared" si="47"/>
        <v>0</v>
      </c>
      <c r="AI170" s="11"/>
      <c r="AJ170" s="9">
        <f t="shared" si="48"/>
        <v>0</v>
      </c>
      <c r="AK170" s="11"/>
      <c r="AL170" s="9">
        <f t="shared" si="49"/>
        <v>0</v>
      </c>
      <c r="AM170" s="10"/>
      <c r="AN170" s="12">
        <f t="shared" si="50"/>
        <v>0</v>
      </c>
      <c r="AO170" s="13">
        <f t="shared" si="56"/>
        <v>0</v>
      </c>
    </row>
    <row r="171" spans="1:41" hidden="1" x14ac:dyDescent="0.25">
      <c r="A171" s="14" t="s">
        <v>136</v>
      </c>
      <c r="B171" s="15" t="s">
        <v>182</v>
      </c>
      <c r="C171" s="44" t="s">
        <v>29</v>
      </c>
      <c r="D171" s="56">
        <f t="shared" si="58"/>
        <v>13.37</v>
      </c>
      <c r="E171" s="70">
        <v>0</v>
      </c>
      <c r="F171" s="9">
        <f t="shared" si="51"/>
        <v>0</v>
      </c>
      <c r="G171" s="69">
        <v>0</v>
      </c>
      <c r="H171" s="9">
        <f t="shared" si="52"/>
        <v>0</v>
      </c>
      <c r="I171" s="10"/>
      <c r="J171" s="9">
        <f t="shared" si="38"/>
        <v>0</v>
      </c>
      <c r="K171" s="11"/>
      <c r="L171" s="9">
        <f t="shared" si="39"/>
        <v>0</v>
      </c>
      <c r="M171" s="10"/>
      <c r="N171" s="9">
        <f t="shared" si="53"/>
        <v>0</v>
      </c>
      <c r="O171" s="10"/>
      <c r="P171" s="9">
        <f t="shared" si="40"/>
        <v>0</v>
      </c>
      <c r="Q171" s="10"/>
      <c r="R171" s="9">
        <f t="shared" si="41"/>
        <v>0</v>
      </c>
      <c r="S171" s="10"/>
      <c r="T171" s="9">
        <f t="shared" si="42"/>
        <v>0</v>
      </c>
      <c r="U171" s="11"/>
      <c r="V171" s="9">
        <f t="shared" si="43"/>
        <v>0</v>
      </c>
      <c r="W171" s="11"/>
      <c r="X171" s="9">
        <f t="shared" si="44"/>
        <v>0</v>
      </c>
      <c r="Y171" s="10"/>
      <c r="Z171" s="9">
        <f t="shared" si="54"/>
        <v>0</v>
      </c>
      <c r="AA171" s="11"/>
      <c r="AB171" s="9">
        <f t="shared" si="55"/>
        <v>0</v>
      </c>
      <c r="AC171" s="11"/>
      <c r="AD171" s="9">
        <f t="shared" si="45"/>
        <v>0</v>
      </c>
      <c r="AE171" s="11"/>
      <c r="AF171" s="9">
        <f t="shared" si="46"/>
        <v>0</v>
      </c>
      <c r="AG171" s="11"/>
      <c r="AH171" s="9">
        <f t="shared" si="47"/>
        <v>0</v>
      </c>
      <c r="AI171" s="11"/>
      <c r="AJ171" s="9">
        <f t="shared" si="48"/>
        <v>0</v>
      </c>
      <c r="AK171" s="11"/>
      <c r="AL171" s="9">
        <f t="shared" si="49"/>
        <v>0</v>
      </c>
      <c r="AM171" s="10"/>
      <c r="AN171" s="12">
        <f t="shared" si="50"/>
        <v>0</v>
      </c>
      <c r="AO171" s="13">
        <f t="shared" si="56"/>
        <v>0</v>
      </c>
    </row>
    <row r="172" spans="1:41" hidden="1" x14ac:dyDescent="0.25">
      <c r="A172" s="14" t="s">
        <v>136</v>
      </c>
      <c r="B172" s="15" t="s">
        <v>183</v>
      </c>
      <c r="C172" s="44" t="s">
        <v>29</v>
      </c>
      <c r="D172" s="56">
        <f t="shared" si="58"/>
        <v>13.37</v>
      </c>
      <c r="E172" s="70">
        <v>0</v>
      </c>
      <c r="F172" s="9">
        <f t="shared" si="51"/>
        <v>0</v>
      </c>
      <c r="G172" s="69">
        <v>0</v>
      </c>
      <c r="H172" s="9">
        <f t="shared" si="52"/>
        <v>0</v>
      </c>
      <c r="I172" s="10"/>
      <c r="J172" s="9">
        <f t="shared" si="38"/>
        <v>0</v>
      </c>
      <c r="K172" s="11"/>
      <c r="L172" s="9">
        <f t="shared" si="39"/>
        <v>0</v>
      </c>
      <c r="M172" s="10"/>
      <c r="N172" s="9">
        <f t="shared" si="53"/>
        <v>0</v>
      </c>
      <c r="O172" s="10"/>
      <c r="P172" s="9">
        <f t="shared" si="40"/>
        <v>0</v>
      </c>
      <c r="Q172" s="10"/>
      <c r="R172" s="9">
        <f t="shared" si="41"/>
        <v>0</v>
      </c>
      <c r="S172" s="10"/>
      <c r="T172" s="9">
        <f t="shared" si="42"/>
        <v>0</v>
      </c>
      <c r="U172" s="11"/>
      <c r="V172" s="9">
        <f t="shared" si="43"/>
        <v>0</v>
      </c>
      <c r="W172" s="11"/>
      <c r="X172" s="9">
        <f t="shared" si="44"/>
        <v>0</v>
      </c>
      <c r="Y172" s="10"/>
      <c r="Z172" s="9">
        <f t="shared" si="54"/>
        <v>0</v>
      </c>
      <c r="AA172" s="71">
        <f>2*12</f>
        <v>24</v>
      </c>
      <c r="AB172" s="9">
        <f t="shared" si="55"/>
        <v>372.2208</v>
      </c>
      <c r="AC172" s="11"/>
      <c r="AD172" s="9">
        <f t="shared" si="45"/>
        <v>0</v>
      </c>
      <c r="AE172" s="11"/>
      <c r="AF172" s="9">
        <f t="shared" si="46"/>
        <v>0</v>
      </c>
      <c r="AG172" s="11"/>
      <c r="AH172" s="9">
        <f t="shared" si="47"/>
        <v>0</v>
      </c>
      <c r="AI172" s="11"/>
      <c r="AJ172" s="9">
        <f t="shared" si="48"/>
        <v>0</v>
      </c>
      <c r="AK172" s="11"/>
      <c r="AL172" s="9">
        <f t="shared" si="49"/>
        <v>0</v>
      </c>
      <c r="AM172" s="10">
        <v>12</v>
      </c>
      <c r="AN172" s="12">
        <f t="shared" si="50"/>
        <v>186.1104</v>
      </c>
      <c r="AO172" s="13">
        <f t="shared" si="56"/>
        <v>558.33119999999997</v>
      </c>
    </row>
    <row r="173" spans="1:41" hidden="1" x14ac:dyDescent="0.25">
      <c r="A173" s="14" t="s">
        <v>136</v>
      </c>
      <c r="B173" s="15" t="s">
        <v>184</v>
      </c>
      <c r="C173" s="44" t="s">
        <v>29</v>
      </c>
      <c r="D173" s="56">
        <f t="shared" si="58"/>
        <v>13.37</v>
      </c>
      <c r="E173" s="70">
        <v>0</v>
      </c>
      <c r="F173" s="9">
        <f t="shared" si="51"/>
        <v>0</v>
      </c>
      <c r="G173" s="69">
        <v>0</v>
      </c>
      <c r="H173" s="9">
        <f t="shared" si="52"/>
        <v>0</v>
      </c>
      <c r="I173" s="10"/>
      <c r="J173" s="9">
        <f t="shared" si="38"/>
        <v>0</v>
      </c>
      <c r="K173" s="11"/>
      <c r="L173" s="9">
        <f t="shared" si="39"/>
        <v>0</v>
      </c>
      <c r="M173" s="10"/>
      <c r="N173" s="9">
        <f t="shared" si="53"/>
        <v>0</v>
      </c>
      <c r="O173" s="10"/>
      <c r="P173" s="9">
        <f t="shared" si="40"/>
        <v>0</v>
      </c>
      <c r="Q173" s="10"/>
      <c r="R173" s="9">
        <f t="shared" si="41"/>
        <v>0</v>
      </c>
      <c r="S173" s="10"/>
      <c r="T173" s="9">
        <f t="shared" si="42"/>
        <v>0</v>
      </c>
      <c r="U173" s="11"/>
      <c r="V173" s="9">
        <f t="shared" si="43"/>
        <v>0</v>
      </c>
      <c r="W173" s="11"/>
      <c r="X173" s="9">
        <f t="shared" si="44"/>
        <v>0</v>
      </c>
      <c r="Y173" s="10"/>
      <c r="Z173" s="9">
        <f t="shared" si="54"/>
        <v>0</v>
      </c>
      <c r="AA173" s="71">
        <f>2*12</f>
        <v>24</v>
      </c>
      <c r="AB173" s="9">
        <f t="shared" si="55"/>
        <v>372.2208</v>
      </c>
      <c r="AC173" s="11"/>
      <c r="AD173" s="9">
        <f t="shared" si="45"/>
        <v>0</v>
      </c>
      <c r="AE173" s="11"/>
      <c r="AF173" s="9">
        <f t="shared" si="46"/>
        <v>0</v>
      </c>
      <c r="AG173" s="11"/>
      <c r="AH173" s="9">
        <f t="shared" si="47"/>
        <v>0</v>
      </c>
      <c r="AI173" s="11"/>
      <c r="AJ173" s="9">
        <f t="shared" si="48"/>
        <v>0</v>
      </c>
      <c r="AK173" s="11"/>
      <c r="AL173" s="9">
        <f t="shared" si="49"/>
        <v>0</v>
      </c>
      <c r="AM173" s="10"/>
      <c r="AN173" s="12">
        <f t="shared" si="50"/>
        <v>0</v>
      </c>
      <c r="AO173" s="13">
        <f t="shared" si="56"/>
        <v>372.2208</v>
      </c>
    </row>
    <row r="174" spans="1:41" hidden="1" x14ac:dyDescent="0.25">
      <c r="A174" s="14" t="s">
        <v>136</v>
      </c>
      <c r="B174" s="15" t="s">
        <v>185</v>
      </c>
      <c r="C174" s="44" t="s">
        <v>29</v>
      </c>
      <c r="D174" s="56">
        <f t="shared" si="58"/>
        <v>13.37</v>
      </c>
      <c r="E174" s="70">
        <v>0</v>
      </c>
      <c r="F174" s="9">
        <f t="shared" si="51"/>
        <v>0</v>
      </c>
      <c r="G174" s="69">
        <v>0</v>
      </c>
      <c r="H174" s="9">
        <f t="shared" si="52"/>
        <v>0</v>
      </c>
      <c r="I174" s="10"/>
      <c r="J174" s="9">
        <f t="shared" si="38"/>
        <v>0</v>
      </c>
      <c r="K174" s="11"/>
      <c r="L174" s="9">
        <f t="shared" si="39"/>
        <v>0</v>
      </c>
      <c r="M174" s="10"/>
      <c r="N174" s="9">
        <f t="shared" si="53"/>
        <v>0</v>
      </c>
      <c r="O174" s="10"/>
      <c r="P174" s="9">
        <f t="shared" si="40"/>
        <v>0</v>
      </c>
      <c r="Q174" s="10"/>
      <c r="R174" s="9">
        <f t="shared" si="41"/>
        <v>0</v>
      </c>
      <c r="S174" s="10"/>
      <c r="T174" s="9">
        <f t="shared" si="42"/>
        <v>0</v>
      </c>
      <c r="U174" s="11"/>
      <c r="V174" s="9">
        <f t="shared" si="43"/>
        <v>0</v>
      </c>
      <c r="W174" s="11"/>
      <c r="X174" s="9">
        <f t="shared" si="44"/>
        <v>0</v>
      </c>
      <c r="Y174" s="10"/>
      <c r="Z174" s="9">
        <f t="shared" si="54"/>
        <v>0</v>
      </c>
      <c r="AA174" s="11"/>
      <c r="AB174" s="9">
        <f t="shared" si="55"/>
        <v>0</v>
      </c>
      <c r="AC174" s="11"/>
      <c r="AD174" s="9">
        <f t="shared" si="45"/>
        <v>0</v>
      </c>
      <c r="AE174" s="11"/>
      <c r="AF174" s="9">
        <f t="shared" si="46"/>
        <v>0</v>
      </c>
      <c r="AG174" s="11"/>
      <c r="AH174" s="9">
        <f t="shared" si="47"/>
        <v>0</v>
      </c>
      <c r="AI174" s="11"/>
      <c r="AJ174" s="9">
        <f t="shared" si="48"/>
        <v>0</v>
      </c>
      <c r="AK174" s="11"/>
      <c r="AL174" s="9">
        <f t="shared" si="49"/>
        <v>0</v>
      </c>
      <c r="AM174" s="10"/>
      <c r="AN174" s="12">
        <f t="shared" si="50"/>
        <v>0</v>
      </c>
      <c r="AO174" s="13">
        <f t="shared" si="56"/>
        <v>0</v>
      </c>
    </row>
    <row r="175" spans="1:41" hidden="1" x14ac:dyDescent="0.25">
      <c r="A175" s="14" t="s">
        <v>136</v>
      </c>
      <c r="B175" s="15" t="s">
        <v>186</v>
      </c>
      <c r="C175" s="44" t="s">
        <v>29</v>
      </c>
      <c r="D175" s="56">
        <f t="shared" si="58"/>
        <v>13.37</v>
      </c>
      <c r="E175" s="70">
        <v>0</v>
      </c>
      <c r="F175" s="9">
        <f t="shared" si="51"/>
        <v>0</v>
      </c>
      <c r="G175" s="69">
        <v>0</v>
      </c>
      <c r="H175" s="9">
        <f t="shared" si="52"/>
        <v>0</v>
      </c>
      <c r="I175" s="10"/>
      <c r="J175" s="9">
        <f t="shared" si="38"/>
        <v>0</v>
      </c>
      <c r="K175" s="11"/>
      <c r="L175" s="9">
        <f t="shared" si="39"/>
        <v>0</v>
      </c>
      <c r="M175" s="11"/>
      <c r="N175" s="9">
        <f t="shared" si="53"/>
        <v>0</v>
      </c>
      <c r="O175" s="10"/>
      <c r="P175" s="9">
        <f t="shared" si="40"/>
        <v>0</v>
      </c>
      <c r="Q175" s="10"/>
      <c r="R175" s="9">
        <f t="shared" si="41"/>
        <v>0</v>
      </c>
      <c r="S175" s="10"/>
      <c r="T175" s="9">
        <f t="shared" si="42"/>
        <v>0</v>
      </c>
      <c r="U175" s="11"/>
      <c r="V175" s="9">
        <f t="shared" si="43"/>
        <v>0</v>
      </c>
      <c r="W175" s="11"/>
      <c r="X175" s="9">
        <f t="shared" si="44"/>
        <v>0</v>
      </c>
      <c r="Y175" s="10"/>
      <c r="Z175" s="9">
        <f t="shared" si="54"/>
        <v>0</v>
      </c>
      <c r="AA175" s="11"/>
      <c r="AB175" s="9">
        <f t="shared" si="55"/>
        <v>0</v>
      </c>
      <c r="AC175" s="11"/>
      <c r="AD175" s="9">
        <f t="shared" si="45"/>
        <v>0</v>
      </c>
      <c r="AE175" s="11"/>
      <c r="AF175" s="9">
        <f t="shared" si="46"/>
        <v>0</v>
      </c>
      <c r="AG175" s="11"/>
      <c r="AH175" s="9">
        <f t="shared" si="47"/>
        <v>0</v>
      </c>
      <c r="AI175" s="11"/>
      <c r="AJ175" s="9">
        <f t="shared" si="48"/>
        <v>0</v>
      </c>
      <c r="AK175" s="11"/>
      <c r="AL175" s="9">
        <f t="shared" si="49"/>
        <v>0</v>
      </c>
      <c r="AM175" s="10"/>
      <c r="AN175" s="12">
        <f t="shared" si="50"/>
        <v>0</v>
      </c>
      <c r="AO175" s="13">
        <f t="shared" si="56"/>
        <v>0</v>
      </c>
    </row>
    <row r="176" spans="1:41" hidden="1" x14ac:dyDescent="0.25">
      <c r="A176" s="14" t="s">
        <v>136</v>
      </c>
      <c r="B176" s="15" t="s">
        <v>187</v>
      </c>
      <c r="C176" s="44" t="s">
        <v>29</v>
      </c>
      <c r="D176" s="56">
        <f t="shared" si="58"/>
        <v>13.37</v>
      </c>
      <c r="E176" s="70">
        <v>0</v>
      </c>
      <c r="F176" s="9">
        <f t="shared" si="51"/>
        <v>0</v>
      </c>
      <c r="G176" s="69">
        <v>0</v>
      </c>
      <c r="H176" s="9">
        <f t="shared" si="52"/>
        <v>0</v>
      </c>
      <c r="I176" s="10"/>
      <c r="J176" s="9">
        <f t="shared" si="38"/>
        <v>0</v>
      </c>
      <c r="K176" s="11"/>
      <c r="L176" s="9">
        <f t="shared" si="39"/>
        <v>0</v>
      </c>
      <c r="M176" s="10"/>
      <c r="N176" s="9">
        <f t="shared" si="53"/>
        <v>0</v>
      </c>
      <c r="O176" s="10"/>
      <c r="P176" s="9">
        <f t="shared" si="40"/>
        <v>0</v>
      </c>
      <c r="Q176" s="10"/>
      <c r="R176" s="9">
        <f t="shared" si="41"/>
        <v>0</v>
      </c>
      <c r="S176" s="10"/>
      <c r="T176" s="9">
        <f t="shared" si="42"/>
        <v>0</v>
      </c>
      <c r="U176" s="11"/>
      <c r="V176" s="9">
        <f t="shared" si="43"/>
        <v>0</v>
      </c>
      <c r="W176" s="11"/>
      <c r="X176" s="9">
        <f t="shared" si="44"/>
        <v>0</v>
      </c>
      <c r="Y176" s="10"/>
      <c r="Z176" s="9">
        <f t="shared" si="54"/>
        <v>0</v>
      </c>
      <c r="AA176" s="11"/>
      <c r="AB176" s="9">
        <f t="shared" si="55"/>
        <v>0</v>
      </c>
      <c r="AC176" s="11"/>
      <c r="AD176" s="9">
        <f t="shared" si="45"/>
        <v>0</v>
      </c>
      <c r="AE176" s="11"/>
      <c r="AF176" s="9">
        <f t="shared" si="46"/>
        <v>0</v>
      </c>
      <c r="AG176" s="11"/>
      <c r="AH176" s="9">
        <f t="shared" si="47"/>
        <v>0</v>
      </c>
      <c r="AI176" s="11"/>
      <c r="AJ176" s="9">
        <f t="shared" si="48"/>
        <v>0</v>
      </c>
      <c r="AK176" s="11"/>
      <c r="AL176" s="9">
        <f t="shared" si="49"/>
        <v>0</v>
      </c>
      <c r="AM176" s="10"/>
      <c r="AN176" s="12">
        <f t="shared" si="50"/>
        <v>0</v>
      </c>
      <c r="AO176" s="13">
        <f t="shared" si="56"/>
        <v>0</v>
      </c>
    </row>
    <row r="177" spans="1:41" hidden="1" x14ac:dyDescent="0.25">
      <c r="A177" s="14" t="s">
        <v>136</v>
      </c>
      <c r="B177" s="15" t="s">
        <v>525</v>
      </c>
      <c r="C177" s="17" t="s">
        <v>29</v>
      </c>
      <c r="D177" s="38">
        <f>116.28/12</f>
        <v>9.69</v>
      </c>
      <c r="E177" s="70">
        <v>12</v>
      </c>
      <c r="F177" s="9">
        <f t="shared" si="51"/>
        <v>116.28</v>
      </c>
      <c r="G177" s="69">
        <v>0</v>
      </c>
      <c r="H177" s="9">
        <f t="shared" si="52"/>
        <v>0</v>
      </c>
      <c r="I177" s="10"/>
      <c r="J177" s="9">
        <f t="shared" si="38"/>
        <v>0</v>
      </c>
      <c r="K177" s="11"/>
      <c r="L177" s="9">
        <f t="shared" si="39"/>
        <v>0</v>
      </c>
      <c r="M177" s="10"/>
      <c r="N177" s="9">
        <f t="shared" si="53"/>
        <v>0</v>
      </c>
      <c r="O177" s="10"/>
      <c r="P177" s="9">
        <f t="shared" si="40"/>
        <v>0</v>
      </c>
      <c r="Q177" s="10"/>
      <c r="R177" s="9">
        <f t="shared" si="41"/>
        <v>0</v>
      </c>
      <c r="S177" s="10"/>
      <c r="T177" s="9">
        <f t="shared" si="42"/>
        <v>0</v>
      </c>
      <c r="U177" s="11"/>
      <c r="V177" s="9">
        <f t="shared" si="43"/>
        <v>0</v>
      </c>
      <c r="W177" s="11"/>
      <c r="X177" s="9">
        <f t="shared" si="44"/>
        <v>0</v>
      </c>
      <c r="Y177" s="10"/>
      <c r="Z177" s="9">
        <f t="shared" si="54"/>
        <v>0</v>
      </c>
      <c r="AA177" s="11"/>
      <c r="AB177" s="9">
        <f t="shared" si="55"/>
        <v>0</v>
      </c>
      <c r="AC177" s="11"/>
      <c r="AD177" s="9">
        <f t="shared" si="45"/>
        <v>0</v>
      </c>
      <c r="AE177" s="11"/>
      <c r="AF177" s="9">
        <f t="shared" si="46"/>
        <v>0</v>
      </c>
      <c r="AG177" s="11"/>
      <c r="AH177" s="9">
        <f t="shared" si="47"/>
        <v>0</v>
      </c>
      <c r="AI177" s="71">
        <v>12</v>
      </c>
      <c r="AJ177" s="9">
        <f t="shared" si="48"/>
        <v>134.88479999999998</v>
      </c>
      <c r="AK177" s="11"/>
      <c r="AL177" s="9">
        <f t="shared" si="49"/>
        <v>0</v>
      </c>
      <c r="AM177" s="10"/>
      <c r="AN177" s="12">
        <f t="shared" si="50"/>
        <v>0</v>
      </c>
      <c r="AO177" s="13">
        <f t="shared" si="56"/>
        <v>116.28</v>
      </c>
    </row>
    <row r="178" spans="1:41" hidden="1" x14ac:dyDescent="0.25">
      <c r="A178" s="14" t="s">
        <v>136</v>
      </c>
      <c r="B178" s="15" t="s">
        <v>526</v>
      </c>
      <c r="C178" s="17" t="s">
        <v>29</v>
      </c>
      <c r="D178" s="38">
        <f>116.28/12</f>
        <v>9.69</v>
      </c>
      <c r="E178" s="70">
        <v>0</v>
      </c>
      <c r="F178" s="9">
        <f t="shared" si="51"/>
        <v>0</v>
      </c>
      <c r="G178" s="69">
        <v>0</v>
      </c>
      <c r="H178" s="9">
        <f t="shared" si="52"/>
        <v>0</v>
      </c>
      <c r="I178" s="10"/>
      <c r="J178" s="9">
        <f t="shared" si="38"/>
        <v>0</v>
      </c>
      <c r="K178" s="11"/>
      <c r="L178" s="9">
        <f t="shared" si="39"/>
        <v>0</v>
      </c>
      <c r="M178" s="10"/>
      <c r="N178" s="9">
        <f t="shared" si="53"/>
        <v>0</v>
      </c>
      <c r="O178" s="10"/>
      <c r="P178" s="9">
        <f t="shared" si="40"/>
        <v>0</v>
      </c>
      <c r="Q178" s="10"/>
      <c r="R178" s="9">
        <f t="shared" si="41"/>
        <v>0</v>
      </c>
      <c r="S178" s="10"/>
      <c r="T178" s="9">
        <f t="shared" si="42"/>
        <v>0</v>
      </c>
      <c r="U178" s="11"/>
      <c r="V178" s="9">
        <f t="shared" si="43"/>
        <v>0</v>
      </c>
      <c r="W178" s="11"/>
      <c r="X178" s="9">
        <f t="shared" si="44"/>
        <v>0</v>
      </c>
      <c r="Y178" s="10"/>
      <c r="Z178" s="9">
        <f t="shared" si="54"/>
        <v>0</v>
      </c>
      <c r="AA178" s="11"/>
      <c r="AB178" s="9">
        <f t="shared" si="55"/>
        <v>0</v>
      </c>
      <c r="AC178" s="11"/>
      <c r="AD178" s="9">
        <f t="shared" si="45"/>
        <v>0</v>
      </c>
      <c r="AE178" s="11"/>
      <c r="AF178" s="9">
        <f t="shared" si="46"/>
        <v>0</v>
      </c>
      <c r="AG178" s="11"/>
      <c r="AH178" s="9">
        <f t="shared" si="47"/>
        <v>0</v>
      </c>
      <c r="AI178" s="11">
        <v>12</v>
      </c>
      <c r="AJ178" s="9">
        <f t="shared" si="48"/>
        <v>134.88479999999998</v>
      </c>
      <c r="AK178" s="11"/>
      <c r="AL178" s="9">
        <f t="shared" si="49"/>
        <v>0</v>
      </c>
      <c r="AM178" s="10"/>
      <c r="AN178" s="12">
        <f t="shared" si="50"/>
        <v>0</v>
      </c>
      <c r="AO178" s="13">
        <f t="shared" si="56"/>
        <v>0</v>
      </c>
    </row>
    <row r="179" spans="1:41" hidden="1" x14ac:dyDescent="0.25">
      <c r="A179" s="14" t="s">
        <v>136</v>
      </c>
      <c r="B179" s="15" t="s">
        <v>527</v>
      </c>
      <c r="C179" s="17" t="s">
        <v>29</v>
      </c>
      <c r="D179" s="38">
        <f>116.28/12</f>
        <v>9.69</v>
      </c>
      <c r="E179" s="70">
        <v>0</v>
      </c>
      <c r="F179" s="9">
        <f t="shared" si="51"/>
        <v>0</v>
      </c>
      <c r="G179" s="69">
        <v>0</v>
      </c>
      <c r="H179" s="9">
        <f t="shared" si="52"/>
        <v>0</v>
      </c>
      <c r="I179" s="10"/>
      <c r="J179" s="9">
        <f t="shared" si="38"/>
        <v>0</v>
      </c>
      <c r="K179" s="11"/>
      <c r="L179" s="9">
        <f t="shared" si="39"/>
        <v>0</v>
      </c>
      <c r="M179" s="10"/>
      <c r="N179" s="9">
        <f t="shared" si="53"/>
        <v>0</v>
      </c>
      <c r="O179" s="10"/>
      <c r="P179" s="9">
        <f t="shared" si="40"/>
        <v>0</v>
      </c>
      <c r="Q179" s="10"/>
      <c r="R179" s="9">
        <f t="shared" si="41"/>
        <v>0</v>
      </c>
      <c r="S179" s="10"/>
      <c r="T179" s="9">
        <f t="shared" si="42"/>
        <v>0</v>
      </c>
      <c r="U179" s="11"/>
      <c r="V179" s="9">
        <f t="shared" si="43"/>
        <v>0</v>
      </c>
      <c r="W179" s="11"/>
      <c r="X179" s="9">
        <f t="shared" si="44"/>
        <v>0</v>
      </c>
      <c r="Y179" s="10"/>
      <c r="Z179" s="9">
        <f t="shared" si="54"/>
        <v>0</v>
      </c>
      <c r="AA179" s="11"/>
      <c r="AB179" s="9">
        <f t="shared" si="55"/>
        <v>0</v>
      </c>
      <c r="AC179" s="11"/>
      <c r="AD179" s="9">
        <f t="shared" si="45"/>
        <v>0</v>
      </c>
      <c r="AE179" s="11"/>
      <c r="AF179" s="9">
        <f t="shared" si="46"/>
        <v>0</v>
      </c>
      <c r="AG179" s="11"/>
      <c r="AH179" s="9">
        <f t="shared" si="47"/>
        <v>0</v>
      </c>
      <c r="AI179" s="11"/>
      <c r="AJ179" s="9">
        <f t="shared" si="48"/>
        <v>0</v>
      </c>
      <c r="AK179" s="11"/>
      <c r="AL179" s="9">
        <f t="shared" si="49"/>
        <v>0</v>
      </c>
      <c r="AM179" s="10"/>
      <c r="AN179" s="12">
        <f t="shared" si="50"/>
        <v>0</v>
      </c>
      <c r="AO179" s="13">
        <f t="shared" si="56"/>
        <v>0</v>
      </c>
    </row>
    <row r="180" spans="1:41" hidden="1" x14ac:dyDescent="0.25">
      <c r="A180" s="14" t="s">
        <v>136</v>
      </c>
      <c r="B180" s="15" t="s">
        <v>537</v>
      </c>
      <c r="C180" s="17" t="s">
        <v>29</v>
      </c>
      <c r="D180" s="38">
        <f>116.28/12</f>
        <v>9.69</v>
      </c>
      <c r="E180" s="70">
        <v>0</v>
      </c>
      <c r="F180" s="9">
        <f t="shared" si="51"/>
        <v>0</v>
      </c>
      <c r="G180" s="69">
        <v>0</v>
      </c>
      <c r="H180" s="9">
        <f t="shared" si="52"/>
        <v>0</v>
      </c>
      <c r="I180" s="10"/>
      <c r="J180" s="9">
        <f t="shared" si="38"/>
        <v>0</v>
      </c>
      <c r="K180" s="11"/>
      <c r="L180" s="9">
        <f t="shared" si="39"/>
        <v>0</v>
      </c>
      <c r="M180" s="10"/>
      <c r="N180" s="9">
        <f t="shared" si="53"/>
        <v>0</v>
      </c>
      <c r="O180" s="10"/>
      <c r="P180" s="9">
        <f t="shared" ref="P180" si="59">(O180*D180)*1.16</f>
        <v>0</v>
      </c>
      <c r="Q180" s="10"/>
      <c r="R180" s="9">
        <f t="shared" ref="R180" si="60">(Q180*D180)*1.16</f>
        <v>0</v>
      </c>
      <c r="S180" s="10"/>
      <c r="T180" s="9">
        <f t="shared" ref="T180" si="61">(S180*D180)*1.16</f>
        <v>0</v>
      </c>
      <c r="U180" s="11"/>
      <c r="V180" s="9">
        <f t="shared" ref="V180" si="62">(U180*D180)*1.16</f>
        <v>0</v>
      </c>
      <c r="W180" s="11"/>
      <c r="X180" s="9">
        <f t="shared" ref="X180" si="63">(W180*D180)*1.16</f>
        <v>0</v>
      </c>
      <c r="Y180" s="10"/>
      <c r="Z180" s="9">
        <f t="shared" ref="Z180" si="64">(Y180*D180)*1.16</f>
        <v>0</v>
      </c>
      <c r="AA180" s="11"/>
      <c r="AB180" s="9">
        <f t="shared" ref="AB180" si="65">(AA180*D180)*1.16</f>
        <v>0</v>
      </c>
      <c r="AC180" s="11"/>
      <c r="AD180" s="9">
        <f t="shared" ref="AD180" si="66">(AC180*D180)*1.16</f>
        <v>0</v>
      </c>
      <c r="AE180" s="11"/>
      <c r="AF180" s="9">
        <f t="shared" ref="AF180" si="67">(AE180*D180)*1.16</f>
        <v>0</v>
      </c>
      <c r="AG180" s="11"/>
      <c r="AH180" s="9">
        <f t="shared" ref="AH180" si="68">(AG180*D180)*1.16</f>
        <v>0</v>
      </c>
      <c r="AI180" s="11"/>
      <c r="AJ180" s="9">
        <f t="shared" si="48"/>
        <v>0</v>
      </c>
      <c r="AK180" s="11"/>
      <c r="AL180" s="9">
        <f t="shared" si="49"/>
        <v>0</v>
      </c>
      <c r="AM180" s="10"/>
      <c r="AN180" s="12">
        <f t="shared" ref="AN180" si="69">(AM180*D180)*1.16</f>
        <v>0</v>
      </c>
      <c r="AO180" s="13">
        <f t="shared" ref="AO180" si="70">F180+H180+J180+L180+N180+P180+R180+T180+V180+X180+Z180+AB180+AD180+AF180+AH180+AL180+AN180</f>
        <v>0</v>
      </c>
    </row>
    <row r="181" spans="1:41" hidden="1" x14ac:dyDescent="0.25">
      <c r="A181" s="14" t="s">
        <v>136</v>
      </c>
      <c r="B181" s="15" t="s">
        <v>188</v>
      </c>
      <c r="C181" s="44" t="s">
        <v>29</v>
      </c>
      <c r="D181" s="56">
        <f>282.6/12</f>
        <v>23.55</v>
      </c>
      <c r="E181" s="70">
        <v>0</v>
      </c>
      <c r="F181" s="9">
        <f t="shared" si="51"/>
        <v>0</v>
      </c>
      <c r="G181" s="69">
        <v>0</v>
      </c>
      <c r="H181" s="9">
        <f t="shared" si="52"/>
        <v>0</v>
      </c>
      <c r="I181" s="10"/>
      <c r="J181" s="9">
        <f t="shared" si="38"/>
        <v>0</v>
      </c>
      <c r="K181" s="11"/>
      <c r="L181" s="9">
        <f t="shared" si="39"/>
        <v>0</v>
      </c>
      <c r="M181" s="10"/>
      <c r="N181" s="9">
        <f t="shared" si="53"/>
        <v>0</v>
      </c>
      <c r="O181" s="10"/>
      <c r="P181" s="9">
        <f t="shared" si="40"/>
        <v>0</v>
      </c>
      <c r="Q181" s="10"/>
      <c r="R181" s="9">
        <f t="shared" si="41"/>
        <v>0</v>
      </c>
      <c r="S181" s="10"/>
      <c r="T181" s="9">
        <f t="shared" si="42"/>
        <v>0</v>
      </c>
      <c r="U181" s="11"/>
      <c r="V181" s="9">
        <f t="shared" si="43"/>
        <v>0</v>
      </c>
      <c r="W181" s="11"/>
      <c r="X181" s="9">
        <f t="shared" si="44"/>
        <v>0</v>
      </c>
      <c r="Y181" s="10"/>
      <c r="Z181" s="9">
        <f t="shared" si="54"/>
        <v>0</v>
      </c>
      <c r="AA181" s="11"/>
      <c r="AB181" s="9">
        <f t="shared" si="55"/>
        <v>0</v>
      </c>
      <c r="AC181" s="11"/>
      <c r="AD181" s="9">
        <f t="shared" si="45"/>
        <v>0</v>
      </c>
      <c r="AE181" s="11"/>
      <c r="AF181" s="9">
        <f t="shared" si="46"/>
        <v>0</v>
      </c>
      <c r="AG181" s="11"/>
      <c r="AH181" s="9">
        <f t="shared" si="47"/>
        <v>0</v>
      </c>
      <c r="AI181" s="11"/>
      <c r="AJ181" s="9">
        <f t="shared" si="48"/>
        <v>0</v>
      </c>
      <c r="AK181" s="11"/>
      <c r="AL181" s="9">
        <f t="shared" si="49"/>
        <v>0</v>
      </c>
      <c r="AM181" s="10"/>
      <c r="AN181" s="12">
        <f t="shared" si="50"/>
        <v>0</v>
      </c>
      <c r="AO181" s="13">
        <f t="shared" si="56"/>
        <v>0</v>
      </c>
    </row>
    <row r="182" spans="1:41" hidden="1" x14ac:dyDescent="0.25">
      <c r="A182" s="14" t="s">
        <v>136</v>
      </c>
      <c r="B182" s="15" t="s">
        <v>189</v>
      </c>
      <c r="C182" s="44" t="s">
        <v>29</v>
      </c>
      <c r="D182" s="56">
        <f>282.6/12</f>
        <v>23.55</v>
      </c>
      <c r="E182" s="70">
        <v>0</v>
      </c>
      <c r="F182" s="9">
        <f t="shared" si="51"/>
        <v>0</v>
      </c>
      <c r="G182" s="69">
        <v>0</v>
      </c>
      <c r="H182" s="9">
        <f t="shared" si="52"/>
        <v>0</v>
      </c>
      <c r="I182" s="10"/>
      <c r="J182" s="9">
        <f t="shared" si="38"/>
        <v>0</v>
      </c>
      <c r="K182" s="11"/>
      <c r="L182" s="9">
        <f t="shared" si="39"/>
        <v>0</v>
      </c>
      <c r="M182" s="10"/>
      <c r="N182" s="9">
        <f t="shared" si="53"/>
        <v>0</v>
      </c>
      <c r="O182" s="10"/>
      <c r="P182" s="9">
        <f t="shared" si="40"/>
        <v>0</v>
      </c>
      <c r="Q182" s="10"/>
      <c r="R182" s="9">
        <f t="shared" si="41"/>
        <v>0</v>
      </c>
      <c r="S182" s="10"/>
      <c r="T182" s="9">
        <f t="shared" si="42"/>
        <v>0</v>
      </c>
      <c r="U182" s="11"/>
      <c r="V182" s="9">
        <f t="shared" si="43"/>
        <v>0</v>
      </c>
      <c r="W182" s="11"/>
      <c r="X182" s="9">
        <f t="shared" si="44"/>
        <v>0</v>
      </c>
      <c r="Y182" s="10"/>
      <c r="Z182" s="9">
        <f t="shared" si="54"/>
        <v>0</v>
      </c>
      <c r="AA182" s="11"/>
      <c r="AB182" s="9">
        <f t="shared" si="55"/>
        <v>0</v>
      </c>
      <c r="AC182" s="11"/>
      <c r="AD182" s="9">
        <f t="shared" si="45"/>
        <v>0</v>
      </c>
      <c r="AE182" s="11"/>
      <c r="AF182" s="9">
        <f t="shared" si="46"/>
        <v>0</v>
      </c>
      <c r="AG182" s="11"/>
      <c r="AH182" s="9">
        <f t="shared" si="47"/>
        <v>0</v>
      </c>
      <c r="AI182" s="11"/>
      <c r="AJ182" s="9">
        <f t="shared" si="48"/>
        <v>0</v>
      </c>
      <c r="AK182" s="11"/>
      <c r="AL182" s="9">
        <f t="shared" si="49"/>
        <v>0</v>
      </c>
      <c r="AM182" s="10"/>
      <c r="AN182" s="12">
        <f t="shared" si="50"/>
        <v>0</v>
      </c>
      <c r="AO182" s="13">
        <f t="shared" si="56"/>
        <v>0</v>
      </c>
    </row>
    <row r="183" spans="1:41" hidden="1" x14ac:dyDescent="0.25">
      <c r="A183" s="14" t="s">
        <v>136</v>
      </c>
      <c r="B183" s="15" t="s">
        <v>190</v>
      </c>
      <c r="C183" s="44" t="s">
        <v>29</v>
      </c>
      <c r="D183" s="56">
        <f>282.6/12</f>
        <v>23.55</v>
      </c>
      <c r="E183" s="70">
        <v>0</v>
      </c>
      <c r="F183" s="9">
        <f t="shared" si="51"/>
        <v>0</v>
      </c>
      <c r="G183" s="69">
        <v>0</v>
      </c>
      <c r="H183" s="9">
        <f t="shared" si="52"/>
        <v>0</v>
      </c>
      <c r="I183" s="10"/>
      <c r="J183" s="9">
        <f t="shared" si="38"/>
        <v>0</v>
      </c>
      <c r="K183" s="11"/>
      <c r="L183" s="9">
        <f t="shared" si="39"/>
        <v>0</v>
      </c>
      <c r="M183" s="10"/>
      <c r="N183" s="9">
        <f t="shared" si="53"/>
        <v>0</v>
      </c>
      <c r="O183" s="10"/>
      <c r="P183" s="9">
        <f t="shared" si="40"/>
        <v>0</v>
      </c>
      <c r="Q183" s="10"/>
      <c r="R183" s="9">
        <f t="shared" si="41"/>
        <v>0</v>
      </c>
      <c r="S183" s="10"/>
      <c r="T183" s="9">
        <f t="shared" si="42"/>
        <v>0</v>
      </c>
      <c r="U183" s="11"/>
      <c r="V183" s="9">
        <f t="shared" si="43"/>
        <v>0</v>
      </c>
      <c r="W183" s="11"/>
      <c r="X183" s="9">
        <f t="shared" si="44"/>
        <v>0</v>
      </c>
      <c r="Y183" s="10"/>
      <c r="Z183" s="9">
        <f t="shared" si="54"/>
        <v>0</v>
      </c>
      <c r="AA183" s="11"/>
      <c r="AB183" s="9">
        <f t="shared" si="55"/>
        <v>0</v>
      </c>
      <c r="AC183" s="11"/>
      <c r="AD183" s="9">
        <f t="shared" si="45"/>
        <v>0</v>
      </c>
      <c r="AE183" s="11"/>
      <c r="AF183" s="9">
        <f t="shared" si="46"/>
        <v>0</v>
      </c>
      <c r="AG183" s="11"/>
      <c r="AH183" s="9">
        <f t="shared" si="47"/>
        <v>0</v>
      </c>
      <c r="AI183" s="11"/>
      <c r="AJ183" s="9">
        <f t="shared" si="48"/>
        <v>0</v>
      </c>
      <c r="AK183" s="11"/>
      <c r="AL183" s="9">
        <f t="shared" si="49"/>
        <v>0</v>
      </c>
      <c r="AM183" s="10"/>
      <c r="AN183" s="12">
        <f t="shared" si="50"/>
        <v>0</v>
      </c>
      <c r="AO183" s="13">
        <f t="shared" si="56"/>
        <v>0</v>
      </c>
    </row>
    <row r="184" spans="1:41" hidden="1" x14ac:dyDescent="0.25">
      <c r="A184" s="14" t="s">
        <v>136</v>
      </c>
      <c r="B184" s="15" t="s">
        <v>191</v>
      </c>
      <c r="C184" s="44" t="s">
        <v>29</v>
      </c>
      <c r="D184" s="56">
        <f>282.6/12</f>
        <v>23.55</v>
      </c>
      <c r="E184" s="70">
        <v>0</v>
      </c>
      <c r="F184" s="9">
        <f t="shared" si="51"/>
        <v>0</v>
      </c>
      <c r="G184" s="69">
        <v>0</v>
      </c>
      <c r="H184" s="9">
        <f t="shared" si="52"/>
        <v>0</v>
      </c>
      <c r="I184" s="10"/>
      <c r="J184" s="9">
        <f t="shared" si="38"/>
        <v>0</v>
      </c>
      <c r="K184" s="11"/>
      <c r="L184" s="9">
        <f t="shared" si="39"/>
        <v>0</v>
      </c>
      <c r="M184" s="10"/>
      <c r="N184" s="9">
        <f t="shared" si="53"/>
        <v>0</v>
      </c>
      <c r="O184" s="10"/>
      <c r="P184" s="9">
        <f t="shared" si="40"/>
        <v>0</v>
      </c>
      <c r="Q184" s="10"/>
      <c r="R184" s="9">
        <f t="shared" si="41"/>
        <v>0</v>
      </c>
      <c r="S184" s="10"/>
      <c r="T184" s="9">
        <f t="shared" si="42"/>
        <v>0</v>
      </c>
      <c r="U184" s="11"/>
      <c r="V184" s="9">
        <f t="shared" si="43"/>
        <v>0</v>
      </c>
      <c r="W184" s="11"/>
      <c r="X184" s="9">
        <f t="shared" si="44"/>
        <v>0</v>
      </c>
      <c r="Y184" s="10"/>
      <c r="Z184" s="9">
        <f t="shared" si="54"/>
        <v>0</v>
      </c>
      <c r="AA184" s="11"/>
      <c r="AB184" s="9">
        <f t="shared" si="55"/>
        <v>0</v>
      </c>
      <c r="AC184" s="11"/>
      <c r="AD184" s="9">
        <f t="shared" si="45"/>
        <v>0</v>
      </c>
      <c r="AE184" s="11"/>
      <c r="AF184" s="9">
        <f t="shared" si="46"/>
        <v>0</v>
      </c>
      <c r="AG184" s="11"/>
      <c r="AH184" s="9">
        <f t="shared" si="47"/>
        <v>0</v>
      </c>
      <c r="AI184" s="11"/>
      <c r="AJ184" s="9">
        <f t="shared" si="48"/>
        <v>0</v>
      </c>
      <c r="AK184" s="11"/>
      <c r="AL184" s="9">
        <f t="shared" si="49"/>
        <v>0</v>
      </c>
      <c r="AM184" s="10"/>
      <c r="AN184" s="12">
        <f t="shared" si="50"/>
        <v>0</v>
      </c>
      <c r="AO184" s="13">
        <f t="shared" si="56"/>
        <v>0</v>
      </c>
    </row>
    <row r="185" spans="1:41" hidden="1" x14ac:dyDescent="0.25">
      <c r="A185" s="14" t="s">
        <v>136</v>
      </c>
      <c r="B185" s="15" t="s">
        <v>192</v>
      </c>
      <c r="C185" s="44" t="s">
        <v>193</v>
      </c>
      <c r="D185" s="56">
        <f>191.28/12</f>
        <v>15.94</v>
      </c>
      <c r="E185" s="70">
        <v>0</v>
      </c>
      <c r="F185" s="9">
        <f t="shared" si="51"/>
        <v>0</v>
      </c>
      <c r="G185" s="69">
        <v>0</v>
      </c>
      <c r="H185" s="9">
        <f t="shared" si="52"/>
        <v>0</v>
      </c>
      <c r="I185" s="10"/>
      <c r="J185" s="9">
        <f t="shared" si="38"/>
        <v>0</v>
      </c>
      <c r="K185" s="11"/>
      <c r="L185" s="9">
        <f t="shared" si="39"/>
        <v>0</v>
      </c>
      <c r="M185" s="10"/>
      <c r="N185" s="9">
        <f t="shared" si="53"/>
        <v>0</v>
      </c>
      <c r="O185" s="10"/>
      <c r="P185" s="9">
        <f t="shared" si="40"/>
        <v>0</v>
      </c>
      <c r="Q185" s="10"/>
      <c r="R185" s="9">
        <f t="shared" si="41"/>
        <v>0</v>
      </c>
      <c r="S185" s="10"/>
      <c r="T185" s="9">
        <f t="shared" si="42"/>
        <v>0</v>
      </c>
      <c r="U185" s="11"/>
      <c r="V185" s="9">
        <f t="shared" si="43"/>
        <v>0</v>
      </c>
      <c r="W185" s="11"/>
      <c r="X185" s="9">
        <f t="shared" si="44"/>
        <v>0</v>
      </c>
      <c r="Y185" s="10"/>
      <c r="Z185" s="9">
        <f t="shared" si="54"/>
        <v>0</v>
      </c>
      <c r="AA185" s="11"/>
      <c r="AB185" s="9">
        <f t="shared" si="55"/>
        <v>0</v>
      </c>
      <c r="AC185" s="11"/>
      <c r="AD185" s="9">
        <f t="shared" si="45"/>
        <v>0</v>
      </c>
      <c r="AE185" s="11"/>
      <c r="AF185" s="9">
        <f t="shared" si="46"/>
        <v>0</v>
      </c>
      <c r="AG185" s="11"/>
      <c r="AH185" s="9">
        <f t="shared" si="47"/>
        <v>0</v>
      </c>
      <c r="AI185" s="11"/>
      <c r="AJ185" s="9">
        <f t="shared" si="48"/>
        <v>0</v>
      </c>
      <c r="AK185" s="11"/>
      <c r="AL185" s="9">
        <f t="shared" si="49"/>
        <v>0</v>
      </c>
      <c r="AM185" s="10"/>
      <c r="AN185" s="12">
        <f t="shared" si="50"/>
        <v>0</v>
      </c>
      <c r="AO185" s="13">
        <f t="shared" si="56"/>
        <v>0</v>
      </c>
    </row>
    <row r="186" spans="1:41" hidden="1" x14ac:dyDescent="0.25">
      <c r="A186" s="14" t="s">
        <v>136</v>
      </c>
      <c r="B186" s="15" t="s">
        <v>544</v>
      </c>
      <c r="C186" s="44" t="s">
        <v>29</v>
      </c>
      <c r="D186" s="56">
        <f>116.28/12</f>
        <v>9.69</v>
      </c>
      <c r="E186" s="70">
        <v>0</v>
      </c>
      <c r="F186" s="9">
        <f t="shared" si="51"/>
        <v>0</v>
      </c>
      <c r="G186" s="69">
        <v>0</v>
      </c>
      <c r="H186" s="9">
        <f t="shared" si="52"/>
        <v>0</v>
      </c>
      <c r="I186" s="10"/>
      <c r="J186" s="9">
        <f t="shared" si="38"/>
        <v>0</v>
      </c>
      <c r="K186" s="11"/>
      <c r="L186" s="9">
        <f t="shared" si="39"/>
        <v>0</v>
      </c>
      <c r="M186" s="11"/>
      <c r="N186" s="9">
        <f t="shared" si="53"/>
        <v>0</v>
      </c>
      <c r="O186" s="10"/>
      <c r="P186" s="9">
        <f t="shared" si="40"/>
        <v>0</v>
      </c>
      <c r="Q186" s="10"/>
      <c r="R186" s="9">
        <f t="shared" si="41"/>
        <v>0</v>
      </c>
      <c r="S186" s="10"/>
      <c r="T186" s="9">
        <f t="shared" si="42"/>
        <v>0</v>
      </c>
      <c r="U186" s="11"/>
      <c r="V186" s="9">
        <f t="shared" si="43"/>
        <v>0</v>
      </c>
      <c r="W186" s="11"/>
      <c r="X186" s="9">
        <f t="shared" si="44"/>
        <v>0</v>
      </c>
      <c r="Y186" s="10"/>
      <c r="Z186" s="9">
        <f t="shared" si="54"/>
        <v>0</v>
      </c>
      <c r="AA186" s="11"/>
      <c r="AB186" s="9">
        <f t="shared" si="55"/>
        <v>0</v>
      </c>
      <c r="AC186" s="11"/>
      <c r="AD186" s="9">
        <f t="shared" si="45"/>
        <v>0</v>
      </c>
      <c r="AE186" s="11"/>
      <c r="AF186" s="9">
        <f t="shared" si="46"/>
        <v>0</v>
      </c>
      <c r="AG186" s="11"/>
      <c r="AH186" s="9">
        <f t="shared" si="47"/>
        <v>0</v>
      </c>
      <c r="AI186" s="11"/>
      <c r="AJ186" s="9">
        <f t="shared" si="48"/>
        <v>0</v>
      </c>
      <c r="AK186" s="11"/>
      <c r="AL186" s="9">
        <f t="shared" si="49"/>
        <v>0</v>
      </c>
      <c r="AM186" s="10"/>
      <c r="AN186" s="12">
        <f t="shared" si="50"/>
        <v>0</v>
      </c>
      <c r="AO186" s="13">
        <f t="shared" si="56"/>
        <v>0</v>
      </c>
    </row>
    <row r="187" spans="1:41" hidden="1" x14ac:dyDescent="0.25">
      <c r="A187" s="14" t="s">
        <v>136</v>
      </c>
      <c r="B187" s="15" t="s">
        <v>194</v>
      </c>
      <c r="C187" s="44" t="s">
        <v>29</v>
      </c>
      <c r="D187" s="56">
        <f>171.48/12</f>
        <v>14.29</v>
      </c>
      <c r="E187" s="70">
        <v>0</v>
      </c>
      <c r="F187" s="9">
        <f t="shared" si="51"/>
        <v>0</v>
      </c>
      <c r="G187" s="69">
        <v>0</v>
      </c>
      <c r="H187" s="9">
        <f t="shared" si="52"/>
        <v>0</v>
      </c>
      <c r="I187" s="10"/>
      <c r="J187" s="9">
        <f t="shared" si="38"/>
        <v>0</v>
      </c>
      <c r="K187" s="11"/>
      <c r="L187" s="9">
        <f t="shared" si="39"/>
        <v>0</v>
      </c>
      <c r="M187" s="11"/>
      <c r="N187" s="9">
        <f t="shared" si="53"/>
        <v>0</v>
      </c>
      <c r="O187" s="10"/>
      <c r="P187" s="9">
        <f t="shared" si="40"/>
        <v>0</v>
      </c>
      <c r="Q187" s="10"/>
      <c r="R187" s="9">
        <f t="shared" si="41"/>
        <v>0</v>
      </c>
      <c r="S187" s="10"/>
      <c r="T187" s="9">
        <f t="shared" si="42"/>
        <v>0</v>
      </c>
      <c r="U187" s="11"/>
      <c r="V187" s="9">
        <f t="shared" si="43"/>
        <v>0</v>
      </c>
      <c r="W187" s="11"/>
      <c r="X187" s="9">
        <f t="shared" si="44"/>
        <v>0</v>
      </c>
      <c r="Y187" s="10"/>
      <c r="Z187" s="9">
        <f t="shared" si="54"/>
        <v>0</v>
      </c>
      <c r="AA187" s="11"/>
      <c r="AB187" s="9">
        <f t="shared" si="55"/>
        <v>0</v>
      </c>
      <c r="AC187" s="11"/>
      <c r="AD187" s="9">
        <f t="shared" si="45"/>
        <v>0</v>
      </c>
      <c r="AE187" s="11"/>
      <c r="AF187" s="9">
        <f t="shared" si="46"/>
        <v>0</v>
      </c>
      <c r="AG187" s="11"/>
      <c r="AH187" s="9">
        <f t="shared" si="47"/>
        <v>0</v>
      </c>
      <c r="AI187" s="11">
        <v>12</v>
      </c>
      <c r="AJ187" s="9">
        <f t="shared" si="48"/>
        <v>198.91679999999997</v>
      </c>
      <c r="AK187" s="11"/>
      <c r="AL187" s="9">
        <f t="shared" si="49"/>
        <v>0</v>
      </c>
      <c r="AM187" s="10"/>
      <c r="AN187" s="12">
        <f t="shared" si="50"/>
        <v>0</v>
      </c>
      <c r="AO187" s="13">
        <f t="shared" si="56"/>
        <v>0</v>
      </c>
    </row>
    <row r="188" spans="1:41" ht="14.25" hidden="1" customHeight="1" x14ac:dyDescent="0.25">
      <c r="A188" s="14" t="s">
        <v>136</v>
      </c>
      <c r="B188" s="15" t="s">
        <v>543</v>
      </c>
      <c r="C188" s="44" t="s">
        <v>29</v>
      </c>
      <c r="D188" s="56">
        <f>116.28/12</f>
        <v>9.69</v>
      </c>
      <c r="E188" s="70">
        <v>0</v>
      </c>
      <c r="F188" s="9">
        <f t="shared" si="51"/>
        <v>0</v>
      </c>
      <c r="G188" s="69">
        <v>0</v>
      </c>
      <c r="H188" s="9">
        <f t="shared" si="52"/>
        <v>0</v>
      </c>
      <c r="I188" s="10"/>
      <c r="J188" s="9">
        <f t="shared" si="38"/>
        <v>0</v>
      </c>
      <c r="K188" s="11"/>
      <c r="L188" s="9">
        <f t="shared" si="39"/>
        <v>0</v>
      </c>
      <c r="M188" s="11"/>
      <c r="N188" s="9">
        <f t="shared" si="53"/>
        <v>0</v>
      </c>
      <c r="O188" s="10"/>
      <c r="P188" s="9">
        <f t="shared" si="40"/>
        <v>0</v>
      </c>
      <c r="Q188" s="10"/>
      <c r="R188" s="9">
        <f t="shared" si="41"/>
        <v>0</v>
      </c>
      <c r="S188" s="10"/>
      <c r="T188" s="9">
        <f t="shared" si="42"/>
        <v>0</v>
      </c>
      <c r="U188" s="11"/>
      <c r="V188" s="9">
        <f t="shared" si="43"/>
        <v>0</v>
      </c>
      <c r="W188" s="11"/>
      <c r="X188" s="9">
        <f t="shared" si="44"/>
        <v>0</v>
      </c>
      <c r="Y188" s="10"/>
      <c r="Z188" s="9">
        <f t="shared" si="54"/>
        <v>0</v>
      </c>
      <c r="AA188" s="11"/>
      <c r="AB188" s="9">
        <f t="shared" si="55"/>
        <v>0</v>
      </c>
      <c r="AC188" s="11"/>
      <c r="AD188" s="9">
        <f t="shared" si="45"/>
        <v>0</v>
      </c>
      <c r="AE188" s="11"/>
      <c r="AF188" s="9">
        <f t="shared" si="46"/>
        <v>0</v>
      </c>
      <c r="AG188" s="11"/>
      <c r="AH188" s="9">
        <f t="shared" si="47"/>
        <v>0</v>
      </c>
      <c r="AI188" s="11"/>
      <c r="AJ188" s="9">
        <f t="shared" si="48"/>
        <v>0</v>
      </c>
      <c r="AK188" s="11"/>
      <c r="AL188" s="9">
        <f t="shared" si="49"/>
        <v>0</v>
      </c>
      <c r="AM188" s="10">
        <f>3*12</f>
        <v>36</v>
      </c>
      <c r="AN188" s="12">
        <f t="shared" si="50"/>
        <v>404.65439999999995</v>
      </c>
      <c r="AO188" s="13">
        <f t="shared" si="56"/>
        <v>404.65439999999995</v>
      </c>
    </row>
    <row r="189" spans="1:41" hidden="1" x14ac:dyDescent="0.25">
      <c r="A189" s="14" t="s">
        <v>136</v>
      </c>
      <c r="B189" s="15" t="s">
        <v>195</v>
      </c>
      <c r="C189" s="44" t="s">
        <v>29</v>
      </c>
      <c r="D189" s="56">
        <f>171.48/12</f>
        <v>14.29</v>
      </c>
      <c r="E189" s="70">
        <v>0</v>
      </c>
      <c r="F189" s="9">
        <f t="shared" si="51"/>
        <v>0</v>
      </c>
      <c r="G189" s="69">
        <v>0</v>
      </c>
      <c r="H189" s="9">
        <f t="shared" si="52"/>
        <v>0</v>
      </c>
      <c r="I189" s="10"/>
      <c r="J189" s="9">
        <f t="shared" si="38"/>
        <v>0</v>
      </c>
      <c r="K189" s="11"/>
      <c r="L189" s="9">
        <f t="shared" si="39"/>
        <v>0</v>
      </c>
      <c r="M189" s="11"/>
      <c r="N189" s="9">
        <f t="shared" si="53"/>
        <v>0</v>
      </c>
      <c r="O189" s="10"/>
      <c r="P189" s="9">
        <f t="shared" si="40"/>
        <v>0</v>
      </c>
      <c r="Q189" s="10"/>
      <c r="R189" s="9">
        <f t="shared" si="41"/>
        <v>0</v>
      </c>
      <c r="S189" s="10"/>
      <c r="T189" s="9">
        <f t="shared" si="42"/>
        <v>0</v>
      </c>
      <c r="U189" s="11"/>
      <c r="V189" s="9">
        <f t="shared" si="43"/>
        <v>0</v>
      </c>
      <c r="W189" s="11"/>
      <c r="X189" s="9">
        <f t="shared" si="44"/>
        <v>0</v>
      </c>
      <c r="Y189" s="10"/>
      <c r="Z189" s="9">
        <f t="shared" si="54"/>
        <v>0</v>
      </c>
      <c r="AA189" s="11"/>
      <c r="AB189" s="9">
        <f t="shared" si="55"/>
        <v>0</v>
      </c>
      <c r="AC189" s="11"/>
      <c r="AD189" s="9">
        <f t="shared" si="45"/>
        <v>0</v>
      </c>
      <c r="AE189" s="11"/>
      <c r="AF189" s="9">
        <f>(AE189*D189)*1.16</f>
        <v>0</v>
      </c>
      <c r="AG189" s="11"/>
      <c r="AH189" s="9">
        <f t="shared" si="47"/>
        <v>0</v>
      </c>
      <c r="AI189" s="11">
        <v>12</v>
      </c>
      <c r="AJ189" s="9">
        <f t="shared" si="48"/>
        <v>198.91679999999997</v>
      </c>
      <c r="AK189" s="11"/>
      <c r="AL189" s="9">
        <f t="shared" si="49"/>
        <v>0</v>
      </c>
      <c r="AM189" s="10"/>
      <c r="AN189" s="12">
        <f t="shared" si="50"/>
        <v>0</v>
      </c>
      <c r="AO189" s="13">
        <f t="shared" si="56"/>
        <v>0</v>
      </c>
    </row>
    <row r="190" spans="1:41" hidden="1" x14ac:dyDescent="0.25">
      <c r="A190" s="14" t="s">
        <v>136</v>
      </c>
      <c r="B190" s="15" t="s">
        <v>196</v>
      </c>
      <c r="C190" s="44" t="s">
        <v>29</v>
      </c>
      <c r="D190" s="56">
        <f>130.08/12</f>
        <v>10.840000000000002</v>
      </c>
      <c r="E190" s="70">
        <v>0</v>
      </c>
      <c r="F190" s="9">
        <f t="shared" si="51"/>
        <v>0</v>
      </c>
      <c r="G190" s="69">
        <v>0</v>
      </c>
      <c r="H190" s="9">
        <f t="shared" si="52"/>
        <v>0</v>
      </c>
      <c r="I190" s="10"/>
      <c r="J190" s="9">
        <f t="shared" si="38"/>
        <v>0</v>
      </c>
      <c r="K190" s="11"/>
      <c r="L190" s="9">
        <f t="shared" si="39"/>
        <v>0</v>
      </c>
      <c r="M190" s="72">
        <f>4*12</f>
        <v>48</v>
      </c>
      <c r="N190" s="9">
        <f t="shared" si="53"/>
        <v>603.57119999999998</v>
      </c>
      <c r="O190" s="10"/>
      <c r="P190" s="9">
        <f t="shared" si="40"/>
        <v>0</v>
      </c>
      <c r="Q190" s="10"/>
      <c r="R190" s="9">
        <f t="shared" si="41"/>
        <v>0</v>
      </c>
      <c r="S190" s="10"/>
      <c r="T190" s="9">
        <f t="shared" si="42"/>
        <v>0</v>
      </c>
      <c r="U190" s="11"/>
      <c r="V190" s="9">
        <f t="shared" si="43"/>
        <v>0</v>
      </c>
      <c r="W190" s="11"/>
      <c r="X190" s="9">
        <f t="shared" si="44"/>
        <v>0</v>
      </c>
      <c r="Y190" s="10"/>
      <c r="Z190" s="9">
        <f t="shared" si="54"/>
        <v>0</v>
      </c>
      <c r="AA190" s="11"/>
      <c r="AB190" s="9">
        <f t="shared" si="55"/>
        <v>0</v>
      </c>
      <c r="AC190" s="11"/>
      <c r="AD190" s="9">
        <f t="shared" si="45"/>
        <v>0</v>
      </c>
      <c r="AE190" s="11"/>
      <c r="AF190" s="9">
        <f t="shared" si="46"/>
        <v>0</v>
      </c>
      <c r="AG190" s="11"/>
      <c r="AH190" s="9">
        <f t="shared" si="47"/>
        <v>0</v>
      </c>
      <c r="AI190" s="11"/>
      <c r="AJ190" s="9">
        <f t="shared" si="48"/>
        <v>0</v>
      </c>
      <c r="AK190" s="11"/>
      <c r="AL190" s="9">
        <f t="shared" si="49"/>
        <v>0</v>
      </c>
      <c r="AM190" s="10"/>
      <c r="AN190" s="12">
        <f t="shared" si="50"/>
        <v>0</v>
      </c>
      <c r="AO190" s="13">
        <f t="shared" si="56"/>
        <v>603.57119999999998</v>
      </c>
    </row>
    <row r="191" spans="1:41" hidden="1" x14ac:dyDescent="0.25">
      <c r="A191" s="14" t="s">
        <v>136</v>
      </c>
      <c r="B191" s="15" t="s">
        <v>197</v>
      </c>
      <c r="C191" s="44" t="s">
        <v>29</v>
      </c>
      <c r="D191" s="56">
        <f>130.08/12</f>
        <v>10.840000000000002</v>
      </c>
      <c r="E191" s="70">
        <v>0</v>
      </c>
      <c r="F191" s="9">
        <f t="shared" si="51"/>
        <v>0</v>
      </c>
      <c r="G191" s="69">
        <v>0</v>
      </c>
      <c r="H191" s="9">
        <f t="shared" si="52"/>
        <v>0</v>
      </c>
      <c r="I191" s="10"/>
      <c r="J191" s="9">
        <f t="shared" si="38"/>
        <v>0</v>
      </c>
      <c r="K191" s="11"/>
      <c r="L191" s="9">
        <f t="shared" si="39"/>
        <v>0</v>
      </c>
      <c r="M191" s="72">
        <f>4*12</f>
        <v>48</v>
      </c>
      <c r="N191" s="9">
        <f t="shared" si="53"/>
        <v>603.57119999999998</v>
      </c>
      <c r="O191" s="10"/>
      <c r="P191" s="9">
        <f t="shared" si="40"/>
        <v>0</v>
      </c>
      <c r="Q191" s="10"/>
      <c r="R191" s="9">
        <f t="shared" si="41"/>
        <v>0</v>
      </c>
      <c r="S191" s="10"/>
      <c r="T191" s="9">
        <f t="shared" si="42"/>
        <v>0</v>
      </c>
      <c r="U191" s="11"/>
      <c r="V191" s="9">
        <f t="shared" si="43"/>
        <v>0</v>
      </c>
      <c r="W191" s="11"/>
      <c r="X191" s="9">
        <f t="shared" si="44"/>
        <v>0</v>
      </c>
      <c r="Y191" s="10"/>
      <c r="Z191" s="9">
        <f t="shared" si="54"/>
        <v>0</v>
      </c>
      <c r="AA191" s="11"/>
      <c r="AB191" s="9">
        <f t="shared" si="55"/>
        <v>0</v>
      </c>
      <c r="AC191" s="11"/>
      <c r="AD191" s="9">
        <f t="shared" si="45"/>
        <v>0</v>
      </c>
      <c r="AE191" s="11"/>
      <c r="AF191" s="9">
        <f t="shared" si="46"/>
        <v>0</v>
      </c>
      <c r="AG191" s="11"/>
      <c r="AH191" s="9">
        <f t="shared" si="47"/>
        <v>0</v>
      </c>
      <c r="AI191" s="11"/>
      <c r="AJ191" s="9">
        <f t="shared" si="48"/>
        <v>0</v>
      </c>
      <c r="AK191" s="11"/>
      <c r="AL191" s="9">
        <f t="shared" si="49"/>
        <v>0</v>
      </c>
      <c r="AM191" s="10"/>
      <c r="AN191" s="12">
        <f t="shared" si="50"/>
        <v>0</v>
      </c>
      <c r="AO191" s="13">
        <f t="shared" si="56"/>
        <v>603.57119999999998</v>
      </c>
    </row>
    <row r="192" spans="1:41" hidden="1" x14ac:dyDescent="0.25">
      <c r="A192" s="14" t="s">
        <v>136</v>
      </c>
      <c r="B192" s="15" t="s">
        <v>198</v>
      </c>
      <c r="C192" s="44" t="s">
        <v>193</v>
      </c>
      <c r="D192" s="56">
        <f>70/6</f>
        <v>11.666666666666666</v>
      </c>
      <c r="E192" s="70">
        <v>0</v>
      </c>
      <c r="F192" s="9">
        <f t="shared" si="51"/>
        <v>0</v>
      </c>
      <c r="G192" s="69">
        <v>0</v>
      </c>
      <c r="H192" s="9">
        <f t="shared" si="52"/>
        <v>0</v>
      </c>
      <c r="I192" s="10"/>
      <c r="J192" s="9">
        <f t="shared" si="38"/>
        <v>0</v>
      </c>
      <c r="K192" s="11"/>
      <c r="L192" s="9">
        <f t="shared" si="39"/>
        <v>0</v>
      </c>
      <c r="M192" s="72">
        <f>4*6</f>
        <v>24</v>
      </c>
      <c r="N192" s="9">
        <f t="shared" si="53"/>
        <v>324.79999999999995</v>
      </c>
      <c r="O192" s="10"/>
      <c r="P192" s="9">
        <f t="shared" si="40"/>
        <v>0</v>
      </c>
      <c r="Q192" s="10"/>
      <c r="R192" s="9">
        <f t="shared" si="41"/>
        <v>0</v>
      </c>
      <c r="S192" s="10"/>
      <c r="T192" s="9">
        <f t="shared" si="42"/>
        <v>0</v>
      </c>
      <c r="U192" s="11"/>
      <c r="V192" s="9">
        <f t="shared" si="43"/>
        <v>0</v>
      </c>
      <c r="W192" s="11"/>
      <c r="X192" s="9">
        <f t="shared" si="44"/>
        <v>0</v>
      </c>
      <c r="Y192" s="10"/>
      <c r="Z192" s="9">
        <f t="shared" si="54"/>
        <v>0</v>
      </c>
      <c r="AA192" s="11"/>
      <c r="AB192" s="9">
        <f t="shared" si="55"/>
        <v>0</v>
      </c>
      <c r="AC192" s="11"/>
      <c r="AD192" s="9">
        <f t="shared" si="45"/>
        <v>0</v>
      </c>
      <c r="AE192" s="11"/>
      <c r="AF192" s="9">
        <f t="shared" si="46"/>
        <v>0</v>
      </c>
      <c r="AG192" s="11"/>
      <c r="AH192" s="9">
        <f t="shared" si="47"/>
        <v>0</v>
      </c>
      <c r="AI192" s="11"/>
      <c r="AJ192" s="9">
        <f t="shared" si="48"/>
        <v>0</v>
      </c>
      <c r="AK192" s="11"/>
      <c r="AL192" s="9">
        <f t="shared" si="49"/>
        <v>0</v>
      </c>
      <c r="AM192" s="10"/>
      <c r="AN192" s="12">
        <f t="shared" si="50"/>
        <v>0</v>
      </c>
      <c r="AO192" s="13">
        <f t="shared" si="56"/>
        <v>324.79999999999995</v>
      </c>
    </row>
    <row r="193" spans="1:41" hidden="1" x14ac:dyDescent="0.25">
      <c r="A193" s="14" t="s">
        <v>136</v>
      </c>
      <c r="B193" s="15" t="s">
        <v>199</v>
      </c>
      <c r="C193" s="44" t="s">
        <v>29</v>
      </c>
      <c r="D193" s="56">
        <f t="shared" ref="D193:D201" si="71">540.12/12</f>
        <v>45.01</v>
      </c>
      <c r="E193" s="70">
        <v>0</v>
      </c>
      <c r="F193" s="9">
        <f t="shared" si="51"/>
        <v>0</v>
      </c>
      <c r="G193" s="69">
        <v>0</v>
      </c>
      <c r="H193" s="9">
        <f t="shared" si="52"/>
        <v>0</v>
      </c>
      <c r="I193" s="10"/>
      <c r="J193" s="9">
        <f t="shared" si="38"/>
        <v>0</v>
      </c>
      <c r="K193" s="11"/>
      <c r="L193" s="9">
        <f t="shared" si="39"/>
        <v>0</v>
      </c>
      <c r="M193" s="10"/>
      <c r="N193" s="9">
        <f t="shared" si="53"/>
        <v>0</v>
      </c>
      <c r="O193" s="10"/>
      <c r="P193" s="9">
        <f t="shared" si="40"/>
        <v>0</v>
      </c>
      <c r="Q193" s="10"/>
      <c r="R193" s="9">
        <f t="shared" si="41"/>
        <v>0</v>
      </c>
      <c r="S193" s="10"/>
      <c r="T193" s="9">
        <f t="shared" si="42"/>
        <v>0</v>
      </c>
      <c r="U193" s="11"/>
      <c r="V193" s="9">
        <f t="shared" si="43"/>
        <v>0</v>
      </c>
      <c r="W193" s="11"/>
      <c r="X193" s="9">
        <f t="shared" si="44"/>
        <v>0</v>
      </c>
      <c r="Y193" s="10"/>
      <c r="Z193" s="9">
        <f t="shared" si="54"/>
        <v>0</v>
      </c>
      <c r="AA193" s="11"/>
      <c r="AB193" s="9">
        <f t="shared" si="55"/>
        <v>0</v>
      </c>
      <c r="AC193" s="11"/>
      <c r="AD193" s="9">
        <f t="shared" si="45"/>
        <v>0</v>
      </c>
      <c r="AE193" s="11"/>
      <c r="AF193" s="9">
        <f t="shared" si="46"/>
        <v>0</v>
      </c>
      <c r="AG193" s="11"/>
      <c r="AH193" s="9">
        <f t="shared" si="47"/>
        <v>0</v>
      </c>
      <c r="AI193" s="11"/>
      <c r="AJ193" s="9">
        <f t="shared" si="48"/>
        <v>0</v>
      </c>
      <c r="AK193" s="11"/>
      <c r="AL193" s="9">
        <f t="shared" si="49"/>
        <v>0</v>
      </c>
      <c r="AM193" s="10"/>
      <c r="AN193" s="12">
        <f t="shared" si="50"/>
        <v>0</v>
      </c>
      <c r="AO193" s="13">
        <f t="shared" si="56"/>
        <v>0</v>
      </c>
    </row>
    <row r="194" spans="1:41" hidden="1" x14ac:dyDescent="0.25">
      <c r="A194" s="14" t="s">
        <v>136</v>
      </c>
      <c r="B194" s="15" t="s">
        <v>200</v>
      </c>
      <c r="C194" s="44" t="s">
        <v>29</v>
      </c>
      <c r="D194" s="56">
        <f t="shared" si="71"/>
        <v>45.01</v>
      </c>
      <c r="E194" s="70">
        <v>0</v>
      </c>
      <c r="F194" s="9">
        <f t="shared" si="51"/>
        <v>0</v>
      </c>
      <c r="G194" s="69">
        <v>0</v>
      </c>
      <c r="H194" s="9">
        <f t="shared" si="52"/>
        <v>0</v>
      </c>
      <c r="I194" s="10"/>
      <c r="J194" s="9">
        <f t="shared" si="38"/>
        <v>0</v>
      </c>
      <c r="K194" s="11"/>
      <c r="L194" s="9">
        <f t="shared" si="39"/>
        <v>0</v>
      </c>
      <c r="M194" s="11"/>
      <c r="N194" s="9">
        <f t="shared" si="53"/>
        <v>0</v>
      </c>
      <c r="O194" s="10"/>
      <c r="P194" s="9">
        <f t="shared" si="40"/>
        <v>0</v>
      </c>
      <c r="Q194" s="10"/>
      <c r="R194" s="9">
        <f t="shared" si="41"/>
        <v>0</v>
      </c>
      <c r="S194" s="10"/>
      <c r="T194" s="9">
        <f t="shared" si="42"/>
        <v>0</v>
      </c>
      <c r="U194" s="11"/>
      <c r="V194" s="9">
        <f t="shared" si="43"/>
        <v>0</v>
      </c>
      <c r="W194" s="11"/>
      <c r="X194" s="9">
        <f t="shared" si="44"/>
        <v>0</v>
      </c>
      <c r="Y194" s="10"/>
      <c r="Z194" s="9">
        <f t="shared" si="54"/>
        <v>0</v>
      </c>
      <c r="AA194" s="11"/>
      <c r="AB194" s="9">
        <f t="shared" si="55"/>
        <v>0</v>
      </c>
      <c r="AC194" s="11"/>
      <c r="AD194" s="9">
        <f t="shared" si="45"/>
        <v>0</v>
      </c>
      <c r="AE194" s="11"/>
      <c r="AF194" s="9">
        <f t="shared" si="46"/>
        <v>0</v>
      </c>
      <c r="AG194" s="11"/>
      <c r="AH194" s="9">
        <f t="shared" si="47"/>
        <v>0</v>
      </c>
      <c r="AI194" s="11"/>
      <c r="AJ194" s="9">
        <f t="shared" si="48"/>
        <v>0</v>
      </c>
      <c r="AK194" s="11"/>
      <c r="AL194" s="9">
        <f t="shared" si="49"/>
        <v>0</v>
      </c>
      <c r="AM194" s="10"/>
      <c r="AN194" s="12">
        <f t="shared" si="50"/>
        <v>0</v>
      </c>
      <c r="AO194" s="13">
        <f t="shared" si="56"/>
        <v>0</v>
      </c>
    </row>
    <row r="195" spans="1:41" hidden="1" x14ac:dyDescent="0.25">
      <c r="A195" s="14" t="s">
        <v>136</v>
      </c>
      <c r="B195" s="15" t="s">
        <v>201</v>
      </c>
      <c r="C195" s="44" t="s">
        <v>29</v>
      </c>
      <c r="D195" s="56">
        <f t="shared" si="71"/>
        <v>45.01</v>
      </c>
      <c r="E195" s="70">
        <v>0</v>
      </c>
      <c r="F195" s="9">
        <f t="shared" si="51"/>
        <v>0</v>
      </c>
      <c r="G195" s="69">
        <v>0</v>
      </c>
      <c r="H195" s="9">
        <f t="shared" si="52"/>
        <v>0</v>
      </c>
      <c r="I195" s="10"/>
      <c r="J195" s="9">
        <f t="shared" si="38"/>
        <v>0</v>
      </c>
      <c r="K195" s="11"/>
      <c r="L195" s="9">
        <f t="shared" si="39"/>
        <v>0</v>
      </c>
      <c r="M195" s="71">
        <v>12</v>
      </c>
      <c r="N195" s="9">
        <f t="shared" si="53"/>
        <v>626.53919999999994</v>
      </c>
      <c r="O195" s="10"/>
      <c r="P195" s="9">
        <f t="shared" si="40"/>
        <v>0</v>
      </c>
      <c r="Q195" s="10"/>
      <c r="R195" s="9">
        <f t="shared" si="41"/>
        <v>0</v>
      </c>
      <c r="S195" s="10"/>
      <c r="T195" s="9">
        <f t="shared" si="42"/>
        <v>0</v>
      </c>
      <c r="U195" s="11"/>
      <c r="V195" s="9">
        <f t="shared" si="43"/>
        <v>0</v>
      </c>
      <c r="W195" s="11"/>
      <c r="X195" s="9">
        <f t="shared" si="44"/>
        <v>0</v>
      </c>
      <c r="Y195" s="10"/>
      <c r="Z195" s="9">
        <f t="shared" si="54"/>
        <v>0</v>
      </c>
      <c r="AA195" s="11"/>
      <c r="AB195" s="9">
        <f t="shared" si="55"/>
        <v>0</v>
      </c>
      <c r="AC195" s="11"/>
      <c r="AD195" s="9">
        <f t="shared" si="45"/>
        <v>0</v>
      </c>
      <c r="AE195" s="11"/>
      <c r="AF195" s="9">
        <f t="shared" si="46"/>
        <v>0</v>
      </c>
      <c r="AG195" s="11"/>
      <c r="AH195" s="9">
        <f t="shared" si="47"/>
        <v>0</v>
      </c>
      <c r="AI195" s="11"/>
      <c r="AJ195" s="9">
        <f t="shared" si="48"/>
        <v>0</v>
      </c>
      <c r="AK195" s="11"/>
      <c r="AL195" s="9">
        <f t="shared" si="49"/>
        <v>0</v>
      </c>
      <c r="AM195" s="10"/>
      <c r="AN195" s="12">
        <f t="shared" si="50"/>
        <v>0</v>
      </c>
      <c r="AO195" s="13">
        <f t="shared" si="56"/>
        <v>626.53919999999994</v>
      </c>
    </row>
    <row r="196" spans="1:41" hidden="1" x14ac:dyDescent="0.25">
      <c r="A196" s="14" t="s">
        <v>136</v>
      </c>
      <c r="B196" s="15" t="s">
        <v>202</v>
      </c>
      <c r="C196" s="44" t="s">
        <v>29</v>
      </c>
      <c r="D196" s="56">
        <f t="shared" si="71"/>
        <v>45.01</v>
      </c>
      <c r="E196" s="70">
        <v>0</v>
      </c>
      <c r="F196" s="9">
        <f t="shared" si="51"/>
        <v>0</v>
      </c>
      <c r="G196" s="69">
        <v>0</v>
      </c>
      <c r="H196" s="9">
        <f t="shared" si="52"/>
        <v>0</v>
      </c>
      <c r="I196" s="10"/>
      <c r="J196" s="9">
        <f t="shared" si="38"/>
        <v>0</v>
      </c>
      <c r="K196" s="11"/>
      <c r="L196" s="9">
        <f t="shared" si="39"/>
        <v>0</v>
      </c>
      <c r="M196" s="71">
        <v>12</v>
      </c>
      <c r="N196" s="9">
        <f t="shared" si="53"/>
        <v>626.53919999999994</v>
      </c>
      <c r="O196" s="10"/>
      <c r="P196" s="9">
        <f t="shared" si="40"/>
        <v>0</v>
      </c>
      <c r="Q196" s="10"/>
      <c r="R196" s="9">
        <f t="shared" si="41"/>
        <v>0</v>
      </c>
      <c r="S196" s="10"/>
      <c r="T196" s="9">
        <f t="shared" si="42"/>
        <v>0</v>
      </c>
      <c r="U196" s="11"/>
      <c r="V196" s="9">
        <f t="shared" si="43"/>
        <v>0</v>
      </c>
      <c r="W196" s="11"/>
      <c r="X196" s="9">
        <f t="shared" si="44"/>
        <v>0</v>
      </c>
      <c r="Y196" s="10"/>
      <c r="Z196" s="9">
        <f t="shared" si="54"/>
        <v>0</v>
      </c>
      <c r="AA196" s="11"/>
      <c r="AB196" s="9">
        <f t="shared" si="55"/>
        <v>0</v>
      </c>
      <c r="AC196" s="11"/>
      <c r="AD196" s="9">
        <f t="shared" si="45"/>
        <v>0</v>
      </c>
      <c r="AE196" s="11"/>
      <c r="AF196" s="9">
        <f t="shared" si="46"/>
        <v>0</v>
      </c>
      <c r="AG196" s="11"/>
      <c r="AH196" s="9">
        <f t="shared" si="47"/>
        <v>0</v>
      </c>
      <c r="AI196" s="11"/>
      <c r="AJ196" s="9">
        <f t="shared" si="48"/>
        <v>0</v>
      </c>
      <c r="AK196" s="11"/>
      <c r="AL196" s="9">
        <f t="shared" si="49"/>
        <v>0</v>
      </c>
      <c r="AM196" s="10"/>
      <c r="AN196" s="12">
        <f t="shared" si="50"/>
        <v>0</v>
      </c>
      <c r="AO196" s="13">
        <f t="shared" si="56"/>
        <v>626.53919999999994</v>
      </c>
    </row>
    <row r="197" spans="1:41" hidden="1" x14ac:dyDescent="0.25">
      <c r="A197" s="14" t="s">
        <v>136</v>
      </c>
      <c r="B197" s="15" t="s">
        <v>203</v>
      </c>
      <c r="C197" s="44" t="s">
        <v>29</v>
      </c>
      <c r="D197" s="56">
        <f t="shared" si="71"/>
        <v>45.01</v>
      </c>
      <c r="E197" s="70">
        <v>0</v>
      </c>
      <c r="F197" s="9">
        <f t="shared" si="51"/>
        <v>0</v>
      </c>
      <c r="G197" s="69">
        <v>0</v>
      </c>
      <c r="H197" s="9">
        <f t="shared" si="52"/>
        <v>0</v>
      </c>
      <c r="I197" s="10"/>
      <c r="J197" s="9">
        <f t="shared" si="38"/>
        <v>0</v>
      </c>
      <c r="K197" s="11"/>
      <c r="L197" s="9">
        <f t="shared" si="39"/>
        <v>0</v>
      </c>
      <c r="M197" s="71">
        <v>12</v>
      </c>
      <c r="N197" s="9">
        <f t="shared" si="53"/>
        <v>626.53919999999994</v>
      </c>
      <c r="O197" s="10"/>
      <c r="P197" s="9">
        <f t="shared" si="40"/>
        <v>0</v>
      </c>
      <c r="Q197" s="10"/>
      <c r="R197" s="9">
        <f t="shared" si="41"/>
        <v>0</v>
      </c>
      <c r="S197" s="10"/>
      <c r="T197" s="9">
        <f t="shared" si="42"/>
        <v>0</v>
      </c>
      <c r="U197" s="11"/>
      <c r="V197" s="9">
        <f t="shared" si="43"/>
        <v>0</v>
      </c>
      <c r="W197" s="11"/>
      <c r="X197" s="9">
        <f t="shared" si="44"/>
        <v>0</v>
      </c>
      <c r="Y197" s="10"/>
      <c r="Z197" s="9">
        <f t="shared" si="54"/>
        <v>0</v>
      </c>
      <c r="AA197" s="11"/>
      <c r="AB197" s="9">
        <f t="shared" si="55"/>
        <v>0</v>
      </c>
      <c r="AC197" s="11"/>
      <c r="AD197" s="9">
        <f t="shared" si="45"/>
        <v>0</v>
      </c>
      <c r="AE197" s="11"/>
      <c r="AF197" s="9">
        <f t="shared" si="46"/>
        <v>0</v>
      </c>
      <c r="AG197" s="11"/>
      <c r="AH197" s="9">
        <f t="shared" si="47"/>
        <v>0</v>
      </c>
      <c r="AI197" s="11"/>
      <c r="AJ197" s="9">
        <f t="shared" si="48"/>
        <v>0</v>
      </c>
      <c r="AK197" s="11"/>
      <c r="AL197" s="9">
        <f t="shared" si="49"/>
        <v>0</v>
      </c>
      <c r="AM197" s="10"/>
      <c r="AN197" s="12">
        <f t="shared" si="50"/>
        <v>0</v>
      </c>
      <c r="AO197" s="13">
        <f t="shared" si="56"/>
        <v>626.53919999999994</v>
      </c>
    </row>
    <row r="198" spans="1:41" hidden="1" x14ac:dyDescent="0.25">
      <c r="A198" s="14" t="s">
        <v>136</v>
      </c>
      <c r="B198" s="15" t="s">
        <v>204</v>
      </c>
      <c r="C198" s="44" t="s">
        <v>29</v>
      </c>
      <c r="D198" s="56">
        <f t="shared" si="71"/>
        <v>45.01</v>
      </c>
      <c r="E198" s="70">
        <v>0</v>
      </c>
      <c r="F198" s="9">
        <f t="shared" si="51"/>
        <v>0</v>
      </c>
      <c r="G198" s="69">
        <v>0</v>
      </c>
      <c r="H198" s="9">
        <f t="shared" si="52"/>
        <v>0</v>
      </c>
      <c r="I198" s="10"/>
      <c r="J198" s="9">
        <f t="shared" si="38"/>
        <v>0</v>
      </c>
      <c r="K198" s="11"/>
      <c r="L198" s="9">
        <f t="shared" si="39"/>
        <v>0</v>
      </c>
      <c r="M198" s="11"/>
      <c r="N198" s="9">
        <f t="shared" si="53"/>
        <v>0</v>
      </c>
      <c r="O198" s="10"/>
      <c r="P198" s="9">
        <f t="shared" si="40"/>
        <v>0</v>
      </c>
      <c r="Q198" s="10"/>
      <c r="R198" s="9">
        <f t="shared" si="41"/>
        <v>0</v>
      </c>
      <c r="S198" s="10"/>
      <c r="T198" s="9">
        <f t="shared" si="42"/>
        <v>0</v>
      </c>
      <c r="U198" s="11"/>
      <c r="V198" s="9">
        <f t="shared" si="43"/>
        <v>0</v>
      </c>
      <c r="W198" s="11"/>
      <c r="X198" s="9">
        <f t="shared" si="44"/>
        <v>0</v>
      </c>
      <c r="Y198" s="10"/>
      <c r="Z198" s="9">
        <f t="shared" si="54"/>
        <v>0</v>
      </c>
      <c r="AA198" s="11"/>
      <c r="AB198" s="9">
        <f t="shared" si="55"/>
        <v>0</v>
      </c>
      <c r="AC198" s="11"/>
      <c r="AD198" s="9">
        <f t="shared" si="45"/>
        <v>0</v>
      </c>
      <c r="AE198" s="11"/>
      <c r="AF198" s="9">
        <f t="shared" si="46"/>
        <v>0</v>
      </c>
      <c r="AG198" s="11"/>
      <c r="AH198" s="9">
        <f t="shared" si="47"/>
        <v>0</v>
      </c>
      <c r="AI198" s="11"/>
      <c r="AJ198" s="9">
        <f t="shared" ref="AJ198:AJ261" si="72">(AI198*D198)*1.16</f>
        <v>0</v>
      </c>
      <c r="AK198" s="11"/>
      <c r="AL198" s="9">
        <f t="shared" ref="AL198:AL261" si="73">(AK198*D198)*1.16</f>
        <v>0</v>
      </c>
      <c r="AM198" s="10"/>
      <c r="AN198" s="12">
        <f t="shared" si="50"/>
        <v>0</v>
      </c>
      <c r="AO198" s="13">
        <f t="shared" si="56"/>
        <v>0</v>
      </c>
    </row>
    <row r="199" spans="1:41" hidden="1" x14ac:dyDescent="0.25">
      <c r="A199" s="14" t="s">
        <v>136</v>
      </c>
      <c r="B199" s="15" t="s">
        <v>205</v>
      </c>
      <c r="C199" s="44" t="s">
        <v>29</v>
      </c>
      <c r="D199" s="56">
        <f t="shared" si="71"/>
        <v>45.01</v>
      </c>
      <c r="E199" s="70">
        <v>0</v>
      </c>
      <c r="F199" s="9">
        <f t="shared" si="51"/>
        <v>0</v>
      </c>
      <c r="G199" s="69">
        <v>0</v>
      </c>
      <c r="H199" s="9">
        <f t="shared" si="52"/>
        <v>0</v>
      </c>
      <c r="I199" s="10"/>
      <c r="J199" s="9">
        <f t="shared" si="38"/>
        <v>0</v>
      </c>
      <c r="K199" s="11"/>
      <c r="L199" s="9">
        <f t="shared" si="39"/>
        <v>0</v>
      </c>
      <c r="M199" s="11"/>
      <c r="N199" s="9">
        <f t="shared" si="53"/>
        <v>0</v>
      </c>
      <c r="O199" s="10"/>
      <c r="P199" s="9">
        <f t="shared" si="40"/>
        <v>0</v>
      </c>
      <c r="Q199" s="10"/>
      <c r="R199" s="9">
        <f t="shared" si="41"/>
        <v>0</v>
      </c>
      <c r="S199" s="10"/>
      <c r="T199" s="9">
        <f t="shared" si="42"/>
        <v>0</v>
      </c>
      <c r="U199" s="11"/>
      <c r="V199" s="9">
        <f t="shared" si="43"/>
        <v>0</v>
      </c>
      <c r="W199" s="11"/>
      <c r="X199" s="9">
        <f t="shared" si="44"/>
        <v>0</v>
      </c>
      <c r="Y199" s="10"/>
      <c r="Z199" s="9">
        <f t="shared" si="54"/>
        <v>0</v>
      </c>
      <c r="AA199" s="11"/>
      <c r="AB199" s="9">
        <f t="shared" si="55"/>
        <v>0</v>
      </c>
      <c r="AC199" s="11"/>
      <c r="AD199" s="9">
        <f t="shared" si="45"/>
        <v>0</v>
      </c>
      <c r="AE199" s="11"/>
      <c r="AF199" s="9">
        <f t="shared" si="46"/>
        <v>0</v>
      </c>
      <c r="AG199" s="11"/>
      <c r="AH199" s="9">
        <f t="shared" si="47"/>
        <v>0</v>
      </c>
      <c r="AI199" s="11"/>
      <c r="AJ199" s="9">
        <f t="shared" si="72"/>
        <v>0</v>
      </c>
      <c r="AK199" s="11"/>
      <c r="AL199" s="9">
        <f t="shared" si="73"/>
        <v>0</v>
      </c>
      <c r="AM199" s="10"/>
      <c r="AN199" s="12">
        <f t="shared" si="50"/>
        <v>0</v>
      </c>
      <c r="AO199" s="13">
        <f t="shared" si="56"/>
        <v>0</v>
      </c>
    </row>
    <row r="200" spans="1:41" hidden="1" x14ac:dyDescent="0.25">
      <c r="A200" s="14" t="s">
        <v>136</v>
      </c>
      <c r="B200" s="15" t="s">
        <v>206</v>
      </c>
      <c r="C200" s="44" t="s">
        <v>29</v>
      </c>
      <c r="D200" s="56">
        <f t="shared" si="71"/>
        <v>45.01</v>
      </c>
      <c r="E200" s="70">
        <v>0</v>
      </c>
      <c r="F200" s="9">
        <f t="shared" si="51"/>
        <v>0</v>
      </c>
      <c r="G200" s="69">
        <v>0</v>
      </c>
      <c r="H200" s="9">
        <f t="shared" si="52"/>
        <v>0</v>
      </c>
      <c r="I200" s="10"/>
      <c r="J200" s="9">
        <f t="shared" si="38"/>
        <v>0</v>
      </c>
      <c r="K200" s="11"/>
      <c r="L200" s="9">
        <f t="shared" si="39"/>
        <v>0</v>
      </c>
      <c r="M200" s="11"/>
      <c r="N200" s="9">
        <f t="shared" si="53"/>
        <v>0</v>
      </c>
      <c r="O200" s="10"/>
      <c r="P200" s="9">
        <f t="shared" si="40"/>
        <v>0</v>
      </c>
      <c r="Q200" s="10"/>
      <c r="R200" s="9">
        <f t="shared" si="41"/>
        <v>0</v>
      </c>
      <c r="S200" s="10"/>
      <c r="T200" s="9">
        <f t="shared" si="42"/>
        <v>0</v>
      </c>
      <c r="U200" s="11"/>
      <c r="V200" s="9">
        <f t="shared" si="43"/>
        <v>0</v>
      </c>
      <c r="W200" s="11"/>
      <c r="X200" s="9">
        <f t="shared" si="44"/>
        <v>0</v>
      </c>
      <c r="Y200" s="10"/>
      <c r="Z200" s="9">
        <f t="shared" si="54"/>
        <v>0</v>
      </c>
      <c r="AA200" s="11"/>
      <c r="AB200" s="9">
        <f t="shared" si="55"/>
        <v>0</v>
      </c>
      <c r="AC200" s="11"/>
      <c r="AD200" s="9">
        <f t="shared" si="45"/>
        <v>0</v>
      </c>
      <c r="AE200" s="11"/>
      <c r="AF200" s="9">
        <f t="shared" si="46"/>
        <v>0</v>
      </c>
      <c r="AG200" s="11"/>
      <c r="AH200" s="9">
        <f t="shared" si="47"/>
        <v>0</v>
      </c>
      <c r="AI200" s="11"/>
      <c r="AJ200" s="9">
        <f t="shared" si="72"/>
        <v>0</v>
      </c>
      <c r="AK200" s="11"/>
      <c r="AL200" s="9">
        <f t="shared" si="73"/>
        <v>0</v>
      </c>
      <c r="AM200" s="10"/>
      <c r="AN200" s="12">
        <f t="shared" si="50"/>
        <v>0</v>
      </c>
      <c r="AO200" s="13">
        <f t="shared" si="56"/>
        <v>0</v>
      </c>
    </row>
    <row r="201" spans="1:41" hidden="1" x14ac:dyDescent="0.25">
      <c r="A201" s="14" t="s">
        <v>136</v>
      </c>
      <c r="B201" s="15" t="s">
        <v>207</v>
      </c>
      <c r="C201" s="44" t="s">
        <v>29</v>
      </c>
      <c r="D201" s="56">
        <f t="shared" si="71"/>
        <v>45.01</v>
      </c>
      <c r="E201" s="70">
        <v>0</v>
      </c>
      <c r="F201" s="9">
        <f t="shared" si="51"/>
        <v>0</v>
      </c>
      <c r="G201" s="69">
        <v>0</v>
      </c>
      <c r="H201" s="9">
        <f t="shared" si="52"/>
        <v>0</v>
      </c>
      <c r="I201" s="10"/>
      <c r="J201" s="9">
        <f t="shared" si="38"/>
        <v>0</v>
      </c>
      <c r="K201" s="11"/>
      <c r="L201" s="9">
        <f t="shared" si="39"/>
        <v>0</v>
      </c>
      <c r="M201" s="11"/>
      <c r="N201" s="9">
        <f t="shared" si="53"/>
        <v>0</v>
      </c>
      <c r="O201" s="10"/>
      <c r="P201" s="9">
        <f t="shared" si="40"/>
        <v>0</v>
      </c>
      <c r="Q201" s="10"/>
      <c r="R201" s="9">
        <f t="shared" si="41"/>
        <v>0</v>
      </c>
      <c r="S201" s="10"/>
      <c r="T201" s="9">
        <f t="shared" si="42"/>
        <v>0</v>
      </c>
      <c r="U201" s="11"/>
      <c r="V201" s="9">
        <f t="shared" si="43"/>
        <v>0</v>
      </c>
      <c r="W201" s="11"/>
      <c r="X201" s="9">
        <f t="shared" si="44"/>
        <v>0</v>
      </c>
      <c r="Y201" s="10"/>
      <c r="Z201" s="9">
        <f t="shared" si="54"/>
        <v>0</v>
      </c>
      <c r="AA201" s="11"/>
      <c r="AB201" s="9">
        <f t="shared" si="55"/>
        <v>0</v>
      </c>
      <c r="AC201" s="11"/>
      <c r="AD201" s="9">
        <f t="shared" si="45"/>
        <v>0</v>
      </c>
      <c r="AE201" s="11"/>
      <c r="AF201" s="9">
        <f t="shared" si="46"/>
        <v>0</v>
      </c>
      <c r="AG201" s="11"/>
      <c r="AH201" s="9">
        <f t="shared" si="47"/>
        <v>0</v>
      </c>
      <c r="AI201" s="11"/>
      <c r="AJ201" s="9">
        <f t="shared" si="72"/>
        <v>0</v>
      </c>
      <c r="AK201" s="11"/>
      <c r="AL201" s="9">
        <f t="shared" si="73"/>
        <v>0</v>
      </c>
      <c r="AM201" s="10"/>
      <c r="AN201" s="12">
        <f t="shared" si="50"/>
        <v>0</v>
      </c>
      <c r="AO201" s="13">
        <f t="shared" si="56"/>
        <v>0</v>
      </c>
    </row>
    <row r="202" spans="1:41" hidden="1" x14ac:dyDescent="0.25">
      <c r="A202" s="14" t="s">
        <v>208</v>
      </c>
      <c r="B202" s="15" t="s">
        <v>209</v>
      </c>
      <c r="C202" s="44" t="s">
        <v>210</v>
      </c>
      <c r="D202" s="56">
        <v>247</v>
      </c>
      <c r="E202" s="70">
        <v>0</v>
      </c>
      <c r="F202" s="9">
        <f t="shared" si="51"/>
        <v>0</v>
      </c>
      <c r="G202" s="69">
        <v>0</v>
      </c>
      <c r="H202" s="9">
        <f t="shared" si="52"/>
        <v>0</v>
      </c>
      <c r="I202" s="10"/>
      <c r="J202" s="9">
        <f t="shared" ref="J202:J274" si="74">(I202*D202)*1.16</f>
        <v>0</v>
      </c>
      <c r="K202" s="11"/>
      <c r="L202" s="9">
        <f t="shared" ref="L202:L274" si="75">(K202*D202)*1.16</f>
        <v>0</v>
      </c>
      <c r="M202" s="10"/>
      <c r="N202" s="9">
        <f t="shared" si="53"/>
        <v>0</v>
      </c>
      <c r="O202" s="10"/>
      <c r="P202" s="9">
        <f t="shared" ref="P202:P274" si="76">(O202*D202)*1.16</f>
        <v>0</v>
      </c>
      <c r="Q202" s="10"/>
      <c r="R202" s="9">
        <f t="shared" ref="R202:R274" si="77">(Q202*D202)*1.16</f>
        <v>0</v>
      </c>
      <c r="S202" s="10"/>
      <c r="T202" s="9">
        <f t="shared" ref="T202:T274" si="78">(S202*D202)*1.16</f>
        <v>0</v>
      </c>
      <c r="U202" s="11"/>
      <c r="V202" s="9">
        <f t="shared" ref="V202:V274" si="79">(U202*D202)*1.16</f>
        <v>0</v>
      </c>
      <c r="W202" s="11"/>
      <c r="X202" s="9">
        <f t="shared" ref="X202:X274" si="80">(W202*D202)*1.16</f>
        <v>0</v>
      </c>
      <c r="Y202" s="10"/>
      <c r="Z202" s="9">
        <f t="shared" si="54"/>
        <v>0</v>
      </c>
      <c r="AA202" s="11"/>
      <c r="AB202" s="9">
        <f t="shared" si="55"/>
        <v>0</v>
      </c>
      <c r="AC202" s="11"/>
      <c r="AD202" s="9">
        <f t="shared" ref="AD202:AD274" si="81">(AC202*D202)*1.16</f>
        <v>0</v>
      </c>
      <c r="AE202" s="11"/>
      <c r="AF202" s="9">
        <f t="shared" ref="AF202:AF274" si="82">(AE202*D202)*1.16</f>
        <v>0</v>
      </c>
      <c r="AG202" s="11"/>
      <c r="AH202" s="9">
        <f t="shared" ref="AH202:AH274" si="83">(AG202*D202)*1.16</f>
        <v>0</v>
      </c>
      <c r="AI202" s="11"/>
      <c r="AJ202" s="9">
        <f t="shared" si="72"/>
        <v>0</v>
      </c>
      <c r="AK202" s="11"/>
      <c r="AL202" s="9">
        <f t="shared" si="73"/>
        <v>0</v>
      </c>
      <c r="AM202" s="10"/>
      <c r="AN202" s="12">
        <f t="shared" ref="AN202:AN274" si="84">(AM202*D202)*1.16</f>
        <v>0</v>
      </c>
      <c r="AO202" s="13">
        <f t="shared" si="56"/>
        <v>0</v>
      </c>
    </row>
    <row r="203" spans="1:41" hidden="1" x14ac:dyDescent="0.25">
      <c r="A203" s="14" t="s">
        <v>208</v>
      </c>
      <c r="B203" s="15" t="s">
        <v>211</v>
      </c>
      <c r="C203" s="44" t="s">
        <v>210</v>
      </c>
      <c r="D203" s="56">
        <v>247</v>
      </c>
      <c r="E203" s="70">
        <v>0</v>
      </c>
      <c r="F203" s="9">
        <f t="shared" ref="F203:F275" si="85">D203*E203</f>
        <v>0</v>
      </c>
      <c r="G203" s="69">
        <v>0</v>
      </c>
      <c r="H203" s="9">
        <f t="shared" ref="H203:H275" si="86">D203*G203</f>
        <v>0</v>
      </c>
      <c r="I203" s="10"/>
      <c r="J203" s="9">
        <f t="shared" si="74"/>
        <v>0</v>
      </c>
      <c r="K203" s="11"/>
      <c r="L203" s="9">
        <f t="shared" si="75"/>
        <v>0</v>
      </c>
      <c r="M203" s="10"/>
      <c r="N203" s="9">
        <f t="shared" ref="N203:N275" si="87">(M203*D203)*1.16</f>
        <v>0</v>
      </c>
      <c r="O203" s="10"/>
      <c r="P203" s="9">
        <f t="shared" si="76"/>
        <v>0</v>
      </c>
      <c r="Q203" s="10"/>
      <c r="R203" s="9">
        <f t="shared" si="77"/>
        <v>0</v>
      </c>
      <c r="S203" s="10"/>
      <c r="T203" s="9">
        <f t="shared" si="78"/>
        <v>0</v>
      </c>
      <c r="U203" s="11"/>
      <c r="V203" s="9">
        <f t="shared" si="79"/>
        <v>0</v>
      </c>
      <c r="W203" s="11"/>
      <c r="X203" s="9">
        <f t="shared" si="80"/>
        <v>0</v>
      </c>
      <c r="Y203" s="10"/>
      <c r="Z203" s="9">
        <f t="shared" ref="Z203:Z275" si="88">(Y203*D203)*1.16</f>
        <v>0</v>
      </c>
      <c r="AA203" s="11"/>
      <c r="AB203" s="9">
        <f t="shared" ref="AB203:AB275" si="89">(AA203*D203)*1.16</f>
        <v>0</v>
      </c>
      <c r="AC203" s="11"/>
      <c r="AD203" s="9">
        <f t="shared" si="81"/>
        <v>0</v>
      </c>
      <c r="AE203" s="11"/>
      <c r="AF203" s="9">
        <f t="shared" si="82"/>
        <v>0</v>
      </c>
      <c r="AG203" s="11"/>
      <c r="AH203" s="9">
        <f t="shared" si="83"/>
        <v>0</v>
      </c>
      <c r="AI203" s="11"/>
      <c r="AJ203" s="9">
        <f t="shared" si="72"/>
        <v>0</v>
      </c>
      <c r="AK203" s="11"/>
      <c r="AL203" s="9">
        <f t="shared" si="73"/>
        <v>0</v>
      </c>
      <c r="AM203" s="10"/>
      <c r="AN203" s="12">
        <f t="shared" si="84"/>
        <v>0</v>
      </c>
      <c r="AO203" s="13">
        <f t="shared" ref="AO203:AO275" si="90">F203+H203+J203+L203+N203+P203+R203+T203+V203+X203+Z203+AB203+AD203+AF203+AH203+AL203+AN203</f>
        <v>0</v>
      </c>
    </row>
    <row r="204" spans="1:41" hidden="1" x14ac:dyDescent="0.25">
      <c r="A204" s="14" t="s">
        <v>208</v>
      </c>
      <c r="B204" s="15" t="s">
        <v>212</v>
      </c>
      <c r="C204" s="44" t="s">
        <v>210</v>
      </c>
      <c r="D204" s="56">
        <v>247</v>
      </c>
      <c r="E204" s="70">
        <v>0</v>
      </c>
      <c r="F204" s="9">
        <f t="shared" si="85"/>
        <v>0</v>
      </c>
      <c r="G204" s="69">
        <v>0</v>
      </c>
      <c r="H204" s="9">
        <f t="shared" si="86"/>
        <v>0</v>
      </c>
      <c r="I204" s="10"/>
      <c r="J204" s="9">
        <f t="shared" si="74"/>
        <v>0</v>
      </c>
      <c r="K204" s="11"/>
      <c r="L204" s="9">
        <f t="shared" si="75"/>
        <v>0</v>
      </c>
      <c r="M204" s="10"/>
      <c r="N204" s="9">
        <f t="shared" si="87"/>
        <v>0</v>
      </c>
      <c r="O204" s="10"/>
      <c r="P204" s="9">
        <f t="shared" si="76"/>
        <v>0</v>
      </c>
      <c r="Q204" s="10"/>
      <c r="R204" s="9">
        <f t="shared" si="77"/>
        <v>0</v>
      </c>
      <c r="S204" s="10"/>
      <c r="T204" s="9">
        <f t="shared" si="78"/>
        <v>0</v>
      </c>
      <c r="U204" s="11"/>
      <c r="V204" s="9">
        <f t="shared" si="79"/>
        <v>0</v>
      </c>
      <c r="W204" s="11"/>
      <c r="X204" s="9">
        <f t="shared" si="80"/>
        <v>0</v>
      </c>
      <c r="Y204" s="10"/>
      <c r="Z204" s="9">
        <f t="shared" si="88"/>
        <v>0</v>
      </c>
      <c r="AA204" s="11"/>
      <c r="AB204" s="9">
        <f t="shared" si="89"/>
        <v>0</v>
      </c>
      <c r="AC204" s="11"/>
      <c r="AD204" s="9">
        <f t="shared" si="81"/>
        <v>0</v>
      </c>
      <c r="AE204" s="11"/>
      <c r="AF204" s="9">
        <f t="shared" si="82"/>
        <v>0</v>
      </c>
      <c r="AG204" s="11"/>
      <c r="AH204" s="9">
        <f t="shared" si="83"/>
        <v>0</v>
      </c>
      <c r="AI204" s="11"/>
      <c r="AJ204" s="9">
        <f t="shared" si="72"/>
        <v>0</v>
      </c>
      <c r="AK204" s="11"/>
      <c r="AL204" s="9">
        <f t="shared" si="73"/>
        <v>0</v>
      </c>
      <c r="AM204" s="10"/>
      <c r="AN204" s="12">
        <f t="shared" si="84"/>
        <v>0</v>
      </c>
      <c r="AO204" s="13">
        <f t="shared" si="90"/>
        <v>0</v>
      </c>
    </row>
    <row r="205" spans="1:41" hidden="1" x14ac:dyDescent="0.25">
      <c r="A205" s="14" t="s">
        <v>208</v>
      </c>
      <c r="B205" s="15" t="s">
        <v>213</v>
      </c>
      <c r="C205" s="44" t="s">
        <v>210</v>
      </c>
      <c r="D205" s="56">
        <v>247</v>
      </c>
      <c r="E205" s="70">
        <v>0</v>
      </c>
      <c r="F205" s="9">
        <f t="shared" si="85"/>
        <v>0</v>
      </c>
      <c r="G205" s="69">
        <v>0</v>
      </c>
      <c r="H205" s="9">
        <f t="shared" si="86"/>
        <v>0</v>
      </c>
      <c r="I205" s="10"/>
      <c r="J205" s="9">
        <f t="shared" si="74"/>
        <v>0</v>
      </c>
      <c r="K205" s="11"/>
      <c r="L205" s="9">
        <f t="shared" si="75"/>
        <v>0</v>
      </c>
      <c r="M205" s="10"/>
      <c r="N205" s="9">
        <f t="shared" si="87"/>
        <v>0</v>
      </c>
      <c r="O205" s="10"/>
      <c r="P205" s="9">
        <f t="shared" si="76"/>
        <v>0</v>
      </c>
      <c r="Q205" s="10"/>
      <c r="R205" s="9">
        <f t="shared" si="77"/>
        <v>0</v>
      </c>
      <c r="S205" s="10"/>
      <c r="T205" s="9">
        <f t="shared" si="78"/>
        <v>0</v>
      </c>
      <c r="U205" s="11"/>
      <c r="V205" s="9">
        <f t="shared" si="79"/>
        <v>0</v>
      </c>
      <c r="W205" s="11"/>
      <c r="X205" s="9">
        <f t="shared" si="80"/>
        <v>0</v>
      </c>
      <c r="Y205" s="10"/>
      <c r="Z205" s="9">
        <f t="shared" si="88"/>
        <v>0</v>
      </c>
      <c r="AA205" s="11"/>
      <c r="AB205" s="9">
        <f t="shared" si="89"/>
        <v>0</v>
      </c>
      <c r="AC205" s="11"/>
      <c r="AD205" s="9">
        <f t="shared" si="81"/>
        <v>0</v>
      </c>
      <c r="AE205" s="11"/>
      <c r="AF205" s="9">
        <f t="shared" si="82"/>
        <v>0</v>
      </c>
      <c r="AG205" s="11"/>
      <c r="AH205" s="9">
        <f t="shared" si="83"/>
        <v>0</v>
      </c>
      <c r="AI205" s="11"/>
      <c r="AJ205" s="9">
        <f t="shared" si="72"/>
        <v>0</v>
      </c>
      <c r="AK205" s="11"/>
      <c r="AL205" s="9">
        <f t="shared" si="73"/>
        <v>0</v>
      </c>
      <c r="AM205" s="10"/>
      <c r="AN205" s="12">
        <f t="shared" si="84"/>
        <v>0</v>
      </c>
      <c r="AO205" s="13">
        <f t="shared" si="90"/>
        <v>0</v>
      </c>
    </row>
    <row r="206" spans="1:41" hidden="1" x14ac:dyDescent="0.25">
      <c r="A206" s="14" t="s">
        <v>208</v>
      </c>
      <c r="B206" s="15" t="s">
        <v>214</v>
      </c>
      <c r="C206" s="44" t="s">
        <v>210</v>
      </c>
      <c r="D206" s="56">
        <v>247</v>
      </c>
      <c r="E206" s="70">
        <v>0</v>
      </c>
      <c r="F206" s="9">
        <f t="shared" si="85"/>
        <v>0</v>
      </c>
      <c r="G206" s="69">
        <v>0</v>
      </c>
      <c r="H206" s="9">
        <f t="shared" si="86"/>
        <v>0</v>
      </c>
      <c r="I206" s="10"/>
      <c r="J206" s="9">
        <f t="shared" si="74"/>
        <v>0</v>
      </c>
      <c r="K206" s="11"/>
      <c r="L206" s="9">
        <f t="shared" si="75"/>
        <v>0</v>
      </c>
      <c r="M206" s="10"/>
      <c r="N206" s="9">
        <f t="shared" si="87"/>
        <v>0</v>
      </c>
      <c r="O206" s="10"/>
      <c r="P206" s="9">
        <f t="shared" si="76"/>
        <v>0</v>
      </c>
      <c r="Q206" s="10"/>
      <c r="R206" s="9">
        <f t="shared" si="77"/>
        <v>0</v>
      </c>
      <c r="S206" s="10"/>
      <c r="T206" s="9">
        <f t="shared" si="78"/>
        <v>0</v>
      </c>
      <c r="U206" s="11"/>
      <c r="V206" s="9">
        <f t="shared" si="79"/>
        <v>0</v>
      </c>
      <c r="W206" s="11"/>
      <c r="X206" s="9">
        <f t="shared" si="80"/>
        <v>0</v>
      </c>
      <c r="Y206" s="10"/>
      <c r="Z206" s="9">
        <f t="shared" si="88"/>
        <v>0</v>
      </c>
      <c r="AA206" s="11"/>
      <c r="AB206" s="9">
        <f t="shared" si="89"/>
        <v>0</v>
      </c>
      <c r="AC206" s="11"/>
      <c r="AD206" s="9">
        <f t="shared" si="81"/>
        <v>0</v>
      </c>
      <c r="AE206" s="11"/>
      <c r="AF206" s="9">
        <f t="shared" si="82"/>
        <v>0</v>
      </c>
      <c r="AG206" s="11"/>
      <c r="AH206" s="9">
        <f t="shared" si="83"/>
        <v>0</v>
      </c>
      <c r="AI206" s="11"/>
      <c r="AJ206" s="9">
        <f t="shared" si="72"/>
        <v>0</v>
      </c>
      <c r="AK206" s="11"/>
      <c r="AL206" s="9">
        <f t="shared" si="73"/>
        <v>0</v>
      </c>
      <c r="AM206" s="10"/>
      <c r="AN206" s="12">
        <f t="shared" si="84"/>
        <v>0</v>
      </c>
      <c r="AO206" s="13">
        <f t="shared" si="90"/>
        <v>0</v>
      </c>
    </row>
    <row r="207" spans="1:41" hidden="1" x14ac:dyDescent="0.25">
      <c r="A207" s="14" t="s">
        <v>208</v>
      </c>
      <c r="B207" s="15" t="s">
        <v>215</v>
      </c>
      <c r="C207" s="44" t="s">
        <v>210</v>
      </c>
      <c r="D207" s="56">
        <v>247</v>
      </c>
      <c r="E207" s="70">
        <v>0</v>
      </c>
      <c r="F207" s="9">
        <f t="shared" si="85"/>
        <v>0</v>
      </c>
      <c r="G207" s="69">
        <v>0</v>
      </c>
      <c r="H207" s="9">
        <f t="shared" si="86"/>
        <v>0</v>
      </c>
      <c r="I207" s="10"/>
      <c r="J207" s="9">
        <f t="shared" si="74"/>
        <v>0</v>
      </c>
      <c r="K207" s="11"/>
      <c r="L207" s="9">
        <f t="shared" si="75"/>
        <v>0</v>
      </c>
      <c r="M207" s="10"/>
      <c r="N207" s="9">
        <f t="shared" si="87"/>
        <v>0</v>
      </c>
      <c r="O207" s="10"/>
      <c r="P207" s="9">
        <f t="shared" si="76"/>
        <v>0</v>
      </c>
      <c r="Q207" s="10"/>
      <c r="R207" s="9">
        <f t="shared" si="77"/>
        <v>0</v>
      </c>
      <c r="S207" s="10"/>
      <c r="T207" s="9">
        <f t="shared" si="78"/>
        <v>0</v>
      </c>
      <c r="U207" s="11"/>
      <c r="V207" s="9">
        <f t="shared" si="79"/>
        <v>0</v>
      </c>
      <c r="W207" s="11"/>
      <c r="X207" s="9">
        <f t="shared" si="80"/>
        <v>0</v>
      </c>
      <c r="Y207" s="10"/>
      <c r="Z207" s="9">
        <f t="shared" si="88"/>
        <v>0</v>
      </c>
      <c r="AA207" s="11"/>
      <c r="AB207" s="9">
        <f t="shared" si="89"/>
        <v>0</v>
      </c>
      <c r="AC207" s="11"/>
      <c r="AD207" s="9">
        <f t="shared" si="81"/>
        <v>0</v>
      </c>
      <c r="AE207" s="11"/>
      <c r="AF207" s="9">
        <f t="shared" si="82"/>
        <v>0</v>
      </c>
      <c r="AG207" s="11"/>
      <c r="AH207" s="9">
        <f t="shared" si="83"/>
        <v>0</v>
      </c>
      <c r="AI207" s="11"/>
      <c r="AJ207" s="9">
        <f t="shared" si="72"/>
        <v>0</v>
      </c>
      <c r="AK207" s="11"/>
      <c r="AL207" s="9">
        <f t="shared" si="73"/>
        <v>0</v>
      </c>
      <c r="AM207" s="10"/>
      <c r="AN207" s="12">
        <f t="shared" si="84"/>
        <v>0</v>
      </c>
      <c r="AO207" s="13">
        <f t="shared" si="90"/>
        <v>0</v>
      </c>
    </row>
    <row r="208" spans="1:41" hidden="1" x14ac:dyDescent="0.25">
      <c r="A208" s="14" t="s">
        <v>208</v>
      </c>
      <c r="B208" s="15" t="s">
        <v>216</v>
      </c>
      <c r="C208" s="44" t="s">
        <v>210</v>
      </c>
      <c r="D208" s="56">
        <v>247</v>
      </c>
      <c r="E208" s="70">
        <v>0</v>
      </c>
      <c r="F208" s="9">
        <f t="shared" si="85"/>
        <v>0</v>
      </c>
      <c r="G208" s="69">
        <v>0</v>
      </c>
      <c r="H208" s="9">
        <f t="shared" si="86"/>
        <v>0</v>
      </c>
      <c r="I208" s="10"/>
      <c r="J208" s="9">
        <f t="shared" si="74"/>
        <v>0</v>
      </c>
      <c r="K208" s="11"/>
      <c r="L208" s="9">
        <f t="shared" si="75"/>
        <v>0</v>
      </c>
      <c r="M208" s="10"/>
      <c r="N208" s="9">
        <f t="shared" si="87"/>
        <v>0</v>
      </c>
      <c r="O208" s="10"/>
      <c r="P208" s="9">
        <f t="shared" si="76"/>
        <v>0</v>
      </c>
      <c r="Q208" s="10"/>
      <c r="R208" s="9">
        <f t="shared" si="77"/>
        <v>0</v>
      </c>
      <c r="S208" s="10"/>
      <c r="T208" s="9">
        <f t="shared" si="78"/>
        <v>0</v>
      </c>
      <c r="U208" s="11"/>
      <c r="V208" s="9">
        <f t="shared" si="79"/>
        <v>0</v>
      </c>
      <c r="W208" s="11"/>
      <c r="X208" s="9">
        <f t="shared" si="80"/>
        <v>0</v>
      </c>
      <c r="Y208" s="10"/>
      <c r="Z208" s="9">
        <f t="shared" si="88"/>
        <v>0</v>
      </c>
      <c r="AA208" s="11"/>
      <c r="AB208" s="9">
        <f t="shared" si="89"/>
        <v>0</v>
      </c>
      <c r="AC208" s="11"/>
      <c r="AD208" s="9">
        <f t="shared" si="81"/>
        <v>0</v>
      </c>
      <c r="AE208" s="11"/>
      <c r="AF208" s="9">
        <f t="shared" si="82"/>
        <v>0</v>
      </c>
      <c r="AG208" s="11"/>
      <c r="AH208" s="9">
        <f t="shared" si="83"/>
        <v>0</v>
      </c>
      <c r="AI208" s="11"/>
      <c r="AJ208" s="9">
        <f t="shared" si="72"/>
        <v>0</v>
      </c>
      <c r="AK208" s="11"/>
      <c r="AL208" s="9">
        <f t="shared" si="73"/>
        <v>0</v>
      </c>
      <c r="AM208" s="10"/>
      <c r="AN208" s="12">
        <f t="shared" si="84"/>
        <v>0</v>
      </c>
      <c r="AO208" s="13">
        <f t="shared" si="90"/>
        <v>0</v>
      </c>
    </row>
    <row r="209" spans="1:41" hidden="1" x14ac:dyDescent="0.25">
      <c r="A209" s="14" t="s">
        <v>208</v>
      </c>
      <c r="B209" s="15" t="s">
        <v>217</v>
      </c>
      <c r="C209" s="44" t="s">
        <v>210</v>
      </c>
      <c r="D209" s="56">
        <v>247</v>
      </c>
      <c r="E209" s="70">
        <v>0</v>
      </c>
      <c r="F209" s="9">
        <f t="shared" si="85"/>
        <v>0</v>
      </c>
      <c r="G209" s="69">
        <v>0</v>
      </c>
      <c r="H209" s="9">
        <f t="shared" si="86"/>
        <v>0</v>
      </c>
      <c r="I209" s="10"/>
      <c r="J209" s="9">
        <f t="shared" si="74"/>
        <v>0</v>
      </c>
      <c r="K209" s="11"/>
      <c r="L209" s="9">
        <f t="shared" si="75"/>
        <v>0</v>
      </c>
      <c r="M209" s="10"/>
      <c r="N209" s="9">
        <f t="shared" si="87"/>
        <v>0</v>
      </c>
      <c r="O209" s="10"/>
      <c r="P209" s="9">
        <f t="shared" si="76"/>
        <v>0</v>
      </c>
      <c r="Q209" s="10"/>
      <c r="R209" s="9">
        <f t="shared" si="77"/>
        <v>0</v>
      </c>
      <c r="S209" s="10"/>
      <c r="T209" s="9">
        <f t="shared" si="78"/>
        <v>0</v>
      </c>
      <c r="U209" s="11"/>
      <c r="V209" s="9">
        <f t="shared" si="79"/>
        <v>0</v>
      </c>
      <c r="W209" s="11"/>
      <c r="X209" s="9">
        <f t="shared" si="80"/>
        <v>0</v>
      </c>
      <c r="Y209" s="10"/>
      <c r="Z209" s="9">
        <f t="shared" si="88"/>
        <v>0</v>
      </c>
      <c r="AA209" s="11"/>
      <c r="AB209" s="9">
        <f t="shared" si="89"/>
        <v>0</v>
      </c>
      <c r="AC209" s="11"/>
      <c r="AD209" s="9">
        <f t="shared" si="81"/>
        <v>0</v>
      </c>
      <c r="AE209" s="11"/>
      <c r="AF209" s="9">
        <f t="shared" si="82"/>
        <v>0</v>
      </c>
      <c r="AG209" s="11"/>
      <c r="AH209" s="9">
        <f t="shared" si="83"/>
        <v>0</v>
      </c>
      <c r="AI209" s="11"/>
      <c r="AJ209" s="9">
        <f t="shared" si="72"/>
        <v>0</v>
      </c>
      <c r="AK209" s="11"/>
      <c r="AL209" s="9">
        <f t="shared" si="73"/>
        <v>0</v>
      </c>
      <c r="AM209" s="10"/>
      <c r="AN209" s="12">
        <f t="shared" si="84"/>
        <v>0</v>
      </c>
      <c r="AO209" s="13">
        <f t="shared" si="90"/>
        <v>0</v>
      </c>
    </row>
    <row r="210" spans="1:41" hidden="1" x14ac:dyDescent="0.25">
      <c r="A210" s="14" t="s">
        <v>208</v>
      </c>
      <c r="B210" s="15" t="s">
        <v>218</v>
      </c>
      <c r="C210" s="44" t="s">
        <v>210</v>
      </c>
      <c r="D210" s="56">
        <v>247</v>
      </c>
      <c r="E210" s="70">
        <v>0</v>
      </c>
      <c r="F210" s="9">
        <f t="shared" si="85"/>
        <v>0</v>
      </c>
      <c r="G210" s="69">
        <v>0</v>
      </c>
      <c r="H210" s="9">
        <f t="shared" si="86"/>
        <v>0</v>
      </c>
      <c r="I210" s="10"/>
      <c r="J210" s="9">
        <f>(I210*D210)*1.16</f>
        <v>0</v>
      </c>
      <c r="K210" s="11"/>
      <c r="L210" s="9">
        <f t="shared" si="75"/>
        <v>0</v>
      </c>
      <c r="M210" s="10"/>
      <c r="N210" s="9">
        <f t="shared" si="87"/>
        <v>0</v>
      </c>
      <c r="O210" s="10"/>
      <c r="P210" s="9">
        <f t="shared" si="76"/>
        <v>0</v>
      </c>
      <c r="Q210" s="10"/>
      <c r="R210" s="9">
        <f t="shared" si="77"/>
        <v>0</v>
      </c>
      <c r="S210" s="10"/>
      <c r="T210" s="9">
        <f t="shared" si="78"/>
        <v>0</v>
      </c>
      <c r="U210" s="11"/>
      <c r="V210" s="9">
        <f t="shared" si="79"/>
        <v>0</v>
      </c>
      <c r="W210" s="11"/>
      <c r="X210" s="9">
        <f t="shared" si="80"/>
        <v>0</v>
      </c>
      <c r="Y210" s="10"/>
      <c r="Z210" s="9">
        <f t="shared" si="88"/>
        <v>0</v>
      </c>
      <c r="AA210" s="11"/>
      <c r="AB210" s="9">
        <f t="shared" si="89"/>
        <v>0</v>
      </c>
      <c r="AC210" s="11"/>
      <c r="AD210" s="9">
        <f t="shared" si="81"/>
        <v>0</v>
      </c>
      <c r="AE210" s="11"/>
      <c r="AF210" s="9">
        <f t="shared" si="82"/>
        <v>0</v>
      </c>
      <c r="AG210" s="11"/>
      <c r="AH210" s="9">
        <f t="shared" si="83"/>
        <v>0</v>
      </c>
      <c r="AI210" s="11"/>
      <c r="AJ210" s="9">
        <f t="shared" si="72"/>
        <v>0</v>
      </c>
      <c r="AK210" s="11"/>
      <c r="AL210" s="9">
        <f t="shared" si="73"/>
        <v>0</v>
      </c>
      <c r="AM210" s="10"/>
      <c r="AN210" s="12">
        <f t="shared" si="84"/>
        <v>0</v>
      </c>
      <c r="AO210" s="13">
        <f t="shared" si="90"/>
        <v>0</v>
      </c>
    </row>
    <row r="211" spans="1:41" hidden="1" x14ac:dyDescent="0.25">
      <c r="A211" s="14" t="s">
        <v>208</v>
      </c>
      <c r="B211" s="15" t="s">
        <v>512</v>
      </c>
      <c r="C211" s="44" t="s">
        <v>15</v>
      </c>
      <c r="D211" s="56">
        <v>516.70000000000005</v>
      </c>
      <c r="E211" s="70">
        <v>0</v>
      </c>
      <c r="F211" s="9">
        <f t="shared" si="85"/>
        <v>0</v>
      </c>
      <c r="G211" s="69">
        <v>0</v>
      </c>
      <c r="H211" s="9">
        <f t="shared" si="86"/>
        <v>0</v>
      </c>
      <c r="I211" s="10"/>
      <c r="J211" s="9">
        <f t="shared" si="74"/>
        <v>0</v>
      </c>
      <c r="K211" s="11"/>
      <c r="L211" s="9">
        <f t="shared" si="75"/>
        <v>0</v>
      </c>
      <c r="M211" s="10"/>
      <c r="N211" s="9">
        <f t="shared" si="87"/>
        <v>0</v>
      </c>
      <c r="O211" s="10"/>
      <c r="P211" s="9">
        <f t="shared" si="76"/>
        <v>0</v>
      </c>
      <c r="Q211" s="10"/>
      <c r="R211" s="9">
        <f t="shared" si="77"/>
        <v>0</v>
      </c>
      <c r="S211" s="10"/>
      <c r="T211" s="9">
        <f t="shared" si="78"/>
        <v>0</v>
      </c>
      <c r="U211" s="11"/>
      <c r="V211" s="9">
        <f t="shared" si="79"/>
        <v>0</v>
      </c>
      <c r="W211" s="11"/>
      <c r="X211" s="9">
        <f t="shared" si="80"/>
        <v>0</v>
      </c>
      <c r="Y211" s="10"/>
      <c r="Z211" s="9">
        <f t="shared" si="88"/>
        <v>0</v>
      </c>
      <c r="AA211" s="11"/>
      <c r="AB211" s="9">
        <f t="shared" si="89"/>
        <v>0</v>
      </c>
      <c r="AC211" s="11"/>
      <c r="AD211" s="9">
        <f t="shared" si="81"/>
        <v>0</v>
      </c>
      <c r="AE211" s="11"/>
      <c r="AF211" s="9">
        <f t="shared" si="82"/>
        <v>0</v>
      </c>
      <c r="AG211" s="11"/>
      <c r="AH211" s="9">
        <f t="shared" si="83"/>
        <v>0</v>
      </c>
      <c r="AI211" s="11"/>
      <c r="AJ211" s="9">
        <f t="shared" si="72"/>
        <v>0</v>
      </c>
      <c r="AK211" s="11"/>
      <c r="AL211" s="9">
        <f t="shared" si="73"/>
        <v>0</v>
      </c>
      <c r="AM211" s="10"/>
      <c r="AN211" s="12">
        <f t="shared" si="84"/>
        <v>0</v>
      </c>
      <c r="AO211" s="13">
        <f t="shared" si="90"/>
        <v>0</v>
      </c>
    </row>
    <row r="212" spans="1:41" hidden="1" x14ac:dyDescent="0.25">
      <c r="A212" s="14" t="s">
        <v>208</v>
      </c>
      <c r="B212" s="15" t="s">
        <v>514</v>
      </c>
      <c r="C212" s="44" t="s">
        <v>15</v>
      </c>
      <c r="D212" s="56">
        <v>516.70000000000005</v>
      </c>
      <c r="E212" s="70">
        <v>0</v>
      </c>
      <c r="F212" s="9">
        <f t="shared" si="85"/>
        <v>0</v>
      </c>
      <c r="G212" s="69">
        <v>0</v>
      </c>
      <c r="H212" s="9">
        <f t="shared" si="86"/>
        <v>0</v>
      </c>
      <c r="I212" s="10"/>
      <c r="J212" s="9">
        <f t="shared" si="74"/>
        <v>0</v>
      </c>
      <c r="K212" s="11"/>
      <c r="L212" s="9">
        <f t="shared" si="75"/>
        <v>0</v>
      </c>
      <c r="M212" s="10"/>
      <c r="N212" s="9">
        <f t="shared" si="87"/>
        <v>0</v>
      </c>
      <c r="O212" s="10"/>
      <c r="P212" s="9">
        <f t="shared" si="76"/>
        <v>0</v>
      </c>
      <c r="Q212" s="10"/>
      <c r="R212" s="9">
        <f t="shared" si="77"/>
        <v>0</v>
      </c>
      <c r="S212" s="10"/>
      <c r="T212" s="9">
        <f t="shared" si="78"/>
        <v>0</v>
      </c>
      <c r="U212" s="11"/>
      <c r="V212" s="9">
        <f t="shared" si="79"/>
        <v>0</v>
      </c>
      <c r="W212" s="11"/>
      <c r="X212" s="9">
        <f t="shared" si="80"/>
        <v>0</v>
      </c>
      <c r="Y212" s="10"/>
      <c r="Z212" s="9">
        <f t="shared" si="88"/>
        <v>0</v>
      </c>
      <c r="AA212" s="11"/>
      <c r="AB212" s="9">
        <f t="shared" si="89"/>
        <v>0</v>
      </c>
      <c r="AC212" s="11"/>
      <c r="AD212" s="9">
        <f t="shared" si="81"/>
        <v>0</v>
      </c>
      <c r="AE212" s="11"/>
      <c r="AF212" s="9">
        <f t="shared" si="82"/>
        <v>0</v>
      </c>
      <c r="AG212" s="11"/>
      <c r="AH212" s="9">
        <f t="shared" si="83"/>
        <v>0</v>
      </c>
      <c r="AI212" s="11"/>
      <c r="AJ212" s="9">
        <f t="shared" si="72"/>
        <v>0</v>
      </c>
      <c r="AK212" s="11"/>
      <c r="AL212" s="9">
        <f t="shared" si="73"/>
        <v>0</v>
      </c>
      <c r="AM212" s="10"/>
      <c r="AN212" s="12">
        <f t="shared" si="84"/>
        <v>0</v>
      </c>
      <c r="AO212" s="13">
        <f t="shared" si="90"/>
        <v>0</v>
      </c>
    </row>
    <row r="213" spans="1:41" hidden="1" x14ac:dyDescent="0.25">
      <c r="A213" s="14" t="s">
        <v>208</v>
      </c>
      <c r="B213" s="15" t="s">
        <v>513</v>
      </c>
      <c r="C213" s="44" t="s">
        <v>15</v>
      </c>
      <c r="D213" s="56">
        <v>516.70000000000005</v>
      </c>
      <c r="E213" s="70">
        <v>0</v>
      </c>
      <c r="F213" s="9">
        <f t="shared" si="85"/>
        <v>0</v>
      </c>
      <c r="G213" s="69">
        <v>0</v>
      </c>
      <c r="H213" s="9">
        <f t="shared" si="86"/>
        <v>0</v>
      </c>
      <c r="I213" s="10"/>
      <c r="J213" s="9">
        <f t="shared" si="74"/>
        <v>0</v>
      </c>
      <c r="K213" s="11"/>
      <c r="L213" s="9">
        <f t="shared" si="75"/>
        <v>0</v>
      </c>
      <c r="M213" s="10"/>
      <c r="N213" s="9">
        <f t="shared" si="87"/>
        <v>0</v>
      </c>
      <c r="O213" s="10"/>
      <c r="P213" s="9">
        <f t="shared" si="76"/>
        <v>0</v>
      </c>
      <c r="Q213" s="10"/>
      <c r="R213" s="9">
        <f t="shared" si="77"/>
        <v>0</v>
      </c>
      <c r="S213" s="10"/>
      <c r="T213" s="9">
        <f t="shared" si="78"/>
        <v>0</v>
      </c>
      <c r="U213" s="11"/>
      <c r="V213" s="9">
        <f t="shared" si="79"/>
        <v>0</v>
      </c>
      <c r="W213" s="11"/>
      <c r="X213" s="9">
        <f t="shared" si="80"/>
        <v>0</v>
      </c>
      <c r="Y213" s="10"/>
      <c r="Z213" s="9">
        <f t="shared" si="88"/>
        <v>0</v>
      </c>
      <c r="AA213" s="11"/>
      <c r="AB213" s="9">
        <f t="shared" si="89"/>
        <v>0</v>
      </c>
      <c r="AC213" s="11"/>
      <c r="AD213" s="9">
        <f t="shared" si="81"/>
        <v>0</v>
      </c>
      <c r="AE213" s="11"/>
      <c r="AF213" s="9">
        <f t="shared" si="82"/>
        <v>0</v>
      </c>
      <c r="AG213" s="11"/>
      <c r="AH213" s="9">
        <f t="shared" si="83"/>
        <v>0</v>
      </c>
      <c r="AI213" s="11"/>
      <c r="AJ213" s="9">
        <f t="shared" si="72"/>
        <v>0</v>
      </c>
      <c r="AK213" s="11"/>
      <c r="AL213" s="9">
        <f t="shared" si="73"/>
        <v>0</v>
      </c>
      <c r="AM213" s="10"/>
      <c r="AN213" s="12">
        <f t="shared" si="84"/>
        <v>0</v>
      </c>
      <c r="AO213" s="13">
        <f t="shared" si="90"/>
        <v>0</v>
      </c>
    </row>
    <row r="214" spans="1:41" hidden="1" x14ac:dyDescent="0.25">
      <c r="A214" s="14" t="s">
        <v>208</v>
      </c>
      <c r="B214" s="15" t="s">
        <v>482</v>
      </c>
      <c r="C214" s="44" t="s">
        <v>15</v>
      </c>
      <c r="D214" s="56">
        <v>347.75</v>
      </c>
      <c r="E214" s="70">
        <v>0</v>
      </c>
      <c r="F214" s="9">
        <f t="shared" si="85"/>
        <v>0</v>
      </c>
      <c r="G214" s="69">
        <v>0</v>
      </c>
      <c r="H214" s="9">
        <f t="shared" si="86"/>
        <v>0</v>
      </c>
      <c r="I214" s="10"/>
      <c r="J214" s="9">
        <f t="shared" si="74"/>
        <v>0</v>
      </c>
      <c r="K214" s="11"/>
      <c r="L214" s="9">
        <f t="shared" si="75"/>
        <v>0</v>
      </c>
      <c r="M214" s="10"/>
      <c r="N214" s="9">
        <f t="shared" si="87"/>
        <v>0</v>
      </c>
      <c r="O214" s="10"/>
      <c r="P214" s="9">
        <f t="shared" si="76"/>
        <v>0</v>
      </c>
      <c r="Q214" s="10"/>
      <c r="R214" s="9">
        <f t="shared" si="77"/>
        <v>0</v>
      </c>
      <c r="S214" s="10"/>
      <c r="T214" s="9">
        <f t="shared" si="78"/>
        <v>0</v>
      </c>
      <c r="U214" s="11"/>
      <c r="V214" s="9">
        <f t="shared" si="79"/>
        <v>0</v>
      </c>
      <c r="W214" s="11"/>
      <c r="X214" s="9">
        <f t="shared" si="80"/>
        <v>0</v>
      </c>
      <c r="Y214" s="10"/>
      <c r="Z214" s="9">
        <f t="shared" si="88"/>
        <v>0</v>
      </c>
      <c r="AA214" s="11"/>
      <c r="AB214" s="9">
        <f t="shared" si="89"/>
        <v>0</v>
      </c>
      <c r="AC214" s="11"/>
      <c r="AD214" s="9">
        <f t="shared" si="81"/>
        <v>0</v>
      </c>
      <c r="AE214" s="11"/>
      <c r="AF214" s="9">
        <f t="shared" si="82"/>
        <v>0</v>
      </c>
      <c r="AG214" s="11"/>
      <c r="AH214" s="9">
        <f t="shared" si="83"/>
        <v>0</v>
      </c>
      <c r="AI214" s="11"/>
      <c r="AJ214" s="9">
        <f t="shared" si="72"/>
        <v>0</v>
      </c>
      <c r="AK214" s="11"/>
      <c r="AL214" s="9">
        <f t="shared" si="73"/>
        <v>0</v>
      </c>
      <c r="AM214" s="10"/>
      <c r="AN214" s="12">
        <f t="shared" si="84"/>
        <v>0</v>
      </c>
      <c r="AO214" s="13">
        <f t="shared" si="90"/>
        <v>0</v>
      </c>
    </row>
    <row r="215" spans="1:41" hidden="1" x14ac:dyDescent="0.25">
      <c r="A215" s="14" t="s">
        <v>208</v>
      </c>
      <c r="B215" s="15" t="s">
        <v>483</v>
      </c>
      <c r="C215" s="44" t="s">
        <v>15</v>
      </c>
      <c r="D215" s="56">
        <v>347.75</v>
      </c>
      <c r="E215" s="70">
        <v>0</v>
      </c>
      <c r="F215" s="9">
        <f t="shared" si="85"/>
        <v>0</v>
      </c>
      <c r="G215" s="69">
        <v>0</v>
      </c>
      <c r="H215" s="9">
        <f t="shared" si="86"/>
        <v>0</v>
      </c>
      <c r="I215" s="10"/>
      <c r="J215" s="9">
        <f t="shared" si="74"/>
        <v>0</v>
      </c>
      <c r="K215" s="11"/>
      <c r="L215" s="9">
        <f t="shared" si="75"/>
        <v>0</v>
      </c>
      <c r="M215" s="10"/>
      <c r="N215" s="9">
        <f t="shared" si="87"/>
        <v>0</v>
      </c>
      <c r="O215" s="10"/>
      <c r="P215" s="9">
        <f t="shared" si="76"/>
        <v>0</v>
      </c>
      <c r="Q215" s="10"/>
      <c r="R215" s="9">
        <f t="shared" si="77"/>
        <v>0</v>
      </c>
      <c r="S215" s="10"/>
      <c r="T215" s="9">
        <f t="shared" si="78"/>
        <v>0</v>
      </c>
      <c r="U215" s="11"/>
      <c r="V215" s="9">
        <f t="shared" si="79"/>
        <v>0</v>
      </c>
      <c r="W215" s="11"/>
      <c r="X215" s="9">
        <f t="shared" si="80"/>
        <v>0</v>
      </c>
      <c r="Y215" s="10"/>
      <c r="Z215" s="9">
        <f t="shared" si="88"/>
        <v>0</v>
      </c>
      <c r="AA215" s="11"/>
      <c r="AB215" s="9">
        <f t="shared" si="89"/>
        <v>0</v>
      </c>
      <c r="AC215" s="11"/>
      <c r="AD215" s="9">
        <f t="shared" si="81"/>
        <v>0</v>
      </c>
      <c r="AE215" s="11"/>
      <c r="AF215" s="9">
        <f t="shared" si="82"/>
        <v>0</v>
      </c>
      <c r="AG215" s="11"/>
      <c r="AH215" s="9">
        <f t="shared" si="83"/>
        <v>0</v>
      </c>
      <c r="AI215" s="11"/>
      <c r="AJ215" s="9">
        <f t="shared" si="72"/>
        <v>0</v>
      </c>
      <c r="AK215" s="11"/>
      <c r="AL215" s="9">
        <f t="shared" si="73"/>
        <v>0</v>
      </c>
      <c r="AM215" s="10"/>
      <c r="AN215" s="12">
        <f t="shared" si="84"/>
        <v>0</v>
      </c>
      <c r="AO215" s="13">
        <f t="shared" si="90"/>
        <v>0</v>
      </c>
    </row>
    <row r="216" spans="1:41" hidden="1" x14ac:dyDescent="0.25">
      <c r="A216" s="14" t="s">
        <v>208</v>
      </c>
      <c r="B216" s="15" t="s">
        <v>484</v>
      </c>
      <c r="C216" s="44" t="s">
        <v>15</v>
      </c>
      <c r="D216" s="56">
        <v>347.75</v>
      </c>
      <c r="E216" s="70">
        <v>0</v>
      </c>
      <c r="F216" s="9">
        <f t="shared" si="85"/>
        <v>0</v>
      </c>
      <c r="G216" s="69">
        <v>0</v>
      </c>
      <c r="H216" s="9">
        <f t="shared" si="86"/>
        <v>0</v>
      </c>
      <c r="I216" s="10"/>
      <c r="J216" s="9">
        <f t="shared" si="74"/>
        <v>0</v>
      </c>
      <c r="K216" s="11"/>
      <c r="L216" s="9">
        <f t="shared" si="75"/>
        <v>0</v>
      </c>
      <c r="M216" s="10"/>
      <c r="N216" s="9">
        <f t="shared" si="87"/>
        <v>0</v>
      </c>
      <c r="O216" s="10"/>
      <c r="P216" s="9">
        <f t="shared" si="76"/>
        <v>0</v>
      </c>
      <c r="Q216" s="10"/>
      <c r="R216" s="9">
        <f t="shared" si="77"/>
        <v>0</v>
      </c>
      <c r="S216" s="10"/>
      <c r="T216" s="9">
        <f t="shared" si="78"/>
        <v>0</v>
      </c>
      <c r="U216" s="11"/>
      <c r="V216" s="9">
        <f t="shared" si="79"/>
        <v>0</v>
      </c>
      <c r="W216" s="11"/>
      <c r="X216" s="9">
        <f t="shared" si="80"/>
        <v>0</v>
      </c>
      <c r="Y216" s="10"/>
      <c r="Z216" s="9">
        <f t="shared" si="88"/>
        <v>0</v>
      </c>
      <c r="AA216" s="11"/>
      <c r="AB216" s="9">
        <f t="shared" si="89"/>
        <v>0</v>
      </c>
      <c r="AC216" s="11"/>
      <c r="AD216" s="9">
        <f t="shared" si="81"/>
        <v>0</v>
      </c>
      <c r="AE216" s="11"/>
      <c r="AF216" s="9">
        <f t="shared" si="82"/>
        <v>0</v>
      </c>
      <c r="AG216" s="11"/>
      <c r="AH216" s="9">
        <f t="shared" si="83"/>
        <v>0</v>
      </c>
      <c r="AI216" s="11"/>
      <c r="AJ216" s="9">
        <f t="shared" si="72"/>
        <v>0</v>
      </c>
      <c r="AK216" s="11"/>
      <c r="AL216" s="9">
        <f t="shared" si="73"/>
        <v>0</v>
      </c>
      <c r="AM216" s="10"/>
      <c r="AN216" s="12">
        <f t="shared" si="84"/>
        <v>0</v>
      </c>
      <c r="AO216" s="13">
        <f t="shared" si="90"/>
        <v>0</v>
      </c>
    </row>
    <row r="217" spans="1:41" hidden="1" x14ac:dyDescent="0.25">
      <c r="A217" s="14" t="s">
        <v>208</v>
      </c>
      <c r="B217" s="15" t="s">
        <v>485</v>
      </c>
      <c r="C217" s="44" t="s">
        <v>15</v>
      </c>
      <c r="D217" s="56">
        <v>347.75</v>
      </c>
      <c r="E217" s="70">
        <v>0</v>
      </c>
      <c r="F217" s="9">
        <f t="shared" si="85"/>
        <v>0</v>
      </c>
      <c r="G217" s="69">
        <v>0</v>
      </c>
      <c r="H217" s="9">
        <f t="shared" si="86"/>
        <v>0</v>
      </c>
      <c r="I217" s="10"/>
      <c r="J217" s="9">
        <f t="shared" si="74"/>
        <v>0</v>
      </c>
      <c r="K217" s="11"/>
      <c r="L217" s="9">
        <f t="shared" si="75"/>
        <v>0</v>
      </c>
      <c r="M217" s="10"/>
      <c r="N217" s="9">
        <f t="shared" si="87"/>
        <v>0</v>
      </c>
      <c r="O217" s="10"/>
      <c r="P217" s="9">
        <f t="shared" si="76"/>
        <v>0</v>
      </c>
      <c r="Q217" s="10"/>
      <c r="R217" s="9">
        <f t="shared" si="77"/>
        <v>0</v>
      </c>
      <c r="S217" s="10"/>
      <c r="T217" s="9">
        <f t="shared" si="78"/>
        <v>0</v>
      </c>
      <c r="U217" s="11"/>
      <c r="V217" s="9">
        <f t="shared" si="79"/>
        <v>0</v>
      </c>
      <c r="W217" s="11"/>
      <c r="X217" s="9">
        <f t="shared" si="80"/>
        <v>0</v>
      </c>
      <c r="Y217" s="10"/>
      <c r="Z217" s="9">
        <f t="shared" si="88"/>
        <v>0</v>
      </c>
      <c r="AA217" s="11"/>
      <c r="AB217" s="9">
        <f t="shared" si="89"/>
        <v>0</v>
      </c>
      <c r="AC217" s="11"/>
      <c r="AD217" s="9">
        <f t="shared" si="81"/>
        <v>0</v>
      </c>
      <c r="AE217" s="11"/>
      <c r="AF217" s="9">
        <f t="shared" si="82"/>
        <v>0</v>
      </c>
      <c r="AG217" s="11"/>
      <c r="AH217" s="9">
        <f t="shared" si="83"/>
        <v>0</v>
      </c>
      <c r="AI217" s="11"/>
      <c r="AJ217" s="9">
        <f t="shared" si="72"/>
        <v>0</v>
      </c>
      <c r="AK217" s="11"/>
      <c r="AL217" s="9">
        <f t="shared" si="73"/>
        <v>0</v>
      </c>
      <c r="AM217" s="10"/>
      <c r="AN217" s="12">
        <f t="shared" si="84"/>
        <v>0</v>
      </c>
      <c r="AO217" s="13">
        <f t="shared" si="90"/>
        <v>0</v>
      </c>
    </row>
    <row r="218" spans="1:41" hidden="1" x14ac:dyDescent="0.25">
      <c r="A218" s="14" t="s">
        <v>208</v>
      </c>
      <c r="B218" s="15" t="s">
        <v>486</v>
      </c>
      <c r="C218" s="44" t="s">
        <v>15</v>
      </c>
      <c r="D218" s="56">
        <v>347.75</v>
      </c>
      <c r="E218" s="70">
        <v>0</v>
      </c>
      <c r="F218" s="9">
        <f t="shared" si="85"/>
        <v>0</v>
      </c>
      <c r="G218" s="69">
        <v>0</v>
      </c>
      <c r="H218" s="9">
        <f t="shared" si="86"/>
        <v>0</v>
      </c>
      <c r="I218" s="10"/>
      <c r="J218" s="9">
        <f t="shared" si="74"/>
        <v>0</v>
      </c>
      <c r="K218" s="11"/>
      <c r="L218" s="9">
        <f t="shared" si="75"/>
        <v>0</v>
      </c>
      <c r="M218" s="10"/>
      <c r="N218" s="9">
        <f t="shared" si="87"/>
        <v>0</v>
      </c>
      <c r="O218" s="10"/>
      <c r="P218" s="9">
        <f t="shared" si="76"/>
        <v>0</v>
      </c>
      <c r="Q218" s="10"/>
      <c r="R218" s="9">
        <f t="shared" si="77"/>
        <v>0</v>
      </c>
      <c r="S218" s="10"/>
      <c r="T218" s="9">
        <f t="shared" si="78"/>
        <v>0</v>
      </c>
      <c r="U218" s="11"/>
      <c r="V218" s="9">
        <f t="shared" si="79"/>
        <v>0</v>
      </c>
      <c r="W218" s="11"/>
      <c r="X218" s="9">
        <f t="shared" si="80"/>
        <v>0</v>
      </c>
      <c r="Y218" s="10"/>
      <c r="Z218" s="9">
        <f t="shared" si="88"/>
        <v>0</v>
      </c>
      <c r="AA218" s="11"/>
      <c r="AB218" s="9">
        <f t="shared" si="89"/>
        <v>0</v>
      </c>
      <c r="AC218" s="11"/>
      <c r="AD218" s="9">
        <f t="shared" si="81"/>
        <v>0</v>
      </c>
      <c r="AE218" s="11"/>
      <c r="AF218" s="9">
        <f t="shared" si="82"/>
        <v>0</v>
      </c>
      <c r="AG218" s="11"/>
      <c r="AH218" s="9">
        <f t="shared" si="83"/>
        <v>0</v>
      </c>
      <c r="AI218" s="11"/>
      <c r="AJ218" s="9">
        <f t="shared" si="72"/>
        <v>0</v>
      </c>
      <c r="AK218" s="11"/>
      <c r="AL218" s="9">
        <f t="shared" si="73"/>
        <v>0</v>
      </c>
      <c r="AM218" s="10"/>
      <c r="AN218" s="12">
        <f t="shared" si="84"/>
        <v>0</v>
      </c>
      <c r="AO218" s="13">
        <f t="shared" si="90"/>
        <v>0</v>
      </c>
    </row>
    <row r="219" spans="1:41" hidden="1" x14ac:dyDescent="0.25">
      <c r="A219" s="14" t="s">
        <v>208</v>
      </c>
      <c r="B219" s="15" t="s">
        <v>487</v>
      </c>
      <c r="C219" s="44" t="s">
        <v>15</v>
      </c>
      <c r="D219" s="56">
        <v>347.75</v>
      </c>
      <c r="E219" s="70">
        <v>0</v>
      </c>
      <c r="F219" s="9">
        <f t="shared" si="85"/>
        <v>0</v>
      </c>
      <c r="G219" s="69">
        <v>0</v>
      </c>
      <c r="H219" s="9">
        <f t="shared" si="86"/>
        <v>0</v>
      </c>
      <c r="I219" s="10"/>
      <c r="J219" s="9">
        <f t="shared" si="74"/>
        <v>0</v>
      </c>
      <c r="K219" s="11"/>
      <c r="L219" s="9">
        <f t="shared" si="75"/>
        <v>0</v>
      </c>
      <c r="M219" s="10"/>
      <c r="N219" s="9">
        <f t="shared" si="87"/>
        <v>0</v>
      </c>
      <c r="O219" s="10"/>
      <c r="P219" s="9">
        <f t="shared" si="76"/>
        <v>0</v>
      </c>
      <c r="Q219" s="10"/>
      <c r="R219" s="9">
        <f t="shared" si="77"/>
        <v>0</v>
      </c>
      <c r="S219" s="10"/>
      <c r="T219" s="9">
        <f t="shared" si="78"/>
        <v>0</v>
      </c>
      <c r="U219" s="11"/>
      <c r="V219" s="9">
        <f t="shared" si="79"/>
        <v>0</v>
      </c>
      <c r="W219" s="11"/>
      <c r="X219" s="9">
        <f t="shared" si="80"/>
        <v>0</v>
      </c>
      <c r="Y219" s="10"/>
      <c r="Z219" s="9">
        <f t="shared" si="88"/>
        <v>0</v>
      </c>
      <c r="AA219" s="11"/>
      <c r="AB219" s="9">
        <f t="shared" si="89"/>
        <v>0</v>
      </c>
      <c r="AC219" s="11"/>
      <c r="AD219" s="9">
        <f t="shared" si="81"/>
        <v>0</v>
      </c>
      <c r="AE219" s="11"/>
      <c r="AF219" s="9">
        <f t="shared" si="82"/>
        <v>0</v>
      </c>
      <c r="AG219" s="11"/>
      <c r="AH219" s="9">
        <f t="shared" si="83"/>
        <v>0</v>
      </c>
      <c r="AI219" s="11"/>
      <c r="AJ219" s="9">
        <f t="shared" si="72"/>
        <v>0</v>
      </c>
      <c r="AK219" s="11"/>
      <c r="AL219" s="9">
        <f t="shared" si="73"/>
        <v>0</v>
      </c>
      <c r="AM219" s="10"/>
      <c r="AN219" s="12">
        <f t="shared" si="84"/>
        <v>0</v>
      </c>
      <c r="AO219" s="13">
        <f t="shared" si="90"/>
        <v>0</v>
      </c>
    </row>
    <row r="220" spans="1:41" hidden="1" x14ac:dyDescent="0.25">
      <c r="A220" s="14" t="s">
        <v>208</v>
      </c>
      <c r="B220" s="15" t="s">
        <v>219</v>
      </c>
      <c r="C220" s="44" t="s">
        <v>15</v>
      </c>
      <c r="D220" s="56">
        <v>11.5</v>
      </c>
      <c r="E220" s="70">
        <v>0</v>
      </c>
      <c r="F220" s="9">
        <f t="shared" si="85"/>
        <v>0</v>
      </c>
      <c r="G220" s="69">
        <v>0</v>
      </c>
      <c r="H220" s="9">
        <f t="shared" si="86"/>
        <v>0</v>
      </c>
      <c r="I220" s="10"/>
      <c r="J220" s="9">
        <f t="shared" si="74"/>
        <v>0</v>
      </c>
      <c r="K220" s="11"/>
      <c r="L220" s="9">
        <f t="shared" si="75"/>
        <v>0</v>
      </c>
      <c r="M220" s="10"/>
      <c r="N220" s="9">
        <f t="shared" si="87"/>
        <v>0</v>
      </c>
      <c r="O220" s="10"/>
      <c r="P220" s="9">
        <f t="shared" si="76"/>
        <v>0</v>
      </c>
      <c r="Q220" s="10"/>
      <c r="R220" s="9">
        <f t="shared" si="77"/>
        <v>0</v>
      </c>
      <c r="S220" s="10"/>
      <c r="T220" s="9">
        <f t="shared" si="78"/>
        <v>0</v>
      </c>
      <c r="U220" s="11"/>
      <c r="V220" s="9">
        <f t="shared" si="79"/>
        <v>0</v>
      </c>
      <c r="W220" s="11"/>
      <c r="X220" s="9">
        <f t="shared" si="80"/>
        <v>0</v>
      </c>
      <c r="Y220" s="10"/>
      <c r="Z220" s="9">
        <f t="shared" si="88"/>
        <v>0</v>
      </c>
      <c r="AA220" s="11"/>
      <c r="AB220" s="9">
        <f t="shared" si="89"/>
        <v>0</v>
      </c>
      <c r="AC220" s="11"/>
      <c r="AD220" s="9">
        <f t="shared" si="81"/>
        <v>0</v>
      </c>
      <c r="AE220" s="11"/>
      <c r="AF220" s="9">
        <f t="shared" si="82"/>
        <v>0</v>
      </c>
      <c r="AG220" s="11"/>
      <c r="AH220" s="9">
        <f t="shared" si="83"/>
        <v>0</v>
      </c>
      <c r="AI220" s="11"/>
      <c r="AJ220" s="9">
        <f t="shared" si="72"/>
        <v>0</v>
      </c>
      <c r="AK220" s="11"/>
      <c r="AL220" s="9">
        <f t="shared" si="73"/>
        <v>0</v>
      </c>
      <c r="AM220" s="10"/>
      <c r="AN220" s="12">
        <f t="shared" si="84"/>
        <v>0</v>
      </c>
      <c r="AO220" s="13">
        <f t="shared" si="90"/>
        <v>0</v>
      </c>
    </row>
    <row r="221" spans="1:41" x14ac:dyDescent="0.25">
      <c r="A221" s="14" t="s">
        <v>208</v>
      </c>
      <c r="B221" s="18" t="s">
        <v>220</v>
      </c>
      <c r="C221" s="44" t="s">
        <v>15</v>
      </c>
      <c r="D221" s="56">
        <v>55</v>
      </c>
      <c r="E221" s="70">
        <v>0</v>
      </c>
      <c r="F221" s="9">
        <f t="shared" si="85"/>
        <v>0</v>
      </c>
      <c r="G221" s="69">
        <v>0</v>
      </c>
      <c r="H221" s="9">
        <f t="shared" si="86"/>
        <v>0</v>
      </c>
      <c r="I221" s="10"/>
      <c r="J221" s="9">
        <f t="shared" si="74"/>
        <v>0</v>
      </c>
      <c r="K221" s="11"/>
      <c r="L221" s="9">
        <f t="shared" si="75"/>
        <v>0</v>
      </c>
      <c r="M221" s="10"/>
      <c r="N221" s="9">
        <f t="shared" si="87"/>
        <v>0</v>
      </c>
      <c r="O221" s="10"/>
      <c r="P221" s="9">
        <f t="shared" si="76"/>
        <v>0</v>
      </c>
      <c r="Q221" s="10"/>
      <c r="R221" s="9">
        <f t="shared" si="77"/>
        <v>0</v>
      </c>
      <c r="S221" s="10"/>
      <c r="T221" s="9">
        <f t="shared" si="78"/>
        <v>0</v>
      </c>
      <c r="U221" s="11"/>
      <c r="V221" s="9">
        <f t="shared" si="79"/>
        <v>0</v>
      </c>
      <c r="W221" s="11"/>
      <c r="X221" s="9">
        <f t="shared" si="80"/>
        <v>0</v>
      </c>
      <c r="Y221" s="10"/>
      <c r="Z221" s="9">
        <f t="shared" si="88"/>
        <v>0</v>
      </c>
      <c r="AA221" s="11"/>
      <c r="AB221" s="9">
        <f t="shared" si="89"/>
        <v>0</v>
      </c>
      <c r="AC221" s="11"/>
      <c r="AD221" s="9">
        <f t="shared" si="81"/>
        <v>0</v>
      </c>
      <c r="AE221" s="11"/>
      <c r="AF221" s="9">
        <f t="shared" si="82"/>
        <v>0</v>
      </c>
      <c r="AG221" s="11"/>
      <c r="AH221" s="9">
        <f t="shared" si="83"/>
        <v>0</v>
      </c>
      <c r="AI221" s="11"/>
      <c r="AJ221" s="9">
        <f t="shared" si="72"/>
        <v>0</v>
      </c>
      <c r="AK221" s="11"/>
      <c r="AL221" s="9">
        <f t="shared" si="73"/>
        <v>0</v>
      </c>
      <c r="AM221" s="10"/>
      <c r="AN221" s="12">
        <f t="shared" si="84"/>
        <v>0</v>
      </c>
      <c r="AO221" s="13">
        <f t="shared" si="90"/>
        <v>0</v>
      </c>
    </row>
    <row r="222" spans="1:41" hidden="1" x14ac:dyDescent="0.25">
      <c r="A222" s="14" t="s">
        <v>208</v>
      </c>
      <c r="B222" s="18" t="s">
        <v>221</v>
      </c>
      <c r="C222" s="44" t="s">
        <v>15</v>
      </c>
      <c r="D222" s="56">
        <v>1.71</v>
      </c>
      <c r="E222" s="70">
        <v>0</v>
      </c>
      <c r="F222" s="9">
        <f t="shared" si="85"/>
        <v>0</v>
      </c>
      <c r="G222" s="69">
        <v>0</v>
      </c>
      <c r="H222" s="9">
        <f t="shared" si="86"/>
        <v>0</v>
      </c>
      <c r="I222" s="10"/>
      <c r="J222" s="9">
        <f t="shared" si="74"/>
        <v>0</v>
      </c>
      <c r="K222" s="11"/>
      <c r="L222" s="9">
        <f t="shared" si="75"/>
        <v>0</v>
      </c>
      <c r="M222" s="10"/>
      <c r="N222" s="9">
        <f t="shared" si="87"/>
        <v>0</v>
      </c>
      <c r="O222" s="10"/>
      <c r="P222" s="9">
        <f t="shared" si="76"/>
        <v>0</v>
      </c>
      <c r="Q222" s="10"/>
      <c r="R222" s="9">
        <f t="shared" si="77"/>
        <v>0</v>
      </c>
      <c r="S222" s="10"/>
      <c r="T222" s="9">
        <f t="shared" si="78"/>
        <v>0</v>
      </c>
      <c r="U222" s="11"/>
      <c r="V222" s="9">
        <f t="shared" si="79"/>
        <v>0</v>
      </c>
      <c r="W222" s="11"/>
      <c r="X222" s="9">
        <f t="shared" si="80"/>
        <v>0</v>
      </c>
      <c r="Y222" s="10"/>
      <c r="Z222" s="9">
        <f t="shared" si="88"/>
        <v>0</v>
      </c>
      <c r="AA222" s="11"/>
      <c r="AB222" s="9">
        <f t="shared" si="89"/>
        <v>0</v>
      </c>
      <c r="AC222" s="11"/>
      <c r="AD222" s="9">
        <f t="shared" si="81"/>
        <v>0</v>
      </c>
      <c r="AE222" s="11"/>
      <c r="AF222" s="9">
        <f t="shared" si="82"/>
        <v>0</v>
      </c>
      <c r="AG222" s="11"/>
      <c r="AH222" s="9">
        <f t="shared" si="83"/>
        <v>0</v>
      </c>
      <c r="AI222" s="11"/>
      <c r="AJ222" s="9">
        <f t="shared" si="72"/>
        <v>0</v>
      </c>
      <c r="AK222" s="11"/>
      <c r="AL222" s="9">
        <f t="shared" si="73"/>
        <v>0</v>
      </c>
      <c r="AM222" s="10"/>
      <c r="AN222" s="12">
        <f t="shared" si="84"/>
        <v>0</v>
      </c>
      <c r="AO222" s="13">
        <f t="shared" si="90"/>
        <v>0</v>
      </c>
    </row>
    <row r="223" spans="1:41" x14ac:dyDescent="0.25">
      <c r="A223" s="14" t="s">
        <v>208</v>
      </c>
      <c r="B223" s="15" t="s">
        <v>222</v>
      </c>
      <c r="C223" s="44" t="s">
        <v>15</v>
      </c>
      <c r="D223" s="56">
        <v>64</v>
      </c>
      <c r="E223" s="70">
        <v>0</v>
      </c>
      <c r="F223" s="9">
        <f t="shared" si="85"/>
        <v>0</v>
      </c>
      <c r="G223" s="69">
        <v>0</v>
      </c>
      <c r="H223" s="9">
        <f t="shared" si="86"/>
        <v>0</v>
      </c>
      <c r="I223" s="10"/>
      <c r="J223" s="9">
        <f t="shared" si="74"/>
        <v>0</v>
      </c>
      <c r="K223" s="11"/>
      <c r="L223" s="9">
        <f t="shared" si="75"/>
        <v>0</v>
      </c>
      <c r="M223" s="10"/>
      <c r="N223" s="9">
        <f t="shared" si="87"/>
        <v>0</v>
      </c>
      <c r="O223" s="10"/>
      <c r="P223" s="9">
        <f t="shared" si="76"/>
        <v>0</v>
      </c>
      <c r="Q223" s="10"/>
      <c r="R223" s="9">
        <f t="shared" si="77"/>
        <v>0</v>
      </c>
      <c r="S223" s="10"/>
      <c r="T223" s="9">
        <f t="shared" si="78"/>
        <v>0</v>
      </c>
      <c r="U223" s="11"/>
      <c r="V223" s="9">
        <f t="shared" si="79"/>
        <v>0</v>
      </c>
      <c r="W223" s="11"/>
      <c r="X223" s="9">
        <f t="shared" si="80"/>
        <v>0</v>
      </c>
      <c r="Y223" s="10"/>
      <c r="Z223" s="9">
        <f t="shared" si="88"/>
        <v>0</v>
      </c>
      <c r="AA223" s="11"/>
      <c r="AB223" s="9">
        <f t="shared" si="89"/>
        <v>0</v>
      </c>
      <c r="AC223" s="11"/>
      <c r="AD223" s="9">
        <f t="shared" si="81"/>
        <v>0</v>
      </c>
      <c r="AE223" s="11"/>
      <c r="AF223" s="9">
        <f t="shared" si="82"/>
        <v>0</v>
      </c>
      <c r="AG223" s="11"/>
      <c r="AH223" s="9">
        <f t="shared" si="83"/>
        <v>0</v>
      </c>
      <c r="AI223" s="11"/>
      <c r="AJ223" s="9">
        <f t="shared" si="72"/>
        <v>0</v>
      </c>
      <c r="AK223" s="11"/>
      <c r="AL223" s="9">
        <f t="shared" si="73"/>
        <v>0</v>
      </c>
      <c r="AM223" s="10"/>
      <c r="AN223" s="12">
        <f t="shared" si="84"/>
        <v>0</v>
      </c>
      <c r="AO223" s="13">
        <f t="shared" si="90"/>
        <v>0</v>
      </c>
    </row>
    <row r="224" spans="1:41" hidden="1" x14ac:dyDescent="0.25">
      <c r="A224" s="14" t="s">
        <v>208</v>
      </c>
      <c r="B224" s="15" t="s">
        <v>443</v>
      </c>
      <c r="C224" s="44" t="s">
        <v>444</v>
      </c>
      <c r="D224" s="56">
        <v>55</v>
      </c>
      <c r="E224" s="70">
        <v>0</v>
      </c>
      <c r="F224" s="9">
        <f t="shared" si="85"/>
        <v>0</v>
      </c>
      <c r="G224" s="69">
        <v>0</v>
      </c>
      <c r="H224" s="9">
        <f t="shared" si="86"/>
        <v>0</v>
      </c>
      <c r="I224" s="10"/>
      <c r="J224" s="9">
        <f t="shared" si="74"/>
        <v>0</v>
      </c>
      <c r="K224" s="11"/>
      <c r="L224" s="9">
        <f t="shared" si="75"/>
        <v>0</v>
      </c>
      <c r="M224" s="10"/>
      <c r="N224" s="9">
        <f t="shared" si="87"/>
        <v>0</v>
      </c>
      <c r="O224" s="10"/>
      <c r="P224" s="9">
        <f t="shared" si="76"/>
        <v>0</v>
      </c>
      <c r="Q224" s="10"/>
      <c r="R224" s="9">
        <f t="shared" si="77"/>
        <v>0</v>
      </c>
      <c r="S224" s="10"/>
      <c r="T224" s="9">
        <f t="shared" si="78"/>
        <v>0</v>
      </c>
      <c r="U224" s="11"/>
      <c r="V224" s="9">
        <f t="shared" si="79"/>
        <v>0</v>
      </c>
      <c r="W224" s="11"/>
      <c r="X224" s="9">
        <f t="shared" si="80"/>
        <v>0</v>
      </c>
      <c r="Y224" s="10"/>
      <c r="Z224" s="9">
        <f t="shared" si="88"/>
        <v>0</v>
      </c>
      <c r="AA224" s="11"/>
      <c r="AB224" s="9">
        <f t="shared" si="89"/>
        <v>0</v>
      </c>
      <c r="AC224" s="11"/>
      <c r="AD224" s="9">
        <f t="shared" si="81"/>
        <v>0</v>
      </c>
      <c r="AE224" s="11"/>
      <c r="AF224" s="9">
        <f t="shared" si="82"/>
        <v>0</v>
      </c>
      <c r="AG224" s="11"/>
      <c r="AH224" s="9">
        <f t="shared" si="83"/>
        <v>0</v>
      </c>
      <c r="AI224" s="11"/>
      <c r="AJ224" s="9">
        <f t="shared" si="72"/>
        <v>0</v>
      </c>
      <c r="AK224" s="11"/>
      <c r="AL224" s="9">
        <f t="shared" si="73"/>
        <v>0</v>
      </c>
      <c r="AM224" s="10"/>
      <c r="AN224" s="12">
        <f t="shared" si="84"/>
        <v>0</v>
      </c>
      <c r="AO224" s="13">
        <f t="shared" si="90"/>
        <v>0</v>
      </c>
    </row>
    <row r="225" spans="1:41" x14ac:dyDescent="0.25">
      <c r="A225" s="14" t="s">
        <v>208</v>
      </c>
      <c r="B225" s="15" t="s">
        <v>460</v>
      </c>
      <c r="C225" s="44" t="s">
        <v>15</v>
      </c>
      <c r="D225" s="56">
        <v>55.5</v>
      </c>
      <c r="E225" s="70">
        <v>0</v>
      </c>
      <c r="F225" s="9">
        <f t="shared" si="85"/>
        <v>0</v>
      </c>
      <c r="G225" s="69">
        <v>0</v>
      </c>
      <c r="H225" s="9">
        <f t="shared" si="86"/>
        <v>0</v>
      </c>
      <c r="I225" s="10"/>
      <c r="J225" s="9">
        <f t="shared" si="74"/>
        <v>0</v>
      </c>
      <c r="K225" s="11"/>
      <c r="L225" s="9">
        <f t="shared" si="75"/>
        <v>0</v>
      </c>
      <c r="M225" s="10"/>
      <c r="N225" s="9">
        <f t="shared" si="87"/>
        <v>0</v>
      </c>
      <c r="O225" s="10"/>
      <c r="P225" s="9">
        <f t="shared" si="76"/>
        <v>0</v>
      </c>
      <c r="Q225" s="10"/>
      <c r="R225" s="9">
        <f t="shared" si="77"/>
        <v>0</v>
      </c>
      <c r="S225" s="10"/>
      <c r="T225" s="9">
        <f t="shared" si="78"/>
        <v>0</v>
      </c>
      <c r="U225" s="11"/>
      <c r="V225" s="9">
        <f t="shared" si="79"/>
        <v>0</v>
      </c>
      <c r="W225" s="11"/>
      <c r="X225" s="9">
        <f t="shared" si="80"/>
        <v>0</v>
      </c>
      <c r="Y225" s="10"/>
      <c r="Z225" s="9">
        <f t="shared" si="88"/>
        <v>0</v>
      </c>
      <c r="AA225" s="11"/>
      <c r="AB225" s="9">
        <f t="shared" si="89"/>
        <v>0</v>
      </c>
      <c r="AC225" s="11"/>
      <c r="AD225" s="9">
        <f t="shared" si="81"/>
        <v>0</v>
      </c>
      <c r="AE225" s="11"/>
      <c r="AF225" s="9">
        <f t="shared" si="82"/>
        <v>0</v>
      </c>
      <c r="AG225" s="11"/>
      <c r="AH225" s="9">
        <f t="shared" si="83"/>
        <v>0</v>
      </c>
      <c r="AI225" s="11"/>
      <c r="AJ225" s="9">
        <f t="shared" si="72"/>
        <v>0</v>
      </c>
      <c r="AK225" s="11"/>
      <c r="AL225" s="9">
        <f t="shared" si="73"/>
        <v>0</v>
      </c>
      <c r="AM225" s="10"/>
      <c r="AN225" s="12">
        <f t="shared" si="84"/>
        <v>0</v>
      </c>
      <c r="AO225" s="13">
        <f t="shared" si="90"/>
        <v>0</v>
      </c>
    </row>
    <row r="226" spans="1:41" x14ac:dyDescent="0.25">
      <c r="A226" s="14" t="s">
        <v>208</v>
      </c>
      <c r="B226" s="15" t="s">
        <v>404</v>
      </c>
      <c r="C226" s="44" t="s">
        <v>15</v>
      </c>
      <c r="D226" s="59">
        <v>0</v>
      </c>
      <c r="E226" s="70">
        <v>0</v>
      </c>
      <c r="F226" s="9">
        <f t="shared" si="85"/>
        <v>0</v>
      </c>
      <c r="G226" s="69">
        <v>0</v>
      </c>
      <c r="H226" s="9">
        <f t="shared" si="86"/>
        <v>0</v>
      </c>
      <c r="I226" s="10"/>
      <c r="J226" s="9">
        <f t="shared" si="74"/>
        <v>0</v>
      </c>
      <c r="K226" s="11"/>
      <c r="L226" s="9">
        <f t="shared" si="75"/>
        <v>0</v>
      </c>
      <c r="M226" s="10"/>
      <c r="N226" s="9">
        <f t="shared" si="87"/>
        <v>0</v>
      </c>
      <c r="O226" s="10"/>
      <c r="P226" s="9">
        <f t="shared" si="76"/>
        <v>0</v>
      </c>
      <c r="Q226" s="10"/>
      <c r="R226" s="9">
        <f t="shared" si="77"/>
        <v>0</v>
      </c>
      <c r="S226" s="10"/>
      <c r="T226" s="9">
        <f t="shared" si="78"/>
        <v>0</v>
      </c>
      <c r="U226" s="11"/>
      <c r="V226" s="9">
        <f t="shared" si="79"/>
        <v>0</v>
      </c>
      <c r="W226" s="11"/>
      <c r="X226" s="9">
        <f t="shared" si="80"/>
        <v>0</v>
      </c>
      <c r="Y226" s="10"/>
      <c r="Z226" s="9">
        <f t="shared" si="88"/>
        <v>0</v>
      </c>
      <c r="AA226" s="11"/>
      <c r="AB226" s="9">
        <f t="shared" si="89"/>
        <v>0</v>
      </c>
      <c r="AC226" s="11"/>
      <c r="AD226" s="9">
        <f t="shared" si="81"/>
        <v>0</v>
      </c>
      <c r="AE226" s="11"/>
      <c r="AF226" s="9">
        <f t="shared" si="82"/>
        <v>0</v>
      </c>
      <c r="AG226" s="11"/>
      <c r="AH226" s="9">
        <f t="shared" si="83"/>
        <v>0</v>
      </c>
      <c r="AI226" s="11"/>
      <c r="AJ226" s="9">
        <f t="shared" si="72"/>
        <v>0</v>
      </c>
      <c r="AK226" s="11"/>
      <c r="AL226" s="9">
        <f t="shared" si="73"/>
        <v>0</v>
      </c>
      <c r="AM226" s="10"/>
      <c r="AN226" s="12">
        <f t="shared" si="84"/>
        <v>0</v>
      </c>
      <c r="AO226" s="13">
        <f t="shared" si="90"/>
        <v>0</v>
      </c>
    </row>
    <row r="227" spans="1:41" x14ac:dyDescent="0.25">
      <c r="A227" s="14" t="s">
        <v>208</v>
      </c>
      <c r="B227" s="15" t="s">
        <v>461</v>
      </c>
      <c r="C227" s="44" t="s">
        <v>15</v>
      </c>
      <c r="D227" s="56">
        <v>47.5</v>
      </c>
      <c r="E227" s="70">
        <v>0</v>
      </c>
      <c r="F227" s="9">
        <f t="shared" si="85"/>
        <v>0</v>
      </c>
      <c r="G227" s="69">
        <v>0</v>
      </c>
      <c r="H227" s="9">
        <f t="shared" si="86"/>
        <v>0</v>
      </c>
      <c r="I227" s="10"/>
      <c r="J227" s="9">
        <f t="shared" si="74"/>
        <v>0</v>
      </c>
      <c r="K227" s="11"/>
      <c r="L227" s="9">
        <f t="shared" si="75"/>
        <v>0</v>
      </c>
      <c r="M227" s="10"/>
      <c r="N227" s="9">
        <f t="shared" si="87"/>
        <v>0</v>
      </c>
      <c r="O227" s="10"/>
      <c r="P227" s="9">
        <f t="shared" si="76"/>
        <v>0</v>
      </c>
      <c r="Q227" s="10"/>
      <c r="R227" s="9">
        <f t="shared" si="77"/>
        <v>0</v>
      </c>
      <c r="S227" s="10"/>
      <c r="T227" s="9">
        <f t="shared" si="78"/>
        <v>0</v>
      </c>
      <c r="U227" s="11"/>
      <c r="V227" s="9">
        <f t="shared" si="79"/>
        <v>0</v>
      </c>
      <c r="W227" s="11"/>
      <c r="X227" s="9">
        <f t="shared" si="80"/>
        <v>0</v>
      </c>
      <c r="Y227" s="10"/>
      <c r="Z227" s="9">
        <f t="shared" si="88"/>
        <v>0</v>
      </c>
      <c r="AA227" s="11"/>
      <c r="AB227" s="9">
        <f t="shared" si="89"/>
        <v>0</v>
      </c>
      <c r="AC227" s="11"/>
      <c r="AD227" s="9">
        <f t="shared" si="81"/>
        <v>0</v>
      </c>
      <c r="AE227" s="11"/>
      <c r="AF227" s="9">
        <f t="shared" si="82"/>
        <v>0</v>
      </c>
      <c r="AG227" s="11"/>
      <c r="AH227" s="9">
        <f t="shared" si="83"/>
        <v>0</v>
      </c>
      <c r="AI227" s="11"/>
      <c r="AJ227" s="9">
        <f t="shared" si="72"/>
        <v>0</v>
      </c>
      <c r="AK227" s="11"/>
      <c r="AL227" s="9">
        <f t="shared" si="73"/>
        <v>0</v>
      </c>
      <c r="AM227" s="10"/>
      <c r="AN227" s="12">
        <f t="shared" si="84"/>
        <v>0</v>
      </c>
      <c r="AO227" s="13">
        <f t="shared" si="90"/>
        <v>0</v>
      </c>
    </row>
    <row r="228" spans="1:41" x14ac:dyDescent="0.25">
      <c r="A228" s="14" t="s">
        <v>208</v>
      </c>
      <c r="B228" s="15" t="s">
        <v>405</v>
      </c>
      <c r="C228" s="44" t="s">
        <v>15</v>
      </c>
      <c r="D228" s="59">
        <v>0</v>
      </c>
      <c r="E228" s="70">
        <v>0</v>
      </c>
      <c r="F228" s="9">
        <f t="shared" si="85"/>
        <v>0</v>
      </c>
      <c r="G228" s="69">
        <v>0</v>
      </c>
      <c r="H228" s="9">
        <f t="shared" si="86"/>
        <v>0</v>
      </c>
      <c r="I228" s="10"/>
      <c r="J228" s="9">
        <f t="shared" si="74"/>
        <v>0</v>
      </c>
      <c r="K228" s="11"/>
      <c r="L228" s="9">
        <f t="shared" si="75"/>
        <v>0</v>
      </c>
      <c r="M228" s="10"/>
      <c r="N228" s="9">
        <f t="shared" si="87"/>
        <v>0</v>
      </c>
      <c r="O228" s="10"/>
      <c r="P228" s="9">
        <f t="shared" si="76"/>
        <v>0</v>
      </c>
      <c r="Q228" s="10"/>
      <c r="R228" s="9">
        <f t="shared" si="77"/>
        <v>0</v>
      </c>
      <c r="S228" s="10"/>
      <c r="T228" s="9">
        <f t="shared" si="78"/>
        <v>0</v>
      </c>
      <c r="U228" s="11"/>
      <c r="V228" s="9">
        <f t="shared" si="79"/>
        <v>0</v>
      </c>
      <c r="W228" s="11"/>
      <c r="X228" s="9">
        <f t="shared" si="80"/>
        <v>0</v>
      </c>
      <c r="Y228" s="10"/>
      <c r="Z228" s="9">
        <f t="shared" si="88"/>
        <v>0</v>
      </c>
      <c r="AA228" s="11"/>
      <c r="AB228" s="9">
        <f t="shared" si="89"/>
        <v>0</v>
      </c>
      <c r="AC228" s="11"/>
      <c r="AD228" s="9">
        <f t="shared" si="81"/>
        <v>0</v>
      </c>
      <c r="AE228" s="11"/>
      <c r="AF228" s="9">
        <f t="shared" si="82"/>
        <v>0</v>
      </c>
      <c r="AG228" s="11"/>
      <c r="AH228" s="9">
        <f t="shared" si="83"/>
        <v>0</v>
      </c>
      <c r="AI228" s="11"/>
      <c r="AJ228" s="9">
        <f t="shared" si="72"/>
        <v>0</v>
      </c>
      <c r="AK228" s="11"/>
      <c r="AL228" s="9">
        <f t="shared" si="73"/>
        <v>0</v>
      </c>
      <c r="AM228" s="10"/>
      <c r="AN228" s="12">
        <f t="shared" si="84"/>
        <v>0</v>
      </c>
      <c r="AO228" s="13">
        <f t="shared" si="90"/>
        <v>0</v>
      </c>
    </row>
    <row r="229" spans="1:41" x14ac:dyDescent="0.25">
      <c r="A229" s="14" t="s">
        <v>208</v>
      </c>
      <c r="B229" s="15" t="s">
        <v>223</v>
      </c>
      <c r="C229" s="44" t="s">
        <v>15</v>
      </c>
      <c r="D229" s="56">
        <v>55.5</v>
      </c>
      <c r="E229" s="70">
        <v>3</v>
      </c>
      <c r="F229" s="9">
        <f t="shared" si="85"/>
        <v>166.5</v>
      </c>
      <c r="G229" s="69">
        <v>0</v>
      </c>
      <c r="H229" s="9">
        <f t="shared" si="86"/>
        <v>0</v>
      </c>
      <c r="I229" s="10"/>
      <c r="J229" s="9">
        <f t="shared" si="74"/>
        <v>0</v>
      </c>
      <c r="K229" s="11"/>
      <c r="L229" s="9">
        <f t="shared" si="75"/>
        <v>0</v>
      </c>
      <c r="M229" s="10"/>
      <c r="N229" s="9">
        <f t="shared" si="87"/>
        <v>0</v>
      </c>
      <c r="O229" s="10"/>
      <c r="P229" s="9">
        <f t="shared" si="76"/>
        <v>0</v>
      </c>
      <c r="Q229" s="10"/>
      <c r="R229" s="9">
        <f t="shared" si="77"/>
        <v>0</v>
      </c>
      <c r="S229" s="10"/>
      <c r="T229" s="9">
        <f t="shared" si="78"/>
        <v>0</v>
      </c>
      <c r="U229" s="11"/>
      <c r="V229" s="9">
        <f t="shared" si="79"/>
        <v>0</v>
      </c>
      <c r="W229" s="11"/>
      <c r="X229" s="9">
        <f t="shared" si="80"/>
        <v>0</v>
      </c>
      <c r="Y229" s="10"/>
      <c r="Z229" s="9">
        <f t="shared" si="88"/>
        <v>0</v>
      </c>
      <c r="AA229" s="71">
        <v>6</v>
      </c>
      <c r="AB229" s="9">
        <f t="shared" si="89"/>
        <v>386.28</v>
      </c>
      <c r="AC229" s="11"/>
      <c r="AD229" s="9">
        <f t="shared" si="81"/>
        <v>0</v>
      </c>
      <c r="AE229" s="11"/>
      <c r="AF229" s="9">
        <f t="shared" si="82"/>
        <v>0</v>
      </c>
      <c r="AG229" s="11"/>
      <c r="AH229" s="9">
        <f t="shared" si="83"/>
        <v>0</v>
      </c>
      <c r="AI229" s="11"/>
      <c r="AJ229" s="9">
        <f t="shared" si="72"/>
        <v>0</v>
      </c>
      <c r="AK229" s="11"/>
      <c r="AL229" s="9">
        <f t="shared" si="73"/>
        <v>0</v>
      </c>
      <c r="AM229" s="10"/>
      <c r="AN229" s="12">
        <f t="shared" si="84"/>
        <v>0</v>
      </c>
      <c r="AO229" s="13">
        <f t="shared" si="90"/>
        <v>552.78</v>
      </c>
    </row>
    <row r="230" spans="1:41" hidden="1" x14ac:dyDescent="0.25">
      <c r="A230" s="14" t="s">
        <v>208</v>
      </c>
      <c r="B230" s="15" t="s">
        <v>224</v>
      </c>
      <c r="C230" s="44" t="s">
        <v>15</v>
      </c>
      <c r="D230" s="59">
        <v>0</v>
      </c>
      <c r="E230" s="70">
        <v>0</v>
      </c>
      <c r="F230" s="9">
        <f t="shared" si="85"/>
        <v>0</v>
      </c>
      <c r="G230" s="69">
        <v>0</v>
      </c>
      <c r="H230" s="9">
        <f t="shared" si="86"/>
        <v>0</v>
      </c>
      <c r="I230" s="10"/>
      <c r="J230" s="9">
        <f t="shared" si="74"/>
        <v>0</v>
      </c>
      <c r="K230" s="11"/>
      <c r="L230" s="9">
        <f t="shared" si="75"/>
        <v>0</v>
      </c>
      <c r="M230" s="10"/>
      <c r="N230" s="9">
        <f t="shared" si="87"/>
        <v>0</v>
      </c>
      <c r="O230" s="10"/>
      <c r="P230" s="9">
        <f t="shared" si="76"/>
        <v>0</v>
      </c>
      <c r="Q230" s="10"/>
      <c r="R230" s="9">
        <f t="shared" si="77"/>
        <v>0</v>
      </c>
      <c r="S230" s="10"/>
      <c r="T230" s="9">
        <f t="shared" si="78"/>
        <v>0</v>
      </c>
      <c r="U230" s="11"/>
      <c r="V230" s="9">
        <f t="shared" si="79"/>
        <v>0</v>
      </c>
      <c r="W230" s="11"/>
      <c r="X230" s="9">
        <f t="shared" si="80"/>
        <v>0</v>
      </c>
      <c r="Y230" s="10"/>
      <c r="Z230" s="9">
        <f t="shared" si="88"/>
        <v>0</v>
      </c>
      <c r="AA230" s="11"/>
      <c r="AB230" s="9">
        <f t="shared" si="89"/>
        <v>0</v>
      </c>
      <c r="AC230" s="11"/>
      <c r="AD230" s="9">
        <f t="shared" si="81"/>
        <v>0</v>
      </c>
      <c r="AE230" s="11"/>
      <c r="AF230" s="9">
        <f t="shared" si="82"/>
        <v>0</v>
      </c>
      <c r="AG230" s="11"/>
      <c r="AH230" s="9">
        <f t="shared" si="83"/>
        <v>0</v>
      </c>
      <c r="AI230" s="11"/>
      <c r="AJ230" s="9">
        <f t="shared" si="72"/>
        <v>0</v>
      </c>
      <c r="AK230" s="11"/>
      <c r="AL230" s="9">
        <f t="shared" si="73"/>
        <v>0</v>
      </c>
      <c r="AM230" s="10"/>
      <c r="AN230" s="12">
        <f t="shared" si="84"/>
        <v>0</v>
      </c>
      <c r="AO230" s="13">
        <f t="shared" si="90"/>
        <v>0</v>
      </c>
    </row>
    <row r="231" spans="1:41" hidden="1" x14ac:dyDescent="0.25">
      <c r="A231" s="14" t="s">
        <v>208</v>
      </c>
      <c r="B231" s="15" t="s">
        <v>225</v>
      </c>
      <c r="C231" s="44" t="s">
        <v>226</v>
      </c>
      <c r="D231" s="56">
        <f>89.38/100</f>
        <v>0.89379999999999993</v>
      </c>
      <c r="E231" s="70">
        <v>0</v>
      </c>
      <c r="F231" s="9">
        <f t="shared" si="85"/>
        <v>0</v>
      </c>
      <c r="G231" s="69">
        <v>0</v>
      </c>
      <c r="H231" s="9">
        <f t="shared" si="86"/>
        <v>0</v>
      </c>
      <c r="I231" s="10"/>
      <c r="J231" s="9">
        <f t="shared" si="74"/>
        <v>0</v>
      </c>
      <c r="K231" s="11"/>
      <c r="L231" s="9">
        <f t="shared" si="75"/>
        <v>0</v>
      </c>
      <c r="M231" s="10"/>
      <c r="N231" s="9">
        <f>(M231*D231)*1.16</f>
        <v>0</v>
      </c>
      <c r="O231" s="10"/>
      <c r="P231" s="9">
        <f t="shared" si="76"/>
        <v>0</v>
      </c>
      <c r="Q231" s="10"/>
      <c r="R231" s="9">
        <f t="shared" si="77"/>
        <v>0</v>
      </c>
      <c r="S231" s="10"/>
      <c r="T231" s="9">
        <f t="shared" si="78"/>
        <v>0</v>
      </c>
      <c r="U231" s="11"/>
      <c r="V231" s="9">
        <f t="shared" si="79"/>
        <v>0</v>
      </c>
      <c r="W231" s="11"/>
      <c r="X231" s="9">
        <f t="shared" si="80"/>
        <v>0</v>
      </c>
      <c r="Y231" s="10"/>
      <c r="Z231" s="9">
        <f t="shared" si="88"/>
        <v>0</v>
      </c>
      <c r="AA231" s="11"/>
      <c r="AB231" s="9">
        <f t="shared" si="89"/>
        <v>0</v>
      </c>
      <c r="AC231" s="11"/>
      <c r="AD231" s="9">
        <f t="shared" si="81"/>
        <v>0</v>
      </c>
      <c r="AE231" s="11"/>
      <c r="AF231" s="9">
        <f t="shared" si="82"/>
        <v>0</v>
      </c>
      <c r="AG231" s="11"/>
      <c r="AH231" s="9">
        <f t="shared" si="83"/>
        <v>0</v>
      </c>
      <c r="AI231" s="11"/>
      <c r="AJ231" s="9">
        <f t="shared" si="72"/>
        <v>0</v>
      </c>
      <c r="AK231" s="11"/>
      <c r="AL231" s="9">
        <f t="shared" si="73"/>
        <v>0</v>
      </c>
      <c r="AM231" s="10"/>
      <c r="AN231" s="12">
        <f t="shared" si="84"/>
        <v>0</v>
      </c>
      <c r="AO231" s="13">
        <f t="shared" si="90"/>
        <v>0</v>
      </c>
    </row>
    <row r="232" spans="1:41" hidden="1" x14ac:dyDescent="0.25">
      <c r="A232" s="14" t="s">
        <v>208</v>
      </c>
      <c r="B232" s="15" t="s">
        <v>227</v>
      </c>
      <c r="C232" s="44" t="s">
        <v>15</v>
      </c>
      <c r="D232" s="56">
        <v>16.100000000000001</v>
      </c>
      <c r="E232" s="70">
        <v>0</v>
      </c>
      <c r="F232" s="9">
        <f t="shared" si="85"/>
        <v>0</v>
      </c>
      <c r="G232" s="69">
        <v>0</v>
      </c>
      <c r="H232" s="9">
        <f t="shared" si="86"/>
        <v>0</v>
      </c>
      <c r="I232" s="10"/>
      <c r="J232" s="9">
        <f t="shared" si="74"/>
        <v>0</v>
      </c>
      <c r="K232" s="11"/>
      <c r="L232" s="9">
        <f t="shared" si="75"/>
        <v>0</v>
      </c>
      <c r="M232" s="10"/>
      <c r="N232" s="9">
        <f t="shared" si="87"/>
        <v>0</v>
      </c>
      <c r="O232" s="10"/>
      <c r="P232" s="9">
        <f t="shared" si="76"/>
        <v>0</v>
      </c>
      <c r="Q232" s="10"/>
      <c r="R232" s="9">
        <f t="shared" si="77"/>
        <v>0</v>
      </c>
      <c r="S232" s="10"/>
      <c r="T232" s="9">
        <f t="shared" si="78"/>
        <v>0</v>
      </c>
      <c r="U232" s="11"/>
      <c r="V232" s="9">
        <f t="shared" si="79"/>
        <v>0</v>
      </c>
      <c r="W232" s="11"/>
      <c r="X232" s="9">
        <f t="shared" si="80"/>
        <v>0</v>
      </c>
      <c r="Y232" s="10"/>
      <c r="Z232" s="9">
        <f t="shared" si="88"/>
        <v>0</v>
      </c>
      <c r="AA232" s="11"/>
      <c r="AB232" s="9">
        <f t="shared" si="89"/>
        <v>0</v>
      </c>
      <c r="AC232" s="11"/>
      <c r="AD232" s="9">
        <f t="shared" si="81"/>
        <v>0</v>
      </c>
      <c r="AE232" s="11"/>
      <c r="AF232" s="9">
        <f t="shared" si="82"/>
        <v>0</v>
      </c>
      <c r="AG232" s="11"/>
      <c r="AH232" s="9">
        <f t="shared" si="83"/>
        <v>0</v>
      </c>
      <c r="AI232" s="11"/>
      <c r="AJ232" s="9">
        <f t="shared" si="72"/>
        <v>0</v>
      </c>
      <c r="AK232" s="11"/>
      <c r="AL232" s="9">
        <f t="shared" si="73"/>
        <v>0</v>
      </c>
      <c r="AM232" s="10"/>
      <c r="AN232" s="12">
        <f t="shared" si="84"/>
        <v>0</v>
      </c>
      <c r="AO232" s="13">
        <f t="shared" si="90"/>
        <v>0</v>
      </c>
    </row>
    <row r="233" spans="1:41" hidden="1" x14ac:dyDescent="0.25">
      <c r="A233" s="14" t="s">
        <v>208</v>
      </c>
      <c r="B233" s="15" t="s">
        <v>398</v>
      </c>
      <c r="C233" s="44" t="s">
        <v>228</v>
      </c>
      <c r="D233" s="56">
        <v>5</v>
      </c>
      <c r="E233" s="70">
        <v>0</v>
      </c>
      <c r="F233" s="9">
        <f t="shared" si="85"/>
        <v>0</v>
      </c>
      <c r="G233" s="69">
        <v>0</v>
      </c>
      <c r="H233" s="9">
        <f t="shared" si="86"/>
        <v>0</v>
      </c>
      <c r="I233" s="10"/>
      <c r="J233" s="9">
        <f t="shared" si="74"/>
        <v>0</v>
      </c>
      <c r="K233" s="11"/>
      <c r="L233" s="9">
        <f t="shared" si="75"/>
        <v>0</v>
      </c>
      <c r="M233" s="10"/>
      <c r="N233" s="9">
        <f t="shared" si="87"/>
        <v>0</v>
      </c>
      <c r="O233" s="10"/>
      <c r="P233" s="9">
        <f t="shared" si="76"/>
        <v>0</v>
      </c>
      <c r="Q233" s="10"/>
      <c r="R233" s="9">
        <f t="shared" si="77"/>
        <v>0</v>
      </c>
      <c r="S233" s="10"/>
      <c r="T233" s="9">
        <f t="shared" si="78"/>
        <v>0</v>
      </c>
      <c r="U233" s="11"/>
      <c r="V233" s="9">
        <f t="shared" si="79"/>
        <v>0</v>
      </c>
      <c r="W233" s="11"/>
      <c r="X233" s="9">
        <f t="shared" si="80"/>
        <v>0</v>
      </c>
      <c r="Y233" s="10"/>
      <c r="Z233" s="9">
        <f t="shared" si="88"/>
        <v>0</v>
      </c>
      <c r="AA233" s="11"/>
      <c r="AB233" s="9">
        <f>(AA233*D233)*1.16</f>
        <v>0</v>
      </c>
      <c r="AC233" s="11"/>
      <c r="AD233" s="9">
        <f t="shared" si="81"/>
        <v>0</v>
      </c>
      <c r="AE233" s="11"/>
      <c r="AF233" s="9">
        <f t="shared" si="82"/>
        <v>0</v>
      </c>
      <c r="AG233" s="11"/>
      <c r="AH233" s="9">
        <f t="shared" si="83"/>
        <v>0</v>
      </c>
      <c r="AI233" s="11"/>
      <c r="AJ233" s="9">
        <f t="shared" si="72"/>
        <v>0</v>
      </c>
      <c r="AK233" s="11"/>
      <c r="AL233" s="9">
        <f t="shared" si="73"/>
        <v>0</v>
      </c>
      <c r="AM233" s="10"/>
      <c r="AN233" s="12">
        <f t="shared" si="84"/>
        <v>0</v>
      </c>
      <c r="AO233" s="13">
        <f t="shared" si="90"/>
        <v>0</v>
      </c>
    </row>
    <row r="234" spans="1:41" hidden="1" x14ac:dyDescent="0.25">
      <c r="A234" s="14" t="s">
        <v>208</v>
      </c>
      <c r="B234" s="15" t="s">
        <v>229</v>
      </c>
      <c r="C234" s="44" t="s">
        <v>462</v>
      </c>
      <c r="D234" s="56">
        <f>43.1</f>
        <v>43.1</v>
      </c>
      <c r="E234" s="70">
        <v>0</v>
      </c>
      <c r="F234" s="9">
        <f t="shared" si="85"/>
        <v>0</v>
      </c>
      <c r="G234" s="69">
        <v>0</v>
      </c>
      <c r="H234" s="9">
        <f t="shared" si="86"/>
        <v>0</v>
      </c>
      <c r="I234" s="10"/>
      <c r="J234" s="9">
        <f t="shared" si="74"/>
        <v>0</v>
      </c>
      <c r="K234" s="11"/>
      <c r="L234" s="9">
        <f t="shared" si="75"/>
        <v>0</v>
      </c>
      <c r="M234" s="10"/>
      <c r="N234" s="9">
        <f t="shared" si="87"/>
        <v>0</v>
      </c>
      <c r="O234" s="10"/>
      <c r="P234" s="9">
        <f t="shared" si="76"/>
        <v>0</v>
      </c>
      <c r="Q234" s="10"/>
      <c r="R234" s="9">
        <f t="shared" si="77"/>
        <v>0</v>
      </c>
      <c r="S234" s="10"/>
      <c r="T234" s="9">
        <f t="shared" si="78"/>
        <v>0</v>
      </c>
      <c r="U234" s="11"/>
      <c r="V234" s="9">
        <f t="shared" si="79"/>
        <v>0</v>
      </c>
      <c r="W234" s="11"/>
      <c r="X234" s="9">
        <f t="shared" si="80"/>
        <v>0</v>
      </c>
      <c r="Y234" s="10"/>
      <c r="Z234" s="9">
        <f t="shared" si="88"/>
        <v>0</v>
      </c>
      <c r="AA234" s="11"/>
      <c r="AB234" s="9">
        <f t="shared" si="89"/>
        <v>0</v>
      </c>
      <c r="AC234" s="11"/>
      <c r="AD234" s="9">
        <f t="shared" si="81"/>
        <v>0</v>
      </c>
      <c r="AE234" s="11"/>
      <c r="AF234" s="9">
        <f t="shared" si="82"/>
        <v>0</v>
      </c>
      <c r="AG234" s="11"/>
      <c r="AH234" s="9">
        <f t="shared" si="83"/>
        <v>0</v>
      </c>
      <c r="AI234" s="11"/>
      <c r="AJ234" s="9">
        <f t="shared" si="72"/>
        <v>0</v>
      </c>
      <c r="AK234" s="11"/>
      <c r="AL234" s="9">
        <f t="shared" si="73"/>
        <v>0</v>
      </c>
      <c r="AM234" s="10"/>
      <c r="AN234" s="12">
        <f t="shared" si="84"/>
        <v>0</v>
      </c>
      <c r="AO234" s="13">
        <f t="shared" si="90"/>
        <v>0</v>
      </c>
    </row>
    <row r="235" spans="1:41" hidden="1" x14ac:dyDescent="0.25">
      <c r="A235" s="14" t="s">
        <v>208</v>
      </c>
      <c r="B235" s="15" t="s">
        <v>230</v>
      </c>
      <c r="C235" s="44" t="s">
        <v>15</v>
      </c>
      <c r="D235" s="56">
        <f>548/50</f>
        <v>10.96</v>
      </c>
      <c r="E235" s="70">
        <v>0</v>
      </c>
      <c r="F235" s="9">
        <f t="shared" si="85"/>
        <v>0</v>
      </c>
      <c r="G235" s="69">
        <v>0</v>
      </c>
      <c r="H235" s="9">
        <f t="shared" si="86"/>
        <v>0</v>
      </c>
      <c r="I235" s="10"/>
      <c r="J235" s="9">
        <f t="shared" si="74"/>
        <v>0</v>
      </c>
      <c r="K235" s="11"/>
      <c r="L235" s="9">
        <f t="shared" si="75"/>
        <v>0</v>
      </c>
      <c r="M235" s="10"/>
      <c r="N235" s="9">
        <f t="shared" si="87"/>
        <v>0</v>
      </c>
      <c r="O235" s="10"/>
      <c r="P235" s="9">
        <f t="shared" si="76"/>
        <v>0</v>
      </c>
      <c r="Q235" s="10"/>
      <c r="R235" s="9">
        <f t="shared" si="77"/>
        <v>0</v>
      </c>
      <c r="S235" s="10"/>
      <c r="T235" s="9">
        <f t="shared" si="78"/>
        <v>0</v>
      </c>
      <c r="U235" s="11"/>
      <c r="V235" s="9">
        <f t="shared" si="79"/>
        <v>0</v>
      </c>
      <c r="W235" s="11"/>
      <c r="X235" s="9">
        <f t="shared" si="80"/>
        <v>0</v>
      </c>
      <c r="Y235" s="10"/>
      <c r="Z235" s="9">
        <f t="shared" si="88"/>
        <v>0</v>
      </c>
      <c r="AA235" s="11"/>
      <c r="AB235" s="9">
        <f t="shared" si="89"/>
        <v>0</v>
      </c>
      <c r="AC235" s="11"/>
      <c r="AD235" s="9">
        <f t="shared" si="81"/>
        <v>0</v>
      </c>
      <c r="AE235" s="11"/>
      <c r="AF235" s="9">
        <f t="shared" si="82"/>
        <v>0</v>
      </c>
      <c r="AG235" s="11"/>
      <c r="AH235" s="9">
        <f t="shared" si="83"/>
        <v>0</v>
      </c>
      <c r="AI235" s="11"/>
      <c r="AJ235" s="9">
        <f t="shared" si="72"/>
        <v>0</v>
      </c>
      <c r="AK235" s="11"/>
      <c r="AL235" s="9">
        <f t="shared" si="73"/>
        <v>0</v>
      </c>
      <c r="AM235" s="10"/>
      <c r="AN235" s="12">
        <f t="shared" si="84"/>
        <v>0</v>
      </c>
      <c r="AO235" s="13">
        <f t="shared" si="90"/>
        <v>0</v>
      </c>
    </row>
    <row r="236" spans="1:41" hidden="1" x14ac:dyDescent="0.25">
      <c r="A236" s="14" t="s">
        <v>208</v>
      </c>
      <c r="B236" s="15" t="s">
        <v>231</v>
      </c>
      <c r="C236" s="44" t="s">
        <v>440</v>
      </c>
      <c r="D236" s="56">
        <f>359</f>
        <v>359</v>
      </c>
      <c r="E236" s="70">
        <v>0</v>
      </c>
      <c r="F236" s="9">
        <f t="shared" si="85"/>
        <v>0</v>
      </c>
      <c r="G236" s="69">
        <v>0</v>
      </c>
      <c r="H236" s="9">
        <f t="shared" si="86"/>
        <v>0</v>
      </c>
      <c r="I236" s="10"/>
      <c r="J236" s="9">
        <f t="shared" si="74"/>
        <v>0</v>
      </c>
      <c r="K236" s="11"/>
      <c r="L236" s="9">
        <f t="shared" si="75"/>
        <v>0</v>
      </c>
      <c r="M236" s="10"/>
      <c r="N236" s="9">
        <f t="shared" si="87"/>
        <v>0</v>
      </c>
      <c r="O236" s="10"/>
      <c r="P236" s="9">
        <f t="shared" si="76"/>
        <v>0</v>
      </c>
      <c r="Q236" s="10"/>
      <c r="R236" s="9">
        <f t="shared" si="77"/>
        <v>0</v>
      </c>
      <c r="S236" s="10"/>
      <c r="T236" s="9">
        <f t="shared" si="78"/>
        <v>0</v>
      </c>
      <c r="U236" s="80">
        <v>1</v>
      </c>
      <c r="V236" s="9">
        <f t="shared" si="79"/>
        <v>416.44</v>
      </c>
      <c r="W236" s="11"/>
      <c r="X236" s="9">
        <f t="shared" si="80"/>
        <v>0</v>
      </c>
      <c r="Y236" s="10"/>
      <c r="Z236" s="9">
        <f t="shared" si="88"/>
        <v>0</v>
      </c>
      <c r="AA236" s="11"/>
      <c r="AB236" s="9">
        <f t="shared" si="89"/>
        <v>0</v>
      </c>
      <c r="AC236" s="11"/>
      <c r="AD236" s="9">
        <f t="shared" si="81"/>
        <v>0</v>
      </c>
      <c r="AE236" s="11"/>
      <c r="AF236" s="9">
        <f t="shared" si="82"/>
        <v>0</v>
      </c>
      <c r="AG236" s="11"/>
      <c r="AH236" s="9">
        <f t="shared" si="83"/>
        <v>0</v>
      </c>
      <c r="AI236" s="11"/>
      <c r="AJ236" s="9">
        <f t="shared" si="72"/>
        <v>0</v>
      </c>
      <c r="AK236" s="11"/>
      <c r="AL236" s="9">
        <f t="shared" si="73"/>
        <v>0</v>
      </c>
      <c r="AM236" s="10"/>
      <c r="AN236" s="12">
        <f t="shared" si="84"/>
        <v>0</v>
      </c>
      <c r="AO236" s="13">
        <f t="shared" si="90"/>
        <v>416.44</v>
      </c>
    </row>
    <row r="237" spans="1:41" ht="16.5" hidden="1" customHeight="1" x14ac:dyDescent="0.25">
      <c r="A237" s="14" t="s">
        <v>208</v>
      </c>
      <c r="B237" s="15" t="s">
        <v>234</v>
      </c>
      <c r="C237" s="44" t="s">
        <v>15</v>
      </c>
      <c r="D237" s="56">
        <v>69.5</v>
      </c>
      <c r="E237" s="70">
        <v>2</v>
      </c>
      <c r="F237" s="9">
        <f t="shared" si="85"/>
        <v>139</v>
      </c>
      <c r="G237" s="69">
        <v>0</v>
      </c>
      <c r="H237" s="9">
        <f t="shared" si="86"/>
        <v>0</v>
      </c>
      <c r="I237" s="10"/>
      <c r="J237" s="9">
        <f t="shared" si="74"/>
        <v>0</v>
      </c>
      <c r="K237" s="11"/>
      <c r="L237" s="9">
        <f t="shared" si="75"/>
        <v>0</v>
      </c>
      <c r="M237" s="11"/>
      <c r="N237" s="9">
        <f t="shared" si="87"/>
        <v>0</v>
      </c>
      <c r="O237" s="10"/>
      <c r="P237" s="9">
        <f t="shared" si="76"/>
        <v>0</v>
      </c>
      <c r="Q237" s="10"/>
      <c r="R237" s="9">
        <f t="shared" si="77"/>
        <v>0</v>
      </c>
      <c r="S237" s="10"/>
      <c r="T237" s="9">
        <f t="shared" si="78"/>
        <v>0</v>
      </c>
      <c r="U237" s="11"/>
      <c r="V237" s="9">
        <f t="shared" si="79"/>
        <v>0</v>
      </c>
      <c r="W237" s="11"/>
      <c r="X237" s="9">
        <f t="shared" si="80"/>
        <v>0</v>
      </c>
      <c r="Y237" s="10"/>
      <c r="Z237" s="9">
        <f t="shared" si="88"/>
        <v>0</v>
      </c>
      <c r="AA237" s="71">
        <v>2</v>
      </c>
      <c r="AB237" s="9">
        <f t="shared" si="89"/>
        <v>161.23999999999998</v>
      </c>
      <c r="AC237" s="11"/>
      <c r="AD237" s="9">
        <f t="shared" si="81"/>
        <v>0</v>
      </c>
      <c r="AE237" s="11"/>
      <c r="AF237" s="9">
        <f t="shared" si="82"/>
        <v>0</v>
      </c>
      <c r="AG237" s="11"/>
      <c r="AH237" s="9">
        <f t="shared" si="83"/>
        <v>0</v>
      </c>
      <c r="AI237" s="11"/>
      <c r="AJ237" s="9">
        <f t="shared" si="72"/>
        <v>0</v>
      </c>
      <c r="AK237" s="11"/>
      <c r="AL237" s="9">
        <f t="shared" si="73"/>
        <v>0</v>
      </c>
      <c r="AM237" s="10"/>
      <c r="AN237" s="12">
        <f t="shared" si="84"/>
        <v>0</v>
      </c>
      <c r="AO237" s="13">
        <f t="shared" si="90"/>
        <v>300.24</v>
      </c>
    </row>
    <row r="238" spans="1:41" hidden="1" x14ac:dyDescent="0.25">
      <c r="A238" s="14" t="s">
        <v>208</v>
      </c>
      <c r="B238" s="15" t="s">
        <v>233</v>
      </c>
      <c r="C238" s="44" t="s">
        <v>15</v>
      </c>
      <c r="D238" s="56">
        <v>69.5</v>
      </c>
      <c r="E238" s="70">
        <v>4</v>
      </c>
      <c r="F238" s="9">
        <f t="shared" si="85"/>
        <v>278</v>
      </c>
      <c r="G238" s="69">
        <v>0</v>
      </c>
      <c r="H238" s="9">
        <f t="shared" si="86"/>
        <v>0</v>
      </c>
      <c r="I238" s="10"/>
      <c r="J238" s="9">
        <f t="shared" si="74"/>
        <v>0</v>
      </c>
      <c r="K238" s="11"/>
      <c r="L238" s="9">
        <f t="shared" si="75"/>
        <v>0</v>
      </c>
      <c r="M238" s="11"/>
      <c r="N238" s="9">
        <f t="shared" si="87"/>
        <v>0</v>
      </c>
      <c r="O238" s="72">
        <v>3</v>
      </c>
      <c r="P238" s="9">
        <f t="shared" si="76"/>
        <v>241.85999999999999</v>
      </c>
      <c r="Q238" s="10"/>
      <c r="R238" s="9">
        <f t="shared" si="77"/>
        <v>0</v>
      </c>
      <c r="S238" s="10"/>
      <c r="T238" s="9">
        <f t="shared" si="78"/>
        <v>0</v>
      </c>
      <c r="U238" s="11"/>
      <c r="V238" s="9">
        <f t="shared" si="79"/>
        <v>0</v>
      </c>
      <c r="W238" s="11"/>
      <c r="X238" s="9">
        <f t="shared" si="80"/>
        <v>0</v>
      </c>
      <c r="Y238" s="10"/>
      <c r="Z238" s="9">
        <f t="shared" si="88"/>
        <v>0</v>
      </c>
      <c r="AA238" s="71">
        <v>2</v>
      </c>
      <c r="AB238" s="9">
        <f t="shared" si="89"/>
        <v>161.23999999999998</v>
      </c>
      <c r="AC238" s="11"/>
      <c r="AD238" s="9">
        <f t="shared" si="81"/>
        <v>0</v>
      </c>
      <c r="AE238" s="11"/>
      <c r="AF238" s="9">
        <f t="shared" si="82"/>
        <v>0</v>
      </c>
      <c r="AG238" s="11"/>
      <c r="AH238" s="9">
        <f t="shared" si="83"/>
        <v>0</v>
      </c>
      <c r="AI238" s="11"/>
      <c r="AJ238" s="9">
        <f t="shared" si="72"/>
        <v>0</v>
      </c>
      <c r="AK238" s="11"/>
      <c r="AL238" s="9">
        <f t="shared" si="73"/>
        <v>0</v>
      </c>
      <c r="AM238" s="10"/>
      <c r="AN238" s="12">
        <f t="shared" si="84"/>
        <v>0</v>
      </c>
      <c r="AO238" s="13">
        <f t="shared" si="90"/>
        <v>681.1</v>
      </c>
    </row>
    <row r="239" spans="1:41" hidden="1" x14ac:dyDescent="0.25">
      <c r="A239" s="14" t="s">
        <v>208</v>
      </c>
      <c r="B239" s="15" t="s">
        <v>232</v>
      </c>
      <c r="C239" s="44" t="s">
        <v>15</v>
      </c>
      <c r="D239" s="56">
        <v>69.5</v>
      </c>
      <c r="E239" s="70">
        <v>3</v>
      </c>
      <c r="F239" s="9">
        <f t="shared" si="85"/>
        <v>208.5</v>
      </c>
      <c r="G239" s="69">
        <v>0</v>
      </c>
      <c r="H239" s="9">
        <f t="shared" si="86"/>
        <v>0</v>
      </c>
      <c r="I239" s="10"/>
      <c r="J239" s="9">
        <f t="shared" si="74"/>
        <v>0</v>
      </c>
      <c r="K239" s="11"/>
      <c r="L239" s="9">
        <f t="shared" si="75"/>
        <v>0</v>
      </c>
      <c r="M239" s="11"/>
      <c r="N239" s="9">
        <f t="shared" si="87"/>
        <v>0</v>
      </c>
      <c r="O239" s="72">
        <v>8</v>
      </c>
      <c r="P239" s="9">
        <f t="shared" si="76"/>
        <v>644.95999999999992</v>
      </c>
      <c r="Q239" s="10"/>
      <c r="R239" s="9">
        <f t="shared" si="77"/>
        <v>0</v>
      </c>
      <c r="S239" s="10"/>
      <c r="T239" s="9">
        <f t="shared" si="78"/>
        <v>0</v>
      </c>
      <c r="U239" s="11"/>
      <c r="V239" s="9">
        <f t="shared" si="79"/>
        <v>0</v>
      </c>
      <c r="W239" s="11"/>
      <c r="X239" s="9">
        <f t="shared" si="80"/>
        <v>0</v>
      </c>
      <c r="Y239" s="10"/>
      <c r="Z239" s="9">
        <f t="shared" si="88"/>
        <v>0</v>
      </c>
      <c r="AA239" s="71">
        <v>2</v>
      </c>
      <c r="AB239" s="9">
        <f t="shared" si="89"/>
        <v>161.23999999999998</v>
      </c>
      <c r="AC239" s="11"/>
      <c r="AD239" s="9">
        <f t="shared" si="81"/>
        <v>0</v>
      </c>
      <c r="AE239" s="11"/>
      <c r="AF239" s="9">
        <f t="shared" si="82"/>
        <v>0</v>
      </c>
      <c r="AG239" s="11"/>
      <c r="AH239" s="9">
        <f t="shared" si="83"/>
        <v>0</v>
      </c>
      <c r="AI239" s="11"/>
      <c r="AJ239" s="9">
        <f t="shared" si="72"/>
        <v>0</v>
      </c>
      <c r="AK239" s="11"/>
      <c r="AL239" s="9">
        <f t="shared" si="73"/>
        <v>0</v>
      </c>
      <c r="AM239" s="10">
        <v>3</v>
      </c>
      <c r="AN239" s="12">
        <f t="shared" si="84"/>
        <v>241.85999999999999</v>
      </c>
      <c r="AO239" s="13">
        <f t="shared" si="90"/>
        <v>1256.56</v>
      </c>
    </row>
    <row r="240" spans="1:41" hidden="1" x14ac:dyDescent="0.25">
      <c r="A240" s="14" t="s">
        <v>208</v>
      </c>
      <c r="B240" s="15" t="s">
        <v>235</v>
      </c>
      <c r="C240" s="44" t="s">
        <v>15</v>
      </c>
      <c r="D240" s="56">
        <v>69.5</v>
      </c>
      <c r="E240" s="70">
        <v>0</v>
      </c>
      <c r="F240" s="9">
        <f t="shared" si="85"/>
        <v>0</v>
      </c>
      <c r="G240" s="69">
        <v>0</v>
      </c>
      <c r="H240" s="9">
        <f t="shared" si="86"/>
        <v>0</v>
      </c>
      <c r="I240" s="10"/>
      <c r="J240" s="9">
        <f t="shared" si="74"/>
        <v>0</v>
      </c>
      <c r="K240" s="11"/>
      <c r="L240" s="9">
        <f t="shared" si="75"/>
        <v>0</v>
      </c>
      <c r="M240" s="11"/>
      <c r="N240" s="9">
        <f t="shared" si="87"/>
        <v>0</v>
      </c>
      <c r="O240" s="72">
        <v>1</v>
      </c>
      <c r="P240" s="9">
        <f t="shared" si="76"/>
        <v>80.61999999999999</v>
      </c>
      <c r="Q240" s="10"/>
      <c r="R240" s="9">
        <f t="shared" si="77"/>
        <v>0</v>
      </c>
      <c r="S240" s="10"/>
      <c r="T240" s="9">
        <f t="shared" si="78"/>
        <v>0</v>
      </c>
      <c r="U240" s="11"/>
      <c r="V240" s="9">
        <f t="shared" si="79"/>
        <v>0</v>
      </c>
      <c r="W240" s="11"/>
      <c r="X240" s="9">
        <f t="shared" si="80"/>
        <v>0</v>
      </c>
      <c r="Y240" s="10"/>
      <c r="Z240" s="9">
        <f t="shared" si="88"/>
        <v>0</v>
      </c>
      <c r="AA240" s="71">
        <v>2</v>
      </c>
      <c r="AB240" s="9">
        <f t="shared" si="89"/>
        <v>161.23999999999998</v>
      </c>
      <c r="AC240" s="11"/>
      <c r="AD240" s="9">
        <f t="shared" si="81"/>
        <v>0</v>
      </c>
      <c r="AE240" s="11"/>
      <c r="AF240" s="9">
        <f t="shared" si="82"/>
        <v>0</v>
      </c>
      <c r="AG240" s="11"/>
      <c r="AH240" s="9">
        <f t="shared" si="83"/>
        <v>0</v>
      </c>
      <c r="AI240" s="11"/>
      <c r="AJ240" s="9">
        <f t="shared" si="72"/>
        <v>0</v>
      </c>
      <c r="AK240" s="11"/>
      <c r="AL240" s="9">
        <f t="shared" si="73"/>
        <v>0</v>
      </c>
      <c r="AM240" s="10"/>
      <c r="AN240" s="12">
        <f t="shared" si="84"/>
        <v>0</v>
      </c>
      <c r="AO240" s="13">
        <f t="shared" si="90"/>
        <v>241.85999999999996</v>
      </c>
    </row>
    <row r="241" spans="1:41" hidden="1" x14ac:dyDescent="0.25">
      <c r="A241" s="14" t="s">
        <v>208</v>
      </c>
      <c r="B241" s="15" t="s">
        <v>236</v>
      </c>
      <c r="C241" s="44" t="s">
        <v>15</v>
      </c>
      <c r="D241" s="56">
        <v>69.5</v>
      </c>
      <c r="E241" s="70">
        <v>0</v>
      </c>
      <c r="F241" s="9">
        <f t="shared" si="85"/>
        <v>0</v>
      </c>
      <c r="G241" s="69">
        <v>0</v>
      </c>
      <c r="H241" s="9">
        <f t="shared" si="86"/>
        <v>0</v>
      </c>
      <c r="I241" s="10"/>
      <c r="J241" s="9">
        <f t="shared" si="74"/>
        <v>0</v>
      </c>
      <c r="K241" s="11"/>
      <c r="L241" s="9">
        <f t="shared" si="75"/>
        <v>0</v>
      </c>
      <c r="M241" s="11"/>
      <c r="N241" s="9">
        <f t="shared" si="87"/>
        <v>0</v>
      </c>
      <c r="O241" s="72">
        <v>1</v>
      </c>
      <c r="P241" s="9">
        <f t="shared" si="76"/>
        <v>80.61999999999999</v>
      </c>
      <c r="Q241" s="10"/>
      <c r="R241" s="9">
        <f t="shared" si="77"/>
        <v>0</v>
      </c>
      <c r="S241" s="10"/>
      <c r="T241" s="9">
        <f t="shared" si="78"/>
        <v>0</v>
      </c>
      <c r="U241" s="11"/>
      <c r="V241" s="9">
        <f t="shared" si="79"/>
        <v>0</v>
      </c>
      <c r="W241" s="11"/>
      <c r="X241" s="9">
        <f t="shared" si="80"/>
        <v>0</v>
      </c>
      <c r="Y241" s="10"/>
      <c r="Z241" s="9">
        <f t="shared" si="88"/>
        <v>0</v>
      </c>
      <c r="AA241" s="71">
        <v>2</v>
      </c>
      <c r="AB241" s="9">
        <f t="shared" si="89"/>
        <v>161.23999999999998</v>
      </c>
      <c r="AC241" s="11"/>
      <c r="AD241" s="9">
        <f t="shared" si="81"/>
        <v>0</v>
      </c>
      <c r="AE241" s="11"/>
      <c r="AF241" s="9">
        <f t="shared" si="82"/>
        <v>0</v>
      </c>
      <c r="AG241" s="11"/>
      <c r="AH241" s="9">
        <f t="shared" si="83"/>
        <v>0</v>
      </c>
      <c r="AI241" s="11"/>
      <c r="AJ241" s="9">
        <f t="shared" si="72"/>
        <v>0</v>
      </c>
      <c r="AK241" s="11"/>
      <c r="AL241" s="9">
        <f t="shared" si="73"/>
        <v>0</v>
      </c>
      <c r="AM241" s="10"/>
      <c r="AN241" s="12">
        <f t="shared" si="84"/>
        <v>0</v>
      </c>
      <c r="AO241" s="13">
        <f t="shared" si="90"/>
        <v>241.85999999999996</v>
      </c>
    </row>
    <row r="242" spans="1:41" hidden="1" x14ac:dyDescent="0.25">
      <c r="A242" s="14" t="s">
        <v>208</v>
      </c>
      <c r="B242" s="15" t="s">
        <v>237</v>
      </c>
      <c r="C242" s="49" t="s">
        <v>210</v>
      </c>
      <c r="D242" s="56">
        <v>30</v>
      </c>
      <c r="E242" s="70">
        <v>0</v>
      </c>
      <c r="F242" s="9">
        <f t="shared" si="85"/>
        <v>0</v>
      </c>
      <c r="G242" s="69">
        <v>0</v>
      </c>
      <c r="H242" s="9">
        <f t="shared" si="86"/>
        <v>0</v>
      </c>
      <c r="I242" s="10"/>
      <c r="J242" s="9">
        <f t="shared" si="74"/>
        <v>0</v>
      </c>
      <c r="K242" s="11"/>
      <c r="L242" s="9">
        <f t="shared" si="75"/>
        <v>0</v>
      </c>
      <c r="M242" s="10"/>
      <c r="N242" s="9">
        <f t="shared" si="87"/>
        <v>0</v>
      </c>
      <c r="O242" s="10"/>
      <c r="P242" s="9">
        <f t="shared" si="76"/>
        <v>0</v>
      </c>
      <c r="Q242" s="10"/>
      <c r="R242" s="9">
        <f t="shared" si="77"/>
        <v>0</v>
      </c>
      <c r="S242" s="10"/>
      <c r="T242" s="9">
        <f t="shared" si="78"/>
        <v>0</v>
      </c>
      <c r="U242" s="11"/>
      <c r="V242" s="9">
        <f t="shared" si="79"/>
        <v>0</v>
      </c>
      <c r="W242" s="11"/>
      <c r="X242" s="9">
        <f t="shared" si="80"/>
        <v>0</v>
      </c>
      <c r="Y242" s="10"/>
      <c r="Z242" s="9">
        <f t="shared" si="88"/>
        <v>0</v>
      </c>
      <c r="AA242" s="11"/>
      <c r="AB242" s="9">
        <f t="shared" si="89"/>
        <v>0</v>
      </c>
      <c r="AC242" s="11"/>
      <c r="AD242" s="9">
        <f t="shared" si="81"/>
        <v>0</v>
      </c>
      <c r="AE242" s="11"/>
      <c r="AF242" s="9">
        <f t="shared" si="82"/>
        <v>0</v>
      </c>
      <c r="AG242" s="11"/>
      <c r="AH242" s="9">
        <f t="shared" si="83"/>
        <v>0</v>
      </c>
      <c r="AI242" s="11"/>
      <c r="AJ242" s="9">
        <f t="shared" si="72"/>
        <v>0</v>
      </c>
      <c r="AK242" s="11"/>
      <c r="AL242" s="9">
        <f t="shared" si="73"/>
        <v>0</v>
      </c>
      <c r="AM242" s="10"/>
      <c r="AN242" s="12">
        <f t="shared" si="84"/>
        <v>0</v>
      </c>
      <c r="AO242" s="13">
        <f t="shared" si="90"/>
        <v>0</v>
      </c>
    </row>
    <row r="243" spans="1:41" hidden="1" x14ac:dyDescent="0.25">
      <c r="A243" s="14" t="s">
        <v>208</v>
      </c>
      <c r="B243" s="15" t="s">
        <v>238</v>
      </c>
      <c r="C243" s="45" t="s">
        <v>34</v>
      </c>
      <c r="D243" s="56">
        <v>97.5</v>
      </c>
      <c r="E243" s="70">
        <v>0</v>
      </c>
      <c r="F243" s="9">
        <f t="shared" si="85"/>
        <v>0</v>
      </c>
      <c r="G243" s="69">
        <v>0</v>
      </c>
      <c r="H243" s="9">
        <f t="shared" si="86"/>
        <v>0</v>
      </c>
      <c r="I243" s="10"/>
      <c r="J243" s="9">
        <f t="shared" si="74"/>
        <v>0</v>
      </c>
      <c r="K243" s="11"/>
      <c r="L243" s="9">
        <f t="shared" si="75"/>
        <v>0</v>
      </c>
      <c r="M243" s="72">
        <v>4</v>
      </c>
      <c r="N243" s="9">
        <f t="shared" si="87"/>
        <v>452.4</v>
      </c>
      <c r="O243" s="10"/>
      <c r="P243" s="9">
        <f t="shared" si="76"/>
        <v>0</v>
      </c>
      <c r="Q243" s="10"/>
      <c r="R243" s="9">
        <f t="shared" si="77"/>
        <v>0</v>
      </c>
      <c r="S243" s="10"/>
      <c r="T243" s="9">
        <f t="shared" si="78"/>
        <v>0</v>
      </c>
      <c r="U243" s="11">
        <v>5</v>
      </c>
      <c r="V243" s="9">
        <f t="shared" si="79"/>
        <v>565.5</v>
      </c>
      <c r="W243" s="11"/>
      <c r="X243" s="9">
        <f t="shared" si="80"/>
        <v>0</v>
      </c>
      <c r="Y243" s="10"/>
      <c r="Z243" s="9">
        <f t="shared" si="88"/>
        <v>0</v>
      </c>
      <c r="AA243" s="11"/>
      <c r="AB243" s="9">
        <f t="shared" si="89"/>
        <v>0</v>
      </c>
      <c r="AC243" s="71">
        <v>1</v>
      </c>
      <c r="AD243" s="9">
        <f t="shared" si="81"/>
        <v>113.1</v>
      </c>
      <c r="AE243" s="11"/>
      <c r="AF243" s="9">
        <f t="shared" si="82"/>
        <v>0</v>
      </c>
      <c r="AG243" s="11"/>
      <c r="AH243" s="9">
        <f t="shared" si="83"/>
        <v>0</v>
      </c>
      <c r="AI243" s="11"/>
      <c r="AJ243" s="9">
        <f t="shared" si="72"/>
        <v>0</v>
      </c>
      <c r="AK243" s="11"/>
      <c r="AL243" s="9">
        <f t="shared" si="73"/>
        <v>0</v>
      </c>
      <c r="AM243" s="10"/>
      <c r="AN243" s="12">
        <f t="shared" si="84"/>
        <v>0</v>
      </c>
      <c r="AO243" s="13">
        <f t="shared" si="90"/>
        <v>1131</v>
      </c>
    </row>
    <row r="244" spans="1:41" hidden="1" x14ac:dyDescent="0.25">
      <c r="A244" s="14" t="s">
        <v>208</v>
      </c>
      <c r="B244" s="15" t="s">
        <v>240</v>
      </c>
      <c r="C244" s="45" t="s">
        <v>34</v>
      </c>
      <c r="D244" s="56">
        <v>97.5</v>
      </c>
      <c r="E244" s="70">
        <v>0</v>
      </c>
      <c r="F244" s="9">
        <f t="shared" si="85"/>
        <v>0</v>
      </c>
      <c r="G244" s="69">
        <v>0</v>
      </c>
      <c r="H244" s="9">
        <f t="shared" si="86"/>
        <v>0</v>
      </c>
      <c r="I244" s="10"/>
      <c r="J244" s="9">
        <f t="shared" si="74"/>
        <v>0</v>
      </c>
      <c r="K244" s="11"/>
      <c r="L244" s="9">
        <f t="shared" si="75"/>
        <v>0</v>
      </c>
      <c r="M244" s="71">
        <v>4</v>
      </c>
      <c r="N244" s="9">
        <f t="shared" si="87"/>
        <v>452.4</v>
      </c>
      <c r="O244" s="10"/>
      <c r="P244" s="9">
        <f t="shared" si="76"/>
        <v>0</v>
      </c>
      <c r="Q244" s="10"/>
      <c r="R244" s="9">
        <f t="shared" si="77"/>
        <v>0</v>
      </c>
      <c r="S244" s="10"/>
      <c r="T244" s="9">
        <f t="shared" si="78"/>
        <v>0</v>
      </c>
      <c r="U244" s="11">
        <v>5</v>
      </c>
      <c r="V244" s="9">
        <f t="shared" si="79"/>
        <v>565.5</v>
      </c>
      <c r="W244" s="11"/>
      <c r="X244" s="9">
        <f t="shared" si="80"/>
        <v>0</v>
      </c>
      <c r="Y244" s="10"/>
      <c r="Z244" s="9">
        <f t="shared" si="88"/>
        <v>0</v>
      </c>
      <c r="AA244" s="11"/>
      <c r="AB244" s="9">
        <f t="shared" si="89"/>
        <v>0</v>
      </c>
      <c r="AC244" s="71">
        <v>2</v>
      </c>
      <c r="AD244" s="9">
        <f t="shared" si="81"/>
        <v>226.2</v>
      </c>
      <c r="AE244" s="11"/>
      <c r="AF244" s="9">
        <f t="shared" si="82"/>
        <v>0</v>
      </c>
      <c r="AG244" s="11"/>
      <c r="AH244" s="9">
        <f t="shared" si="83"/>
        <v>0</v>
      </c>
      <c r="AI244" s="11"/>
      <c r="AJ244" s="9">
        <f t="shared" si="72"/>
        <v>0</v>
      </c>
      <c r="AK244" s="11"/>
      <c r="AL244" s="9">
        <f t="shared" si="73"/>
        <v>0</v>
      </c>
      <c r="AM244" s="10"/>
      <c r="AN244" s="12">
        <f t="shared" si="84"/>
        <v>0</v>
      </c>
      <c r="AO244" s="13">
        <f t="shared" si="90"/>
        <v>1244.0999999999999</v>
      </c>
    </row>
    <row r="245" spans="1:41" hidden="1" x14ac:dyDescent="0.25">
      <c r="A245" s="14" t="s">
        <v>208</v>
      </c>
      <c r="B245" s="15" t="s">
        <v>239</v>
      </c>
      <c r="C245" s="45" t="s">
        <v>34</v>
      </c>
      <c r="D245" s="56">
        <v>97.5</v>
      </c>
      <c r="E245" s="70">
        <v>0</v>
      </c>
      <c r="F245" s="9">
        <f t="shared" si="85"/>
        <v>0</v>
      </c>
      <c r="G245" s="69">
        <v>0</v>
      </c>
      <c r="H245" s="9">
        <f t="shared" si="86"/>
        <v>0</v>
      </c>
      <c r="I245" s="10"/>
      <c r="J245" s="9">
        <f t="shared" si="74"/>
        <v>0</v>
      </c>
      <c r="K245" s="11"/>
      <c r="L245" s="9">
        <f t="shared" si="75"/>
        <v>0</v>
      </c>
      <c r="M245" s="71">
        <v>4</v>
      </c>
      <c r="N245" s="9">
        <f t="shared" si="87"/>
        <v>452.4</v>
      </c>
      <c r="O245" s="10"/>
      <c r="P245" s="9">
        <f t="shared" si="76"/>
        <v>0</v>
      </c>
      <c r="Q245" s="10"/>
      <c r="R245" s="9">
        <f t="shared" si="77"/>
        <v>0</v>
      </c>
      <c r="S245" s="10"/>
      <c r="T245" s="9">
        <f t="shared" si="78"/>
        <v>0</v>
      </c>
      <c r="U245" s="11">
        <v>5</v>
      </c>
      <c r="V245" s="9">
        <f t="shared" si="79"/>
        <v>565.5</v>
      </c>
      <c r="W245" s="11"/>
      <c r="X245" s="9">
        <f t="shared" si="80"/>
        <v>0</v>
      </c>
      <c r="Y245" s="10"/>
      <c r="Z245" s="9">
        <f t="shared" si="88"/>
        <v>0</v>
      </c>
      <c r="AA245" s="11"/>
      <c r="AB245" s="9">
        <f t="shared" si="89"/>
        <v>0</v>
      </c>
      <c r="AC245" s="71">
        <v>1</v>
      </c>
      <c r="AD245" s="9">
        <f t="shared" si="81"/>
        <v>113.1</v>
      </c>
      <c r="AE245" s="11"/>
      <c r="AF245" s="9">
        <f t="shared" si="82"/>
        <v>0</v>
      </c>
      <c r="AG245" s="11"/>
      <c r="AH245" s="9">
        <f t="shared" si="83"/>
        <v>0</v>
      </c>
      <c r="AI245" s="11"/>
      <c r="AJ245" s="9">
        <f t="shared" si="72"/>
        <v>0</v>
      </c>
      <c r="AK245" s="11"/>
      <c r="AL245" s="9">
        <f t="shared" si="73"/>
        <v>0</v>
      </c>
      <c r="AM245" s="10"/>
      <c r="AN245" s="12">
        <f t="shared" si="84"/>
        <v>0</v>
      </c>
      <c r="AO245" s="13">
        <f t="shared" si="90"/>
        <v>1131</v>
      </c>
    </row>
    <row r="246" spans="1:41" hidden="1" x14ac:dyDescent="0.25">
      <c r="A246" s="14" t="s">
        <v>208</v>
      </c>
      <c r="B246" s="15" t="s">
        <v>392</v>
      </c>
      <c r="C246" s="45" t="s">
        <v>34</v>
      </c>
      <c r="D246" s="56">
        <v>97.5</v>
      </c>
      <c r="E246" s="70">
        <v>0</v>
      </c>
      <c r="F246" s="9">
        <f t="shared" si="85"/>
        <v>0</v>
      </c>
      <c r="G246" s="69">
        <v>0</v>
      </c>
      <c r="H246" s="9">
        <f t="shared" si="86"/>
        <v>0</v>
      </c>
      <c r="I246" s="10"/>
      <c r="J246" s="9">
        <f t="shared" si="74"/>
        <v>0</v>
      </c>
      <c r="K246" s="11"/>
      <c r="L246" s="9">
        <f t="shared" si="75"/>
        <v>0</v>
      </c>
      <c r="M246" s="10"/>
      <c r="N246" s="9">
        <f t="shared" si="87"/>
        <v>0</v>
      </c>
      <c r="O246" s="10"/>
      <c r="P246" s="9">
        <f t="shared" si="76"/>
        <v>0</v>
      </c>
      <c r="Q246" s="10"/>
      <c r="R246" s="9">
        <f t="shared" si="77"/>
        <v>0</v>
      </c>
      <c r="S246" s="10"/>
      <c r="T246" s="9">
        <f t="shared" si="78"/>
        <v>0</v>
      </c>
      <c r="U246" s="11"/>
      <c r="V246" s="9">
        <f t="shared" si="79"/>
        <v>0</v>
      </c>
      <c r="W246" s="11"/>
      <c r="X246" s="9">
        <f t="shared" si="80"/>
        <v>0</v>
      </c>
      <c r="Y246" s="10"/>
      <c r="Z246" s="9">
        <f t="shared" si="88"/>
        <v>0</v>
      </c>
      <c r="AA246" s="11"/>
      <c r="AB246" s="9">
        <f t="shared" si="89"/>
        <v>0</v>
      </c>
      <c r="AC246" s="11"/>
      <c r="AD246" s="9">
        <f t="shared" si="81"/>
        <v>0</v>
      </c>
      <c r="AE246" s="11"/>
      <c r="AF246" s="9">
        <f t="shared" si="82"/>
        <v>0</v>
      </c>
      <c r="AG246" s="11"/>
      <c r="AH246" s="9">
        <f t="shared" si="83"/>
        <v>0</v>
      </c>
      <c r="AI246" s="11"/>
      <c r="AJ246" s="9">
        <f t="shared" si="72"/>
        <v>0</v>
      </c>
      <c r="AK246" s="11"/>
      <c r="AL246" s="9">
        <f t="shared" si="73"/>
        <v>0</v>
      </c>
      <c r="AM246" s="10"/>
      <c r="AN246" s="12">
        <f t="shared" si="84"/>
        <v>0</v>
      </c>
      <c r="AO246" s="13">
        <f t="shared" si="90"/>
        <v>0</v>
      </c>
    </row>
    <row r="247" spans="1:41" hidden="1" x14ac:dyDescent="0.25">
      <c r="A247" s="14" t="s">
        <v>208</v>
      </c>
      <c r="B247" s="15" t="s">
        <v>463</v>
      </c>
      <c r="C247" s="49" t="s">
        <v>241</v>
      </c>
      <c r="D247" s="56">
        <v>7.5</v>
      </c>
      <c r="E247" s="70">
        <v>0</v>
      </c>
      <c r="F247" s="9">
        <f t="shared" si="85"/>
        <v>0</v>
      </c>
      <c r="G247" s="69">
        <v>0</v>
      </c>
      <c r="H247" s="9">
        <f t="shared" si="86"/>
        <v>0</v>
      </c>
      <c r="I247" s="10"/>
      <c r="J247" s="9">
        <f t="shared" si="74"/>
        <v>0</v>
      </c>
      <c r="K247" s="11"/>
      <c r="L247" s="9">
        <f t="shared" si="75"/>
        <v>0</v>
      </c>
      <c r="M247" s="10"/>
      <c r="N247" s="9">
        <f t="shared" si="87"/>
        <v>0</v>
      </c>
      <c r="O247" s="10"/>
      <c r="P247" s="9">
        <f t="shared" si="76"/>
        <v>0</v>
      </c>
      <c r="Q247" s="10"/>
      <c r="R247" s="9">
        <f t="shared" si="77"/>
        <v>0</v>
      </c>
      <c r="S247" s="10"/>
      <c r="T247" s="9">
        <f t="shared" si="78"/>
        <v>0</v>
      </c>
      <c r="U247" s="11"/>
      <c r="V247" s="9">
        <f t="shared" si="79"/>
        <v>0</v>
      </c>
      <c r="W247" s="11"/>
      <c r="X247" s="9">
        <f t="shared" si="80"/>
        <v>0</v>
      </c>
      <c r="Y247" s="10"/>
      <c r="Z247" s="9">
        <f t="shared" si="88"/>
        <v>0</v>
      </c>
      <c r="AA247" s="11"/>
      <c r="AB247" s="9">
        <f t="shared" si="89"/>
        <v>0</v>
      </c>
      <c r="AC247" s="11"/>
      <c r="AD247" s="9">
        <f t="shared" si="81"/>
        <v>0</v>
      </c>
      <c r="AE247" s="11"/>
      <c r="AF247" s="9">
        <f t="shared" si="82"/>
        <v>0</v>
      </c>
      <c r="AG247" s="11"/>
      <c r="AH247" s="9">
        <f t="shared" si="83"/>
        <v>0</v>
      </c>
      <c r="AI247" s="11"/>
      <c r="AJ247" s="9">
        <f t="shared" si="72"/>
        <v>0</v>
      </c>
      <c r="AK247" s="11"/>
      <c r="AL247" s="9">
        <f t="shared" si="73"/>
        <v>0</v>
      </c>
      <c r="AM247" s="10"/>
      <c r="AN247" s="12">
        <f t="shared" si="84"/>
        <v>0</v>
      </c>
      <c r="AO247" s="13">
        <f t="shared" si="90"/>
        <v>0</v>
      </c>
    </row>
    <row r="248" spans="1:41" hidden="1" x14ac:dyDescent="0.25">
      <c r="A248" s="14" t="s">
        <v>208</v>
      </c>
      <c r="B248" s="15" t="s">
        <v>393</v>
      </c>
      <c r="C248" s="49" t="s">
        <v>241</v>
      </c>
      <c r="D248" s="56">
        <v>7.5</v>
      </c>
      <c r="E248" s="70">
        <v>0</v>
      </c>
      <c r="F248" s="9">
        <f t="shared" si="85"/>
        <v>0</v>
      </c>
      <c r="G248" s="69">
        <v>0</v>
      </c>
      <c r="H248" s="9">
        <f t="shared" si="86"/>
        <v>0</v>
      </c>
      <c r="I248" s="10"/>
      <c r="J248" s="9">
        <f t="shared" si="74"/>
        <v>0</v>
      </c>
      <c r="K248" s="11"/>
      <c r="L248" s="9">
        <f t="shared" si="75"/>
        <v>0</v>
      </c>
      <c r="M248" s="11"/>
      <c r="N248" s="9">
        <f t="shared" si="87"/>
        <v>0</v>
      </c>
      <c r="O248" s="10"/>
      <c r="P248" s="9">
        <f t="shared" si="76"/>
        <v>0</v>
      </c>
      <c r="Q248" s="10"/>
      <c r="R248" s="9">
        <f t="shared" si="77"/>
        <v>0</v>
      </c>
      <c r="S248" s="10"/>
      <c r="T248" s="9">
        <f t="shared" si="78"/>
        <v>0</v>
      </c>
      <c r="U248" s="11"/>
      <c r="V248" s="9">
        <f t="shared" si="79"/>
        <v>0</v>
      </c>
      <c r="W248" s="11"/>
      <c r="X248" s="9">
        <f t="shared" si="80"/>
        <v>0</v>
      </c>
      <c r="Y248" s="10"/>
      <c r="Z248" s="9">
        <f t="shared" si="88"/>
        <v>0</v>
      </c>
      <c r="AA248" s="11"/>
      <c r="AB248" s="9">
        <f t="shared" si="89"/>
        <v>0</v>
      </c>
      <c r="AC248" s="11"/>
      <c r="AD248" s="9">
        <f t="shared" si="81"/>
        <v>0</v>
      </c>
      <c r="AE248" s="11"/>
      <c r="AF248" s="9">
        <f t="shared" si="82"/>
        <v>0</v>
      </c>
      <c r="AG248" s="11"/>
      <c r="AH248" s="9">
        <f t="shared" si="83"/>
        <v>0</v>
      </c>
      <c r="AI248" s="11"/>
      <c r="AJ248" s="9">
        <f t="shared" si="72"/>
        <v>0</v>
      </c>
      <c r="AK248" s="11"/>
      <c r="AL248" s="9">
        <f t="shared" si="73"/>
        <v>0</v>
      </c>
      <c r="AM248" s="10"/>
      <c r="AN248" s="12">
        <f t="shared" si="84"/>
        <v>0</v>
      </c>
      <c r="AO248" s="13">
        <f t="shared" si="90"/>
        <v>0</v>
      </c>
    </row>
    <row r="249" spans="1:41" hidden="1" x14ac:dyDescent="0.25">
      <c r="A249" s="14" t="s">
        <v>208</v>
      </c>
      <c r="B249" s="15" t="s">
        <v>464</v>
      </c>
      <c r="C249" s="49" t="s">
        <v>241</v>
      </c>
      <c r="D249" s="56">
        <v>7.5</v>
      </c>
      <c r="E249" s="70">
        <v>0</v>
      </c>
      <c r="F249" s="9">
        <f t="shared" si="85"/>
        <v>0</v>
      </c>
      <c r="G249" s="69">
        <v>0</v>
      </c>
      <c r="H249" s="9">
        <f t="shared" si="86"/>
        <v>0</v>
      </c>
      <c r="I249" s="10"/>
      <c r="J249" s="9">
        <f t="shared" si="74"/>
        <v>0</v>
      </c>
      <c r="K249" s="11"/>
      <c r="L249" s="9">
        <f t="shared" si="75"/>
        <v>0</v>
      </c>
      <c r="M249" s="11"/>
      <c r="N249" s="9">
        <f t="shared" si="87"/>
        <v>0</v>
      </c>
      <c r="O249" s="10"/>
      <c r="P249" s="9">
        <f t="shared" si="76"/>
        <v>0</v>
      </c>
      <c r="Q249" s="10"/>
      <c r="R249" s="9">
        <f t="shared" si="77"/>
        <v>0</v>
      </c>
      <c r="S249" s="10"/>
      <c r="T249" s="9">
        <f t="shared" si="78"/>
        <v>0</v>
      </c>
      <c r="U249" s="11"/>
      <c r="V249" s="9">
        <f t="shared" si="79"/>
        <v>0</v>
      </c>
      <c r="W249" s="11"/>
      <c r="X249" s="9">
        <f t="shared" si="80"/>
        <v>0</v>
      </c>
      <c r="Y249" s="10"/>
      <c r="Z249" s="9">
        <f t="shared" si="88"/>
        <v>0</v>
      </c>
      <c r="AA249" s="11"/>
      <c r="AB249" s="9">
        <f t="shared" si="89"/>
        <v>0</v>
      </c>
      <c r="AC249" s="11"/>
      <c r="AD249" s="9">
        <f t="shared" si="81"/>
        <v>0</v>
      </c>
      <c r="AE249" s="11"/>
      <c r="AF249" s="9">
        <f t="shared" si="82"/>
        <v>0</v>
      </c>
      <c r="AG249" s="11"/>
      <c r="AH249" s="9">
        <f t="shared" si="83"/>
        <v>0</v>
      </c>
      <c r="AI249" s="71">
        <v>12</v>
      </c>
      <c r="AJ249" s="9">
        <f t="shared" si="72"/>
        <v>104.39999999999999</v>
      </c>
      <c r="AK249" s="11"/>
      <c r="AL249" s="9">
        <f t="shared" si="73"/>
        <v>0</v>
      </c>
      <c r="AM249" s="10"/>
      <c r="AN249" s="12">
        <f t="shared" si="84"/>
        <v>0</v>
      </c>
      <c r="AO249" s="13">
        <f t="shared" si="90"/>
        <v>0</v>
      </c>
    </row>
    <row r="250" spans="1:41" hidden="1" x14ac:dyDescent="0.25">
      <c r="A250" s="14" t="s">
        <v>208</v>
      </c>
      <c r="B250" s="15" t="s">
        <v>465</v>
      </c>
      <c r="C250" s="49" t="s">
        <v>241</v>
      </c>
      <c r="D250" s="56">
        <v>7.5</v>
      </c>
      <c r="E250" s="70">
        <v>0</v>
      </c>
      <c r="F250" s="9">
        <f t="shared" si="85"/>
        <v>0</v>
      </c>
      <c r="G250" s="69">
        <v>0</v>
      </c>
      <c r="H250" s="9">
        <f t="shared" si="86"/>
        <v>0</v>
      </c>
      <c r="I250" s="10"/>
      <c r="J250" s="9">
        <f t="shared" si="74"/>
        <v>0</v>
      </c>
      <c r="K250" s="11"/>
      <c r="L250" s="9">
        <f t="shared" si="75"/>
        <v>0</v>
      </c>
      <c r="M250" s="10"/>
      <c r="N250" s="9">
        <f t="shared" si="87"/>
        <v>0</v>
      </c>
      <c r="O250" s="10"/>
      <c r="P250" s="9">
        <f t="shared" si="76"/>
        <v>0</v>
      </c>
      <c r="Q250" s="10"/>
      <c r="R250" s="9">
        <f t="shared" si="77"/>
        <v>0</v>
      </c>
      <c r="S250" s="10"/>
      <c r="T250" s="9">
        <f t="shared" si="78"/>
        <v>0</v>
      </c>
      <c r="U250" s="11"/>
      <c r="V250" s="9">
        <f t="shared" si="79"/>
        <v>0</v>
      </c>
      <c r="W250" s="11"/>
      <c r="X250" s="9">
        <f t="shared" si="80"/>
        <v>0</v>
      </c>
      <c r="Y250" s="10"/>
      <c r="Z250" s="9">
        <f t="shared" si="88"/>
        <v>0</v>
      </c>
      <c r="AA250" s="11"/>
      <c r="AB250" s="9">
        <f t="shared" si="89"/>
        <v>0</v>
      </c>
      <c r="AC250" s="11"/>
      <c r="AD250" s="9">
        <f t="shared" si="81"/>
        <v>0</v>
      </c>
      <c r="AE250" s="11"/>
      <c r="AF250" s="9">
        <f t="shared" si="82"/>
        <v>0</v>
      </c>
      <c r="AG250" s="11"/>
      <c r="AH250" s="9">
        <f t="shared" si="83"/>
        <v>0</v>
      </c>
      <c r="AI250" s="11"/>
      <c r="AJ250" s="9">
        <f t="shared" si="72"/>
        <v>0</v>
      </c>
      <c r="AK250" s="11"/>
      <c r="AL250" s="9">
        <f t="shared" si="73"/>
        <v>0</v>
      </c>
      <c r="AM250" s="10"/>
      <c r="AN250" s="12">
        <f t="shared" si="84"/>
        <v>0</v>
      </c>
      <c r="AO250" s="13">
        <f t="shared" si="90"/>
        <v>0</v>
      </c>
    </row>
    <row r="251" spans="1:41" hidden="1" x14ac:dyDescent="0.25">
      <c r="A251" s="14" t="s">
        <v>208</v>
      </c>
      <c r="B251" s="15" t="s">
        <v>243</v>
      </c>
      <c r="C251" s="49" t="s">
        <v>242</v>
      </c>
      <c r="D251" s="56">
        <v>21</v>
      </c>
      <c r="E251" s="70">
        <v>0</v>
      </c>
      <c r="F251" s="9">
        <f t="shared" si="85"/>
        <v>0</v>
      </c>
      <c r="G251" s="69">
        <v>0</v>
      </c>
      <c r="H251" s="9">
        <f t="shared" si="86"/>
        <v>0</v>
      </c>
      <c r="I251" s="10"/>
      <c r="J251" s="9">
        <f t="shared" si="74"/>
        <v>0</v>
      </c>
      <c r="K251" s="11"/>
      <c r="L251" s="9">
        <f t="shared" si="75"/>
        <v>0</v>
      </c>
      <c r="M251" s="10"/>
      <c r="N251" s="9">
        <f t="shared" si="87"/>
        <v>0</v>
      </c>
      <c r="O251" s="10"/>
      <c r="P251" s="9">
        <f t="shared" si="76"/>
        <v>0</v>
      </c>
      <c r="Q251" s="10"/>
      <c r="R251" s="9">
        <f t="shared" si="77"/>
        <v>0</v>
      </c>
      <c r="S251" s="10"/>
      <c r="T251" s="9">
        <f t="shared" si="78"/>
        <v>0</v>
      </c>
      <c r="U251" s="71">
        <f>15*12</f>
        <v>180</v>
      </c>
      <c r="V251" s="9">
        <f t="shared" si="79"/>
        <v>4384.7999999999993</v>
      </c>
      <c r="W251" s="11"/>
      <c r="X251" s="9">
        <f t="shared" si="80"/>
        <v>0</v>
      </c>
      <c r="Y251" s="10"/>
      <c r="Z251" s="9">
        <f t="shared" si="88"/>
        <v>0</v>
      </c>
      <c r="AA251" s="11"/>
      <c r="AB251" s="9">
        <f t="shared" si="89"/>
        <v>0</v>
      </c>
      <c r="AC251" s="11"/>
      <c r="AD251" s="9">
        <f t="shared" si="81"/>
        <v>0</v>
      </c>
      <c r="AE251" s="11"/>
      <c r="AF251" s="9">
        <f t="shared" si="82"/>
        <v>0</v>
      </c>
      <c r="AG251" s="11"/>
      <c r="AH251" s="9">
        <f t="shared" si="83"/>
        <v>0</v>
      </c>
      <c r="AI251" s="11"/>
      <c r="AJ251" s="9">
        <f t="shared" si="72"/>
        <v>0</v>
      </c>
      <c r="AK251" s="11"/>
      <c r="AL251" s="9">
        <f t="shared" si="73"/>
        <v>0</v>
      </c>
      <c r="AM251" s="10"/>
      <c r="AN251" s="12">
        <f t="shared" si="84"/>
        <v>0</v>
      </c>
      <c r="AO251" s="13">
        <f t="shared" si="90"/>
        <v>4384.7999999999993</v>
      </c>
    </row>
    <row r="252" spans="1:41" hidden="1" x14ac:dyDescent="0.25">
      <c r="A252" s="14" t="s">
        <v>208</v>
      </c>
      <c r="B252" s="15" t="s">
        <v>244</v>
      </c>
      <c r="C252" s="49" t="s">
        <v>242</v>
      </c>
      <c r="D252" s="56">
        <v>21</v>
      </c>
      <c r="E252" s="70">
        <v>0</v>
      </c>
      <c r="F252" s="9">
        <f t="shared" si="85"/>
        <v>0</v>
      </c>
      <c r="G252" s="69">
        <v>0</v>
      </c>
      <c r="H252" s="9">
        <f t="shared" si="86"/>
        <v>0</v>
      </c>
      <c r="I252" s="10"/>
      <c r="J252" s="9">
        <f t="shared" si="74"/>
        <v>0</v>
      </c>
      <c r="K252" s="11"/>
      <c r="L252" s="9">
        <f t="shared" si="75"/>
        <v>0</v>
      </c>
      <c r="M252" s="10"/>
      <c r="N252" s="9">
        <f t="shared" si="87"/>
        <v>0</v>
      </c>
      <c r="O252" s="10"/>
      <c r="P252" s="9">
        <f t="shared" si="76"/>
        <v>0</v>
      </c>
      <c r="Q252" s="10"/>
      <c r="R252" s="9">
        <f t="shared" si="77"/>
        <v>0</v>
      </c>
      <c r="S252" s="10"/>
      <c r="T252" s="9">
        <f t="shared" si="78"/>
        <v>0</v>
      </c>
      <c r="U252" s="71">
        <f>15*12</f>
        <v>180</v>
      </c>
      <c r="V252" s="9">
        <f t="shared" si="79"/>
        <v>4384.7999999999993</v>
      </c>
      <c r="W252" s="11"/>
      <c r="X252" s="9">
        <f t="shared" si="80"/>
        <v>0</v>
      </c>
      <c r="Y252" s="10"/>
      <c r="Z252" s="9">
        <f t="shared" si="88"/>
        <v>0</v>
      </c>
      <c r="AA252" s="11"/>
      <c r="AB252" s="9">
        <f t="shared" si="89"/>
        <v>0</v>
      </c>
      <c r="AC252" s="11"/>
      <c r="AD252" s="9">
        <f t="shared" si="81"/>
        <v>0</v>
      </c>
      <c r="AE252" s="11"/>
      <c r="AF252" s="9">
        <f t="shared" si="82"/>
        <v>0</v>
      </c>
      <c r="AG252" s="11"/>
      <c r="AH252" s="9">
        <f t="shared" si="83"/>
        <v>0</v>
      </c>
      <c r="AI252" s="11"/>
      <c r="AJ252" s="9">
        <f t="shared" si="72"/>
        <v>0</v>
      </c>
      <c r="AK252" s="11"/>
      <c r="AL252" s="9">
        <f t="shared" si="73"/>
        <v>0</v>
      </c>
      <c r="AM252" s="10"/>
      <c r="AN252" s="12">
        <f t="shared" si="84"/>
        <v>0</v>
      </c>
      <c r="AO252" s="13">
        <f t="shared" si="90"/>
        <v>4384.7999999999993</v>
      </c>
    </row>
    <row r="253" spans="1:41" hidden="1" x14ac:dyDescent="0.25">
      <c r="A253" s="14" t="s">
        <v>208</v>
      </c>
      <c r="B253" s="15" t="s">
        <v>466</v>
      </c>
      <c r="C253" s="49" t="s">
        <v>242</v>
      </c>
      <c r="D253" s="56">
        <v>21</v>
      </c>
      <c r="E253" s="70">
        <v>0</v>
      </c>
      <c r="F253" s="9">
        <f t="shared" si="85"/>
        <v>0</v>
      </c>
      <c r="G253" s="69">
        <v>0</v>
      </c>
      <c r="H253" s="9">
        <f t="shared" si="86"/>
        <v>0</v>
      </c>
      <c r="I253" s="10"/>
      <c r="J253" s="9">
        <f t="shared" si="74"/>
        <v>0</v>
      </c>
      <c r="K253" s="11"/>
      <c r="L253" s="9">
        <f t="shared" si="75"/>
        <v>0</v>
      </c>
      <c r="M253" s="10"/>
      <c r="N253" s="9">
        <f t="shared" si="87"/>
        <v>0</v>
      </c>
      <c r="O253" s="10"/>
      <c r="P253" s="9">
        <f t="shared" si="76"/>
        <v>0</v>
      </c>
      <c r="Q253" s="10"/>
      <c r="R253" s="9">
        <f t="shared" si="77"/>
        <v>0</v>
      </c>
      <c r="S253" s="10"/>
      <c r="T253" s="9">
        <f t="shared" si="78"/>
        <v>0</v>
      </c>
      <c r="U253" s="71">
        <f>15*12</f>
        <v>180</v>
      </c>
      <c r="V253" s="9">
        <f t="shared" si="79"/>
        <v>4384.7999999999993</v>
      </c>
      <c r="W253" s="11"/>
      <c r="X253" s="9">
        <f t="shared" si="80"/>
        <v>0</v>
      </c>
      <c r="Y253" s="10"/>
      <c r="Z253" s="9">
        <f t="shared" si="88"/>
        <v>0</v>
      </c>
      <c r="AA253" s="11"/>
      <c r="AB253" s="9">
        <f t="shared" si="89"/>
        <v>0</v>
      </c>
      <c r="AC253" s="11"/>
      <c r="AD253" s="9">
        <f t="shared" si="81"/>
        <v>0</v>
      </c>
      <c r="AE253" s="11"/>
      <c r="AF253" s="9">
        <f t="shared" si="82"/>
        <v>0</v>
      </c>
      <c r="AG253" s="11"/>
      <c r="AH253" s="9">
        <f t="shared" si="83"/>
        <v>0</v>
      </c>
      <c r="AI253" s="11"/>
      <c r="AJ253" s="9">
        <f t="shared" si="72"/>
        <v>0</v>
      </c>
      <c r="AK253" s="11"/>
      <c r="AL253" s="9">
        <f t="shared" si="73"/>
        <v>0</v>
      </c>
      <c r="AM253" s="10"/>
      <c r="AN253" s="12">
        <f t="shared" si="84"/>
        <v>0</v>
      </c>
      <c r="AO253" s="13">
        <f t="shared" si="90"/>
        <v>4384.7999999999993</v>
      </c>
    </row>
    <row r="254" spans="1:41" hidden="1" x14ac:dyDescent="0.25">
      <c r="A254" s="14" t="s">
        <v>208</v>
      </c>
      <c r="B254" s="15" t="s">
        <v>245</v>
      </c>
      <c r="C254" s="49" t="s">
        <v>242</v>
      </c>
      <c r="D254" s="56">
        <v>60.5</v>
      </c>
      <c r="E254" s="70">
        <v>0</v>
      </c>
      <c r="F254" s="9">
        <f t="shared" si="85"/>
        <v>0</v>
      </c>
      <c r="G254" s="69">
        <v>0</v>
      </c>
      <c r="H254" s="9">
        <f t="shared" si="86"/>
        <v>0</v>
      </c>
      <c r="I254" s="10"/>
      <c r="J254" s="9">
        <f t="shared" si="74"/>
        <v>0</v>
      </c>
      <c r="K254" s="11"/>
      <c r="L254" s="9">
        <f t="shared" si="75"/>
        <v>0</v>
      </c>
      <c r="M254" s="10"/>
      <c r="N254" s="9">
        <f t="shared" si="87"/>
        <v>0</v>
      </c>
      <c r="O254" s="10"/>
      <c r="P254" s="9">
        <f t="shared" si="76"/>
        <v>0</v>
      </c>
      <c r="Q254" s="10"/>
      <c r="R254" s="9">
        <f t="shared" si="77"/>
        <v>0</v>
      </c>
      <c r="S254" s="10"/>
      <c r="T254" s="9">
        <f t="shared" si="78"/>
        <v>0</v>
      </c>
      <c r="U254" s="11"/>
      <c r="V254" s="9">
        <f t="shared" si="79"/>
        <v>0</v>
      </c>
      <c r="W254" s="11"/>
      <c r="X254" s="9">
        <f t="shared" si="80"/>
        <v>0</v>
      </c>
      <c r="Y254" s="10"/>
      <c r="Z254" s="9">
        <f t="shared" si="88"/>
        <v>0</v>
      </c>
      <c r="AA254" s="11"/>
      <c r="AB254" s="9">
        <f t="shared" si="89"/>
        <v>0</v>
      </c>
      <c r="AC254" s="11"/>
      <c r="AD254" s="9">
        <f t="shared" si="81"/>
        <v>0</v>
      </c>
      <c r="AE254" s="11"/>
      <c r="AF254" s="9">
        <f t="shared" si="82"/>
        <v>0</v>
      </c>
      <c r="AG254" s="11"/>
      <c r="AH254" s="9">
        <f t="shared" si="83"/>
        <v>0</v>
      </c>
      <c r="AI254" s="11"/>
      <c r="AJ254" s="9">
        <f t="shared" si="72"/>
        <v>0</v>
      </c>
      <c r="AK254" s="11"/>
      <c r="AL254" s="9">
        <f t="shared" si="73"/>
        <v>0</v>
      </c>
      <c r="AM254" s="10"/>
      <c r="AN254" s="12">
        <f t="shared" si="84"/>
        <v>0</v>
      </c>
      <c r="AO254" s="13">
        <f t="shared" si="90"/>
        <v>0</v>
      </c>
    </row>
    <row r="255" spans="1:41" hidden="1" x14ac:dyDescent="0.25">
      <c r="A255" s="14" t="s">
        <v>208</v>
      </c>
      <c r="B255" s="15" t="s">
        <v>246</v>
      </c>
      <c r="C255" s="49" t="s">
        <v>242</v>
      </c>
      <c r="D255" s="56">
        <v>60.5</v>
      </c>
      <c r="E255" s="70">
        <v>0</v>
      </c>
      <c r="F255" s="9">
        <f t="shared" si="85"/>
        <v>0</v>
      </c>
      <c r="G255" s="69">
        <v>0</v>
      </c>
      <c r="H255" s="9">
        <f t="shared" si="86"/>
        <v>0</v>
      </c>
      <c r="I255" s="10"/>
      <c r="J255" s="9">
        <f t="shared" si="74"/>
        <v>0</v>
      </c>
      <c r="K255" s="11"/>
      <c r="L255" s="9">
        <f t="shared" si="75"/>
        <v>0</v>
      </c>
      <c r="M255" s="72">
        <f>5*12</f>
        <v>60</v>
      </c>
      <c r="N255" s="9">
        <f t="shared" si="87"/>
        <v>4210.7999999999993</v>
      </c>
      <c r="O255" s="10"/>
      <c r="P255" s="9">
        <f t="shared" si="76"/>
        <v>0</v>
      </c>
      <c r="Q255" s="10"/>
      <c r="R255" s="9">
        <f t="shared" si="77"/>
        <v>0</v>
      </c>
      <c r="S255" s="10"/>
      <c r="T255" s="9">
        <f t="shared" si="78"/>
        <v>0</v>
      </c>
      <c r="U255" s="11"/>
      <c r="V255" s="9">
        <f t="shared" si="79"/>
        <v>0</v>
      </c>
      <c r="W255" s="11"/>
      <c r="X255" s="9">
        <f t="shared" si="80"/>
        <v>0</v>
      </c>
      <c r="Y255" s="10"/>
      <c r="Z255" s="9">
        <f t="shared" si="88"/>
        <v>0</v>
      </c>
      <c r="AA255" s="11"/>
      <c r="AB255" s="9">
        <f>(AA255*D255)*1.16</f>
        <v>0</v>
      </c>
      <c r="AC255" s="11"/>
      <c r="AD255" s="9">
        <f t="shared" si="81"/>
        <v>0</v>
      </c>
      <c r="AE255" s="11"/>
      <c r="AF255" s="9">
        <f t="shared" si="82"/>
        <v>0</v>
      </c>
      <c r="AG255" s="11"/>
      <c r="AH255" s="9">
        <f t="shared" si="83"/>
        <v>0</v>
      </c>
      <c r="AI255" s="11"/>
      <c r="AJ255" s="9">
        <f t="shared" si="72"/>
        <v>0</v>
      </c>
      <c r="AK255" s="11"/>
      <c r="AL255" s="9">
        <f t="shared" si="73"/>
        <v>0</v>
      </c>
      <c r="AM255" s="10"/>
      <c r="AN255" s="12">
        <f t="shared" si="84"/>
        <v>0</v>
      </c>
      <c r="AO255" s="13">
        <f t="shared" si="90"/>
        <v>4210.7999999999993</v>
      </c>
    </row>
    <row r="256" spans="1:41" hidden="1" x14ac:dyDescent="0.25">
      <c r="A256" s="14" t="s">
        <v>208</v>
      </c>
      <c r="B256" s="15" t="s">
        <v>467</v>
      </c>
      <c r="C256" s="49" t="s">
        <v>242</v>
      </c>
      <c r="D256" s="56">
        <v>60.5</v>
      </c>
      <c r="E256" s="70">
        <v>0</v>
      </c>
      <c r="F256" s="9">
        <f t="shared" si="85"/>
        <v>0</v>
      </c>
      <c r="G256" s="69">
        <v>0</v>
      </c>
      <c r="H256" s="9">
        <f t="shared" si="86"/>
        <v>0</v>
      </c>
      <c r="I256" s="10"/>
      <c r="J256" s="9">
        <f t="shared" si="74"/>
        <v>0</v>
      </c>
      <c r="K256" s="11"/>
      <c r="L256" s="9">
        <f t="shared" si="75"/>
        <v>0</v>
      </c>
      <c r="M256" s="72">
        <f>5*12</f>
        <v>60</v>
      </c>
      <c r="N256" s="9">
        <f t="shared" si="87"/>
        <v>4210.7999999999993</v>
      </c>
      <c r="O256" s="10"/>
      <c r="P256" s="9">
        <f t="shared" si="76"/>
        <v>0</v>
      </c>
      <c r="Q256" s="10"/>
      <c r="R256" s="9">
        <f t="shared" si="77"/>
        <v>0</v>
      </c>
      <c r="S256" s="10"/>
      <c r="T256" s="9">
        <f t="shared" si="78"/>
        <v>0</v>
      </c>
      <c r="U256" s="11"/>
      <c r="V256" s="9">
        <f t="shared" si="79"/>
        <v>0</v>
      </c>
      <c r="W256" s="11"/>
      <c r="X256" s="9">
        <f t="shared" si="80"/>
        <v>0</v>
      </c>
      <c r="Y256" s="10"/>
      <c r="Z256" s="9">
        <f t="shared" si="88"/>
        <v>0</v>
      </c>
      <c r="AA256" s="71">
        <f>2*12</f>
        <v>24</v>
      </c>
      <c r="AB256" s="9">
        <f t="shared" si="89"/>
        <v>1684.32</v>
      </c>
      <c r="AC256" s="11"/>
      <c r="AD256" s="9">
        <f t="shared" si="81"/>
        <v>0</v>
      </c>
      <c r="AE256" s="11"/>
      <c r="AF256" s="9">
        <f t="shared" si="82"/>
        <v>0</v>
      </c>
      <c r="AG256" s="11"/>
      <c r="AH256" s="9">
        <f t="shared" si="83"/>
        <v>0</v>
      </c>
      <c r="AI256" s="11"/>
      <c r="AJ256" s="9">
        <f t="shared" si="72"/>
        <v>0</v>
      </c>
      <c r="AK256" s="11"/>
      <c r="AL256" s="9">
        <f t="shared" si="73"/>
        <v>0</v>
      </c>
      <c r="AM256" s="10"/>
      <c r="AN256" s="12">
        <f t="shared" si="84"/>
        <v>0</v>
      </c>
      <c r="AO256" s="13">
        <f t="shared" si="90"/>
        <v>5895.119999999999</v>
      </c>
    </row>
    <row r="257" spans="1:41" hidden="1" x14ac:dyDescent="0.25">
      <c r="A257" s="14" t="s">
        <v>208</v>
      </c>
      <c r="B257" s="15" t="s">
        <v>468</v>
      </c>
      <c r="C257" s="49" t="s">
        <v>242</v>
      </c>
      <c r="D257" s="56">
        <v>60.5</v>
      </c>
      <c r="E257" s="70">
        <v>0</v>
      </c>
      <c r="F257" s="9">
        <f t="shared" si="85"/>
        <v>0</v>
      </c>
      <c r="G257" s="69">
        <v>0</v>
      </c>
      <c r="H257" s="9">
        <f t="shared" si="86"/>
        <v>0</v>
      </c>
      <c r="I257" s="10"/>
      <c r="J257" s="9">
        <f t="shared" si="74"/>
        <v>0</v>
      </c>
      <c r="K257" s="11"/>
      <c r="L257" s="9">
        <f t="shared" si="75"/>
        <v>0</v>
      </c>
      <c r="M257" s="10"/>
      <c r="N257" s="9">
        <f t="shared" si="87"/>
        <v>0</v>
      </c>
      <c r="O257" s="10"/>
      <c r="P257" s="9">
        <f t="shared" si="76"/>
        <v>0</v>
      </c>
      <c r="Q257" s="10"/>
      <c r="R257" s="9">
        <f t="shared" si="77"/>
        <v>0</v>
      </c>
      <c r="S257" s="10"/>
      <c r="T257" s="9">
        <f t="shared" si="78"/>
        <v>0</v>
      </c>
      <c r="U257" s="11"/>
      <c r="V257" s="9">
        <f t="shared" si="79"/>
        <v>0</v>
      </c>
      <c r="W257" s="11"/>
      <c r="X257" s="9">
        <f t="shared" si="80"/>
        <v>0</v>
      </c>
      <c r="Y257" s="10"/>
      <c r="Z257" s="9">
        <f t="shared" si="88"/>
        <v>0</v>
      </c>
      <c r="AA257" s="11"/>
      <c r="AB257" s="9">
        <f t="shared" si="89"/>
        <v>0</v>
      </c>
      <c r="AC257" s="11"/>
      <c r="AD257" s="9">
        <f t="shared" si="81"/>
        <v>0</v>
      </c>
      <c r="AE257" s="11"/>
      <c r="AF257" s="9">
        <f t="shared" si="82"/>
        <v>0</v>
      </c>
      <c r="AG257" s="11"/>
      <c r="AH257" s="9">
        <f t="shared" si="83"/>
        <v>0</v>
      </c>
      <c r="AI257" s="11"/>
      <c r="AJ257" s="9">
        <f t="shared" si="72"/>
        <v>0</v>
      </c>
      <c r="AK257" s="11"/>
      <c r="AL257" s="9">
        <f t="shared" si="73"/>
        <v>0</v>
      </c>
      <c r="AM257" s="10"/>
      <c r="AN257" s="12">
        <f t="shared" si="84"/>
        <v>0</v>
      </c>
      <c r="AO257" s="13">
        <f t="shared" si="90"/>
        <v>0</v>
      </c>
    </row>
    <row r="258" spans="1:41" hidden="1" x14ac:dyDescent="0.25">
      <c r="A258" s="14" t="s">
        <v>208</v>
      </c>
      <c r="B258" s="15" t="s">
        <v>247</v>
      </c>
      <c r="C258" s="49" t="s">
        <v>242</v>
      </c>
      <c r="D258" s="56">
        <v>12.5</v>
      </c>
      <c r="E258" s="70">
        <v>0</v>
      </c>
      <c r="F258" s="9">
        <f t="shared" si="85"/>
        <v>0</v>
      </c>
      <c r="G258" s="69">
        <v>0</v>
      </c>
      <c r="H258" s="9">
        <f t="shared" si="86"/>
        <v>0</v>
      </c>
      <c r="I258" s="10"/>
      <c r="J258" s="9">
        <f t="shared" si="74"/>
        <v>0</v>
      </c>
      <c r="K258" s="11"/>
      <c r="L258" s="9">
        <f t="shared" si="75"/>
        <v>0</v>
      </c>
      <c r="M258" s="11"/>
      <c r="N258" s="9">
        <f t="shared" si="87"/>
        <v>0</v>
      </c>
      <c r="O258" s="10"/>
      <c r="P258" s="9">
        <f t="shared" si="76"/>
        <v>0</v>
      </c>
      <c r="Q258" s="10"/>
      <c r="R258" s="9">
        <f t="shared" si="77"/>
        <v>0</v>
      </c>
      <c r="S258" s="10"/>
      <c r="T258" s="9">
        <f t="shared" si="78"/>
        <v>0</v>
      </c>
      <c r="U258" s="80">
        <f>5*12</f>
        <v>60</v>
      </c>
      <c r="V258" s="9">
        <f t="shared" si="79"/>
        <v>869.99999999999989</v>
      </c>
      <c r="W258" s="11"/>
      <c r="X258" s="9">
        <f t="shared" si="80"/>
        <v>0</v>
      </c>
      <c r="Y258" s="10"/>
      <c r="Z258" s="9">
        <f t="shared" si="88"/>
        <v>0</v>
      </c>
      <c r="AA258" s="71">
        <v>12</v>
      </c>
      <c r="AB258" s="9">
        <f t="shared" si="89"/>
        <v>174</v>
      </c>
      <c r="AC258" s="11"/>
      <c r="AD258" s="9">
        <f t="shared" si="81"/>
        <v>0</v>
      </c>
      <c r="AE258" s="11"/>
      <c r="AF258" s="9">
        <f t="shared" si="82"/>
        <v>0</v>
      </c>
      <c r="AG258" s="11"/>
      <c r="AH258" s="9">
        <f t="shared" si="83"/>
        <v>0</v>
      </c>
      <c r="AI258" s="11"/>
      <c r="AJ258" s="9">
        <f t="shared" si="72"/>
        <v>0</v>
      </c>
      <c r="AK258" s="11"/>
      <c r="AL258" s="9">
        <f t="shared" si="73"/>
        <v>0</v>
      </c>
      <c r="AM258" s="10"/>
      <c r="AN258" s="12">
        <f t="shared" si="84"/>
        <v>0</v>
      </c>
      <c r="AO258" s="13">
        <f t="shared" si="90"/>
        <v>1044</v>
      </c>
    </row>
    <row r="259" spans="1:41" hidden="1" x14ac:dyDescent="0.25">
      <c r="A259" s="14" t="s">
        <v>208</v>
      </c>
      <c r="B259" s="15" t="s">
        <v>248</v>
      </c>
      <c r="C259" s="49" t="s">
        <v>242</v>
      </c>
      <c r="D259" s="56">
        <f>150/12</f>
        <v>12.5</v>
      </c>
      <c r="E259" s="70">
        <v>12</v>
      </c>
      <c r="F259" s="9">
        <f t="shared" si="85"/>
        <v>150</v>
      </c>
      <c r="G259" s="69">
        <v>0</v>
      </c>
      <c r="H259" s="9">
        <f t="shared" si="86"/>
        <v>0</v>
      </c>
      <c r="I259" s="10"/>
      <c r="J259" s="9">
        <f t="shared" si="74"/>
        <v>0</v>
      </c>
      <c r="K259" s="11"/>
      <c r="L259" s="9">
        <f t="shared" si="75"/>
        <v>0</v>
      </c>
      <c r="M259" s="71">
        <f>5*12</f>
        <v>60</v>
      </c>
      <c r="N259" s="9">
        <f t="shared" si="87"/>
        <v>869.99999999999989</v>
      </c>
      <c r="O259" s="10"/>
      <c r="P259" s="9">
        <f t="shared" si="76"/>
        <v>0</v>
      </c>
      <c r="Q259" s="10"/>
      <c r="R259" s="9">
        <f t="shared" si="77"/>
        <v>0</v>
      </c>
      <c r="S259" s="10"/>
      <c r="T259" s="9">
        <f t="shared" si="78"/>
        <v>0</v>
      </c>
      <c r="U259" s="80">
        <f>5*12</f>
        <v>60</v>
      </c>
      <c r="V259" s="9">
        <f t="shared" si="79"/>
        <v>869.99999999999989</v>
      </c>
      <c r="W259" s="11"/>
      <c r="X259" s="9">
        <f t="shared" si="80"/>
        <v>0</v>
      </c>
      <c r="Y259" s="10"/>
      <c r="Z259" s="9">
        <f t="shared" si="88"/>
        <v>0</v>
      </c>
      <c r="AA259" s="71">
        <v>12</v>
      </c>
      <c r="AB259" s="9">
        <f t="shared" si="89"/>
        <v>174</v>
      </c>
      <c r="AC259" s="11"/>
      <c r="AD259" s="9">
        <f t="shared" si="81"/>
        <v>0</v>
      </c>
      <c r="AE259" s="11"/>
      <c r="AF259" s="9">
        <f t="shared" si="82"/>
        <v>0</v>
      </c>
      <c r="AG259" s="11"/>
      <c r="AH259" s="9">
        <f t="shared" si="83"/>
        <v>0</v>
      </c>
      <c r="AI259" s="11"/>
      <c r="AJ259" s="9">
        <f t="shared" si="72"/>
        <v>0</v>
      </c>
      <c r="AK259" s="11"/>
      <c r="AL259" s="9">
        <f t="shared" si="73"/>
        <v>0</v>
      </c>
      <c r="AM259" s="10"/>
      <c r="AN259" s="12">
        <f t="shared" si="84"/>
        <v>0</v>
      </c>
      <c r="AO259" s="13">
        <f t="shared" si="90"/>
        <v>2064</v>
      </c>
    </row>
    <row r="260" spans="1:41" hidden="1" x14ac:dyDescent="0.25">
      <c r="A260" s="14" t="s">
        <v>208</v>
      </c>
      <c r="B260" s="15" t="s">
        <v>469</v>
      </c>
      <c r="C260" s="49" t="s">
        <v>242</v>
      </c>
      <c r="D260" s="56">
        <f>150/12</f>
        <v>12.5</v>
      </c>
      <c r="E260" s="70">
        <v>12</v>
      </c>
      <c r="F260" s="9">
        <f t="shared" si="85"/>
        <v>150</v>
      </c>
      <c r="G260" s="69">
        <v>0</v>
      </c>
      <c r="H260" s="9">
        <f t="shared" si="86"/>
        <v>0</v>
      </c>
      <c r="I260" s="10"/>
      <c r="J260" s="9">
        <f t="shared" si="74"/>
        <v>0</v>
      </c>
      <c r="K260" s="11"/>
      <c r="L260" s="9">
        <f t="shared" si="75"/>
        <v>0</v>
      </c>
      <c r="M260" s="71">
        <f t="shared" ref="M260:M261" si="91">5*12</f>
        <v>60</v>
      </c>
      <c r="N260" s="9">
        <f t="shared" si="87"/>
        <v>869.99999999999989</v>
      </c>
      <c r="O260" s="10"/>
      <c r="P260" s="9">
        <f t="shared" si="76"/>
        <v>0</v>
      </c>
      <c r="Q260" s="10"/>
      <c r="R260" s="9">
        <f t="shared" si="77"/>
        <v>0</v>
      </c>
      <c r="S260" s="10"/>
      <c r="T260" s="9">
        <f t="shared" si="78"/>
        <v>0</v>
      </c>
      <c r="U260" s="80">
        <f>5*12</f>
        <v>60</v>
      </c>
      <c r="V260" s="9">
        <f t="shared" si="79"/>
        <v>869.99999999999989</v>
      </c>
      <c r="W260" s="11"/>
      <c r="X260" s="9">
        <f t="shared" si="80"/>
        <v>0</v>
      </c>
      <c r="Y260" s="10"/>
      <c r="Z260" s="9">
        <f t="shared" si="88"/>
        <v>0</v>
      </c>
      <c r="AA260" s="71">
        <v>12</v>
      </c>
      <c r="AB260" s="9">
        <f t="shared" si="89"/>
        <v>174</v>
      </c>
      <c r="AC260" s="11"/>
      <c r="AD260" s="9">
        <f t="shared" si="81"/>
        <v>0</v>
      </c>
      <c r="AE260" s="11"/>
      <c r="AF260" s="9">
        <f t="shared" si="82"/>
        <v>0</v>
      </c>
      <c r="AG260" s="11"/>
      <c r="AH260" s="9">
        <f t="shared" si="83"/>
        <v>0</v>
      </c>
      <c r="AI260" s="71">
        <f>12+12</f>
        <v>24</v>
      </c>
      <c r="AJ260" s="9">
        <f t="shared" si="72"/>
        <v>348</v>
      </c>
      <c r="AK260" s="11"/>
      <c r="AL260" s="9">
        <f t="shared" si="73"/>
        <v>0</v>
      </c>
      <c r="AM260" s="10">
        <f>2*12</f>
        <v>24</v>
      </c>
      <c r="AN260" s="12">
        <f t="shared" si="84"/>
        <v>348</v>
      </c>
      <c r="AO260" s="13">
        <f t="shared" si="90"/>
        <v>2412</v>
      </c>
    </row>
    <row r="261" spans="1:41" hidden="1" x14ac:dyDescent="0.25">
      <c r="A261" s="14" t="s">
        <v>208</v>
      </c>
      <c r="B261" s="15" t="s">
        <v>470</v>
      </c>
      <c r="C261" s="49" t="s">
        <v>242</v>
      </c>
      <c r="D261" s="56">
        <v>12.5</v>
      </c>
      <c r="E261" s="70">
        <v>0</v>
      </c>
      <c r="F261" s="9">
        <f t="shared" si="85"/>
        <v>0</v>
      </c>
      <c r="G261" s="69">
        <v>0</v>
      </c>
      <c r="H261" s="9">
        <f t="shared" si="86"/>
        <v>0</v>
      </c>
      <c r="I261" s="10"/>
      <c r="J261" s="9">
        <f t="shared" si="74"/>
        <v>0</v>
      </c>
      <c r="K261" s="11"/>
      <c r="L261" s="9">
        <f t="shared" si="75"/>
        <v>0</v>
      </c>
      <c r="M261" s="71">
        <f t="shared" si="91"/>
        <v>60</v>
      </c>
      <c r="N261" s="9">
        <f t="shared" si="87"/>
        <v>869.99999999999989</v>
      </c>
      <c r="O261" s="10"/>
      <c r="P261" s="9">
        <f t="shared" si="76"/>
        <v>0</v>
      </c>
      <c r="Q261" s="10"/>
      <c r="R261" s="9">
        <f t="shared" si="77"/>
        <v>0</v>
      </c>
      <c r="S261" s="10"/>
      <c r="T261" s="9">
        <f t="shared" si="78"/>
        <v>0</v>
      </c>
      <c r="U261" s="80">
        <f>5*12</f>
        <v>60</v>
      </c>
      <c r="V261" s="9">
        <f t="shared" si="79"/>
        <v>869.99999999999989</v>
      </c>
      <c r="W261" s="11"/>
      <c r="X261" s="9">
        <f t="shared" si="80"/>
        <v>0</v>
      </c>
      <c r="Y261" s="10"/>
      <c r="Z261" s="9">
        <f t="shared" si="88"/>
        <v>0</v>
      </c>
      <c r="AA261" s="71">
        <v>12</v>
      </c>
      <c r="AB261" s="9">
        <f t="shared" si="89"/>
        <v>174</v>
      </c>
      <c r="AC261" s="71">
        <f>2*12</f>
        <v>24</v>
      </c>
      <c r="AD261" s="9">
        <f t="shared" si="81"/>
        <v>348</v>
      </c>
      <c r="AE261" s="11"/>
      <c r="AF261" s="9">
        <f t="shared" si="82"/>
        <v>0</v>
      </c>
      <c r="AG261" s="11"/>
      <c r="AH261" s="9">
        <f t="shared" si="83"/>
        <v>0</v>
      </c>
      <c r="AI261" s="71">
        <f>12+12</f>
        <v>24</v>
      </c>
      <c r="AJ261" s="9">
        <f t="shared" si="72"/>
        <v>348</v>
      </c>
      <c r="AK261" s="11"/>
      <c r="AL261" s="9">
        <f t="shared" si="73"/>
        <v>0</v>
      </c>
      <c r="AM261" s="10">
        <f>2*12</f>
        <v>24</v>
      </c>
      <c r="AN261" s="12">
        <f t="shared" si="84"/>
        <v>348</v>
      </c>
      <c r="AO261" s="13">
        <f t="shared" si="90"/>
        <v>2610</v>
      </c>
    </row>
    <row r="262" spans="1:41" hidden="1" x14ac:dyDescent="0.25">
      <c r="A262" s="14" t="s">
        <v>208</v>
      </c>
      <c r="B262" s="15" t="s">
        <v>249</v>
      </c>
      <c r="C262" s="44" t="s">
        <v>250</v>
      </c>
      <c r="D262" s="56">
        <v>61.25</v>
      </c>
      <c r="E262" s="70">
        <v>0</v>
      </c>
      <c r="F262" s="9">
        <f t="shared" si="85"/>
        <v>0</v>
      </c>
      <c r="G262" s="69">
        <v>0</v>
      </c>
      <c r="H262" s="9">
        <f t="shared" si="86"/>
        <v>0</v>
      </c>
      <c r="I262" s="10"/>
      <c r="J262" s="9">
        <f t="shared" si="74"/>
        <v>0</v>
      </c>
      <c r="K262" s="11"/>
      <c r="L262" s="9">
        <f t="shared" si="75"/>
        <v>0</v>
      </c>
      <c r="M262" s="10"/>
      <c r="N262" s="9">
        <f t="shared" si="87"/>
        <v>0</v>
      </c>
      <c r="O262" s="10"/>
      <c r="P262" s="9">
        <f t="shared" si="76"/>
        <v>0</v>
      </c>
      <c r="Q262" s="10"/>
      <c r="R262" s="9">
        <f t="shared" si="77"/>
        <v>0</v>
      </c>
      <c r="S262" s="10"/>
      <c r="T262" s="9">
        <f t="shared" si="78"/>
        <v>0</v>
      </c>
      <c r="U262" s="11"/>
      <c r="V262" s="9">
        <f t="shared" si="79"/>
        <v>0</v>
      </c>
      <c r="W262" s="11"/>
      <c r="X262" s="9">
        <f t="shared" si="80"/>
        <v>0</v>
      </c>
      <c r="Y262" s="10"/>
      <c r="Z262" s="9">
        <f t="shared" si="88"/>
        <v>0</v>
      </c>
      <c r="AA262" s="11"/>
      <c r="AB262" s="9">
        <f t="shared" si="89"/>
        <v>0</v>
      </c>
      <c r="AC262" s="11"/>
      <c r="AD262" s="9">
        <f t="shared" si="81"/>
        <v>0</v>
      </c>
      <c r="AE262" s="11"/>
      <c r="AF262" s="9">
        <f t="shared" si="82"/>
        <v>0</v>
      </c>
      <c r="AG262" s="11"/>
      <c r="AH262" s="9">
        <f t="shared" si="83"/>
        <v>0</v>
      </c>
      <c r="AI262" s="11"/>
      <c r="AJ262" s="9">
        <f t="shared" ref="AJ262:AJ325" si="92">(AI262*D262)*1.16</f>
        <v>0</v>
      </c>
      <c r="AK262" s="11"/>
      <c r="AL262" s="9">
        <f t="shared" ref="AL262:AL325" si="93">(AK262*D262)*1.16</f>
        <v>0</v>
      </c>
      <c r="AM262" s="10"/>
      <c r="AN262" s="12">
        <f t="shared" si="84"/>
        <v>0</v>
      </c>
      <c r="AO262" s="13">
        <f t="shared" si="90"/>
        <v>0</v>
      </c>
    </row>
    <row r="263" spans="1:41" hidden="1" x14ac:dyDescent="0.25">
      <c r="A263" s="14" t="s">
        <v>208</v>
      </c>
      <c r="B263" s="15" t="s">
        <v>251</v>
      </c>
      <c r="C263" s="44" t="s">
        <v>210</v>
      </c>
      <c r="D263" s="56">
        <v>107</v>
      </c>
      <c r="E263" s="70">
        <v>0</v>
      </c>
      <c r="F263" s="9">
        <f t="shared" si="85"/>
        <v>0</v>
      </c>
      <c r="G263" s="69">
        <v>0</v>
      </c>
      <c r="H263" s="9">
        <f t="shared" si="86"/>
        <v>0</v>
      </c>
      <c r="I263" s="10"/>
      <c r="J263" s="9">
        <f t="shared" si="74"/>
        <v>0</v>
      </c>
      <c r="K263" s="11"/>
      <c r="L263" s="9">
        <f t="shared" si="75"/>
        <v>0</v>
      </c>
      <c r="M263" s="10"/>
      <c r="N263" s="9">
        <f t="shared" si="87"/>
        <v>0</v>
      </c>
      <c r="O263" s="10"/>
      <c r="P263" s="9">
        <f t="shared" si="76"/>
        <v>0</v>
      </c>
      <c r="Q263" s="10"/>
      <c r="R263" s="9">
        <f t="shared" si="77"/>
        <v>0</v>
      </c>
      <c r="S263" s="10"/>
      <c r="T263" s="9">
        <f t="shared" si="78"/>
        <v>0</v>
      </c>
      <c r="U263" s="11"/>
      <c r="V263" s="9">
        <f t="shared" si="79"/>
        <v>0</v>
      </c>
      <c r="W263" s="11"/>
      <c r="X263" s="9">
        <f t="shared" si="80"/>
        <v>0</v>
      </c>
      <c r="Y263" s="10"/>
      <c r="Z263" s="9">
        <f t="shared" si="88"/>
        <v>0</v>
      </c>
      <c r="AA263" s="11"/>
      <c r="AB263" s="9">
        <f t="shared" si="89"/>
        <v>0</v>
      </c>
      <c r="AC263" s="11"/>
      <c r="AD263" s="9">
        <f t="shared" si="81"/>
        <v>0</v>
      </c>
      <c r="AE263" s="11"/>
      <c r="AF263" s="9">
        <f t="shared" si="82"/>
        <v>0</v>
      </c>
      <c r="AG263" s="11"/>
      <c r="AH263" s="9">
        <f t="shared" si="83"/>
        <v>0</v>
      </c>
      <c r="AI263" s="11"/>
      <c r="AJ263" s="9">
        <f t="shared" si="92"/>
        <v>0</v>
      </c>
      <c r="AK263" s="11"/>
      <c r="AL263" s="9">
        <f t="shared" si="93"/>
        <v>0</v>
      </c>
      <c r="AM263" s="10"/>
      <c r="AN263" s="12">
        <f t="shared" si="84"/>
        <v>0</v>
      </c>
      <c r="AO263" s="13">
        <f t="shared" si="90"/>
        <v>0</v>
      </c>
    </row>
    <row r="264" spans="1:41" hidden="1" x14ac:dyDescent="0.25">
      <c r="A264" s="14" t="s">
        <v>208</v>
      </c>
      <c r="B264" s="15" t="s">
        <v>252</v>
      </c>
      <c r="C264" s="49" t="s">
        <v>210</v>
      </c>
      <c r="D264" s="56">
        <v>5.5</v>
      </c>
      <c r="E264" s="70">
        <v>0</v>
      </c>
      <c r="F264" s="9">
        <f t="shared" si="85"/>
        <v>0</v>
      </c>
      <c r="G264" s="69">
        <v>0</v>
      </c>
      <c r="H264" s="9">
        <f t="shared" si="86"/>
        <v>0</v>
      </c>
      <c r="I264" s="10"/>
      <c r="J264" s="9">
        <f t="shared" si="74"/>
        <v>0</v>
      </c>
      <c r="K264" s="11"/>
      <c r="L264" s="9">
        <f t="shared" si="75"/>
        <v>0</v>
      </c>
      <c r="M264" s="10"/>
      <c r="N264" s="9">
        <f t="shared" si="87"/>
        <v>0</v>
      </c>
      <c r="O264" s="10"/>
      <c r="P264" s="9">
        <f t="shared" si="76"/>
        <v>0</v>
      </c>
      <c r="Q264" s="10"/>
      <c r="R264" s="9">
        <f t="shared" si="77"/>
        <v>0</v>
      </c>
      <c r="S264" s="10"/>
      <c r="T264" s="9">
        <f t="shared" si="78"/>
        <v>0</v>
      </c>
      <c r="U264" s="11"/>
      <c r="V264" s="9">
        <f t="shared" si="79"/>
        <v>0</v>
      </c>
      <c r="W264" s="11"/>
      <c r="X264" s="9">
        <f t="shared" si="80"/>
        <v>0</v>
      </c>
      <c r="Y264" s="10"/>
      <c r="Z264" s="9">
        <f t="shared" si="88"/>
        <v>0</v>
      </c>
      <c r="AA264" s="11"/>
      <c r="AB264" s="9">
        <f t="shared" si="89"/>
        <v>0</v>
      </c>
      <c r="AC264" s="11"/>
      <c r="AD264" s="9">
        <f t="shared" si="81"/>
        <v>0</v>
      </c>
      <c r="AE264" s="11"/>
      <c r="AF264" s="9">
        <f t="shared" si="82"/>
        <v>0</v>
      </c>
      <c r="AG264" s="11"/>
      <c r="AH264" s="9">
        <f t="shared" si="83"/>
        <v>0</v>
      </c>
      <c r="AI264" s="11"/>
      <c r="AJ264" s="9">
        <f t="shared" si="92"/>
        <v>0</v>
      </c>
      <c r="AK264" s="11"/>
      <c r="AL264" s="9">
        <f t="shared" si="93"/>
        <v>0</v>
      </c>
      <c r="AM264" s="10"/>
      <c r="AN264" s="12">
        <f t="shared" si="84"/>
        <v>0</v>
      </c>
      <c r="AO264" s="13">
        <f t="shared" si="90"/>
        <v>0</v>
      </c>
    </row>
    <row r="265" spans="1:41" hidden="1" x14ac:dyDescent="0.25">
      <c r="A265" s="14" t="s">
        <v>208</v>
      </c>
      <c r="B265" s="15" t="s">
        <v>253</v>
      </c>
      <c r="C265" s="49" t="s">
        <v>210</v>
      </c>
      <c r="D265" s="56">
        <v>164</v>
      </c>
      <c r="E265" s="70">
        <v>0</v>
      </c>
      <c r="F265" s="9">
        <f t="shared" si="85"/>
        <v>0</v>
      </c>
      <c r="G265" s="69">
        <v>0</v>
      </c>
      <c r="H265" s="9">
        <f t="shared" si="86"/>
        <v>0</v>
      </c>
      <c r="I265" s="10"/>
      <c r="J265" s="9">
        <f t="shared" si="74"/>
        <v>0</v>
      </c>
      <c r="K265" s="11"/>
      <c r="L265" s="9">
        <f t="shared" si="75"/>
        <v>0</v>
      </c>
      <c r="M265" s="10"/>
      <c r="N265" s="9">
        <f t="shared" si="87"/>
        <v>0</v>
      </c>
      <c r="O265" s="10"/>
      <c r="P265" s="9">
        <f t="shared" si="76"/>
        <v>0</v>
      </c>
      <c r="Q265" s="10"/>
      <c r="R265" s="9">
        <f t="shared" si="77"/>
        <v>0</v>
      </c>
      <c r="S265" s="10"/>
      <c r="T265" s="9">
        <f t="shared" si="78"/>
        <v>0</v>
      </c>
      <c r="U265" s="11"/>
      <c r="V265" s="9">
        <f t="shared" si="79"/>
        <v>0</v>
      </c>
      <c r="W265" s="11"/>
      <c r="X265" s="9">
        <f t="shared" si="80"/>
        <v>0</v>
      </c>
      <c r="Y265" s="10"/>
      <c r="Z265" s="9">
        <f t="shared" si="88"/>
        <v>0</v>
      </c>
      <c r="AA265" s="11"/>
      <c r="AB265" s="9">
        <f t="shared" si="89"/>
        <v>0</v>
      </c>
      <c r="AC265" s="11"/>
      <c r="AD265" s="9">
        <f t="shared" si="81"/>
        <v>0</v>
      </c>
      <c r="AE265" s="11"/>
      <c r="AF265" s="9">
        <f t="shared" si="82"/>
        <v>0</v>
      </c>
      <c r="AG265" s="11"/>
      <c r="AH265" s="9">
        <f t="shared" si="83"/>
        <v>0</v>
      </c>
      <c r="AI265" s="11"/>
      <c r="AJ265" s="9">
        <f t="shared" si="92"/>
        <v>0</v>
      </c>
      <c r="AK265" s="11"/>
      <c r="AL265" s="9">
        <f t="shared" si="93"/>
        <v>0</v>
      </c>
      <c r="AM265" s="10"/>
      <c r="AN265" s="12">
        <f t="shared" si="84"/>
        <v>0</v>
      </c>
      <c r="AO265" s="13">
        <f t="shared" si="90"/>
        <v>0</v>
      </c>
    </row>
    <row r="266" spans="1:41" hidden="1" x14ac:dyDescent="0.25">
      <c r="A266" s="14" t="s">
        <v>208</v>
      </c>
      <c r="B266" s="15" t="s">
        <v>254</v>
      </c>
      <c r="C266" s="44" t="s">
        <v>29</v>
      </c>
      <c r="D266" s="56">
        <v>12</v>
      </c>
      <c r="E266" s="70">
        <v>2</v>
      </c>
      <c r="F266" s="9">
        <f t="shared" si="85"/>
        <v>24</v>
      </c>
      <c r="G266" s="69">
        <v>0</v>
      </c>
      <c r="H266" s="9">
        <f t="shared" si="86"/>
        <v>0</v>
      </c>
      <c r="I266" s="10"/>
      <c r="J266" s="9">
        <f t="shared" si="74"/>
        <v>0</v>
      </c>
      <c r="K266" s="11"/>
      <c r="L266" s="9">
        <f t="shared" si="75"/>
        <v>0</v>
      </c>
      <c r="M266" s="71">
        <v>36</v>
      </c>
      <c r="N266" s="9">
        <f t="shared" si="87"/>
        <v>501.11999999999995</v>
      </c>
      <c r="O266" s="72">
        <v>24</v>
      </c>
      <c r="P266" s="9">
        <f t="shared" si="76"/>
        <v>334.08</v>
      </c>
      <c r="Q266" s="10"/>
      <c r="R266" s="9">
        <f t="shared" si="77"/>
        <v>0</v>
      </c>
      <c r="S266" s="72">
        <v>24</v>
      </c>
      <c r="T266" s="9">
        <f t="shared" si="78"/>
        <v>334.08</v>
      </c>
      <c r="U266" s="11">
        <v>12</v>
      </c>
      <c r="V266" s="9">
        <f t="shared" si="79"/>
        <v>167.04</v>
      </c>
      <c r="W266" s="11"/>
      <c r="X266" s="9">
        <f>(W266*D266)*1.16</f>
        <v>0</v>
      </c>
      <c r="Y266" s="10"/>
      <c r="Z266" s="9">
        <f t="shared" si="88"/>
        <v>0</v>
      </c>
      <c r="AA266" s="71">
        <v>12</v>
      </c>
      <c r="AB266" s="9">
        <f t="shared" si="89"/>
        <v>167.04</v>
      </c>
      <c r="AC266" s="71">
        <v>1</v>
      </c>
      <c r="AD266" s="9">
        <f t="shared" si="81"/>
        <v>13.919999999999998</v>
      </c>
      <c r="AE266" s="11"/>
      <c r="AF266" s="9">
        <f t="shared" si="82"/>
        <v>0</v>
      </c>
      <c r="AG266" s="71">
        <f>6+7+6</f>
        <v>19</v>
      </c>
      <c r="AH266" s="9">
        <f t="shared" si="83"/>
        <v>264.47999999999996</v>
      </c>
      <c r="AI266" s="71">
        <f>6+10+6+6</f>
        <v>28</v>
      </c>
      <c r="AJ266" s="9">
        <f t="shared" si="92"/>
        <v>389.76</v>
      </c>
      <c r="AK266" s="11"/>
      <c r="AL266" s="9">
        <f t="shared" si="93"/>
        <v>0</v>
      </c>
      <c r="AM266" s="10">
        <v>4</v>
      </c>
      <c r="AN266" s="12">
        <f t="shared" si="84"/>
        <v>55.679999999999993</v>
      </c>
      <c r="AO266" s="13">
        <f t="shared" si="90"/>
        <v>1861.4399999999998</v>
      </c>
    </row>
    <row r="267" spans="1:41" hidden="1" x14ac:dyDescent="0.25">
      <c r="A267" s="14" t="s">
        <v>208</v>
      </c>
      <c r="B267" s="15" t="s">
        <v>255</v>
      </c>
      <c r="C267" s="44" t="s">
        <v>228</v>
      </c>
      <c r="D267" s="59">
        <v>1.71</v>
      </c>
      <c r="E267" s="70">
        <v>0</v>
      </c>
      <c r="F267" s="9">
        <f t="shared" si="85"/>
        <v>0</v>
      </c>
      <c r="G267" s="69">
        <v>0</v>
      </c>
      <c r="H267" s="9">
        <f t="shared" si="86"/>
        <v>0</v>
      </c>
      <c r="I267" s="10"/>
      <c r="J267" s="9">
        <f t="shared" si="74"/>
        <v>0</v>
      </c>
      <c r="K267" s="11"/>
      <c r="L267" s="9">
        <f t="shared" si="75"/>
        <v>0</v>
      </c>
      <c r="M267" s="10"/>
      <c r="N267" s="9">
        <f t="shared" si="87"/>
        <v>0</v>
      </c>
      <c r="O267" s="10"/>
      <c r="P267" s="9">
        <f t="shared" si="76"/>
        <v>0</v>
      </c>
      <c r="Q267" s="10"/>
      <c r="R267" s="9">
        <f t="shared" si="77"/>
        <v>0</v>
      </c>
      <c r="S267" s="10"/>
      <c r="T267" s="9">
        <f t="shared" si="78"/>
        <v>0</v>
      </c>
      <c r="U267" s="11"/>
      <c r="V267" s="9">
        <f t="shared" si="79"/>
        <v>0</v>
      </c>
      <c r="W267" s="11"/>
      <c r="X267" s="9">
        <f t="shared" si="80"/>
        <v>0</v>
      </c>
      <c r="Y267" s="10"/>
      <c r="Z267" s="9">
        <f t="shared" si="88"/>
        <v>0</v>
      </c>
      <c r="AA267" s="11"/>
      <c r="AB267" s="9">
        <f t="shared" si="89"/>
        <v>0</v>
      </c>
      <c r="AC267" s="11"/>
      <c r="AD267" s="9">
        <f t="shared" si="81"/>
        <v>0</v>
      </c>
      <c r="AE267" s="11"/>
      <c r="AF267" s="9">
        <f t="shared" si="82"/>
        <v>0</v>
      </c>
      <c r="AG267" s="11"/>
      <c r="AH267" s="9">
        <f t="shared" si="83"/>
        <v>0</v>
      </c>
      <c r="AI267" s="11"/>
      <c r="AJ267" s="9">
        <f t="shared" si="92"/>
        <v>0</v>
      </c>
      <c r="AK267" s="11"/>
      <c r="AL267" s="9">
        <f t="shared" si="93"/>
        <v>0</v>
      </c>
      <c r="AM267" s="10"/>
      <c r="AN267" s="12">
        <f t="shared" si="84"/>
        <v>0</v>
      </c>
      <c r="AO267" s="13">
        <f t="shared" si="90"/>
        <v>0</v>
      </c>
    </row>
    <row r="268" spans="1:41" hidden="1" x14ac:dyDescent="0.25">
      <c r="A268" s="14" t="s">
        <v>208</v>
      </c>
      <c r="B268" s="15" t="s">
        <v>256</v>
      </c>
      <c r="C268" s="44" t="s">
        <v>228</v>
      </c>
      <c r="D268" s="56">
        <v>25</v>
      </c>
      <c r="E268" s="70">
        <v>0</v>
      </c>
      <c r="F268" s="9">
        <f t="shared" si="85"/>
        <v>0</v>
      </c>
      <c r="G268" s="69">
        <v>0</v>
      </c>
      <c r="H268" s="9">
        <f t="shared" si="86"/>
        <v>0</v>
      </c>
      <c r="I268" s="10"/>
      <c r="J268" s="9">
        <f t="shared" si="74"/>
        <v>0</v>
      </c>
      <c r="K268" s="11"/>
      <c r="L268" s="9">
        <f t="shared" si="75"/>
        <v>0</v>
      </c>
      <c r="M268" s="10"/>
      <c r="N268" s="9">
        <f t="shared" si="87"/>
        <v>0</v>
      </c>
      <c r="O268" s="10"/>
      <c r="P268" s="9">
        <f t="shared" si="76"/>
        <v>0</v>
      </c>
      <c r="Q268" s="10"/>
      <c r="R268" s="9">
        <f t="shared" si="77"/>
        <v>0</v>
      </c>
      <c r="S268" s="10"/>
      <c r="T268" s="9">
        <f t="shared" si="78"/>
        <v>0</v>
      </c>
      <c r="U268" s="11"/>
      <c r="V268" s="9">
        <f t="shared" si="79"/>
        <v>0</v>
      </c>
      <c r="W268" s="11"/>
      <c r="X268" s="9">
        <f t="shared" si="80"/>
        <v>0</v>
      </c>
      <c r="Y268" s="10"/>
      <c r="Z268" s="9">
        <f t="shared" si="88"/>
        <v>0</v>
      </c>
      <c r="AA268" s="11"/>
      <c r="AB268" s="9">
        <f t="shared" si="89"/>
        <v>0</v>
      </c>
      <c r="AC268" s="11"/>
      <c r="AD268" s="9">
        <f t="shared" si="81"/>
        <v>0</v>
      </c>
      <c r="AE268" s="11"/>
      <c r="AF268" s="9">
        <f t="shared" si="82"/>
        <v>0</v>
      </c>
      <c r="AG268" s="11"/>
      <c r="AH268" s="9">
        <f t="shared" si="83"/>
        <v>0</v>
      </c>
      <c r="AI268" s="11"/>
      <c r="AJ268" s="9">
        <f t="shared" si="92"/>
        <v>0</v>
      </c>
      <c r="AK268" s="11"/>
      <c r="AL268" s="9">
        <f t="shared" si="93"/>
        <v>0</v>
      </c>
      <c r="AM268" s="10"/>
      <c r="AN268" s="12">
        <f t="shared" si="84"/>
        <v>0</v>
      </c>
      <c r="AO268" s="13">
        <f t="shared" si="90"/>
        <v>0</v>
      </c>
    </row>
    <row r="269" spans="1:41" hidden="1" x14ac:dyDescent="0.25">
      <c r="A269" s="14" t="s">
        <v>208</v>
      </c>
      <c r="B269" s="15" t="s">
        <v>257</v>
      </c>
      <c r="C269" s="44" t="s">
        <v>15</v>
      </c>
      <c r="D269" s="56">
        <v>54</v>
      </c>
      <c r="E269" s="70">
        <v>0</v>
      </c>
      <c r="F269" s="9">
        <f t="shared" si="85"/>
        <v>0</v>
      </c>
      <c r="G269" s="69">
        <v>0</v>
      </c>
      <c r="H269" s="9">
        <f t="shared" si="86"/>
        <v>0</v>
      </c>
      <c r="I269" s="10"/>
      <c r="J269" s="9">
        <f t="shared" si="74"/>
        <v>0</v>
      </c>
      <c r="K269" s="11"/>
      <c r="L269" s="9">
        <f t="shared" si="75"/>
        <v>0</v>
      </c>
      <c r="M269" s="10"/>
      <c r="N269" s="9">
        <f t="shared" si="87"/>
        <v>0</v>
      </c>
      <c r="O269" s="10"/>
      <c r="P269" s="9">
        <f t="shared" si="76"/>
        <v>0</v>
      </c>
      <c r="Q269" s="10"/>
      <c r="R269" s="9">
        <f t="shared" si="77"/>
        <v>0</v>
      </c>
      <c r="S269" s="10"/>
      <c r="T269" s="9">
        <f t="shared" si="78"/>
        <v>0</v>
      </c>
      <c r="U269" s="11"/>
      <c r="V269" s="9">
        <f t="shared" si="79"/>
        <v>0</v>
      </c>
      <c r="W269" s="11"/>
      <c r="X269" s="9">
        <f t="shared" si="80"/>
        <v>0</v>
      </c>
      <c r="Y269" s="10"/>
      <c r="Z269" s="9">
        <f t="shared" si="88"/>
        <v>0</v>
      </c>
      <c r="AA269" s="11"/>
      <c r="AB269" s="9">
        <f t="shared" si="89"/>
        <v>0</v>
      </c>
      <c r="AC269" s="11"/>
      <c r="AD269" s="9">
        <f t="shared" si="81"/>
        <v>0</v>
      </c>
      <c r="AE269" s="11"/>
      <c r="AF269" s="9">
        <f t="shared" si="82"/>
        <v>0</v>
      </c>
      <c r="AG269" s="11"/>
      <c r="AH269" s="9">
        <f t="shared" si="83"/>
        <v>0</v>
      </c>
      <c r="AI269" s="11"/>
      <c r="AJ269" s="9">
        <f t="shared" si="92"/>
        <v>0</v>
      </c>
      <c r="AK269" s="11"/>
      <c r="AL269" s="9">
        <f t="shared" si="93"/>
        <v>0</v>
      </c>
      <c r="AM269" s="10"/>
      <c r="AN269" s="12">
        <f t="shared" si="84"/>
        <v>0</v>
      </c>
      <c r="AO269" s="13">
        <f t="shared" si="90"/>
        <v>0</v>
      </c>
    </row>
    <row r="270" spans="1:41" hidden="1" x14ac:dyDescent="0.25">
      <c r="A270" s="14" t="s">
        <v>208</v>
      </c>
      <c r="B270" s="15" t="s">
        <v>258</v>
      </c>
      <c r="C270" s="44" t="s">
        <v>210</v>
      </c>
      <c r="D270" s="56">
        <v>95</v>
      </c>
      <c r="E270" s="70">
        <v>0</v>
      </c>
      <c r="F270" s="9">
        <f t="shared" si="85"/>
        <v>0</v>
      </c>
      <c r="G270" s="69">
        <v>0</v>
      </c>
      <c r="H270" s="9">
        <f t="shared" si="86"/>
        <v>0</v>
      </c>
      <c r="I270" s="10"/>
      <c r="J270" s="9">
        <f t="shared" si="74"/>
        <v>0</v>
      </c>
      <c r="K270" s="11"/>
      <c r="L270" s="9">
        <f t="shared" si="75"/>
        <v>0</v>
      </c>
      <c r="M270" s="10"/>
      <c r="N270" s="9">
        <f t="shared" si="87"/>
        <v>0</v>
      </c>
      <c r="O270" s="10"/>
      <c r="P270" s="9">
        <f t="shared" si="76"/>
        <v>0</v>
      </c>
      <c r="Q270" s="10"/>
      <c r="R270" s="9">
        <f t="shared" si="77"/>
        <v>0</v>
      </c>
      <c r="S270" s="10"/>
      <c r="T270" s="9">
        <f t="shared" si="78"/>
        <v>0</v>
      </c>
      <c r="U270" s="11"/>
      <c r="V270" s="9">
        <f t="shared" si="79"/>
        <v>0</v>
      </c>
      <c r="W270" s="11"/>
      <c r="X270" s="9">
        <f t="shared" si="80"/>
        <v>0</v>
      </c>
      <c r="Y270" s="10"/>
      <c r="Z270" s="9">
        <f t="shared" si="88"/>
        <v>0</v>
      </c>
      <c r="AA270" s="11"/>
      <c r="AB270" s="9">
        <f t="shared" si="89"/>
        <v>0</v>
      </c>
      <c r="AC270" s="11"/>
      <c r="AD270" s="9">
        <f t="shared" si="81"/>
        <v>0</v>
      </c>
      <c r="AE270" s="11"/>
      <c r="AF270" s="9">
        <f t="shared" si="82"/>
        <v>0</v>
      </c>
      <c r="AG270" s="11"/>
      <c r="AH270" s="9">
        <f t="shared" si="83"/>
        <v>0</v>
      </c>
      <c r="AI270" s="11"/>
      <c r="AJ270" s="9">
        <f t="shared" si="92"/>
        <v>0</v>
      </c>
      <c r="AK270" s="11"/>
      <c r="AL270" s="9">
        <f t="shared" si="93"/>
        <v>0</v>
      </c>
      <c r="AM270" s="10"/>
      <c r="AN270" s="12">
        <f t="shared" si="84"/>
        <v>0</v>
      </c>
      <c r="AO270" s="13">
        <f t="shared" si="90"/>
        <v>0</v>
      </c>
    </row>
    <row r="271" spans="1:41" hidden="1" x14ac:dyDescent="0.25">
      <c r="A271" s="14" t="s">
        <v>208</v>
      </c>
      <c r="B271" s="15" t="s">
        <v>259</v>
      </c>
      <c r="C271" s="44" t="s">
        <v>210</v>
      </c>
      <c r="D271" s="56">
        <v>33.5</v>
      </c>
      <c r="E271" s="70">
        <v>0</v>
      </c>
      <c r="F271" s="9">
        <f t="shared" si="85"/>
        <v>0</v>
      </c>
      <c r="G271" s="69">
        <v>0</v>
      </c>
      <c r="H271" s="9">
        <f t="shared" si="86"/>
        <v>0</v>
      </c>
      <c r="I271" s="10"/>
      <c r="J271" s="9">
        <f t="shared" si="74"/>
        <v>0</v>
      </c>
      <c r="K271" s="11"/>
      <c r="L271" s="9">
        <f t="shared" si="75"/>
        <v>0</v>
      </c>
      <c r="M271" s="10"/>
      <c r="N271" s="9">
        <f t="shared" si="87"/>
        <v>0</v>
      </c>
      <c r="O271" s="10"/>
      <c r="P271" s="9">
        <f t="shared" si="76"/>
        <v>0</v>
      </c>
      <c r="Q271" s="10"/>
      <c r="R271" s="9">
        <f t="shared" si="77"/>
        <v>0</v>
      </c>
      <c r="S271" s="10"/>
      <c r="T271" s="9">
        <f t="shared" si="78"/>
        <v>0</v>
      </c>
      <c r="U271" s="11"/>
      <c r="V271" s="9">
        <f t="shared" si="79"/>
        <v>0</v>
      </c>
      <c r="W271" s="11"/>
      <c r="X271" s="9">
        <f t="shared" si="80"/>
        <v>0</v>
      </c>
      <c r="Y271" s="10"/>
      <c r="Z271" s="9">
        <f t="shared" si="88"/>
        <v>0</v>
      </c>
      <c r="AA271" s="11"/>
      <c r="AB271" s="9">
        <f t="shared" si="89"/>
        <v>0</v>
      </c>
      <c r="AC271" s="11"/>
      <c r="AD271" s="9">
        <f t="shared" si="81"/>
        <v>0</v>
      </c>
      <c r="AE271" s="11"/>
      <c r="AF271" s="9">
        <f t="shared" si="82"/>
        <v>0</v>
      </c>
      <c r="AG271" s="11"/>
      <c r="AH271" s="9">
        <f t="shared" si="83"/>
        <v>0</v>
      </c>
      <c r="AI271" s="11"/>
      <c r="AJ271" s="9">
        <f t="shared" si="92"/>
        <v>0</v>
      </c>
      <c r="AK271" s="11"/>
      <c r="AL271" s="9">
        <f t="shared" si="93"/>
        <v>0</v>
      </c>
      <c r="AM271" s="10"/>
      <c r="AN271" s="12">
        <f t="shared" si="84"/>
        <v>0</v>
      </c>
      <c r="AO271" s="13">
        <f t="shared" si="90"/>
        <v>0</v>
      </c>
    </row>
    <row r="272" spans="1:41" hidden="1" x14ac:dyDescent="0.25">
      <c r="A272" s="14" t="s">
        <v>208</v>
      </c>
      <c r="B272" s="15" t="s">
        <v>260</v>
      </c>
      <c r="C272" s="44" t="s">
        <v>210</v>
      </c>
      <c r="D272" s="56">
        <v>95</v>
      </c>
      <c r="E272" s="70">
        <v>0</v>
      </c>
      <c r="F272" s="9">
        <f t="shared" si="85"/>
        <v>0</v>
      </c>
      <c r="G272" s="69">
        <v>0</v>
      </c>
      <c r="H272" s="9">
        <f t="shared" si="86"/>
        <v>0</v>
      </c>
      <c r="I272" s="10"/>
      <c r="J272" s="9">
        <f t="shared" si="74"/>
        <v>0</v>
      </c>
      <c r="K272" s="11"/>
      <c r="L272" s="9">
        <f t="shared" si="75"/>
        <v>0</v>
      </c>
      <c r="M272" s="10"/>
      <c r="N272" s="9">
        <f t="shared" si="87"/>
        <v>0</v>
      </c>
      <c r="O272" s="10"/>
      <c r="P272" s="9">
        <f t="shared" si="76"/>
        <v>0</v>
      </c>
      <c r="Q272" s="10"/>
      <c r="R272" s="9">
        <f t="shared" si="77"/>
        <v>0</v>
      </c>
      <c r="S272" s="10"/>
      <c r="T272" s="9">
        <f t="shared" si="78"/>
        <v>0</v>
      </c>
      <c r="U272" s="11"/>
      <c r="V272" s="9">
        <f t="shared" si="79"/>
        <v>0</v>
      </c>
      <c r="W272" s="11"/>
      <c r="X272" s="9">
        <f t="shared" si="80"/>
        <v>0</v>
      </c>
      <c r="Y272" s="10"/>
      <c r="Z272" s="9">
        <f t="shared" si="88"/>
        <v>0</v>
      </c>
      <c r="AA272" s="11"/>
      <c r="AB272" s="9">
        <f t="shared" si="89"/>
        <v>0</v>
      </c>
      <c r="AC272" s="11"/>
      <c r="AD272" s="9">
        <f t="shared" si="81"/>
        <v>0</v>
      </c>
      <c r="AE272" s="11"/>
      <c r="AF272" s="9">
        <f t="shared" si="82"/>
        <v>0</v>
      </c>
      <c r="AG272" s="11"/>
      <c r="AH272" s="9">
        <f t="shared" si="83"/>
        <v>0</v>
      </c>
      <c r="AI272" s="11"/>
      <c r="AJ272" s="9">
        <f t="shared" si="92"/>
        <v>0</v>
      </c>
      <c r="AK272" s="11"/>
      <c r="AL272" s="9">
        <f t="shared" si="93"/>
        <v>0</v>
      </c>
      <c r="AM272" s="10"/>
      <c r="AN272" s="12">
        <f t="shared" si="84"/>
        <v>0</v>
      </c>
      <c r="AO272" s="13">
        <f t="shared" si="90"/>
        <v>0</v>
      </c>
    </row>
    <row r="273" spans="1:41" hidden="1" x14ac:dyDescent="0.25">
      <c r="A273" s="14" t="s">
        <v>208</v>
      </c>
      <c r="B273" s="15" t="s">
        <v>261</v>
      </c>
      <c r="C273" s="44" t="s">
        <v>15</v>
      </c>
      <c r="D273" s="56">
        <v>71</v>
      </c>
      <c r="E273" s="70">
        <v>0</v>
      </c>
      <c r="F273" s="9">
        <f t="shared" si="85"/>
        <v>0</v>
      </c>
      <c r="G273" s="69">
        <v>0</v>
      </c>
      <c r="H273" s="9">
        <f t="shared" si="86"/>
        <v>0</v>
      </c>
      <c r="I273" s="10"/>
      <c r="J273" s="9">
        <f t="shared" si="74"/>
        <v>0</v>
      </c>
      <c r="K273" s="11"/>
      <c r="L273" s="9">
        <f t="shared" si="75"/>
        <v>0</v>
      </c>
      <c r="M273" s="11"/>
      <c r="N273" s="9">
        <f t="shared" si="87"/>
        <v>0</v>
      </c>
      <c r="O273" s="10"/>
      <c r="P273" s="9">
        <f t="shared" si="76"/>
        <v>0</v>
      </c>
      <c r="Q273" s="10"/>
      <c r="R273" s="9">
        <f t="shared" si="77"/>
        <v>0</v>
      </c>
      <c r="S273" s="10"/>
      <c r="T273" s="9">
        <f t="shared" si="78"/>
        <v>0</v>
      </c>
      <c r="U273" s="11">
        <v>10</v>
      </c>
      <c r="V273" s="9">
        <f t="shared" si="79"/>
        <v>823.59999999999991</v>
      </c>
      <c r="W273" s="11"/>
      <c r="X273" s="9">
        <f t="shared" si="80"/>
        <v>0</v>
      </c>
      <c r="Y273" s="10"/>
      <c r="Z273" s="9">
        <f t="shared" si="88"/>
        <v>0</v>
      </c>
      <c r="AA273" s="71">
        <v>10</v>
      </c>
      <c r="AB273" s="9">
        <f t="shared" si="89"/>
        <v>823.59999999999991</v>
      </c>
      <c r="AC273" s="11"/>
      <c r="AD273" s="9">
        <f t="shared" si="81"/>
        <v>0</v>
      </c>
      <c r="AE273" s="11"/>
      <c r="AF273" s="9">
        <f t="shared" si="82"/>
        <v>0</v>
      </c>
      <c r="AG273" s="11"/>
      <c r="AH273" s="9">
        <f t="shared" si="83"/>
        <v>0</v>
      </c>
      <c r="AI273" s="11"/>
      <c r="AJ273" s="9">
        <f t="shared" si="92"/>
        <v>0</v>
      </c>
      <c r="AK273" s="11"/>
      <c r="AL273" s="9">
        <f t="shared" si="93"/>
        <v>0</v>
      </c>
      <c r="AM273" s="10"/>
      <c r="AN273" s="12">
        <f t="shared" si="84"/>
        <v>0</v>
      </c>
      <c r="AO273" s="13">
        <f t="shared" si="90"/>
        <v>1647.1999999999998</v>
      </c>
    </row>
    <row r="274" spans="1:41" hidden="1" x14ac:dyDescent="0.25">
      <c r="A274" s="14" t="s">
        <v>208</v>
      </c>
      <c r="B274" s="15" t="s">
        <v>262</v>
      </c>
      <c r="C274" s="44" t="s">
        <v>15</v>
      </c>
      <c r="D274" s="59">
        <v>0</v>
      </c>
      <c r="E274" s="70">
        <v>0</v>
      </c>
      <c r="F274" s="9">
        <f t="shared" si="85"/>
        <v>0</v>
      </c>
      <c r="G274" s="69">
        <v>0</v>
      </c>
      <c r="H274" s="9">
        <f t="shared" si="86"/>
        <v>0</v>
      </c>
      <c r="I274" s="10"/>
      <c r="J274" s="9">
        <f t="shared" si="74"/>
        <v>0</v>
      </c>
      <c r="K274" s="11"/>
      <c r="L274" s="9">
        <f t="shared" si="75"/>
        <v>0</v>
      </c>
      <c r="M274" s="10"/>
      <c r="N274" s="9">
        <f t="shared" si="87"/>
        <v>0</v>
      </c>
      <c r="O274" s="10"/>
      <c r="P274" s="9">
        <f t="shared" si="76"/>
        <v>0</v>
      </c>
      <c r="Q274" s="10"/>
      <c r="R274" s="9">
        <f t="shared" si="77"/>
        <v>0</v>
      </c>
      <c r="S274" s="10"/>
      <c r="T274" s="9">
        <f t="shared" si="78"/>
        <v>0</v>
      </c>
      <c r="U274" s="11"/>
      <c r="V274" s="9">
        <f t="shared" si="79"/>
        <v>0</v>
      </c>
      <c r="W274" s="11"/>
      <c r="X274" s="9">
        <f t="shared" si="80"/>
        <v>0</v>
      </c>
      <c r="Y274" s="10"/>
      <c r="Z274" s="9">
        <f t="shared" si="88"/>
        <v>0</v>
      </c>
      <c r="AA274" s="11"/>
      <c r="AB274" s="9">
        <f t="shared" si="89"/>
        <v>0</v>
      </c>
      <c r="AC274" s="11"/>
      <c r="AD274" s="9">
        <f t="shared" si="81"/>
        <v>0</v>
      </c>
      <c r="AE274" s="11"/>
      <c r="AF274" s="9">
        <f t="shared" si="82"/>
        <v>0</v>
      </c>
      <c r="AG274" s="11"/>
      <c r="AH274" s="9">
        <f t="shared" si="83"/>
        <v>0</v>
      </c>
      <c r="AI274" s="11"/>
      <c r="AJ274" s="9">
        <f t="shared" si="92"/>
        <v>0</v>
      </c>
      <c r="AK274" s="11"/>
      <c r="AL274" s="9">
        <f t="shared" si="93"/>
        <v>0</v>
      </c>
      <c r="AM274" s="10"/>
      <c r="AN274" s="12">
        <f t="shared" si="84"/>
        <v>0</v>
      </c>
      <c r="AO274" s="13">
        <f t="shared" si="90"/>
        <v>0</v>
      </c>
    </row>
    <row r="275" spans="1:41" hidden="1" x14ac:dyDescent="0.25">
      <c r="A275" s="14" t="s">
        <v>208</v>
      </c>
      <c r="B275" s="15" t="s">
        <v>263</v>
      </c>
      <c r="C275" s="44" t="s">
        <v>15</v>
      </c>
      <c r="D275" s="56">
        <v>71</v>
      </c>
      <c r="E275" s="70">
        <v>0</v>
      </c>
      <c r="F275" s="9">
        <f t="shared" si="85"/>
        <v>0</v>
      </c>
      <c r="G275" s="69">
        <v>0</v>
      </c>
      <c r="H275" s="9">
        <f t="shared" si="86"/>
        <v>0</v>
      </c>
      <c r="I275" s="10"/>
      <c r="J275" s="9">
        <f t="shared" ref="J275:J339" si="94">(I275*D275)*1.16</f>
        <v>0</v>
      </c>
      <c r="K275" s="11"/>
      <c r="L275" s="9">
        <f t="shared" ref="L275:L339" si="95">(K275*D275)*1.16</f>
        <v>0</v>
      </c>
      <c r="M275" s="10"/>
      <c r="N275" s="9">
        <f t="shared" si="87"/>
        <v>0</v>
      </c>
      <c r="O275" s="10"/>
      <c r="P275" s="9">
        <f t="shared" ref="P275:P339" si="96">(O275*D275)*1.16</f>
        <v>0</v>
      </c>
      <c r="Q275" s="10"/>
      <c r="R275" s="9">
        <f t="shared" ref="R275:R339" si="97">(Q275*D275)*1.16</f>
        <v>0</v>
      </c>
      <c r="S275" s="10"/>
      <c r="T275" s="9">
        <f t="shared" ref="T275:T339" si="98">(S275*D275)*1.16</f>
        <v>0</v>
      </c>
      <c r="U275" s="11"/>
      <c r="V275" s="9">
        <f t="shared" ref="V275:V339" si="99">(U275*D275)*1.16</f>
        <v>0</v>
      </c>
      <c r="W275" s="11"/>
      <c r="X275" s="9">
        <f t="shared" ref="X275:X339" si="100">(W275*D275)*1.16</f>
        <v>0</v>
      </c>
      <c r="Y275" s="10"/>
      <c r="Z275" s="9">
        <f t="shared" si="88"/>
        <v>0</v>
      </c>
      <c r="AA275" s="11"/>
      <c r="AB275" s="9">
        <f t="shared" si="89"/>
        <v>0</v>
      </c>
      <c r="AC275" s="11"/>
      <c r="AD275" s="9">
        <f t="shared" ref="AD275:AD339" si="101">(AC275*D275)*1.16</f>
        <v>0</v>
      </c>
      <c r="AE275" s="11"/>
      <c r="AF275" s="9">
        <f t="shared" ref="AF275:AF339" si="102">(AE275*D275)*1.16</f>
        <v>0</v>
      </c>
      <c r="AG275" s="11"/>
      <c r="AH275" s="9">
        <f t="shared" ref="AH275:AH339" si="103">(AG275*D275)*1.16</f>
        <v>0</v>
      </c>
      <c r="AI275" s="11"/>
      <c r="AJ275" s="9">
        <f t="shared" si="92"/>
        <v>0</v>
      </c>
      <c r="AK275" s="11"/>
      <c r="AL275" s="9">
        <f t="shared" si="93"/>
        <v>0</v>
      </c>
      <c r="AM275" s="10"/>
      <c r="AN275" s="12">
        <f t="shared" ref="AN275:AN339" si="104">(AM275*D275)*1.16</f>
        <v>0</v>
      </c>
      <c r="AO275" s="13">
        <f t="shared" si="90"/>
        <v>0</v>
      </c>
    </row>
    <row r="276" spans="1:41" hidden="1" x14ac:dyDescent="0.25">
      <c r="A276" s="14" t="s">
        <v>208</v>
      </c>
      <c r="B276" s="15" t="s">
        <v>264</v>
      </c>
      <c r="C276" s="44" t="s">
        <v>15</v>
      </c>
      <c r="D276" s="59">
        <v>158</v>
      </c>
      <c r="E276" s="70">
        <v>0</v>
      </c>
      <c r="F276" s="9">
        <f t="shared" ref="F276:F340" si="105">D276*E276</f>
        <v>0</v>
      </c>
      <c r="G276" s="69">
        <v>0</v>
      </c>
      <c r="H276" s="9">
        <f t="shared" ref="H276:H340" si="106">D276*G276</f>
        <v>0</v>
      </c>
      <c r="I276" s="10"/>
      <c r="J276" s="9">
        <f t="shared" si="94"/>
        <v>0</v>
      </c>
      <c r="K276" s="11"/>
      <c r="L276" s="9">
        <f t="shared" si="95"/>
        <v>0</v>
      </c>
      <c r="M276" s="10"/>
      <c r="N276" s="9">
        <f t="shared" ref="N276:N340" si="107">(M276*D276)*1.16</f>
        <v>0</v>
      </c>
      <c r="O276" s="10"/>
      <c r="P276" s="9">
        <f t="shared" si="96"/>
        <v>0</v>
      </c>
      <c r="Q276" s="10"/>
      <c r="R276" s="9">
        <f t="shared" si="97"/>
        <v>0</v>
      </c>
      <c r="S276" s="10"/>
      <c r="T276" s="9">
        <f t="shared" si="98"/>
        <v>0</v>
      </c>
      <c r="U276" s="11"/>
      <c r="V276" s="9">
        <f t="shared" si="99"/>
        <v>0</v>
      </c>
      <c r="W276" s="11"/>
      <c r="X276" s="9">
        <f t="shared" si="100"/>
        <v>0</v>
      </c>
      <c r="Y276" s="10"/>
      <c r="Z276" s="9">
        <f t="shared" ref="Z276:Z340" si="108">(Y276*D276)*1.16</f>
        <v>0</v>
      </c>
      <c r="AA276" s="11"/>
      <c r="AB276" s="9">
        <f t="shared" ref="AB276:AB340" si="109">(AA276*D276)*1.16</f>
        <v>0</v>
      </c>
      <c r="AC276" s="11"/>
      <c r="AD276" s="9">
        <f t="shared" si="101"/>
        <v>0</v>
      </c>
      <c r="AE276" s="11"/>
      <c r="AF276" s="9">
        <f t="shared" si="102"/>
        <v>0</v>
      </c>
      <c r="AG276" s="11"/>
      <c r="AH276" s="9">
        <f t="shared" si="103"/>
        <v>0</v>
      </c>
      <c r="AI276" s="11"/>
      <c r="AJ276" s="9">
        <f t="shared" si="92"/>
        <v>0</v>
      </c>
      <c r="AK276" s="11"/>
      <c r="AL276" s="9">
        <f t="shared" si="93"/>
        <v>0</v>
      </c>
      <c r="AM276" s="10"/>
      <c r="AN276" s="12">
        <f t="shared" si="104"/>
        <v>0</v>
      </c>
      <c r="AO276" s="13">
        <f t="shared" ref="AO276:AO340" si="110">F276+H276+J276+L276+N276+P276+R276+T276+V276+X276+Z276+AB276+AD276+AF276+AH276+AL276+AN276</f>
        <v>0</v>
      </c>
    </row>
    <row r="277" spans="1:41" x14ac:dyDescent="0.25">
      <c r="A277" s="14" t="s">
        <v>208</v>
      </c>
      <c r="B277" s="15" t="s">
        <v>265</v>
      </c>
      <c r="C277" s="44" t="s">
        <v>15</v>
      </c>
      <c r="D277" s="56">
        <v>38.5</v>
      </c>
      <c r="E277" s="70">
        <v>0</v>
      </c>
      <c r="F277" s="9">
        <f t="shared" si="105"/>
        <v>0</v>
      </c>
      <c r="G277" s="69">
        <v>0</v>
      </c>
      <c r="H277" s="9">
        <f t="shared" si="106"/>
        <v>0</v>
      </c>
      <c r="I277" s="10"/>
      <c r="J277" s="9">
        <f t="shared" si="94"/>
        <v>0</v>
      </c>
      <c r="K277" s="11"/>
      <c r="L277" s="9">
        <f t="shared" si="95"/>
        <v>0</v>
      </c>
      <c r="M277" s="10"/>
      <c r="N277" s="9">
        <f t="shared" si="107"/>
        <v>0</v>
      </c>
      <c r="O277" s="10"/>
      <c r="P277" s="9">
        <f t="shared" si="96"/>
        <v>0</v>
      </c>
      <c r="Q277" s="10"/>
      <c r="R277" s="9">
        <f t="shared" si="97"/>
        <v>0</v>
      </c>
      <c r="S277" s="10"/>
      <c r="T277" s="9">
        <f t="shared" si="98"/>
        <v>0</v>
      </c>
      <c r="U277" s="11"/>
      <c r="V277" s="9">
        <f t="shared" si="99"/>
        <v>0</v>
      </c>
      <c r="W277" s="11"/>
      <c r="X277" s="9">
        <f t="shared" si="100"/>
        <v>0</v>
      </c>
      <c r="Y277" s="10"/>
      <c r="Z277" s="9">
        <f t="shared" si="108"/>
        <v>0</v>
      </c>
      <c r="AA277" s="11"/>
      <c r="AB277" s="9">
        <f t="shared" si="109"/>
        <v>0</v>
      </c>
      <c r="AC277" s="11"/>
      <c r="AD277" s="9">
        <f t="shared" si="101"/>
        <v>0</v>
      </c>
      <c r="AE277" s="11"/>
      <c r="AF277" s="9">
        <f t="shared" si="102"/>
        <v>0</v>
      </c>
      <c r="AG277" s="11"/>
      <c r="AH277" s="9">
        <f t="shared" si="103"/>
        <v>0</v>
      </c>
      <c r="AI277" s="11"/>
      <c r="AJ277" s="9">
        <f t="shared" si="92"/>
        <v>0</v>
      </c>
      <c r="AK277" s="11"/>
      <c r="AL277" s="9">
        <f t="shared" si="93"/>
        <v>0</v>
      </c>
      <c r="AM277" s="10"/>
      <c r="AN277" s="12">
        <f t="shared" si="104"/>
        <v>0</v>
      </c>
      <c r="AO277" s="13">
        <f t="shared" si="110"/>
        <v>0</v>
      </c>
    </row>
    <row r="278" spans="1:41" x14ac:dyDescent="0.25">
      <c r="A278" s="14" t="s">
        <v>208</v>
      </c>
      <c r="B278" s="15" t="s">
        <v>266</v>
      </c>
      <c r="C278" s="44" t="s">
        <v>15</v>
      </c>
      <c r="D278" s="56">
        <v>30</v>
      </c>
      <c r="E278" s="70">
        <v>0</v>
      </c>
      <c r="F278" s="9">
        <f t="shared" si="105"/>
        <v>0</v>
      </c>
      <c r="G278" s="69">
        <v>0</v>
      </c>
      <c r="H278" s="9">
        <f t="shared" si="106"/>
        <v>0</v>
      </c>
      <c r="I278" s="10"/>
      <c r="J278" s="9">
        <f t="shared" si="94"/>
        <v>0</v>
      </c>
      <c r="K278" s="11"/>
      <c r="L278" s="9">
        <f t="shared" si="95"/>
        <v>0</v>
      </c>
      <c r="M278" s="10"/>
      <c r="N278" s="9">
        <f t="shared" si="107"/>
        <v>0</v>
      </c>
      <c r="O278" s="10"/>
      <c r="P278" s="9">
        <f t="shared" si="96"/>
        <v>0</v>
      </c>
      <c r="Q278" s="10"/>
      <c r="R278" s="9">
        <f t="shared" si="97"/>
        <v>0</v>
      </c>
      <c r="S278" s="10"/>
      <c r="T278" s="9">
        <f t="shared" si="98"/>
        <v>0</v>
      </c>
      <c r="U278" s="11"/>
      <c r="V278" s="9">
        <f t="shared" si="99"/>
        <v>0</v>
      </c>
      <c r="W278" s="11"/>
      <c r="X278" s="9">
        <f t="shared" si="100"/>
        <v>0</v>
      </c>
      <c r="Y278" s="10"/>
      <c r="Z278" s="9">
        <f t="shared" si="108"/>
        <v>0</v>
      </c>
      <c r="AA278" s="71">
        <v>4</v>
      </c>
      <c r="AB278" s="9">
        <f t="shared" si="109"/>
        <v>139.19999999999999</v>
      </c>
      <c r="AC278" s="11"/>
      <c r="AD278" s="9">
        <f t="shared" si="101"/>
        <v>0</v>
      </c>
      <c r="AE278" s="11"/>
      <c r="AF278" s="9">
        <f t="shared" si="102"/>
        <v>0</v>
      </c>
      <c r="AG278" s="11"/>
      <c r="AH278" s="9">
        <f t="shared" si="103"/>
        <v>0</v>
      </c>
      <c r="AI278" s="11"/>
      <c r="AJ278" s="9">
        <f t="shared" si="92"/>
        <v>0</v>
      </c>
      <c r="AK278" s="11"/>
      <c r="AL278" s="9">
        <f t="shared" si="93"/>
        <v>0</v>
      </c>
      <c r="AM278" s="10"/>
      <c r="AN278" s="12">
        <f t="shared" si="104"/>
        <v>0</v>
      </c>
      <c r="AO278" s="13">
        <f t="shared" si="110"/>
        <v>139.19999999999999</v>
      </c>
    </row>
    <row r="279" spans="1:41" hidden="1" x14ac:dyDescent="0.25">
      <c r="A279" s="14" t="s">
        <v>208</v>
      </c>
      <c r="B279" s="15" t="s">
        <v>517</v>
      </c>
      <c r="C279" s="44" t="s">
        <v>15</v>
      </c>
      <c r="D279" s="56">
        <v>43.1</v>
      </c>
      <c r="E279" s="70">
        <v>0</v>
      </c>
      <c r="F279" s="9">
        <f t="shared" si="105"/>
        <v>0</v>
      </c>
      <c r="G279" s="69">
        <v>0</v>
      </c>
      <c r="H279" s="9">
        <f t="shared" si="106"/>
        <v>0</v>
      </c>
      <c r="I279" s="10"/>
      <c r="J279" s="9">
        <f t="shared" si="94"/>
        <v>0</v>
      </c>
      <c r="K279" s="11"/>
      <c r="L279" s="9">
        <f t="shared" si="95"/>
        <v>0</v>
      </c>
      <c r="M279" s="10"/>
      <c r="N279" s="9">
        <f t="shared" si="107"/>
        <v>0</v>
      </c>
      <c r="O279" s="10"/>
      <c r="P279" s="9">
        <f t="shared" si="96"/>
        <v>0</v>
      </c>
      <c r="Q279" s="10"/>
      <c r="R279" s="9">
        <f t="shared" si="97"/>
        <v>0</v>
      </c>
      <c r="S279" s="10"/>
      <c r="T279" s="9">
        <f t="shared" si="98"/>
        <v>0</v>
      </c>
      <c r="U279" s="11"/>
      <c r="V279" s="9">
        <f t="shared" si="99"/>
        <v>0</v>
      </c>
      <c r="W279" s="11"/>
      <c r="X279" s="9">
        <f t="shared" si="100"/>
        <v>0</v>
      </c>
      <c r="Y279" s="10"/>
      <c r="Z279" s="9">
        <f t="shared" si="108"/>
        <v>0</v>
      </c>
      <c r="AA279" s="11"/>
      <c r="AB279" s="9">
        <f t="shared" si="109"/>
        <v>0</v>
      </c>
      <c r="AC279" s="11"/>
      <c r="AD279" s="9">
        <f t="shared" si="101"/>
        <v>0</v>
      </c>
      <c r="AE279" s="11"/>
      <c r="AF279" s="9">
        <f t="shared" si="102"/>
        <v>0</v>
      </c>
      <c r="AG279" s="11"/>
      <c r="AH279" s="9">
        <f t="shared" si="103"/>
        <v>0</v>
      </c>
      <c r="AI279" s="11"/>
      <c r="AJ279" s="9">
        <f t="shared" si="92"/>
        <v>0</v>
      </c>
      <c r="AK279" s="11"/>
      <c r="AL279" s="9">
        <f t="shared" si="93"/>
        <v>0</v>
      </c>
      <c r="AM279" s="10"/>
      <c r="AN279" s="12">
        <f t="shared" si="104"/>
        <v>0</v>
      </c>
      <c r="AO279" s="13">
        <f t="shared" si="110"/>
        <v>0</v>
      </c>
    </row>
    <row r="280" spans="1:41" hidden="1" x14ac:dyDescent="0.25">
      <c r="A280" s="14" t="s">
        <v>208</v>
      </c>
      <c r="B280" s="15" t="s">
        <v>267</v>
      </c>
      <c r="C280" s="44" t="s">
        <v>15</v>
      </c>
      <c r="D280" s="56">
        <v>71.650000000000006</v>
      </c>
      <c r="E280" s="70">
        <v>0</v>
      </c>
      <c r="F280" s="9">
        <f t="shared" si="105"/>
        <v>0</v>
      </c>
      <c r="G280" s="69">
        <v>0</v>
      </c>
      <c r="H280" s="9">
        <f t="shared" si="106"/>
        <v>0</v>
      </c>
      <c r="I280" s="10"/>
      <c r="J280" s="9">
        <f t="shared" si="94"/>
        <v>0</v>
      </c>
      <c r="K280" s="11"/>
      <c r="L280" s="9">
        <f t="shared" si="95"/>
        <v>0</v>
      </c>
      <c r="M280" s="10"/>
      <c r="N280" s="9">
        <f t="shared" si="107"/>
        <v>0</v>
      </c>
      <c r="O280" s="10"/>
      <c r="P280" s="9">
        <f t="shared" si="96"/>
        <v>0</v>
      </c>
      <c r="Q280" s="10"/>
      <c r="R280" s="9">
        <f t="shared" si="97"/>
        <v>0</v>
      </c>
      <c r="S280" s="10"/>
      <c r="T280" s="9">
        <f t="shared" si="98"/>
        <v>0</v>
      </c>
      <c r="U280" s="11"/>
      <c r="V280" s="9">
        <f t="shared" si="99"/>
        <v>0</v>
      </c>
      <c r="W280" s="11"/>
      <c r="X280" s="9">
        <f t="shared" si="100"/>
        <v>0</v>
      </c>
      <c r="Y280" s="10"/>
      <c r="Z280" s="9">
        <f t="shared" si="108"/>
        <v>0</v>
      </c>
      <c r="AA280" s="11"/>
      <c r="AB280" s="9">
        <f t="shared" si="109"/>
        <v>0</v>
      </c>
      <c r="AC280" s="11"/>
      <c r="AD280" s="9">
        <f t="shared" si="101"/>
        <v>0</v>
      </c>
      <c r="AE280" s="11"/>
      <c r="AF280" s="9">
        <f t="shared" si="102"/>
        <v>0</v>
      </c>
      <c r="AG280" s="11"/>
      <c r="AH280" s="9">
        <f t="shared" si="103"/>
        <v>0</v>
      </c>
      <c r="AI280" s="11"/>
      <c r="AJ280" s="9">
        <f t="shared" si="92"/>
        <v>0</v>
      </c>
      <c r="AK280" s="11"/>
      <c r="AL280" s="9">
        <f t="shared" si="93"/>
        <v>0</v>
      </c>
      <c r="AM280" s="10"/>
      <c r="AN280" s="12">
        <f t="shared" si="104"/>
        <v>0</v>
      </c>
      <c r="AO280" s="13">
        <f t="shared" si="110"/>
        <v>0</v>
      </c>
    </row>
    <row r="281" spans="1:41" hidden="1" x14ac:dyDescent="0.25">
      <c r="A281" s="14" t="s">
        <v>208</v>
      </c>
      <c r="B281" s="15" t="s">
        <v>268</v>
      </c>
      <c r="C281" s="44" t="s">
        <v>269</v>
      </c>
      <c r="D281" s="56">
        <v>167</v>
      </c>
      <c r="E281" s="70">
        <v>0</v>
      </c>
      <c r="F281" s="9">
        <f t="shared" si="105"/>
        <v>0</v>
      </c>
      <c r="G281" s="69">
        <v>0</v>
      </c>
      <c r="H281" s="9">
        <f t="shared" si="106"/>
        <v>0</v>
      </c>
      <c r="I281" s="10"/>
      <c r="J281" s="9">
        <f t="shared" si="94"/>
        <v>0</v>
      </c>
      <c r="K281" s="11"/>
      <c r="L281" s="9">
        <f t="shared" si="95"/>
        <v>0</v>
      </c>
      <c r="M281" s="10"/>
      <c r="N281" s="9">
        <f t="shared" si="107"/>
        <v>0</v>
      </c>
      <c r="O281" s="10"/>
      <c r="P281" s="9">
        <f t="shared" si="96"/>
        <v>0</v>
      </c>
      <c r="Q281" s="10"/>
      <c r="R281" s="9">
        <f t="shared" si="97"/>
        <v>0</v>
      </c>
      <c r="S281" s="10"/>
      <c r="T281" s="9">
        <f t="shared" si="98"/>
        <v>0</v>
      </c>
      <c r="U281" s="11"/>
      <c r="V281" s="9">
        <f t="shared" si="99"/>
        <v>0</v>
      </c>
      <c r="W281" s="11"/>
      <c r="X281" s="9">
        <f t="shared" si="100"/>
        <v>0</v>
      </c>
      <c r="Y281" s="10"/>
      <c r="Z281" s="9">
        <f t="shared" si="108"/>
        <v>0</v>
      </c>
      <c r="AA281" s="11"/>
      <c r="AB281" s="9">
        <f t="shared" si="109"/>
        <v>0</v>
      </c>
      <c r="AC281" s="11"/>
      <c r="AD281" s="9">
        <f t="shared" si="101"/>
        <v>0</v>
      </c>
      <c r="AE281" s="11"/>
      <c r="AF281" s="9">
        <f t="shared" si="102"/>
        <v>0</v>
      </c>
      <c r="AG281" s="11"/>
      <c r="AH281" s="9">
        <f t="shared" si="103"/>
        <v>0</v>
      </c>
      <c r="AI281" s="11"/>
      <c r="AJ281" s="9">
        <f t="shared" si="92"/>
        <v>0</v>
      </c>
      <c r="AK281" s="11"/>
      <c r="AL281" s="9">
        <f t="shared" si="93"/>
        <v>0</v>
      </c>
      <c r="AM281" s="10"/>
      <c r="AN281" s="12">
        <f t="shared" si="104"/>
        <v>0</v>
      </c>
      <c r="AO281" s="13">
        <f t="shared" si="110"/>
        <v>0</v>
      </c>
    </row>
    <row r="282" spans="1:41" hidden="1" x14ac:dyDescent="0.25">
      <c r="A282" s="14" t="s">
        <v>208</v>
      </c>
      <c r="B282" s="15" t="s">
        <v>270</v>
      </c>
      <c r="C282" s="44" t="s">
        <v>69</v>
      </c>
      <c r="D282" s="56">
        <v>4.5</v>
      </c>
      <c r="E282" s="70">
        <v>6</v>
      </c>
      <c r="F282" s="9">
        <f t="shared" si="105"/>
        <v>27</v>
      </c>
      <c r="G282" s="69">
        <v>0</v>
      </c>
      <c r="H282" s="9">
        <f t="shared" si="106"/>
        <v>0</v>
      </c>
      <c r="I282" s="10"/>
      <c r="J282" s="9">
        <f t="shared" si="94"/>
        <v>0</v>
      </c>
      <c r="K282" s="11"/>
      <c r="L282" s="9">
        <f t="shared" si="95"/>
        <v>0</v>
      </c>
      <c r="M282" s="71">
        <v>50</v>
      </c>
      <c r="N282" s="9">
        <f t="shared" si="107"/>
        <v>261</v>
      </c>
      <c r="O282" s="10"/>
      <c r="P282" s="9">
        <f t="shared" si="96"/>
        <v>0</v>
      </c>
      <c r="Q282" s="10"/>
      <c r="R282" s="9">
        <f t="shared" si="97"/>
        <v>0</v>
      </c>
      <c r="S282" s="72">
        <v>30</v>
      </c>
      <c r="T282" s="9">
        <f t="shared" si="98"/>
        <v>156.6</v>
      </c>
      <c r="U282" s="11">
        <v>100</v>
      </c>
      <c r="V282" s="9">
        <f t="shared" si="99"/>
        <v>522</v>
      </c>
      <c r="W282" s="11"/>
      <c r="X282" s="9">
        <f t="shared" si="100"/>
        <v>0</v>
      </c>
      <c r="Y282" s="10"/>
      <c r="Z282" s="9">
        <f t="shared" si="108"/>
        <v>0</v>
      </c>
      <c r="AA282" s="72">
        <v>20</v>
      </c>
      <c r="AB282" s="9">
        <f t="shared" si="109"/>
        <v>104.39999999999999</v>
      </c>
      <c r="AC282" s="11"/>
      <c r="AD282" s="9">
        <f t="shared" si="101"/>
        <v>0</v>
      </c>
      <c r="AE282" s="11"/>
      <c r="AF282" s="9">
        <f t="shared" si="102"/>
        <v>0</v>
      </c>
      <c r="AG282" s="71">
        <f>6+7+6</f>
        <v>19</v>
      </c>
      <c r="AH282" s="9">
        <f t="shared" si="103"/>
        <v>99.179999999999993</v>
      </c>
      <c r="AI282" s="71">
        <f>6+10+6</f>
        <v>22</v>
      </c>
      <c r="AJ282" s="9">
        <f t="shared" si="92"/>
        <v>114.83999999999999</v>
      </c>
      <c r="AK282" s="11"/>
      <c r="AL282" s="9">
        <f t="shared" si="93"/>
        <v>0</v>
      </c>
      <c r="AM282" s="10"/>
      <c r="AN282" s="12">
        <f t="shared" si="104"/>
        <v>0</v>
      </c>
      <c r="AO282" s="13">
        <f t="shared" si="110"/>
        <v>1170.18</v>
      </c>
    </row>
    <row r="283" spans="1:41" hidden="1" x14ac:dyDescent="0.25">
      <c r="A283" s="14" t="s">
        <v>271</v>
      </c>
      <c r="B283" s="15" t="s">
        <v>272</v>
      </c>
      <c r="C283" s="44" t="s">
        <v>15</v>
      </c>
      <c r="D283" s="56">
        <v>315</v>
      </c>
      <c r="E283" s="70">
        <v>0</v>
      </c>
      <c r="F283" s="9">
        <f t="shared" si="105"/>
        <v>0</v>
      </c>
      <c r="G283" s="69">
        <v>0</v>
      </c>
      <c r="H283" s="9">
        <f t="shared" si="106"/>
        <v>0</v>
      </c>
      <c r="I283" s="10"/>
      <c r="J283" s="9">
        <f t="shared" si="94"/>
        <v>0</v>
      </c>
      <c r="K283" s="11"/>
      <c r="L283" s="9">
        <f t="shared" si="95"/>
        <v>0</v>
      </c>
      <c r="M283" s="10"/>
      <c r="N283" s="9">
        <f t="shared" si="107"/>
        <v>0</v>
      </c>
      <c r="O283" s="10"/>
      <c r="P283" s="9">
        <f t="shared" si="96"/>
        <v>0</v>
      </c>
      <c r="Q283" s="10"/>
      <c r="R283" s="9">
        <f t="shared" si="97"/>
        <v>0</v>
      </c>
      <c r="S283" s="10"/>
      <c r="T283" s="9">
        <f t="shared" si="98"/>
        <v>0</v>
      </c>
      <c r="U283" s="11"/>
      <c r="V283" s="9">
        <f t="shared" si="99"/>
        <v>0</v>
      </c>
      <c r="W283" s="11"/>
      <c r="X283" s="9">
        <f t="shared" si="100"/>
        <v>0</v>
      </c>
      <c r="Y283" s="10"/>
      <c r="Z283" s="9">
        <f t="shared" si="108"/>
        <v>0</v>
      </c>
      <c r="AA283" s="11"/>
      <c r="AB283" s="9">
        <f t="shared" si="109"/>
        <v>0</v>
      </c>
      <c r="AC283" s="11"/>
      <c r="AD283" s="9">
        <f t="shared" si="101"/>
        <v>0</v>
      </c>
      <c r="AE283" s="11"/>
      <c r="AF283" s="9">
        <f t="shared" si="102"/>
        <v>0</v>
      </c>
      <c r="AG283" s="11"/>
      <c r="AH283" s="9">
        <f t="shared" si="103"/>
        <v>0</v>
      </c>
      <c r="AI283" s="11"/>
      <c r="AJ283" s="9">
        <f t="shared" si="92"/>
        <v>0</v>
      </c>
      <c r="AK283" s="11"/>
      <c r="AL283" s="9">
        <f t="shared" si="93"/>
        <v>0</v>
      </c>
      <c r="AM283" s="10"/>
      <c r="AN283" s="12">
        <f t="shared" si="104"/>
        <v>0</v>
      </c>
      <c r="AO283" s="13">
        <f t="shared" si="110"/>
        <v>0</v>
      </c>
    </row>
    <row r="284" spans="1:41" hidden="1" x14ac:dyDescent="0.25">
      <c r="A284" s="14" t="s">
        <v>271</v>
      </c>
      <c r="B284" s="15" t="s">
        <v>274</v>
      </c>
      <c r="C284" s="44" t="s">
        <v>15</v>
      </c>
      <c r="D284" s="56">
        <v>315</v>
      </c>
      <c r="E284" s="70">
        <v>0</v>
      </c>
      <c r="F284" s="9">
        <f t="shared" si="105"/>
        <v>0</v>
      </c>
      <c r="G284" s="69">
        <v>0</v>
      </c>
      <c r="H284" s="9">
        <f t="shared" si="106"/>
        <v>0</v>
      </c>
      <c r="I284" s="10"/>
      <c r="J284" s="9">
        <f t="shared" si="94"/>
        <v>0</v>
      </c>
      <c r="K284" s="11"/>
      <c r="L284" s="9">
        <f t="shared" si="95"/>
        <v>0</v>
      </c>
      <c r="M284" s="10"/>
      <c r="N284" s="9">
        <f t="shared" si="107"/>
        <v>0</v>
      </c>
      <c r="O284" s="10"/>
      <c r="P284" s="9">
        <f t="shared" si="96"/>
        <v>0</v>
      </c>
      <c r="Q284" s="10"/>
      <c r="R284" s="9">
        <f t="shared" si="97"/>
        <v>0</v>
      </c>
      <c r="S284" s="10"/>
      <c r="T284" s="9">
        <f t="shared" si="98"/>
        <v>0</v>
      </c>
      <c r="U284" s="11"/>
      <c r="V284" s="9">
        <f t="shared" si="99"/>
        <v>0</v>
      </c>
      <c r="W284" s="11"/>
      <c r="X284" s="9">
        <f t="shared" si="100"/>
        <v>0</v>
      </c>
      <c r="Y284" s="10"/>
      <c r="Z284" s="9">
        <f t="shared" si="108"/>
        <v>0</v>
      </c>
      <c r="AA284" s="11"/>
      <c r="AB284" s="9">
        <f t="shared" si="109"/>
        <v>0</v>
      </c>
      <c r="AC284" s="11"/>
      <c r="AD284" s="9">
        <f t="shared" si="101"/>
        <v>0</v>
      </c>
      <c r="AE284" s="11"/>
      <c r="AF284" s="9">
        <f t="shared" si="102"/>
        <v>0</v>
      </c>
      <c r="AG284" s="11"/>
      <c r="AH284" s="9">
        <f t="shared" si="103"/>
        <v>0</v>
      </c>
      <c r="AI284" s="11"/>
      <c r="AJ284" s="9">
        <f t="shared" si="92"/>
        <v>0</v>
      </c>
      <c r="AK284" s="11"/>
      <c r="AL284" s="9">
        <f t="shared" si="93"/>
        <v>0</v>
      </c>
      <c r="AM284" s="10"/>
      <c r="AN284" s="12">
        <f t="shared" si="104"/>
        <v>0</v>
      </c>
      <c r="AO284" s="13">
        <f t="shared" si="110"/>
        <v>0</v>
      </c>
    </row>
    <row r="285" spans="1:41" hidden="1" x14ac:dyDescent="0.25">
      <c r="A285" s="14" t="s">
        <v>271</v>
      </c>
      <c r="B285" s="15" t="s">
        <v>273</v>
      </c>
      <c r="C285" s="44" t="s">
        <v>15</v>
      </c>
      <c r="D285" s="56">
        <v>315</v>
      </c>
      <c r="E285" s="70">
        <v>0</v>
      </c>
      <c r="F285" s="9">
        <f t="shared" si="105"/>
        <v>0</v>
      </c>
      <c r="G285" s="69">
        <v>0</v>
      </c>
      <c r="H285" s="9">
        <f t="shared" si="106"/>
        <v>0</v>
      </c>
      <c r="I285" s="10"/>
      <c r="J285" s="9">
        <f t="shared" si="94"/>
        <v>0</v>
      </c>
      <c r="K285" s="11"/>
      <c r="L285" s="9">
        <f t="shared" si="95"/>
        <v>0</v>
      </c>
      <c r="M285" s="10"/>
      <c r="N285" s="9">
        <f t="shared" si="107"/>
        <v>0</v>
      </c>
      <c r="O285" s="10"/>
      <c r="P285" s="9">
        <f t="shared" si="96"/>
        <v>0</v>
      </c>
      <c r="Q285" s="10"/>
      <c r="R285" s="9">
        <f t="shared" si="97"/>
        <v>0</v>
      </c>
      <c r="S285" s="10"/>
      <c r="T285" s="9">
        <f t="shared" si="98"/>
        <v>0</v>
      </c>
      <c r="U285" s="11"/>
      <c r="V285" s="9">
        <f t="shared" si="99"/>
        <v>0</v>
      </c>
      <c r="W285" s="11"/>
      <c r="X285" s="9">
        <f t="shared" si="100"/>
        <v>0</v>
      </c>
      <c r="Y285" s="10"/>
      <c r="Z285" s="9">
        <f t="shared" si="108"/>
        <v>0</v>
      </c>
      <c r="AA285" s="11"/>
      <c r="AB285" s="9">
        <f t="shared" si="109"/>
        <v>0</v>
      </c>
      <c r="AC285" s="11"/>
      <c r="AD285" s="9">
        <f t="shared" si="101"/>
        <v>0</v>
      </c>
      <c r="AE285" s="11"/>
      <c r="AF285" s="9">
        <f t="shared" si="102"/>
        <v>0</v>
      </c>
      <c r="AG285" s="11"/>
      <c r="AH285" s="9">
        <f t="shared" si="103"/>
        <v>0</v>
      </c>
      <c r="AI285" s="11"/>
      <c r="AJ285" s="9">
        <f t="shared" si="92"/>
        <v>0</v>
      </c>
      <c r="AK285" s="11"/>
      <c r="AL285" s="9">
        <f t="shared" si="93"/>
        <v>0</v>
      </c>
      <c r="AM285" s="10"/>
      <c r="AN285" s="12">
        <f t="shared" si="104"/>
        <v>0</v>
      </c>
      <c r="AO285" s="13">
        <f t="shared" si="110"/>
        <v>0</v>
      </c>
    </row>
    <row r="286" spans="1:41" hidden="1" x14ac:dyDescent="0.25">
      <c r="A286" s="14" t="s">
        <v>271</v>
      </c>
      <c r="B286" s="15" t="s">
        <v>275</v>
      </c>
      <c r="C286" s="44" t="s">
        <v>15</v>
      </c>
      <c r="D286" s="56">
        <v>315</v>
      </c>
      <c r="E286" s="70">
        <v>0</v>
      </c>
      <c r="F286" s="9">
        <f t="shared" si="105"/>
        <v>0</v>
      </c>
      <c r="G286" s="69">
        <v>0</v>
      </c>
      <c r="H286" s="9">
        <f t="shared" si="106"/>
        <v>0</v>
      </c>
      <c r="I286" s="10"/>
      <c r="J286" s="9">
        <f t="shared" si="94"/>
        <v>0</v>
      </c>
      <c r="K286" s="11"/>
      <c r="L286" s="9">
        <f t="shared" si="95"/>
        <v>0</v>
      </c>
      <c r="M286" s="10"/>
      <c r="N286" s="9">
        <f t="shared" si="107"/>
        <v>0</v>
      </c>
      <c r="O286" s="10"/>
      <c r="P286" s="9">
        <f t="shared" si="96"/>
        <v>0</v>
      </c>
      <c r="Q286" s="10"/>
      <c r="R286" s="9">
        <f t="shared" si="97"/>
        <v>0</v>
      </c>
      <c r="S286" s="10"/>
      <c r="T286" s="9">
        <f t="shared" si="98"/>
        <v>0</v>
      </c>
      <c r="U286" s="11"/>
      <c r="V286" s="9">
        <f t="shared" si="99"/>
        <v>0</v>
      </c>
      <c r="W286" s="11"/>
      <c r="X286" s="9">
        <f t="shared" si="100"/>
        <v>0</v>
      </c>
      <c r="Y286" s="10"/>
      <c r="Z286" s="9">
        <f t="shared" si="108"/>
        <v>0</v>
      </c>
      <c r="AA286" s="11"/>
      <c r="AB286" s="9">
        <f t="shared" si="109"/>
        <v>0</v>
      </c>
      <c r="AC286" s="11"/>
      <c r="AD286" s="9">
        <f t="shared" si="101"/>
        <v>0</v>
      </c>
      <c r="AE286" s="11"/>
      <c r="AF286" s="9">
        <f t="shared" si="102"/>
        <v>0</v>
      </c>
      <c r="AG286" s="11"/>
      <c r="AH286" s="9">
        <f t="shared" si="103"/>
        <v>0</v>
      </c>
      <c r="AI286" s="11"/>
      <c r="AJ286" s="9">
        <f t="shared" si="92"/>
        <v>0</v>
      </c>
      <c r="AK286" s="11"/>
      <c r="AL286" s="9">
        <f t="shared" si="93"/>
        <v>0</v>
      </c>
      <c r="AM286" s="10"/>
      <c r="AN286" s="12">
        <f t="shared" si="104"/>
        <v>0</v>
      </c>
      <c r="AO286" s="13">
        <f t="shared" si="110"/>
        <v>0</v>
      </c>
    </row>
    <row r="287" spans="1:41" hidden="1" x14ac:dyDescent="0.25">
      <c r="A287" s="14" t="s">
        <v>271</v>
      </c>
      <c r="B287" s="15" t="s">
        <v>276</v>
      </c>
      <c r="C287" s="44" t="s">
        <v>15</v>
      </c>
      <c r="D287" s="56">
        <v>350</v>
      </c>
      <c r="E287" s="70">
        <v>0</v>
      </c>
      <c r="F287" s="9">
        <f t="shared" si="105"/>
        <v>0</v>
      </c>
      <c r="G287" s="69">
        <v>0</v>
      </c>
      <c r="H287" s="9">
        <f t="shared" si="106"/>
        <v>0</v>
      </c>
      <c r="I287" s="10"/>
      <c r="J287" s="9">
        <f t="shared" si="94"/>
        <v>0</v>
      </c>
      <c r="K287" s="11"/>
      <c r="L287" s="9">
        <f t="shared" si="95"/>
        <v>0</v>
      </c>
      <c r="M287" s="10"/>
      <c r="N287" s="9">
        <f t="shared" si="107"/>
        <v>0</v>
      </c>
      <c r="O287" s="10"/>
      <c r="P287" s="9">
        <f t="shared" si="96"/>
        <v>0</v>
      </c>
      <c r="Q287" s="10"/>
      <c r="R287" s="9">
        <f t="shared" si="97"/>
        <v>0</v>
      </c>
      <c r="S287" s="10"/>
      <c r="T287" s="9">
        <f t="shared" si="98"/>
        <v>0</v>
      </c>
      <c r="U287" s="11"/>
      <c r="V287" s="9">
        <f t="shared" si="99"/>
        <v>0</v>
      </c>
      <c r="W287" s="11"/>
      <c r="X287" s="9">
        <f t="shared" si="100"/>
        <v>0</v>
      </c>
      <c r="Y287" s="10"/>
      <c r="Z287" s="9">
        <f t="shared" si="108"/>
        <v>0</v>
      </c>
      <c r="AA287" s="11"/>
      <c r="AB287" s="9">
        <f t="shared" si="109"/>
        <v>0</v>
      </c>
      <c r="AC287" s="11"/>
      <c r="AD287" s="9">
        <f t="shared" si="101"/>
        <v>0</v>
      </c>
      <c r="AE287" s="11"/>
      <c r="AF287" s="9">
        <f t="shared" si="102"/>
        <v>0</v>
      </c>
      <c r="AG287" s="11"/>
      <c r="AH287" s="9">
        <f t="shared" si="103"/>
        <v>0</v>
      </c>
      <c r="AI287" s="11"/>
      <c r="AJ287" s="9">
        <f t="shared" si="92"/>
        <v>0</v>
      </c>
      <c r="AK287" s="11"/>
      <c r="AL287" s="9">
        <f t="shared" si="93"/>
        <v>0</v>
      </c>
      <c r="AM287" s="10"/>
      <c r="AN287" s="12">
        <f t="shared" si="104"/>
        <v>0</v>
      </c>
      <c r="AO287" s="13">
        <f t="shared" si="110"/>
        <v>0</v>
      </c>
    </row>
    <row r="288" spans="1:41" hidden="1" x14ac:dyDescent="0.25">
      <c r="A288" s="14" t="s">
        <v>271</v>
      </c>
      <c r="B288" s="15" t="s">
        <v>277</v>
      </c>
      <c r="C288" s="44" t="s">
        <v>15</v>
      </c>
      <c r="D288" s="56">
        <v>350</v>
      </c>
      <c r="E288" s="70">
        <v>0</v>
      </c>
      <c r="F288" s="9">
        <f t="shared" si="105"/>
        <v>0</v>
      </c>
      <c r="G288" s="69">
        <v>0</v>
      </c>
      <c r="H288" s="9">
        <f t="shared" si="106"/>
        <v>0</v>
      </c>
      <c r="I288" s="10"/>
      <c r="J288" s="9">
        <f t="shared" si="94"/>
        <v>0</v>
      </c>
      <c r="K288" s="11"/>
      <c r="L288" s="9">
        <f t="shared" si="95"/>
        <v>0</v>
      </c>
      <c r="M288" s="10"/>
      <c r="N288" s="9">
        <f t="shared" si="107"/>
        <v>0</v>
      </c>
      <c r="O288" s="10"/>
      <c r="P288" s="9">
        <f t="shared" si="96"/>
        <v>0</v>
      </c>
      <c r="Q288" s="10"/>
      <c r="R288" s="9">
        <f t="shared" si="97"/>
        <v>0</v>
      </c>
      <c r="S288" s="10"/>
      <c r="T288" s="9">
        <f t="shared" si="98"/>
        <v>0</v>
      </c>
      <c r="U288" s="11"/>
      <c r="V288" s="9">
        <f t="shared" si="99"/>
        <v>0</v>
      </c>
      <c r="W288" s="11"/>
      <c r="X288" s="9">
        <f t="shared" si="100"/>
        <v>0</v>
      </c>
      <c r="Y288" s="10"/>
      <c r="Z288" s="9">
        <f t="shared" si="108"/>
        <v>0</v>
      </c>
      <c r="AA288" s="11"/>
      <c r="AB288" s="9">
        <f t="shared" si="109"/>
        <v>0</v>
      </c>
      <c r="AC288" s="11"/>
      <c r="AD288" s="9">
        <f t="shared" si="101"/>
        <v>0</v>
      </c>
      <c r="AE288" s="11"/>
      <c r="AF288" s="9">
        <f t="shared" si="102"/>
        <v>0</v>
      </c>
      <c r="AG288" s="11"/>
      <c r="AH288" s="9">
        <f t="shared" si="103"/>
        <v>0</v>
      </c>
      <c r="AI288" s="11"/>
      <c r="AJ288" s="9">
        <f t="shared" si="92"/>
        <v>0</v>
      </c>
      <c r="AK288" s="11"/>
      <c r="AL288" s="9">
        <f t="shared" si="93"/>
        <v>0</v>
      </c>
      <c r="AM288" s="10"/>
      <c r="AN288" s="12">
        <f t="shared" si="104"/>
        <v>0</v>
      </c>
      <c r="AO288" s="13">
        <f t="shared" si="110"/>
        <v>0</v>
      </c>
    </row>
    <row r="289" spans="1:41" hidden="1" x14ac:dyDescent="0.25">
      <c r="A289" s="14" t="s">
        <v>271</v>
      </c>
      <c r="B289" s="15" t="s">
        <v>278</v>
      </c>
      <c r="C289" s="44" t="s">
        <v>15</v>
      </c>
      <c r="D289" s="56">
        <v>315</v>
      </c>
      <c r="E289" s="70">
        <v>0</v>
      </c>
      <c r="F289" s="9">
        <f t="shared" si="105"/>
        <v>0</v>
      </c>
      <c r="G289" s="69">
        <v>0</v>
      </c>
      <c r="H289" s="9">
        <f t="shared" si="106"/>
        <v>0</v>
      </c>
      <c r="I289" s="10"/>
      <c r="J289" s="9">
        <f t="shared" si="94"/>
        <v>0</v>
      </c>
      <c r="K289" s="11"/>
      <c r="L289" s="9">
        <f t="shared" si="95"/>
        <v>0</v>
      </c>
      <c r="M289" s="11"/>
      <c r="N289" s="9">
        <f t="shared" si="107"/>
        <v>0</v>
      </c>
      <c r="O289" s="72">
        <v>5</v>
      </c>
      <c r="P289" s="9">
        <f t="shared" si="96"/>
        <v>1826.9999999999998</v>
      </c>
      <c r="Q289" s="10"/>
      <c r="R289" s="9">
        <f t="shared" si="97"/>
        <v>0</v>
      </c>
      <c r="S289" s="10"/>
      <c r="T289" s="9">
        <f t="shared" si="98"/>
        <v>0</v>
      </c>
      <c r="U289" s="11"/>
      <c r="V289" s="9">
        <f t="shared" si="99"/>
        <v>0</v>
      </c>
      <c r="W289" s="11"/>
      <c r="X289" s="9">
        <f t="shared" si="100"/>
        <v>0</v>
      </c>
      <c r="Y289" s="10"/>
      <c r="Z289" s="9">
        <f t="shared" si="108"/>
        <v>0</v>
      </c>
      <c r="AA289" s="11"/>
      <c r="AB289" s="9">
        <f t="shared" si="109"/>
        <v>0</v>
      </c>
      <c r="AC289" s="11"/>
      <c r="AD289" s="9">
        <f t="shared" si="101"/>
        <v>0</v>
      </c>
      <c r="AE289" s="11"/>
      <c r="AF289" s="9">
        <f t="shared" si="102"/>
        <v>0</v>
      </c>
      <c r="AG289" s="11"/>
      <c r="AH289" s="9">
        <f t="shared" si="103"/>
        <v>0</v>
      </c>
      <c r="AI289" s="11"/>
      <c r="AJ289" s="9">
        <f t="shared" si="92"/>
        <v>0</v>
      </c>
      <c r="AK289" s="11"/>
      <c r="AL289" s="9">
        <f t="shared" si="93"/>
        <v>0</v>
      </c>
      <c r="AM289" s="10"/>
      <c r="AN289" s="12">
        <f t="shared" si="104"/>
        <v>0</v>
      </c>
      <c r="AO289" s="13">
        <f t="shared" si="110"/>
        <v>1826.9999999999998</v>
      </c>
    </row>
    <row r="290" spans="1:41" hidden="1" x14ac:dyDescent="0.25">
      <c r="A290" s="14" t="s">
        <v>271</v>
      </c>
      <c r="B290" s="15" t="s">
        <v>280</v>
      </c>
      <c r="C290" s="44" t="s">
        <v>15</v>
      </c>
      <c r="D290" s="56">
        <v>315</v>
      </c>
      <c r="E290" s="70">
        <v>0</v>
      </c>
      <c r="F290" s="9">
        <f t="shared" si="105"/>
        <v>0</v>
      </c>
      <c r="G290" s="69">
        <v>0</v>
      </c>
      <c r="H290" s="9">
        <f t="shared" si="106"/>
        <v>0</v>
      </c>
      <c r="I290" s="10"/>
      <c r="J290" s="9">
        <f t="shared" si="94"/>
        <v>0</v>
      </c>
      <c r="K290" s="11"/>
      <c r="L290" s="9">
        <f t="shared" si="95"/>
        <v>0</v>
      </c>
      <c r="M290" s="11"/>
      <c r="N290" s="9">
        <f t="shared" si="107"/>
        <v>0</v>
      </c>
      <c r="O290" s="72">
        <v>8</v>
      </c>
      <c r="P290" s="9">
        <f t="shared" si="96"/>
        <v>2923.2</v>
      </c>
      <c r="Q290" s="10"/>
      <c r="R290" s="9">
        <f t="shared" si="97"/>
        <v>0</v>
      </c>
      <c r="S290" s="10"/>
      <c r="T290" s="9">
        <f t="shared" si="98"/>
        <v>0</v>
      </c>
      <c r="U290" s="11"/>
      <c r="V290" s="9">
        <f t="shared" si="99"/>
        <v>0</v>
      </c>
      <c r="W290" s="11"/>
      <c r="X290" s="9">
        <f t="shared" si="100"/>
        <v>0</v>
      </c>
      <c r="Y290" s="10"/>
      <c r="Z290" s="9">
        <f t="shared" si="108"/>
        <v>0</v>
      </c>
      <c r="AA290" s="11"/>
      <c r="AB290" s="9">
        <f t="shared" si="109"/>
        <v>0</v>
      </c>
      <c r="AC290" s="11"/>
      <c r="AD290" s="9">
        <f t="shared" si="101"/>
        <v>0</v>
      </c>
      <c r="AE290" s="11"/>
      <c r="AF290" s="9">
        <f t="shared" si="102"/>
        <v>0</v>
      </c>
      <c r="AG290" s="11"/>
      <c r="AH290" s="9">
        <f t="shared" si="103"/>
        <v>0</v>
      </c>
      <c r="AI290" s="11"/>
      <c r="AJ290" s="9">
        <f t="shared" si="92"/>
        <v>0</v>
      </c>
      <c r="AK290" s="11"/>
      <c r="AL290" s="9">
        <f t="shared" si="93"/>
        <v>0</v>
      </c>
      <c r="AM290" s="10"/>
      <c r="AN290" s="12">
        <f t="shared" si="104"/>
        <v>0</v>
      </c>
      <c r="AO290" s="13">
        <f t="shared" si="110"/>
        <v>2923.2</v>
      </c>
    </row>
    <row r="291" spans="1:41" hidden="1" x14ac:dyDescent="0.25">
      <c r="A291" s="14" t="s">
        <v>271</v>
      </c>
      <c r="B291" s="15" t="s">
        <v>279</v>
      </c>
      <c r="C291" s="44" t="s">
        <v>15</v>
      </c>
      <c r="D291" s="56">
        <v>315</v>
      </c>
      <c r="E291" s="70">
        <v>0</v>
      </c>
      <c r="F291" s="9">
        <f t="shared" si="105"/>
        <v>0</v>
      </c>
      <c r="G291" s="69">
        <v>0</v>
      </c>
      <c r="H291" s="9">
        <f t="shared" si="106"/>
        <v>0</v>
      </c>
      <c r="I291" s="10"/>
      <c r="J291" s="9">
        <f t="shared" si="94"/>
        <v>0</v>
      </c>
      <c r="K291" s="11"/>
      <c r="L291" s="9">
        <f t="shared" si="95"/>
        <v>0</v>
      </c>
      <c r="M291" s="11"/>
      <c r="N291" s="9">
        <f t="shared" si="107"/>
        <v>0</v>
      </c>
      <c r="O291" s="72">
        <v>3</v>
      </c>
      <c r="P291" s="9">
        <f t="shared" si="96"/>
        <v>1096.1999999999998</v>
      </c>
      <c r="Q291" s="10"/>
      <c r="R291" s="9">
        <f t="shared" si="97"/>
        <v>0</v>
      </c>
      <c r="S291" s="10"/>
      <c r="T291" s="9">
        <f t="shared" si="98"/>
        <v>0</v>
      </c>
      <c r="U291" s="11"/>
      <c r="V291" s="9">
        <f t="shared" si="99"/>
        <v>0</v>
      </c>
      <c r="W291" s="11"/>
      <c r="X291" s="9">
        <f t="shared" si="100"/>
        <v>0</v>
      </c>
      <c r="Y291" s="10"/>
      <c r="Z291" s="9">
        <f t="shared" si="108"/>
        <v>0</v>
      </c>
      <c r="AA291" s="11"/>
      <c r="AB291" s="9">
        <f t="shared" si="109"/>
        <v>0</v>
      </c>
      <c r="AC291" s="11"/>
      <c r="AD291" s="9">
        <f t="shared" si="101"/>
        <v>0</v>
      </c>
      <c r="AE291" s="11"/>
      <c r="AF291" s="9">
        <f t="shared" si="102"/>
        <v>0</v>
      </c>
      <c r="AG291" s="11"/>
      <c r="AH291" s="9">
        <f t="shared" si="103"/>
        <v>0</v>
      </c>
      <c r="AI291" s="11"/>
      <c r="AJ291" s="9">
        <f t="shared" si="92"/>
        <v>0</v>
      </c>
      <c r="AK291" s="11"/>
      <c r="AL291" s="9">
        <f t="shared" si="93"/>
        <v>0</v>
      </c>
      <c r="AM291" s="10"/>
      <c r="AN291" s="12">
        <f t="shared" si="104"/>
        <v>0</v>
      </c>
      <c r="AO291" s="13">
        <f t="shared" si="110"/>
        <v>1096.1999999999998</v>
      </c>
    </row>
    <row r="292" spans="1:41" hidden="1" x14ac:dyDescent="0.25">
      <c r="A292" s="14" t="s">
        <v>271</v>
      </c>
      <c r="B292" s="15" t="s">
        <v>281</v>
      </c>
      <c r="C292" s="44" t="s">
        <v>15</v>
      </c>
      <c r="D292" s="56">
        <v>315</v>
      </c>
      <c r="E292" s="70">
        <v>0</v>
      </c>
      <c r="F292" s="9">
        <f t="shared" si="105"/>
        <v>0</v>
      </c>
      <c r="G292" s="69">
        <v>0</v>
      </c>
      <c r="H292" s="9">
        <f t="shared" si="106"/>
        <v>0</v>
      </c>
      <c r="I292" s="10"/>
      <c r="J292" s="9">
        <f t="shared" si="94"/>
        <v>0</v>
      </c>
      <c r="K292" s="11"/>
      <c r="L292" s="9">
        <f t="shared" si="95"/>
        <v>0</v>
      </c>
      <c r="M292" s="11"/>
      <c r="N292" s="9">
        <f t="shared" si="107"/>
        <v>0</v>
      </c>
      <c r="O292" s="72">
        <v>2</v>
      </c>
      <c r="P292" s="9">
        <f t="shared" si="96"/>
        <v>730.8</v>
      </c>
      <c r="Q292" s="10"/>
      <c r="R292" s="9">
        <f t="shared" si="97"/>
        <v>0</v>
      </c>
      <c r="S292" s="10"/>
      <c r="T292" s="9">
        <f t="shared" si="98"/>
        <v>0</v>
      </c>
      <c r="U292" s="11"/>
      <c r="V292" s="9">
        <f t="shared" si="99"/>
        <v>0</v>
      </c>
      <c r="W292" s="11"/>
      <c r="X292" s="9">
        <f t="shared" si="100"/>
        <v>0</v>
      </c>
      <c r="Y292" s="10"/>
      <c r="Z292" s="9">
        <f t="shared" si="108"/>
        <v>0</v>
      </c>
      <c r="AA292" s="11"/>
      <c r="AB292" s="9">
        <f t="shared" si="109"/>
        <v>0</v>
      </c>
      <c r="AC292" s="11"/>
      <c r="AD292" s="9">
        <f t="shared" si="101"/>
        <v>0</v>
      </c>
      <c r="AE292" s="11"/>
      <c r="AF292" s="9">
        <f t="shared" si="102"/>
        <v>0</v>
      </c>
      <c r="AG292" s="11"/>
      <c r="AH292" s="9">
        <f t="shared" si="103"/>
        <v>0</v>
      </c>
      <c r="AI292" s="11"/>
      <c r="AJ292" s="9">
        <f t="shared" si="92"/>
        <v>0</v>
      </c>
      <c r="AK292" s="11"/>
      <c r="AL292" s="9">
        <f t="shared" si="93"/>
        <v>0</v>
      </c>
      <c r="AM292" s="10"/>
      <c r="AN292" s="12">
        <f t="shared" si="104"/>
        <v>0</v>
      </c>
      <c r="AO292" s="13">
        <f t="shared" si="110"/>
        <v>730.8</v>
      </c>
    </row>
    <row r="293" spans="1:41" hidden="1" x14ac:dyDescent="0.25">
      <c r="A293" s="14" t="s">
        <v>271</v>
      </c>
      <c r="B293" s="15" t="s">
        <v>282</v>
      </c>
      <c r="C293" s="44" t="s">
        <v>15</v>
      </c>
      <c r="D293" s="56">
        <v>350</v>
      </c>
      <c r="E293" s="70">
        <v>0</v>
      </c>
      <c r="F293" s="9">
        <f t="shared" si="105"/>
        <v>0</v>
      </c>
      <c r="G293" s="69">
        <v>0</v>
      </c>
      <c r="H293" s="9">
        <f t="shared" si="106"/>
        <v>0</v>
      </c>
      <c r="I293" s="10"/>
      <c r="J293" s="9">
        <f t="shared" si="94"/>
        <v>0</v>
      </c>
      <c r="K293" s="11"/>
      <c r="L293" s="9">
        <f t="shared" si="95"/>
        <v>0</v>
      </c>
      <c r="M293" s="11"/>
      <c r="N293" s="9">
        <f t="shared" si="107"/>
        <v>0</v>
      </c>
      <c r="O293" s="72">
        <v>1</v>
      </c>
      <c r="P293" s="9">
        <f t="shared" si="96"/>
        <v>406</v>
      </c>
      <c r="Q293" s="10"/>
      <c r="R293" s="9">
        <f t="shared" si="97"/>
        <v>0</v>
      </c>
      <c r="S293" s="10"/>
      <c r="T293" s="9">
        <f t="shared" si="98"/>
        <v>0</v>
      </c>
      <c r="U293" s="11"/>
      <c r="V293" s="9">
        <f t="shared" si="99"/>
        <v>0</v>
      </c>
      <c r="W293" s="11"/>
      <c r="X293" s="9">
        <f t="shared" si="100"/>
        <v>0</v>
      </c>
      <c r="Y293" s="10"/>
      <c r="Z293" s="9">
        <f t="shared" si="108"/>
        <v>0</v>
      </c>
      <c r="AA293" s="11"/>
      <c r="AB293" s="9">
        <f t="shared" si="109"/>
        <v>0</v>
      </c>
      <c r="AC293" s="11"/>
      <c r="AD293" s="9">
        <f t="shared" si="101"/>
        <v>0</v>
      </c>
      <c r="AE293" s="11"/>
      <c r="AF293" s="9">
        <f t="shared" si="102"/>
        <v>0</v>
      </c>
      <c r="AG293" s="11"/>
      <c r="AH293" s="9">
        <f t="shared" si="103"/>
        <v>0</v>
      </c>
      <c r="AI293" s="11"/>
      <c r="AJ293" s="9">
        <f t="shared" si="92"/>
        <v>0</v>
      </c>
      <c r="AK293" s="11"/>
      <c r="AL293" s="9">
        <f t="shared" si="93"/>
        <v>0</v>
      </c>
      <c r="AM293" s="10"/>
      <c r="AN293" s="12">
        <f t="shared" si="104"/>
        <v>0</v>
      </c>
      <c r="AO293" s="13">
        <f t="shared" si="110"/>
        <v>406</v>
      </c>
    </row>
    <row r="294" spans="1:41" hidden="1" x14ac:dyDescent="0.25">
      <c r="A294" s="14" t="s">
        <v>271</v>
      </c>
      <c r="B294" s="15" t="s">
        <v>283</v>
      </c>
      <c r="C294" s="44" t="s">
        <v>15</v>
      </c>
      <c r="D294" s="56">
        <v>350</v>
      </c>
      <c r="E294" s="70">
        <v>0</v>
      </c>
      <c r="F294" s="9">
        <f t="shared" si="105"/>
        <v>0</v>
      </c>
      <c r="G294" s="69">
        <v>0</v>
      </c>
      <c r="H294" s="9">
        <f t="shared" si="106"/>
        <v>0</v>
      </c>
      <c r="I294" s="10"/>
      <c r="J294" s="9">
        <f t="shared" si="94"/>
        <v>0</v>
      </c>
      <c r="K294" s="11"/>
      <c r="L294" s="9">
        <f t="shared" si="95"/>
        <v>0</v>
      </c>
      <c r="M294" s="10"/>
      <c r="N294" s="9">
        <f t="shared" si="107"/>
        <v>0</v>
      </c>
      <c r="O294" s="72">
        <v>4</v>
      </c>
      <c r="P294" s="9">
        <f t="shared" si="96"/>
        <v>1624</v>
      </c>
      <c r="Q294" s="10"/>
      <c r="R294" s="9">
        <f t="shared" si="97"/>
        <v>0</v>
      </c>
      <c r="S294" s="10"/>
      <c r="T294" s="9">
        <f t="shared" si="98"/>
        <v>0</v>
      </c>
      <c r="U294" s="11"/>
      <c r="V294" s="9">
        <f t="shared" si="99"/>
        <v>0</v>
      </c>
      <c r="W294" s="11"/>
      <c r="X294" s="9">
        <f t="shared" si="100"/>
        <v>0</v>
      </c>
      <c r="Y294" s="10"/>
      <c r="Z294" s="9">
        <f t="shared" si="108"/>
        <v>0</v>
      </c>
      <c r="AA294" s="11"/>
      <c r="AB294" s="9">
        <f t="shared" si="109"/>
        <v>0</v>
      </c>
      <c r="AC294" s="11"/>
      <c r="AD294" s="9">
        <f t="shared" si="101"/>
        <v>0</v>
      </c>
      <c r="AE294" s="11"/>
      <c r="AF294" s="9">
        <f t="shared" si="102"/>
        <v>0</v>
      </c>
      <c r="AG294" s="11"/>
      <c r="AH294" s="9">
        <f t="shared" si="103"/>
        <v>0</v>
      </c>
      <c r="AI294" s="11"/>
      <c r="AJ294" s="9">
        <f t="shared" si="92"/>
        <v>0</v>
      </c>
      <c r="AK294" s="11"/>
      <c r="AL294" s="9">
        <f t="shared" si="93"/>
        <v>0</v>
      </c>
      <c r="AM294" s="10"/>
      <c r="AN294" s="12">
        <f t="shared" si="104"/>
        <v>0</v>
      </c>
      <c r="AO294" s="13">
        <f t="shared" si="110"/>
        <v>1624</v>
      </c>
    </row>
    <row r="295" spans="1:41" hidden="1" x14ac:dyDescent="0.25">
      <c r="A295" s="14" t="s">
        <v>271</v>
      </c>
      <c r="B295" s="15" t="s">
        <v>496</v>
      </c>
      <c r="C295" s="44" t="s">
        <v>15</v>
      </c>
      <c r="D295" s="56">
        <v>315</v>
      </c>
      <c r="E295" s="70">
        <v>0</v>
      </c>
      <c r="F295" s="9">
        <f t="shared" si="105"/>
        <v>0</v>
      </c>
      <c r="G295" s="69">
        <v>0</v>
      </c>
      <c r="H295" s="9">
        <f t="shared" si="106"/>
        <v>0</v>
      </c>
      <c r="I295" s="10"/>
      <c r="J295" s="9">
        <f t="shared" si="94"/>
        <v>0</v>
      </c>
      <c r="K295" s="11"/>
      <c r="L295" s="9">
        <f t="shared" si="95"/>
        <v>0</v>
      </c>
      <c r="M295" s="10"/>
      <c r="N295" s="9">
        <f t="shared" si="107"/>
        <v>0</v>
      </c>
      <c r="O295" s="10"/>
      <c r="P295" s="9">
        <f t="shared" si="96"/>
        <v>0</v>
      </c>
      <c r="Q295" s="10"/>
      <c r="R295" s="9">
        <f t="shared" si="97"/>
        <v>0</v>
      </c>
      <c r="S295" s="10"/>
      <c r="T295" s="9">
        <f t="shared" si="98"/>
        <v>0</v>
      </c>
      <c r="U295" s="11"/>
      <c r="V295" s="9">
        <f t="shared" si="99"/>
        <v>0</v>
      </c>
      <c r="W295" s="11"/>
      <c r="X295" s="9">
        <f t="shared" si="100"/>
        <v>0</v>
      </c>
      <c r="Y295" s="10"/>
      <c r="Z295" s="9">
        <f t="shared" si="108"/>
        <v>0</v>
      </c>
      <c r="AA295" s="11"/>
      <c r="AB295" s="9">
        <f t="shared" si="109"/>
        <v>0</v>
      </c>
      <c r="AC295" s="11"/>
      <c r="AD295" s="9">
        <f t="shared" si="101"/>
        <v>0</v>
      </c>
      <c r="AE295" s="71">
        <v>2</v>
      </c>
      <c r="AF295" s="9">
        <f t="shared" si="102"/>
        <v>730.8</v>
      </c>
      <c r="AG295" s="11"/>
      <c r="AH295" s="9">
        <f t="shared" si="103"/>
        <v>0</v>
      </c>
      <c r="AI295" s="11"/>
      <c r="AJ295" s="9">
        <f t="shared" si="92"/>
        <v>0</v>
      </c>
      <c r="AK295" s="11"/>
      <c r="AL295" s="9">
        <f t="shared" si="93"/>
        <v>0</v>
      </c>
      <c r="AM295" s="10"/>
      <c r="AN295" s="12">
        <f t="shared" si="104"/>
        <v>0</v>
      </c>
      <c r="AO295" s="13">
        <f t="shared" si="110"/>
        <v>730.8</v>
      </c>
    </row>
    <row r="296" spans="1:41" hidden="1" x14ac:dyDescent="0.25">
      <c r="A296" s="14" t="s">
        <v>271</v>
      </c>
      <c r="B296" s="15" t="s">
        <v>497</v>
      </c>
      <c r="C296" s="44" t="s">
        <v>15</v>
      </c>
      <c r="D296" s="56">
        <v>315</v>
      </c>
      <c r="E296" s="70">
        <v>0</v>
      </c>
      <c r="F296" s="9">
        <f t="shared" si="105"/>
        <v>0</v>
      </c>
      <c r="G296" s="69">
        <v>0</v>
      </c>
      <c r="H296" s="9">
        <f t="shared" si="106"/>
        <v>0</v>
      </c>
      <c r="I296" s="10"/>
      <c r="J296" s="9">
        <f t="shared" si="94"/>
        <v>0</v>
      </c>
      <c r="K296" s="11"/>
      <c r="L296" s="9">
        <f t="shared" si="95"/>
        <v>0</v>
      </c>
      <c r="M296" s="10"/>
      <c r="N296" s="9">
        <f t="shared" si="107"/>
        <v>0</v>
      </c>
      <c r="O296" s="10"/>
      <c r="P296" s="9">
        <f t="shared" si="96"/>
        <v>0</v>
      </c>
      <c r="Q296" s="10"/>
      <c r="R296" s="9">
        <f t="shared" si="97"/>
        <v>0</v>
      </c>
      <c r="S296" s="10"/>
      <c r="T296" s="9">
        <f t="shared" si="98"/>
        <v>0</v>
      </c>
      <c r="U296" s="11"/>
      <c r="V296" s="9">
        <f t="shared" si="99"/>
        <v>0</v>
      </c>
      <c r="W296" s="11"/>
      <c r="X296" s="9">
        <f t="shared" si="100"/>
        <v>0</v>
      </c>
      <c r="Y296" s="10"/>
      <c r="Z296" s="9">
        <f t="shared" si="108"/>
        <v>0</v>
      </c>
      <c r="AA296" s="11"/>
      <c r="AB296" s="9">
        <f t="shared" si="109"/>
        <v>0</v>
      </c>
      <c r="AC296" s="11"/>
      <c r="AD296" s="9">
        <f t="shared" si="101"/>
        <v>0</v>
      </c>
      <c r="AE296" s="71">
        <v>2</v>
      </c>
      <c r="AF296" s="9">
        <f t="shared" si="102"/>
        <v>730.8</v>
      </c>
      <c r="AG296" s="11"/>
      <c r="AH296" s="9">
        <f t="shared" si="103"/>
        <v>0</v>
      </c>
      <c r="AI296" s="11"/>
      <c r="AJ296" s="9">
        <f t="shared" si="92"/>
        <v>0</v>
      </c>
      <c r="AK296" s="11"/>
      <c r="AL296" s="9">
        <f t="shared" si="93"/>
        <v>0</v>
      </c>
      <c r="AM296" s="10"/>
      <c r="AN296" s="12">
        <f t="shared" si="104"/>
        <v>0</v>
      </c>
      <c r="AO296" s="13">
        <f t="shared" si="110"/>
        <v>730.8</v>
      </c>
    </row>
    <row r="297" spans="1:41" hidden="1" x14ac:dyDescent="0.25">
      <c r="A297" s="14" t="s">
        <v>271</v>
      </c>
      <c r="B297" s="15" t="s">
        <v>498</v>
      </c>
      <c r="C297" s="44" t="s">
        <v>15</v>
      </c>
      <c r="D297" s="56">
        <v>315</v>
      </c>
      <c r="E297" s="70">
        <v>0</v>
      </c>
      <c r="F297" s="9">
        <f t="shared" si="105"/>
        <v>0</v>
      </c>
      <c r="G297" s="69">
        <v>0</v>
      </c>
      <c r="H297" s="9">
        <f t="shared" si="106"/>
        <v>0</v>
      </c>
      <c r="I297" s="10"/>
      <c r="J297" s="9">
        <f t="shared" si="94"/>
        <v>0</v>
      </c>
      <c r="K297" s="11"/>
      <c r="L297" s="9">
        <f t="shared" si="95"/>
        <v>0</v>
      </c>
      <c r="M297" s="10"/>
      <c r="N297" s="9">
        <f t="shared" si="107"/>
        <v>0</v>
      </c>
      <c r="O297" s="10"/>
      <c r="P297" s="9">
        <f t="shared" si="96"/>
        <v>0</v>
      </c>
      <c r="Q297" s="10"/>
      <c r="R297" s="9">
        <f t="shared" si="97"/>
        <v>0</v>
      </c>
      <c r="S297" s="10"/>
      <c r="T297" s="9">
        <f t="shared" si="98"/>
        <v>0</v>
      </c>
      <c r="U297" s="11"/>
      <c r="V297" s="9">
        <f t="shared" si="99"/>
        <v>0</v>
      </c>
      <c r="W297" s="11"/>
      <c r="X297" s="9">
        <f t="shared" si="100"/>
        <v>0</v>
      </c>
      <c r="Y297" s="10"/>
      <c r="Z297" s="9">
        <f t="shared" si="108"/>
        <v>0</v>
      </c>
      <c r="AA297" s="11"/>
      <c r="AB297" s="9">
        <f t="shared" si="109"/>
        <v>0</v>
      </c>
      <c r="AC297" s="11"/>
      <c r="AD297" s="9">
        <f t="shared" si="101"/>
        <v>0</v>
      </c>
      <c r="AE297" s="71">
        <v>1</v>
      </c>
      <c r="AF297" s="9">
        <f t="shared" si="102"/>
        <v>365.4</v>
      </c>
      <c r="AG297" s="11"/>
      <c r="AH297" s="9">
        <f t="shared" si="103"/>
        <v>0</v>
      </c>
      <c r="AI297" s="11"/>
      <c r="AJ297" s="9">
        <f t="shared" si="92"/>
        <v>0</v>
      </c>
      <c r="AK297" s="11"/>
      <c r="AL297" s="9">
        <f t="shared" si="93"/>
        <v>0</v>
      </c>
      <c r="AM297" s="10"/>
      <c r="AN297" s="12">
        <f t="shared" si="104"/>
        <v>0</v>
      </c>
      <c r="AO297" s="13">
        <f t="shared" si="110"/>
        <v>365.4</v>
      </c>
    </row>
    <row r="298" spans="1:41" hidden="1" x14ac:dyDescent="0.25">
      <c r="A298" s="14" t="s">
        <v>271</v>
      </c>
      <c r="B298" s="15" t="s">
        <v>499</v>
      </c>
      <c r="C298" s="44" t="s">
        <v>15</v>
      </c>
      <c r="D298" s="56">
        <v>315</v>
      </c>
      <c r="E298" s="70">
        <v>0</v>
      </c>
      <c r="F298" s="9">
        <f t="shared" si="105"/>
        <v>0</v>
      </c>
      <c r="G298" s="69">
        <v>0</v>
      </c>
      <c r="H298" s="9">
        <f t="shared" si="106"/>
        <v>0</v>
      </c>
      <c r="I298" s="10"/>
      <c r="J298" s="9">
        <f t="shared" si="94"/>
        <v>0</v>
      </c>
      <c r="K298" s="11"/>
      <c r="L298" s="9">
        <f t="shared" si="95"/>
        <v>0</v>
      </c>
      <c r="M298" s="10"/>
      <c r="N298" s="9">
        <f t="shared" si="107"/>
        <v>0</v>
      </c>
      <c r="O298" s="10"/>
      <c r="P298" s="9">
        <f t="shared" si="96"/>
        <v>0</v>
      </c>
      <c r="Q298" s="10"/>
      <c r="R298" s="9">
        <f t="shared" si="97"/>
        <v>0</v>
      </c>
      <c r="S298" s="10"/>
      <c r="T298" s="9">
        <f t="shared" si="98"/>
        <v>0</v>
      </c>
      <c r="U298" s="11"/>
      <c r="V298" s="9">
        <f t="shared" si="99"/>
        <v>0</v>
      </c>
      <c r="W298" s="11"/>
      <c r="X298" s="9">
        <f t="shared" si="100"/>
        <v>0</v>
      </c>
      <c r="Y298" s="10"/>
      <c r="Z298" s="9">
        <f t="shared" si="108"/>
        <v>0</v>
      </c>
      <c r="AA298" s="11"/>
      <c r="AB298" s="9">
        <f t="shared" si="109"/>
        <v>0</v>
      </c>
      <c r="AC298" s="11"/>
      <c r="AD298" s="9">
        <f t="shared" si="101"/>
        <v>0</v>
      </c>
      <c r="AE298" s="11"/>
      <c r="AF298" s="9">
        <f t="shared" si="102"/>
        <v>0</v>
      </c>
      <c r="AG298" s="11"/>
      <c r="AH298" s="9">
        <f t="shared" si="103"/>
        <v>0</v>
      </c>
      <c r="AI298" s="11"/>
      <c r="AJ298" s="9">
        <f t="shared" si="92"/>
        <v>0</v>
      </c>
      <c r="AK298" s="11"/>
      <c r="AL298" s="9">
        <f t="shared" si="93"/>
        <v>0</v>
      </c>
      <c r="AM298" s="10"/>
      <c r="AN298" s="12">
        <f t="shared" si="104"/>
        <v>0</v>
      </c>
      <c r="AO298" s="13">
        <f t="shared" si="110"/>
        <v>0</v>
      </c>
    </row>
    <row r="299" spans="1:41" hidden="1" x14ac:dyDescent="0.25">
      <c r="A299" s="14" t="s">
        <v>271</v>
      </c>
      <c r="B299" s="15" t="s">
        <v>500</v>
      </c>
      <c r="C299" s="44" t="s">
        <v>15</v>
      </c>
      <c r="D299" s="56">
        <v>350</v>
      </c>
      <c r="E299" s="70">
        <v>0</v>
      </c>
      <c r="F299" s="9">
        <f t="shared" si="105"/>
        <v>0</v>
      </c>
      <c r="G299" s="69">
        <v>0</v>
      </c>
      <c r="H299" s="9">
        <f t="shared" si="106"/>
        <v>0</v>
      </c>
      <c r="I299" s="10"/>
      <c r="J299" s="9">
        <f t="shared" si="94"/>
        <v>0</v>
      </c>
      <c r="K299" s="11"/>
      <c r="L299" s="9">
        <f t="shared" si="95"/>
        <v>0</v>
      </c>
      <c r="M299" s="10"/>
      <c r="N299" s="9">
        <f t="shared" si="107"/>
        <v>0</v>
      </c>
      <c r="O299" s="10"/>
      <c r="P299" s="9">
        <f t="shared" si="96"/>
        <v>0</v>
      </c>
      <c r="Q299" s="10"/>
      <c r="R299" s="9">
        <f t="shared" si="97"/>
        <v>0</v>
      </c>
      <c r="S299" s="10"/>
      <c r="T299" s="9">
        <f t="shared" si="98"/>
        <v>0</v>
      </c>
      <c r="U299" s="11"/>
      <c r="V299" s="9">
        <f t="shared" si="99"/>
        <v>0</v>
      </c>
      <c r="W299" s="11"/>
      <c r="X299" s="9">
        <f t="shared" si="100"/>
        <v>0</v>
      </c>
      <c r="Y299" s="10"/>
      <c r="Z299" s="9">
        <f t="shared" si="108"/>
        <v>0</v>
      </c>
      <c r="AA299" s="11"/>
      <c r="AB299" s="9">
        <f t="shared" si="109"/>
        <v>0</v>
      </c>
      <c r="AC299" s="11"/>
      <c r="AD299" s="9">
        <f t="shared" si="101"/>
        <v>0</v>
      </c>
      <c r="AE299" s="11"/>
      <c r="AF299" s="9">
        <f t="shared" si="102"/>
        <v>0</v>
      </c>
      <c r="AG299" s="11"/>
      <c r="AH299" s="9">
        <f t="shared" si="103"/>
        <v>0</v>
      </c>
      <c r="AI299" s="11"/>
      <c r="AJ299" s="9">
        <f t="shared" si="92"/>
        <v>0</v>
      </c>
      <c r="AK299" s="11"/>
      <c r="AL299" s="9">
        <f t="shared" si="93"/>
        <v>0</v>
      </c>
      <c r="AM299" s="10"/>
      <c r="AN299" s="12">
        <f t="shared" si="104"/>
        <v>0</v>
      </c>
      <c r="AO299" s="13">
        <f t="shared" si="110"/>
        <v>0</v>
      </c>
    </row>
    <row r="300" spans="1:41" hidden="1" x14ac:dyDescent="0.25">
      <c r="A300" s="14" t="s">
        <v>271</v>
      </c>
      <c r="B300" s="15" t="s">
        <v>501</v>
      </c>
      <c r="C300" s="44" t="s">
        <v>15</v>
      </c>
      <c r="D300" s="56">
        <v>350</v>
      </c>
      <c r="E300" s="70">
        <v>0</v>
      </c>
      <c r="F300" s="9">
        <f t="shared" si="105"/>
        <v>0</v>
      </c>
      <c r="G300" s="69">
        <v>0</v>
      </c>
      <c r="H300" s="9">
        <f t="shared" si="106"/>
        <v>0</v>
      </c>
      <c r="I300" s="10"/>
      <c r="J300" s="9">
        <f t="shared" si="94"/>
        <v>0</v>
      </c>
      <c r="K300" s="11"/>
      <c r="L300" s="9">
        <f t="shared" si="95"/>
        <v>0</v>
      </c>
      <c r="M300" s="10"/>
      <c r="N300" s="9">
        <f t="shared" si="107"/>
        <v>0</v>
      </c>
      <c r="O300" s="10"/>
      <c r="P300" s="9">
        <f t="shared" si="96"/>
        <v>0</v>
      </c>
      <c r="Q300" s="10"/>
      <c r="R300" s="9">
        <f t="shared" si="97"/>
        <v>0</v>
      </c>
      <c r="S300" s="10"/>
      <c r="T300" s="9">
        <f t="shared" si="98"/>
        <v>0</v>
      </c>
      <c r="U300" s="11"/>
      <c r="V300" s="9">
        <f t="shared" si="99"/>
        <v>0</v>
      </c>
      <c r="W300" s="11"/>
      <c r="X300" s="9">
        <f t="shared" si="100"/>
        <v>0</v>
      </c>
      <c r="Y300" s="10"/>
      <c r="Z300" s="9">
        <f t="shared" si="108"/>
        <v>0</v>
      </c>
      <c r="AA300" s="11"/>
      <c r="AB300" s="9">
        <f t="shared" si="109"/>
        <v>0</v>
      </c>
      <c r="AC300" s="11"/>
      <c r="AD300" s="9">
        <f t="shared" si="101"/>
        <v>0</v>
      </c>
      <c r="AE300" s="11"/>
      <c r="AF300" s="9">
        <f t="shared" si="102"/>
        <v>0</v>
      </c>
      <c r="AG300" s="11"/>
      <c r="AH300" s="9">
        <f t="shared" si="103"/>
        <v>0</v>
      </c>
      <c r="AI300" s="11"/>
      <c r="AJ300" s="9">
        <f t="shared" si="92"/>
        <v>0</v>
      </c>
      <c r="AK300" s="11"/>
      <c r="AL300" s="9">
        <f t="shared" si="93"/>
        <v>0</v>
      </c>
      <c r="AM300" s="10"/>
      <c r="AN300" s="12">
        <f t="shared" si="104"/>
        <v>0</v>
      </c>
      <c r="AO300" s="13">
        <f t="shared" si="110"/>
        <v>0</v>
      </c>
    </row>
    <row r="301" spans="1:41" hidden="1" x14ac:dyDescent="0.25">
      <c r="A301" s="14" t="s">
        <v>271</v>
      </c>
      <c r="B301" s="15" t="s">
        <v>431</v>
      </c>
      <c r="C301" s="44" t="s">
        <v>15</v>
      </c>
      <c r="D301" s="56">
        <v>155</v>
      </c>
      <c r="E301" s="70">
        <v>0</v>
      </c>
      <c r="F301" s="9">
        <f t="shared" si="105"/>
        <v>0</v>
      </c>
      <c r="G301" s="69">
        <v>0</v>
      </c>
      <c r="H301" s="9">
        <f t="shared" si="106"/>
        <v>0</v>
      </c>
      <c r="I301" s="10"/>
      <c r="J301" s="9">
        <f t="shared" si="94"/>
        <v>0</v>
      </c>
      <c r="K301" s="11"/>
      <c r="L301" s="9">
        <f t="shared" si="95"/>
        <v>0</v>
      </c>
      <c r="M301" s="10"/>
      <c r="N301" s="9">
        <f t="shared" si="107"/>
        <v>0</v>
      </c>
      <c r="O301" s="10"/>
      <c r="P301" s="9">
        <f t="shared" si="96"/>
        <v>0</v>
      </c>
      <c r="Q301" s="10"/>
      <c r="R301" s="9">
        <f t="shared" si="97"/>
        <v>0</v>
      </c>
      <c r="S301" s="10"/>
      <c r="T301" s="9">
        <f t="shared" si="98"/>
        <v>0</v>
      </c>
      <c r="U301" s="11"/>
      <c r="V301" s="9">
        <f t="shared" si="99"/>
        <v>0</v>
      </c>
      <c r="W301" s="11"/>
      <c r="X301" s="9">
        <f t="shared" si="100"/>
        <v>0</v>
      </c>
      <c r="Y301" s="10"/>
      <c r="Z301" s="9">
        <f t="shared" si="108"/>
        <v>0</v>
      </c>
      <c r="AA301" s="11"/>
      <c r="AB301" s="9">
        <f t="shared" si="109"/>
        <v>0</v>
      </c>
      <c r="AC301" s="11"/>
      <c r="AD301" s="9">
        <f t="shared" si="101"/>
        <v>0</v>
      </c>
      <c r="AE301" s="11"/>
      <c r="AF301" s="9">
        <f t="shared" si="102"/>
        <v>0</v>
      </c>
      <c r="AG301" s="11"/>
      <c r="AH301" s="9">
        <f t="shared" si="103"/>
        <v>0</v>
      </c>
      <c r="AI301" s="11"/>
      <c r="AJ301" s="9">
        <f t="shared" si="92"/>
        <v>0</v>
      </c>
      <c r="AK301" s="11"/>
      <c r="AL301" s="9">
        <f t="shared" si="93"/>
        <v>0</v>
      </c>
      <c r="AM301" s="10"/>
      <c r="AN301" s="12">
        <f t="shared" si="104"/>
        <v>0</v>
      </c>
      <c r="AO301" s="13">
        <f t="shared" si="110"/>
        <v>0</v>
      </c>
    </row>
    <row r="302" spans="1:41" hidden="1" x14ac:dyDescent="0.25">
      <c r="A302" s="14" t="s">
        <v>271</v>
      </c>
      <c r="B302" s="15" t="s">
        <v>432</v>
      </c>
      <c r="C302" s="48" t="s">
        <v>15</v>
      </c>
      <c r="D302" s="60">
        <v>120</v>
      </c>
      <c r="E302" s="70">
        <v>0</v>
      </c>
      <c r="F302" s="9">
        <f t="shared" si="105"/>
        <v>0</v>
      </c>
      <c r="G302" s="69">
        <v>0</v>
      </c>
      <c r="H302" s="9">
        <f t="shared" si="106"/>
        <v>0</v>
      </c>
      <c r="I302" s="10"/>
      <c r="J302" s="9">
        <f t="shared" si="94"/>
        <v>0</v>
      </c>
      <c r="K302" s="11"/>
      <c r="L302" s="9">
        <f t="shared" si="95"/>
        <v>0</v>
      </c>
      <c r="M302" s="10"/>
      <c r="N302" s="9">
        <f t="shared" si="107"/>
        <v>0</v>
      </c>
      <c r="O302" s="10"/>
      <c r="P302" s="9">
        <f t="shared" si="96"/>
        <v>0</v>
      </c>
      <c r="Q302" s="10"/>
      <c r="R302" s="9">
        <f t="shared" si="97"/>
        <v>0</v>
      </c>
      <c r="S302" s="10"/>
      <c r="T302" s="9">
        <f t="shared" si="98"/>
        <v>0</v>
      </c>
      <c r="U302" s="11"/>
      <c r="V302" s="9">
        <f t="shared" si="99"/>
        <v>0</v>
      </c>
      <c r="W302" s="11"/>
      <c r="X302" s="9">
        <f t="shared" si="100"/>
        <v>0</v>
      </c>
      <c r="Y302" s="10"/>
      <c r="Z302" s="9">
        <f t="shared" si="108"/>
        <v>0</v>
      </c>
      <c r="AA302" s="11"/>
      <c r="AB302" s="9">
        <f t="shared" si="109"/>
        <v>0</v>
      </c>
      <c r="AC302" s="11"/>
      <c r="AD302" s="9">
        <f t="shared" si="101"/>
        <v>0</v>
      </c>
      <c r="AE302" s="11"/>
      <c r="AF302" s="9">
        <f t="shared" si="102"/>
        <v>0</v>
      </c>
      <c r="AG302" s="11"/>
      <c r="AH302" s="9">
        <f t="shared" si="103"/>
        <v>0</v>
      </c>
      <c r="AI302" s="11"/>
      <c r="AJ302" s="9">
        <f t="shared" si="92"/>
        <v>0</v>
      </c>
      <c r="AK302" s="11"/>
      <c r="AL302" s="9">
        <f t="shared" si="93"/>
        <v>0</v>
      </c>
      <c r="AM302" s="10"/>
      <c r="AN302" s="12">
        <f t="shared" si="104"/>
        <v>0</v>
      </c>
      <c r="AO302" s="13">
        <f t="shared" si="110"/>
        <v>0</v>
      </c>
    </row>
    <row r="303" spans="1:41" hidden="1" x14ac:dyDescent="0.25">
      <c r="A303" s="14" t="s">
        <v>271</v>
      </c>
      <c r="B303" s="15" t="s">
        <v>491</v>
      </c>
      <c r="C303" s="48" t="s">
        <v>15</v>
      </c>
      <c r="D303" s="60">
        <v>120</v>
      </c>
      <c r="E303" s="70">
        <v>0</v>
      </c>
      <c r="F303" s="9">
        <f t="shared" si="105"/>
        <v>0</v>
      </c>
      <c r="G303" s="69">
        <v>0</v>
      </c>
      <c r="H303" s="9">
        <f t="shared" si="106"/>
        <v>0</v>
      </c>
      <c r="I303" s="10"/>
      <c r="J303" s="9">
        <f t="shared" si="94"/>
        <v>0</v>
      </c>
      <c r="K303" s="11"/>
      <c r="L303" s="9">
        <f t="shared" si="95"/>
        <v>0</v>
      </c>
      <c r="M303" s="10"/>
      <c r="N303" s="9">
        <f t="shared" si="107"/>
        <v>0</v>
      </c>
      <c r="O303" s="10"/>
      <c r="P303" s="9">
        <f t="shared" si="96"/>
        <v>0</v>
      </c>
      <c r="Q303" s="10"/>
      <c r="R303" s="9">
        <f t="shared" si="97"/>
        <v>0</v>
      </c>
      <c r="S303" s="10"/>
      <c r="T303" s="9">
        <f t="shared" si="98"/>
        <v>0</v>
      </c>
      <c r="U303" s="11"/>
      <c r="V303" s="9">
        <f t="shared" si="99"/>
        <v>0</v>
      </c>
      <c r="W303" s="11"/>
      <c r="X303" s="9">
        <f t="shared" si="100"/>
        <v>0</v>
      </c>
      <c r="Y303" s="10"/>
      <c r="Z303" s="9">
        <f t="shared" si="108"/>
        <v>0</v>
      </c>
      <c r="AA303" s="11"/>
      <c r="AB303" s="9">
        <f t="shared" si="109"/>
        <v>0</v>
      </c>
      <c r="AC303" s="11"/>
      <c r="AD303" s="9">
        <f t="shared" si="101"/>
        <v>0</v>
      </c>
      <c r="AE303" s="11"/>
      <c r="AF303" s="9">
        <f t="shared" si="102"/>
        <v>0</v>
      </c>
      <c r="AG303" s="11"/>
      <c r="AH303" s="9">
        <f t="shared" si="103"/>
        <v>0</v>
      </c>
      <c r="AI303" s="11"/>
      <c r="AJ303" s="9">
        <f t="shared" si="92"/>
        <v>0</v>
      </c>
      <c r="AK303" s="11"/>
      <c r="AL303" s="9">
        <f t="shared" si="93"/>
        <v>0</v>
      </c>
      <c r="AM303" s="10"/>
      <c r="AN303" s="12">
        <f t="shared" si="104"/>
        <v>0</v>
      </c>
      <c r="AO303" s="13">
        <f t="shared" si="110"/>
        <v>0</v>
      </c>
    </row>
    <row r="304" spans="1:41" hidden="1" x14ac:dyDescent="0.25">
      <c r="A304" s="14" t="s">
        <v>271</v>
      </c>
      <c r="B304" s="15" t="s">
        <v>284</v>
      </c>
      <c r="C304" s="48" t="s">
        <v>15</v>
      </c>
      <c r="D304" s="60">
        <v>120</v>
      </c>
      <c r="E304" s="70">
        <v>5</v>
      </c>
      <c r="F304" s="9">
        <f t="shared" si="105"/>
        <v>600</v>
      </c>
      <c r="G304" s="69">
        <v>0</v>
      </c>
      <c r="H304" s="9">
        <f t="shared" si="106"/>
        <v>0</v>
      </c>
      <c r="I304" s="10"/>
      <c r="J304" s="9">
        <f t="shared" si="94"/>
        <v>0</v>
      </c>
      <c r="K304" s="11"/>
      <c r="L304" s="76">
        <f t="shared" si="95"/>
        <v>0</v>
      </c>
      <c r="M304" s="10"/>
      <c r="N304" s="9">
        <f t="shared" si="107"/>
        <v>0</v>
      </c>
      <c r="O304" s="10"/>
      <c r="P304" s="9">
        <f t="shared" si="96"/>
        <v>0</v>
      </c>
      <c r="Q304" s="10"/>
      <c r="R304" s="9">
        <f t="shared" si="97"/>
        <v>0</v>
      </c>
      <c r="S304" s="10"/>
      <c r="T304" s="9">
        <f t="shared" si="98"/>
        <v>0</v>
      </c>
      <c r="U304" s="11"/>
      <c r="V304" s="9">
        <f t="shared" si="99"/>
        <v>0</v>
      </c>
      <c r="W304" s="11"/>
      <c r="X304" s="9">
        <f t="shared" si="100"/>
        <v>0</v>
      </c>
      <c r="Y304" s="10"/>
      <c r="Z304" s="9">
        <f t="shared" si="108"/>
        <v>0</v>
      </c>
      <c r="AA304" s="11"/>
      <c r="AB304" s="9">
        <f t="shared" si="109"/>
        <v>0</v>
      </c>
      <c r="AC304" s="11"/>
      <c r="AD304" s="9">
        <f t="shared" si="101"/>
        <v>0</v>
      </c>
      <c r="AE304" s="11"/>
      <c r="AF304" s="9">
        <f t="shared" si="102"/>
        <v>0</v>
      </c>
      <c r="AG304" s="11"/>
      <c r="AH304" s="9">
        <f t="shared" si="103"/>
        <v>0</v>
      </c>
      <c r="AI304" s="11"/>
      <c r="AJ304" s="9">
        <f t="shared" si="92"/>
        <v>0</v>
      </c>
      <c r="AK304" s="11"/>
      <c r="AL304" s="9">
        <f t="shared" si="93"/>
        <v>0</v>
      </c>
      <c r="AM304" s="10"/>
      <c r="AN304" s="12">
        <f t="shared" si="104"/>
        <v>0</v>
      </c>
      <c r="AO304" s="13">
        <f t="shared" si="110"/>
        <v>600</v>
      </c>
    </row>
    <row r="305" spans="1:41" hidden="1" x14ac:dyDescent="0.25">
      <c r="A305" s="14" t="s">
        <v>271</v>
      </c>
      <c r="B305" s="15" t="s">
        <v>285</v>
      </c>
      <c r="C305" s="48" t="s">
        <v>15</v>
      </c>
      <c r="D305" s="60">
        <v>120</v>
      </c>
      <c r="E305" s="70">
        <v>0</v>
      </c>
      <c r="F305" s="9">
        <f t="shared" si="105"/>
        <v>0</v>
      </c>
      <c r="G305" s="69">
        <v>0</v>
      </c>
      <c r="H305" s="9">
        <f t="shared" si="106"/>
        <v>0</v>
      </c>
      <c r="I305" s="10"/>
      <c r="J305" s="9">
        <f t="shared" si="94"/>
        <v>0</v>
      </c>
      <c r="K305" s="11"/>
      <c r="L305" s="9">
        <f t="shared" si="95"/>
        <v>0</v>
      </c>
      <c r="M305" s="10"/>
      <c r="N305" s="9">
        <f t="shared" si="107"/>
        <v>0</v>
      </c>
      <c r="O305" s="10"/>
      <c r="P305" s="9">
        <f t="shared" si="96"/>
        <v>0</v>
      </c>
      <c r="Q305" s="10"/>
      <c r="R305" s="9">
        <f t="shared" si="97"/>
        <v>0</v>
      </c>
      <c r="S305" s="72">
        <v>13</v>
      </c>
      <c r="T305" s="9">
        <f t="shared" si="98"/>
        <v>1809.6</v>
      </c>
      <c r="U305" s="11"/>
      <c r="V305" s="9">
        <f t="shared" si="99"/>
        <v>0</v>
      </c>
      <c r="W305" s="11"/>
      <c r="X305" s="9">
        <f t="shared" si="100"/>
        <v>0</v>
      </c>
      <c r="Y305" s="10"/>
      <c r="Z305" s="9">
        <f t="shared" si="108"/>
        <v>0</v>
      </c>
      <c r="AA305" s="11"/>
      <c r="AB305" s="9">
        <f t="shared" si="109"/>
        <v>0</v>
      </c>
      <c r="AC305" s="11"/>
      <c r="AD305" s="9">
        <f t="shared" si="101"/>
        <v>0</v>
      </c>
      <c r="AE305" s="11"/>
      <c r="AF305" s="9">
        <f t="shared" si="102"/>
        <v>0</v>
      </c>
      <c r="AG305" s="11"/>
      <c r="AH305" s="9">
        <f t="shared" si="103"/>
        <v>0</v>
      </c>
      <c r="AI305" s="71">
        <f>2+5+7+6+8</f>
        <v>28</v>
      </c>
      <c r="AJ305" s="9">
        <f t="shared" si="92"/>
        <v>3897.6</v>
      </c>
      <c r="AK305" s="11"/>
      <c r="AL305" s="9">
        <f t="shared" si="93"/>
        <v>0</v>
      </c>
      <c r="AM305" s="10"/>
      <c r="AN305" s="12">
        <f t="shared" si="104"/>
        <v>0</v>
      </c>
      <c r="AO305" s="13">
        <f t="shared" si="110"/>
        <v>1809.6</v>
      </c>
    </row>
    <row r="306" spans="1:41" hidden="1" x14ac:dyDescent="0.25">
      <c r="A306" s="14" t="s">
        <v>271</v>
      </c>
      <c r="B306" s="15" t="s">
        <v>286</v>
      </c>
      <c r="C306" s="48" t="s">
        <v>15</v>
      </c>
      <c r="D306" s="60">
        <v>120</v>
      </c>
      <c r="E306" s="70">
        <v>0</v>
      </c>
      <c r="F306" s="9">
        <f t="shared" si="105"/>
        <v>0</v>
      </c>
      <c r="G306" s="69">
        <v>0</v>
      </c>
      <c r="H306" s="9">
        <f t="shared" si="106"/>
        <v>0</v>
      </c>
      <c r="I306" s="10"/>
      <c r="J306" s="9">
        <f t="shared" si="94"/>
        <v>0</v>
      </c>
      <c r="K306" s="11"/>
      <c r="L306" s="9">
        <f t="shared" si="95"/>
        <v>0</v>
      </c>
      <c r="M306" s="10"/>
      <c r="N306" s="9">
        <f t="shared" si="107"/>
        <v>0</v>
      </c>
      <c r="O306" s="10"/>
      <c r="P306" s="9">
        <f t="shared" si="96"/>
        <v>0</v>
      </c>
      <c r="Q306" s="10"/>
      <c r="R306" s="9">
        <f t="shared" si="97"/>
        <v>0</v>
      </c>
      <c r="S306" s="10"/>
      <c r="T306" s="9">
        <f t="shared" si="98"/>
        <v>0</v>
      </c>
      <c r="U306" s="11"/>
      <c r="V306" s="9">
        <f t="shared" si="99"/>
        <v>0</v>
      </c>
      <c r="W306" s="11"/>
      <c r="X306" s="9">
        <f t="shared" si="100"/>
        <v>0</v>
      </c>
      <c r="Y306" s="10"/>
      <c r="Z306" s="9">
        <f t="shared" si="108"/>
        <v>0</v>
      </c>
      <c r="AA306" s="11"/>
      <c r="AB306" s="9">
        <f t="shared" si="109"/>
        <v>0</v>
      </c>
      <c r="AC306" s="11"/>
      <c r="AD306" s="9">
        <f t="shared" si="101"/>
        <v>0</v>
      </c>
      <c r="AE306" s="11"/>
      <c r="AF306" s="9">
        <f t="shared" si="102"/>
        <v>0</v>
      </c>
      <c r="AG306" s="71">
        <f>6+7+6</f>
        <v>19</v>
      </c>
      <c r="AH306" s="9">
        <f t="shared" si="103"/>
        <v>2644.7999999999997</v>
      </c>
      <c r="AI306" s="11"/>
      <c r="AJ306" s="9">
        <f t="shared" si="92"/>
        <v>0</v>
      </c>
      <c r="AK306" s="11"/>
      <c r="AL306" s="9">
        <f t="shared" si="93"/>
        <v>0</v>
      </c>
      <c r="AM306" s="10"/>
      <c r="AN306" s="12">
        <f t="shared" si="104"/>
        <v>0</v>
      </c>
      <c r="AO306" s="13">
        <f t="shared" si="110"/>
        <v>2644.7999999999997</v>
      </c>
    </row>
    <row r="307" spans="1:41" hidden="1" x14ac:dyDescent="0.25">
      <c r="A307" s="14" t="s">
        <v>271</v>
      </c>
      <c r="B307" s="15" t="s">
        <v>287</v>
      </c>
      <c r="C307" s="48" t="s">
        <v>15</v>
      </c>
      <c r="D307" s="60">
        <v>120</v>
      </c>
      <c r="E307" s="70">
        <v>0</v>
      </c>
      <c r="F307" s="9">
        <f t="shared" si="105"/>
        <v>0</v>
      </c>
      <c r="G307" s="69">
        <v>0</v>
      </c>
      <c r="H307" s="9">
        <f t="shared" si="106"/>
        <v>0</v>
      </c>
      <c r="I307" s="10"/>
      <c r="J307" s="9">
        <f t="shared" si="94"/>
        <v>0</v>
      </c>
      <c r="K307" s="11"/>
      <c r="L307" s="9">
        <f t="shared" si="95"/>
        <v>0</v>
      </c>
      <c r="M307" s="10"/>
      <c r="N307" s="9">
        <f t="shared" si="107"/>
        <v>0</v>
      </c>
      <c r="O307" s="10"/>
      <c r="P307" s="9">
        <f t="shared" si="96"/>
        <v>0</v>
      </c>
      <c r="Q307" s="10"/>
      <c r="R307" s="9">
        <f t="shared" si="97"/>
        <v>0</v>
      </c>
      <c r="S307" s="10"/>
      <c r="T307" s="9">
        <f t="shared" si="98"/>
        <v>0</v>
      </c>
      <c r="U307" s="11"/>
      <c r="V307" s="9">
        <f t="shared" si="99"/>
        <v>0</v>
      </c>
      <c r="W307" s="11"/>
      <c r="X307" s="9">
        <f t="shared" si="100"/>
        <v>0</v>
      </c>
      <c r="Y307" s="10"/>
      <c r="Z307" s="9">
        <f t="shared" si="108"/>
        <v>0</v>
      </c>
      <c r="AA307" s="11"/>
      <c r="AB307" s="9">
        <f t="shared" si="109"/>
        <v>0</v>
      </c>
      <c r="AC307" s="11"/>
      <c r="AD307" s="9">
        <f t="shared" si="101"/>
        <v>0</v>
      </c>
      <c r="AE307" s="11"/>
      <c r="AF307" s="9">
        <f t="shared" si="102"/>
        <v>0</v>
      </c>
      <c r="AG307" s="11"/>
      <c r="AH307" s="9">
        <f t="shared" si="103"/>
        <v>0</v>
      </c>
      <c r="AI307" s="11"/>
      <c r="AJ307" s="9">
        <f t="shared" si="92"/>
        <v>0</v>
      </c>
      <c r="AK307" s="11"/>
      <c r="AL307" s="9">
        <f t="shared" si="93"/>
        <v>0</v>
      </c>
      <c r="AM307" s="10"/>
      <c r="AN307" s="12">
        <f t="shared" si="104"/>
        <v>0</v>
      </c>
      <c r="AO307" s="13">
        <f t="shared" si="110"/>
        <v>0</v>
      </c>
    </row>
    <row r="308" spans="1:41" hidden="1" x14ac:dyDescent="0.25">
      <c r="A308" s="14" t="s">
        <v>288</v>
      </c>
      <c r="B308" s="15" t="s">
        <v>289</v>
      </c>
      <c r="C308" s="44" t="s">
        <v>15</v>
      </c>
      <c r="D308" s="56">
        <v>369</v>
      </c>
      <c r="E308" s="70">
        <v>0</v>
      </c>
      <c r="F308" s="9">
        <f t="shared" si="105"/>
        <v>0</v>
      </c>
      <c r="G308" s="69">
        <v>0</v>
      </c>
      <c r="H308" s="9">
        <f t="shared" si="106"/>
        <v>0</v>
      </c>
      <c r="I308" s="10"/>
      <c r="J308" s="9">
        <f t="shared" si="94"/>
        <v>0</v>
      </c>
      <c r="K308" s="11"/>
      <c r="L308" s="9">
        <f t="shared" si="95"/>
        <v>0</v>
      </c>
      <c r="M308" s="10"/>
      <c r="N308" s="9">
        <f t="shared" si="107"/>
        <v>0</v>
      </c>
      <c r="O308" s="10"/>
      <c r="P308" s="9">
        <f t="shared" si="96"/>
        <v>0</v>
      </c>
      <c r="Q308" s="10"/>
      <c r="R308" s="9">
        <f t="shared" si="97"/>
        <v>0</v>
      </c>
      <c r="S308" s="10"/>
      <c r="T308" s="9">
        <f t="shared" si="98"/>
        <v>0</v>
      </c>
      <c r="U308" s="11"/>
      <c r="V308" s="9">
        <f t="shared" si="99"/>
        <v>0</v>
      </c>
      <c r="W308" s="11"/>
      <c r="X308" s="9">
        <f t="shared" si="100"/>
        <v>0</v>
      </c>
      <c r="Y308" s="10"/>
      <c r="Z308" s="9">
        <f t="shared" si="108"/>
        <v>0</v>
      </c>
      <c r="AA308" s="11"/>
      <c r="AB308" s="9">
        <f t="shared" si="109"/>
        <v>0</v>
      </c>
      <c r="AC308" s="11"/>
      <c r="AD308" s="9">
        <f t="shared" si="101"/>
        <v>0</v>
      </c>
      <c r="AE308" s="11"/>
      <c r="AF308" s="9">
        <f t="shared" si="102"/>
        <v>0</v>
      </c>
      <c r="AG308" s="11"/>
      <c r="AH308" s="9">
        <f t="shared" si="103"/>
        <v>0</v>
      </c>
      <c r="AI308" s="11"/>
      <c r="AJ308" s="9">
        <f t="shared" si="92"/>
        <v>0</v>
      </c>
      <c r="AK308" s="11"/>
      <c r="AL308" s="9">
        <f t="shared" si="93"/>
        <v>0</v>
      </c>
      <c r="AM308" s="10"/>
      <c r="AN308" s="12">
        <f t="shared" si="104"/>
        <v>0</v>
      </c>
      <c r="AO308" s="13">
        <f t="shared" si="110"/>
        <v>0</v>
      </c>
    </row>
    <row r="309" spans="1:41" hidden="1" x14ac:dyDescent="0.25">
      <c r="A309" s="14" t="s">
        <v>288</v>
      </c>
      <c r="B309" s="15" t="s">
        <v>291</v>
      </c>
      <c r="C309" s="44" t="s">
        <v>15</v>
      </c>
      <c r="D309" s="56">
        <v>369</v>
      </c>
      <c r="E309" s="70">
        <v>0</v>
      </c>
      <c r="F309" s="9">
        <f t="shared" si="105"/>
        <v>0</v>
      </c>
      <c r="G309" s="69">
        <v>0</v>
      </c>
      <c r="H309" s="9">
        <f t="shared" si="106"/>
        <v>0</v>
      </c>
      <c r="I309" s="10"/>
      <c r="J309" s="9">
        <f t="shared" si="94"/>
        <v>0</v>
      </c>
      <c r="K309" s="11"/>
      <c r="L309" s="9">
        <f t="shared" si="95"/>
        <v>0</v>
      </c>
      <c r="M309" s="10"/>
      <c r="N309" s="9">
        <f t="shared" si="107"/>
        <v>0</v>
      </c>
      <c r="O309" s="10"/>
      <c r="P309" s="9">
        <f t="shared" si="96"/>
        <v>0</v>
      </c>
      <c r="Q309" s="10"/>
      <c r="R309" s="9">
        <f t="shared" si="97"/>
        <v>0</v>
      </c>
      <c r="S309" s="10"/>
      <c r="T309" s="9">
        <f t="shared" si="98"/>
        <v>0</v>
      </c>
      <c r="U309" s="11"/>
      <c r="V309" s="9">
        <f t="shared" si="99"/>
        <v>0</v>
      </c>
      <c r="W309" s="11"/>
      <c r="X309" s="9">
        <f t="shared" si="100"/>
        <v>0</v>
      </c>
      <c r="Y309" s="10"/>
      <c r="Z309" s="9">
        <f t="shared" si="108"/>
        <v>0</v>
      </c>
      <c r="AA309" s="11"/>
      <c r="AB309" s="9">
        <f t="shared" si="109"/>
        <v>0</v>
      </c>
      <c r="AC309" s="11"/>
      <c r="AD309" s="9">
        <f t="shared" si="101"/>
        <v>0</v>
      </c>
      <c r="AE309" s="11"/>
      <c r="AF309" s="9">
        <f t="shared" si="102"/>
        <v>0</v>
      </c>
      <c r="AG309" s="11"/>
      <c r="AH309" s="9">
        <f t="shared" si="103"/>
        <v>0</v>
      </c>
      <c r="AI309" s="11"/>
      <c r="AJ309" s="9">
        <f t="shared" si="92"/>
        <v>0</v>
      </c>
      <c r="AK309" s="11"/>
      <c r="AL309" s="9">
        <f t="shared" si="93"/>
        <v>0</v>
      </c>
      <c r="AM309" s="10"/>
      <c r="AN309" s="12">
        <f t="shared" si="104"/>
        <v>0</v>
      </c>
      <c r="AO309" s="13">
        <f t="shared" si="110"/>
        <v>0</v>
      </c>
    </row>
    <row r="310" spans="1:41" hidden="1" x14ac:dyDescent="0.25">
      <c r="A310" s="14" t="s">
        <v>288</v>
      </c>
      <c r="B310" s="15" t="s">
        <v>290</v>
      </c>
      <c r="C310" s="44" t="s">
        <v>15</v>
      </c>
      <c r="D310" s="56">
        <v>369</v>
      </c>
      <c r="E310" s="70">
        <v>0</v>
      </c>
      <c r="F310" s="9">
        <f t="shared" si="105"/>
        <v>0</v>
      </c>
      <c r="G310" s="69">
        <v>0</v>
      </c>
      <c r="H310" s="9">
        <f t="shared" si="106"/>
        <v>0</v>
      </c>
      <c r="I310" s="10"/>
      <c r="J310" s="9">
        <f t="shared" si="94"/>
        <v>0</v>
      </c>
      <c r="K310" s="11"/>
      <c r="L310" s="76">
        <f t="shared" si="95"/>
        <v>0</v>
      </c>
      <c r="M310" s="10"/>
      <c r="N310" s="9">
        <f t="shared" si="107"/>
        <v>0</v>
      </c>
      <c r="O310" s="10"/>
      <c r="P310" s="9">
        <f t="shared" si="96"/>
        <v>0</v>
      </c>
      <c r="Q310" s="10"/>
      <c r="R310" s="9">
        <f t="shared" si="97"/>
        <v>0</v>
      </c>
      <c r="S310" s="10"/>
      <c r="T310" s="9">
        <f t="shared" si="98"/>
        <v>0</v>
      </c>
      <c r="U310" s="11"/>
      <c r="V310" s="9">
        <f t="shared" si="99"/>
        <v>0</v>
      </c>
      <c r="W310" s="11"/>
      <c r="X310" s="9">
        <f t="shared" si="100"/>
        <v>0</v>
      </c>
      <c r="Y310" s="10"/>
      <c r="Z310" s="9">
        <f t="shared" si="108"/>
        <v>0</v>
      </c>
      <c r="AA310" s="11"/>
      <c r="AB310" s="74">
        <f t="shared" si="109"/>
        <v>0</v>
      </c>
      <c r="AC310" s="11"/>
      <c r="AD310" s="9">
        <f t="shared" si="101"/>
        <v>0</v>
      </c>
      <c r="AE310" s="11"/>
      <c r="AF310" s="9">
        <f t="shared" si="102"/>
        <v>0</v>
      </c>
      <c r="AG310" s="11"/>
      <c r="AH310" s="9">
        <f t="shared" si="103"/>
        <v>0</v>
      </c>
      <c r="AI310" s="11"/>
      <c r="AJ310" s="9">
        <f t="shared" si="92"/>
        <v>0</v>
      </c>
      <c r="AK310" s="11"/>
      <c r="AL310" s="9">
        <f t="shared" si="93"/>
        <v>0</v>
      </c>
      <c r="AM310" s="10"/>
      <c r="AN310" s="12">
        <f t="shared" si="104"/>
        <v>0</v>
      </c>
      <c r="AO310" s="13">
        <f t="shared" si="110"/>
        <v>0</v>
      </c>
    </row>
    <row r="311" spans="1:41" hidden="1" x14ac:dyDescent="0.25">
      <c r="A311" s="14" t="s">
        <v>288</v>
      </c>
      <c r="B311" s="15" t="s">
        <v>292</v>
      </c>
      <c r="C311" s="44" t="s">
        <v>15</v>
      </c>
      <c r="D311" s="56">
        <v>369</v>
      </c>
      <c r="E311" s="70">
        <v>0</v>
      </c>
      <c r="F311" s="9">
        <f t="shared" si="105"/>
        <v>0</v>
      </c>
      <c r="G311" s="69">
        <v>0</v>
      </c>
      <c r="H311" s="9">
        <f t="shared" si="106"/>
        <v>0</v>
      </c>
      <c r="I311" s="10"/>
      <c r="J311" s="9">
        <f t="shared" si="94"/>
        <v>0</v>
      </c>
      <c r="K311" s="11"/>
      <c r="L311" s="9">
        <f t="shared" si="95"/>
        <v>0</v>
      </c>
      <c r="M311" s="10"/>
      <c r="N311" s="9">
        <f t="shared" si="107"/>
        <v>0</v>
      </c>
      <c r="O311" s="10"/>
      <c r="P311" s="9">
        <f t="shared" si="96"/>
        <v>0</v>
      </c>
      <c r="Q311" s="10"/>
      <c r="R311" s="9">
        <f t="shared" si="97"/>
        <v>0</v>
      </c>
      <c r="S311" s="10"/>
      <c r="T311" s="9">
        <f t="shared" si="98"/>
        <v>0</v>
      </c>
      <c r="U311" s="71">
        <v>1</v>
      </c>
      <c r="V311" s="9">
        <f t="shared" si="99"/>
        <v>428.03999999999996</v>
      </c>
      <c r="W311" s="11"/>
      <c r="X311" s="9">
        <f t="shared" si="100"/>
        <v>0</v>
      </c>
      <c r="Y311" s="10"/>
      <c r="Z311" s="9">
        <f t="shared" si="108"/>
        <v>0</v>
      </c>
      <c r="AA311" s="11"/>
      <c r="AB311" s="9">
        <f t="shared" si="109"/>
        <v>0</v>
      </c>
      <c r="AC311" s="11"/>
      <c r="AD311" s="9">
        <f t="shared" si="101"/>
        <v>0</v>
      </c>
      <c r="AE311" s="11"/>
      <c r="AF311" s="9">
        <f t="shared" si="102"/>
        <v>0</v>
      </c>
      <c r="AG311" s="11"/>
      <c r="AH311" s="9">
        <f t="shared" si="103"/>
        <v>0</v>
      </c>
      <c r="AI311" s="11"/>
      <c r="AJ311" s="9">
        <f t="shared" si="92"/>
        <v>0</v>
      </c>
      <c r="AK311" s="11"/>
      <c r="AL311" s="9">
        <f t="shared" si="93"/>
        <v>0</v>
      </c>
      <c r="AM311" s="10"/>
      <c r="AN311" s="12">
        <f t="shared" si="104"/>
        <v>0</v>
      </c>
      <c r="AO311" s="13">
        <f t="shared" si="110"/>
        <v>428.03999999999996</v>
      </c>
    </row>
    <row r="312" spans="1:41" hidden="1" x14ac:dyDescent="0.25">
      <c r="A312" s="14" t="s">
        <v>288</v>
      </c>
      <c r="B312" s="15" t="s">
        <v>293</v>
      </c>
      <c r="C312" s="44" t="s">
        <v>15</v>
      </c>
      <c r="D312" s="56">
        <v>369</v>
      </c>
      <c r="E312" s="70">
        <v>0</v>
      </c>
      <c r="F312" s="9">
        <f t="shared" si="105"/>
        <v>0</v>
      </c>
      <c r="G312" s="69">
        <v>0</v>
      </c>
      <c r="H312" s="9">
        <f t="shared" si="106"/>
        <v>0</v>
      </c>
      <c r="I312" s="10"/>
      <c r="J312" s="9">
        <f t="shared" si="94"/>
        <v>0</v>
      </c>
      <c r="K312" s="11"/>
      <c r="L312" s="9">
        <f t="shared" si="95"/>
        <v>0</v>
      </c>
      <c r="M312" s="10"/>
      <c r="N312" s="9">
        <f t="shared" si="107"/>
        <v>0</v>
      </c>
      <c r="O312" s="10"/>
      <c r="P312" s="9">
        <f t="shared" si="96"/>
        <v>0</v>
      </c>
      <c r="Q312" s="10"/>
      <c r="R312" s="9">
        <f t="shared" si="97"/>
        <v>0</v>
      </c>
      <c r="S312" s="10"/>
      <c r="T312" s="9">
        <f t="shared" si="98"/>
        <v>0</v>
      </c>
      <c r="U312" s="11"/>
      <c r="V312" s="9">
        <f t="shared" si="99"/>
        <v>0</v>
      </c>
      <c r="W312" s="11"/>
      <c r="X312" s="9">
        <f t="shared" si="100"/>
        <v>0</v>
      </c>
      <c r="Y312" s="10"/>
      <c r="Z312" s="9">
        <f t="shared" si="108"/>
        <v>0</v>
      </c>
      <c r="AA312" s="11"/>
      <c r="AB312" s="9">
        <f t="shared" si="109"/>
        <v>0</v>
      </c>
      <c r="AC312" s="11"/>
      <c r="AD312" s="9">
        <f t="shared" si="101"/>
        <v>0</v>
      </c>
      <c r="AE312" s="11"/>
      <c r="AF312" s="9">
        <f t="shared" si="102"/>
        <v>0</v>
      </c>
      <c r="AG312" s="11"/>
      <c r="AH312" s="9">
        <f t="shared" si="103"/>
        <v>0</v>
      </c>
      <c r="AI312" s="11"/>
      <c r="AJ312" s="9">
        <f t="shared" si="92"/>
        <v>0</v>
      </c>
      <c r="AK312" s="11"/>
      <c r="AL312" s="9">
        <f t="shared" si="93"/>
        <v>0</v>
      </c>
      <c r="AM312" s="10"/>
      <c r="AN312" s="12">
        <f t="shared" si="104"/>
        <v>0</v>
      </c>
      <c r="AO312" s="13">
        <f t="shared" si="110"/>
        <v>0</v>
      </c>
    </row>
    <row r="313" spans="1:41" hidden="1" x14ac:dyDescent="0.25">
      <c r="A313" s="14" t="s">
        <v>288</v>
      </c>
      <c r="B313" s="15" t="s">
        <v>295</v>
      </c>
      <c r="C313" s="44" t="s">
        <v>15</v>
      </c>
      <c r="D313" s="56">
        <v>369</v>
      </c>
      <c r="E313" s="70">
        <v>0</v>
      </c>
      <c r="F313" s="9">
        <f t="shared" si="105"/>
        <v>0</v>
      </c>
      <c r="G313" s="69">
        <v>0</v>
      </c>
      <c r="H313" s="9">
        <f t="shared" si="106"/>
        <v>0</v>
      </c>
      <c r="I313" s="10"/>
      <c r="J313" s="9">
        <f t="shared" si="94"/>
        <v>0</v>
      </c>
      <c r="K313" s="11"/>
      <c r="L313" s="9">
        <f t="shared" si="95"/>
        <v>0</v>
      </c>
      <c r="M313" s="10"/>
      <c r="N313" s="9">
        <f t="shared" si="107"/>
        <v>0</v>
      </c>
      <c r="O313" s="10"/>
      <c r="P313" s="9">
        <f t="shared" si="96"/>
        <v>0</v>
      </c>
      <c r="Q313" s="10"/>
      <c r="R313" s="9">
        <f t="shared" si="97"/>
        <v>0</v>
      </c>
      <c r="S313" s="10"/>
      <c r="T313" s="9">
        <f t="shared" si="98"/>
        <v>0</v>
      </c>
      <c r="U313" s="11"/>
      <c r="V313" s="9">
        <f t="shared" si="99"/>
        <v>0</v>
      </c>
      <c r="W313" s="11"/>
      <c r="X313" s="9">
        <f t="shared" si="100"/>
        <v>0</v>
      </c>
      <c r="Y313" s="10"/>
      <c r="Z313" s="9">
        <f t="shared" si="108"/>
        <v>0</v>
      </c>
      <c r="AA313" s="11"/>
      <c r="AB313" s="9">
        <f t="shared" si="109"/>
        <v>0</v>
      </c>
      <c r="AC313" s="11"/>
      <c r="AD313" s="9">
        <f t="shared" si="101"/>
        <v>0</v>
      </c>
      <c r="AE313" s="11"/>
      <c r="AF313" s="9">
        <f t="shared" si="102"/>
        <v>0</v>
      </c>
      <c r="AG313" s="11"/>
      <c r="AH313" s="9">
        <f t="shared" si="103"/>
        <v>0</v>
      </c>
      <c r="AI313" s="11"/>
      <c r="AJ313" s="9">
        <f t="shared" si="92"/>
        <v>0</v>
      </c>
      <c r="AK313" s="11"/>
      <c r="AL313" s="9">
        <f t="shared" si="93"/>
        <v>0</v>
      </c>
      <c r="AM313" s="10"/>
      <c r="AN313" s="12">
        <f t="shared" si="104"/>
        <v>0</v>
      </c>
      <c r="AO313" s="13">
        <f t="shared" si="110"/>
        <v>0</v>
      </c>
    </row>
    <row r="314" spans="1:41" hidden="1" x14ac:dyDescent="0.25">
      <c r="A314" s="14" t="s">
        <v>288</v>
      </c>
      <c r="B314" s="15" t="s">
        <v>294</v>
      </c>
      <c r="C314" s="44" t="s">
        <v>15</v>
      </c>
      <c r="D314" s="56">
        <v>369</v>
      </c>
      <c r="E314" s="70">
        <v>0</v>
      </c>
      <c r="F314" s="9">
        <f t="shared" si="105"/>
        <v>0</v>
      </c>
      <c r="G314" s="69">
        <v>0</v>
      </c>
      <c r="H314" s="9">
        <f t="shared" si="106"/>
        <v>0</v>
      </c>
      <c r="I314" s="10"/>
      <c r="J314" s="9">
        <f t="shared" si="94"/>
        <v>0</v>
      </c>
      <c r="K314" s="11"/>
      <c r="L314" s="9">
        <f t="shared" si="95"/>
        <v>0</v>
      </c>
      <c r="M314" s="10"/>
      <c r="N314" s="9">
        <f t="shared" si="107"/>
        <v>0</v>
      </c>
      <c r="O314" s="10"/>
      <c r="P314" s="9">
        <f t="shared" si="96"/>
        <v>0</v>
      </c>
      <c r="Q314" s="10"/>
      <c r="R314" s="9">
        <f t="shared" si="97"/>
        <v>0</v>
      </c>
      <c r="S314" s="10"/>
      <c r="T314" s="9">
        <f t="shared" si="98"/>
        <v>0</v>
      </c>
      <c r="U314" s="11"/>
      <c r="V314" s="9">
        <f t="shared" si="99"/>
        <v>0</v>
      </c>
      <c r="W314" s="11"/>
      <c r="X314" s="9">
        <f t="shared" si="100"/>
        <v>0</v>
      </c>
      <c r="Y314" s="10"/>
      <c r="Z314" s="9">
        <f t="shared" si="108"/>
        <v>0</v>
      </c>
      <c r="AA314" s="11"/>
      <c r="AB314" s="9">
        <f t="shared" si="109"/>
        <v>0</v>
      </c>
      <c r="AC314" s="11"/>
      <c r="AD314" s="9">
        <f t="shared" si="101"/>
        <v>0</v>
      </c>
      <c r="AE314" s="11"/>
      <c r="AF314" s="9">
        <f t="shared" si="102"/>
        <v>0</v>
      </c>
      <c r="AG314" s="11"/>
      <c r="AH314" s="9">
        <f t="shared" si="103"/>
        <v>0</v>
      </c>
      <c r="AI314" s="11"/>
      <c r="AJ314" s="9">
        <f t="shared" si="92"/>
        <v>0</v>
      </c>
      <c r="AK314" s="11"/>
      <c r="AL314" s="9">
        <f t="shared" si="93"/>
        <v>0</v>
      </c>
      <c r="AM314" s="10"/>
      <c r="AN314" s="12">
        <f t="shared" si="104"/>
        <v>0</v>
      </c>
      <c r="AO314" s="13">
        <f t="shared" si="110"/>
        <v>0</v>
      </c>
    </row>
    <row r="315" spans="1:41" hidden="1" x14ac:dyDescent="0.25">
      <c r="A315" s="14" t="s">
        <v>288</v>
      </c>
      <c r="B315" s="15" t="s">
        <v>296</v>
      </c>
      <c r="C315" s="44" t="s">
        <v>15</v>
      </c>
      <c r="D315" s="56">
        <v>369</v>
      </c>
      <c r="E315" s="70">
        <v>0</v>
      </c>
      <c r="F315" s="9">
        <f t="shared" si="105"/>
        <v>0</v>
      </c>
      <c r="G315" s="69">
        <v>0</v>
      </c>
      <c r="H315" s="9">
        <f t="shared" si="106"/>
        <v>0</v>
      </c>
      <c r="I315" s="10"/>
      <c r="J315" s="9">
        <f t="shared" si="94"/>
        <v>0</v>
      </c>
      <c r="K315" s="11"/>
      <c r="L315" s="9">
        <f t="shared" si="95"/>
        <v>0</v>
      </c>
      <c r="M315" s="10"/>
      <c r="N315" s="9">
        <f t="shared" si="107"/>
        <v>0</v>
      </c>
      <c r="O315" s="10"/>
      <c r="P315" s="9">
        <f t="shared" si="96"/>
        <v>0</v>
      </c>
      <c r="Q315" s="10"/>
      <c r="R315" s="9">
        <f t="shared" si="97"/>
        <v>0</v>
      </c>
      <c r="S315" s="10"/>
      <c r="T315" s="9">
        <f t="shared" si="98"/>
        <v>0</v>
      </c>
      <c r="U315" s="11"/>
      <c r="V315" s="9">
        <f t="shared" si="99"/>
        <v>0</v>
      </c>
      <c r="W315" s="11"/>
      <c r="X315" s="9">
        <f t="shared" si="100"/>
        <v>0</v>
      </c>
      <c r="Y315" s="10"/>
      <c r="Z315" s="9">
        <f t="shared" si="108"/>
        <v>0</v>
      </c>
      <c r="AA315" s="11"/>
      <c r="AB315" s="9">
        <f t="shared" si="109"/>
        <v>0</v>
      </c>
      <c r="AC315" s="11"/>
      <c r="AD315" s="9">
        <f t="shared" si="101"/>
        <v>0</v>
      </c>
      <c r="AE315" s="11"/>
      <c r="AF315" s="9">
        <f t="shared" si="102"/>
        <v>0</v>
      </c>
      <c r="AG315" s="83">
        <v>1</v>
      </c>
      <c r="AH315" s="9">
        <f t="shared" si="103"/>
        <v>428.03999999999996</v>
      </c>
      <c r="AI315" s="11"/>
      <c r="AJ315" s="9">
        <f t="shared" si="92"/>
        <v>0</v>
      </c>
      <c r="AK315" s="11"/>
      <c r="AL315" s="9">
        <f t="shared" si="93"/>
        <v>0</v>
      </c>
      <c r="AM315" s="10"/>
      <c r="AN315" s="12">
        <f t="shared" si="104"/>
        <v>0</v>
      </c>
      <c r="AO315" s="13">
        <f t="shared" si="110"/>
        <v>428.03999999999996</v>
      </c>
    </row>
    <row r="316" spans="1:41" ht="14.25" hidden="1" customHeight="1" x14ac:dyDescent="0.25">
      <c r="A316" s="14" t="s">
        <v>288</v>
      </c>
      <c r="B316" s="15" t="s">
        <v>297</v>
      </c>
      <c r="C316" s="44" t="s">
        <v>15</v>
      </c>
      <c r="D316" s="56">
        <v>369</v>
      </c>
      <c r="E316" s="70">
        <v>0</v>
      </c>
      <c r="F316" s="9">
        <f t="shared" si="105"/>
        <v>0</v>
      </c>
      <c r="G316" s="69">
        <v>0</v>
      </c>
      <c r="H316" s="9">
        <f t="shared" si="106"/>
        <v>0</v>
      </c>
      <c r="I316" s="10"/>
      <c r="J316" s="9">
        <f t="shared" si="94"/>
        <v>0</v>
      </c>
      <c r="K316" s="11"/>
      <c r="L316" s="9">
        <f t="shared" si="95"/>
        <v>0</v>
      </c>
      <c r="M316" s="10"/>
      <c r="N316" s="9">
        <f t="shared" si="107"/>
        <v>0</v>
      </c>
      <c r="O316" s="10"/>
      <c r="P316" s="9">
        <f t="shared" si="96"/>
        <v>0</v>
      </c>
      <c r="Q316" s="10"/>
      <c r="R316" s="9">
        <f t="shared" si="97"/>
        <v>0</v>
      </c>
      <c r="S316" s="10"/>
      <c r="T316" s="9">
        <f t="shared" si="98"/>
        <v>0</v>
      </c>
      <c r="U316" s="11"/>
      <c r="V316" s="9">
        <f t="shared" si="99"/>
        <v>0</v>
      </c>
      <c r="W316" s="11"/>
      <c r="X316" s="9">
        <f t="shared" si="100"/>
        <v>0</v>
      </c>
      <c r="Y316" s="10"/>
      <c r="Z316" s="9">
        <f t="shared" si="108"/>
        <v>0</v>
      </c>
      <c r="AA316" s="11"/>
      <c r="AB316" s="9">
        <f t="shared" si="109"/>
        <v>0</v>
      </c>
      <c r="AC316" s="11"/>
      <c r="AD316" s="9">
        <f t="shared" si="101"/>
        <v>0</v>
      </c>
      <c r="AE316" s="11"/>
      <c r="AF316" s="9">
        <f t="shared" si="102"/>
        <v>0</v>
      </c>
      <c r="AG316" s="11"/>
      <c r="AH316" s="9">
        <f t="shared" si="103"/>
        <v>0</v>
      </c>
      <c r="AI316" s="11"/>
      <c r="AJ316" s="9">
        <f t="shared" si="92"/>
        <v>0</v>
      </c>
      <c r="AK316" s="11"/>
      <c r="AL316" s="9">
        <f t="shared" si="93"/>
        <v>0</v>
      </c>
      <c r="AM316" s="10"/>
      <c r="AN316" s="12">
        <f t="shared" si="104"/>
        <v>0</v>
      </c>
      <c r="AO316" s="13">
        <f t="shared" si="110"/>
        <v>0</v>
      </c>
    </row>
    <row r="317" spans="1:41" hidden="1" x14ac:dyDescent="0.25">
      <c r="A317" s="14" t="s">
        <v>288</v>
      </c>
      <c r="B317" s="15" t="s">
        <v>299</v>
      </c>
      <c r="C317" s="44" t="s">
        <v>15</v>
      </c>
      <c r="D317" s="56">
        <v>369</v>
      </c>
      <c r="E317" s="70">
        <v>0</v>
      </c>
      <c r="F317" s="9">
        <f t="shared" si="105"/>
        <v>0</v>
      </c>
      <c r="G317" s="69">
        <v>0</v>
      </c>
      <c r="H317" s="9">
        <f t="shared" si="106"/>
        <v>0</v>
      </c>
      <c r="I317" s="10"/>
      <c r="J317" s="9">
        <f t="shared" si="94"/>
        <v>0</v>
      </c>
      <c r="K317" s="11"/>
      <c r="L317" s="9">
        <f t="shared" si="95"/>
        <v>0</v>
      </c>
      <c r="M317" s="10"/>
      <c r="N317" s="9">
        <f t="shared" si="107"/>
        <v>0</v>
      </c>
      <c r="O317" s="10"/>
      <c r="P317" s="9">
        <f t="shared" si="96"/>
        <v>0</v>
      </c>
      <c r="Q317" s="10"/>
      <c r="R317" s="9">
        <f t="shared" si="97"/>
        <v>0</v>
      </c>
      <c r="S317" s="10"/>
      <c r="T317" s="9">
        <f t="shared" si="98"/>
        <v>0</v>
      </c>
      <c r="U317" s="11"/>
      <c r="V317" s="9">
        <f t="shared" si="99"/>
        <v>0</v>
      </c>
      <c r="W317" s="11"/>
      <c r="X317" s="9">
        <f t="shared" si="100"/>
        <v>0</v>
      </c>
      <c r="Y317" s="10"/>
      <c r="Z317" s="9">
        <f t="shared" si="108"/>
        <v>0</v>
      </c>
      <c r="AA317" s="11"/>
      <c r="AB317" s="9">
        <f t="shared" si="109"/>
        <v>0</v>
      </c>
      <c r="AC317" s="11"/>
      <c r="AD317" s="9">
        <f t="shared" si="101"/>
        <v>0</v>
      </c>
      <c r="AE317" s="11"/>
      <c r="AF317" s="9">
        <f t="shared" si="102"/>
        <v>0</v>
      </c>
      <c r="AG317" s="11"/>
      <c r="AH317" s="9">
        <f t="shared" si="103"/>
        <v>0</v>
      </c>
      <c r="AI317" s="11"/>
      <c r="AJ317" s="9">
        <f t="shared" si="92"/>
        <v>0</v>
      </c>
      <c r="AK317" s="11"/>
      <c r="AL317" s="9">
        <f t="shared" si="93"/>
        <v>0</v>
      </c>
      <c r="AM317" s="10"/>
      <c r="AN317" s="12">
        <f t="shared" si="104"/>
        <v>0</v>
      </c>
      <c r="AO317" s="13">
        <f t="shared" si="110"/>
        <v>0</v>
      </c>
    </row>
    <row r="318" spans="1:41" hidden="1" x14ac:dyDescent="0.25">
      <c r="A318" s="14" t="s">
        <v>288</v>
      </c>
      <c r="B318" s="15" t="s">
        <v>298</v>
      </c>
      <c r="C318" s="44" t="s">
        <v>15</v>
      </c>
      <c r="D318" s="56">
        <v>369</v>
      </c>
      <c r="E318" s="70">
        <v>0</v>
      </c>
      <c r="F318" s="9">
        <f t="shared" si="105"/>
        <v>0</v>
      </c>
      <c r="G318" s="69">
        <v>0</v>
      </c>
      <c r="H318" s="9">
        <f t="shared" si="106"/>
        <v>0</v>
      </c>
      <c r="I318" s="10"/>
      <c r="J318" s="9">
        <f t="shared" si="94"/>
        <v>0</v>
      </c>
      <c r="K318" s="11"/>
      <c r="L318" s="76">
        <f t="shared" si="95"/>
        <v>0</v>
      </c>
      <c r="M318" s="10"/>
      <c r="N318" s="9">
        <f t="shared" si="107"/>
        <v>0</v>
      </c>
      <c r="O318" s="10"/>
      <c r="P318" s="9">
        <f t="shared" si="96"/>
        <v>0</v>
      </c>
      <c r="Q318" s="10"/>
      <c r="R318" s="9">
        <f t="shared" si="97"/>
        <v>0</v>
      </c>
      <c r="S318" s="10"/>
      <c r="T318" s="9">
        <f t="shared" si="98"/>
        <v>0</v>
      </c>
      <c r="U318" s="11"/>
      <c r="V318" s="9">
        <f t="shared" si="99"/>
        <v>0</v>
      </c>
      <c r="W318" s="11"/>
      <c r="X318" s="9">
        <f t="shared" si="100"/>
        <v>0</v>
      </c>
      <c r="Y318" s="10"/>
      <c r="Z318" s="9">
        <f t="shared" si="108"/>
        <v>0</v>
      </c>
      <c r="AA318" s="11"/>
      <c r="AB318" s="74">
        <f t="shared" si="109"/>
        <v>0</v>
      </c>
      <c r="AC318" s="11"/>
      <c r="AD318" s="9">
        <f t="shared" si="101"/>
        <v>0</v>
      </c>
      <c r="AE318" s="11"/>
      <c r="AF318" s="9">
        <f t="shared" si="102"/>
        <v>0</v>
      </c>
      <c r="AG318" s="11"/>
      <c r="AH318" s="9">
        <f t="shared" si="103"/>
        <v>0</v>
      </c>
      <c r="AI318" s="11"/>
      <c r="AJ318" s="9">
        <f t="shared" si="92"/>
        <v>0</v>
      </c>
      <c r="AK318" s="11"/>
      <c r="AL318" s="9">
        <f t="shared" si="93"/>
        <v>0</v>
      </c>
      <c r="AM318" s="10"/>
      <c r="AN318" s="12">
        <f t="shared" si="104"/>
        <v>0</v>
      </c>
      <c r="AO318" s="13">
        <f t="shared" si="110"/>
        <v>0</v>
      </c>
    </row>
    <row r="319" spans="1:41" hidden="1" x14ac:dyDescent="0.25">
      <c r="A319" s="14" t="s">
        <v>288</v>
      </c>
      <c r="B319" s="15" t="s">
        <v>300</v>
      </c>
      <c r="C319" s="44" t="s">
        <v>15</v>
      </c>
      <c r="D319" s="56">
        <v>369</v>
      </c>
      <c r="E319" s="70">
        <v>0</v>
      </c>
      <c r="F319" s="9">
        <f t="shared" si="105"/>
        <v>0</v>
      </c>
      <c r="G319" s="69">
        <v>0</v>
      </c>
      <c r="H319" s="9">
        <f t="shared" si="106"/>
        <v>0</v>
      </c>
      <c r="I319" s="10"/>
      <c r="J319" s="9">
        <f t="shared" si="94"/>
        <v>0</v>
      </c>
      <c r="K319" s="11"/>
      <c r="L319" s="9">
        <f t="shared" si="95"/>
        <v>0</v>
      </c>
      <c r="M319" s="10"/>
      <c r="N319" s="9">
        <f t="shared" si="107"/>
        <v>0</v>
      </c>
      <c r="O319" s="10"/>
      <c r="P319" s="9">
        <f t="shared" si="96"/>
        <v>0</v>
      </c>
      <c r="Q319" s="10"/>
      <c r="R319" s="9">
        <f t="shared" si="97"/>
        <v>0</v>
      </c>
      <c r="S319" s="10"/>
      <c r="T319" s="9">
        <f t="shared" si="98"/>
        <v>0</v>
      </c>
      <c r="U319" s="71">
        <v>1</v>
      </c>
      <c r="V319" s="9">
        <f t="shared" si="99"/>
        <v>428.03999999999996</v>
      </c>
      <c r="W319" s="11"/>
      <c r="X319" s="9">
        <f t="shared" si="100"/>
        <v>0</v>
      </c>
      <c r="Y319" s="10"/>
      <c r="Z319" s="9">
        <f t="shared" si="108"/>
        <v>0</v>
      </c>
      <c r="AA319" s="11"/>
      <c r="AB319" s="9">
        <f t="shared" si="109"/>
        <v>0</v>
      </c>
      <c r="AC319" s="11"/>
      <c r="AD319" s="9">
        <f t="shared" si="101"/>
        <v>0</v>
      </c>
      <c r="AE319" s="11"/>
      <c r="AF319" s="9">
        <f t="shared" si="102"/>
        <v>0</v>
      </c>
      <c r="AG319" s="11"/>
      <c r="AH319" s="9">
        <f t="shared" si="103"/>
        <v>0</v>
      </c>
      <c r="AI319" s="11"/>
      <c r="AJ319" s="9">
        <f t="shared" si="92"/>
        <v>0</v>
      </c>
      <c r="AK319" s="11"/>
      <c r="AL319" s="9">
        <f t="shared" si="93"/>
        <v>0</v>
      </c>
      <c r="AM319" s="10"/>
      <c r="AN319" s="12">
        <f t="shared" si="104"/>
        <v>0</v>
      </c>
      <c r="AO319" s="13">
        <f t="shared" si="110"/>
        <v>428.03999999999996</v>
      </c>
    </row>
    <row r="320" spans="1:41" hidden="1" x14ac:dyDescent="0.25">
      <c r="A320" s="14" t="s">
        <v>288</v>
      </c>
      <c r="B320" s="15" t="s">
        <v>301</v>
      </c>
      <c r="C320" s="44" t="s">
        <v>15</v>
      </c>
      <c r="D320" s="56">
        <v>369</v>
      </c>
      <c r="E320" s="70">
        <v>0</v>
      </c>
      <c r="F320" s="9">
        <f t="shared" si="105"/>
        <v>0</v>
      </c>
      <c r="G320" s="69">
        <v>0</v>
      </c>
      <c r="H320" s="9">
        <f t="shared" si="106"/>
        <v>0</v>
      </c>
      <c r="I320" s="10"/>
      <c r="J320" s="9">
        <f t="shared" si="94"/>
        <v>0</v>
      </c>
      <c r="K320" s="11"/>
      <c r="L320" s="9">
        <f t="shared" si="95"/>
        <v>0</v>
      </c>
      <c r="M320" s="10"/>
      <c r="N320" s="9">
        <f t="shared" si="107"/>
        <v>0</v>
      </c>
      <c r="O320" s="10"/>
      <c r="P320" s="9">
        <f t="shared" si="96"/>
        <v>0</v>
      </c>
      <c r="Q320" s="10"/>
      <c r="R320" s="9">
        <f t="shared" si="97"/>
        <v>0</v>
      </c>
      <c r="S320" s="10"/>
      <c r="T320" s="9">
        <f t="shared" si="98"/>
        <v>0</v>
      </c>
      <c r="U320" s="11"/>
      <c r="V320" s="9">
        <f t="shared" si="99"/>
        <v>0</v>
      </c>
      <c r="W320" s="11"/>
      <c r="X320" s="9">
        <f t="shared" si="100"/>
        <v>0</v>
      </c>
      <c r="Y320" s="10"/>
      <c r="Z320" s="9">
        <f t="shared" si="108"/>
        <v>0</v>
      </c>
      <c r="AA320" s="11"/>
      <c r="AB320" s="9">
        <f t="shared" si="109"/>
        <v>0</v>
      </c>
      <c r="AC320" s="11"/>
      <c r="AD320" s="9">
        <f t="shared" si="101"/>
        <v>0</v>
      </c>
      <c r="AE320" s="11"/>
      <c r="AF320" s="9">
        <f t="shared" si="102"/>
        <v>0</v>
      </c>
      <c r="AG320" s="11"/>
      <c r="AH320" s="9">
        <f t="shared" si="103"/>
        <v>0</v>
      </c>
      <c r="AI320" s="11"/>
      <c r="AJ320" s="9">
        <f t="shared" si="92"/>
        <v>0</v>
      </c>
      <c r="AK320" s="11"/>
      <c r="AL320" s="9">
        <f t="shared" si="93"/>
        <v>0</v>
      </c>
      <c r="AM320" s="10"/>
      <c r="AN320" s="12">
        <f t="shared" si="104"/>
        <v>0</v>
      </c>
      <c r="AO320" s="13">
        <f t="shared" si="110"/>
        <v>0</v>
      </c>
    </row>
    <row r="321" spans="1:41" hidden="1" x14ac:dyDescent="0.25">
      <c r="A321" s="14" t="s">
        <v>288</v>
      </c>
      <c r="B321" s="15" t="s">
        <v>303</v>
      </c>
      <c r="C321" s="44" t="s">
        <v>15</v>
      </c>
      <c r="D321" s="56">
        <v>369</v>
      </c>
      <c r="E321" s="70">
        <v>0</v>
      </c>
      <c r="F321" s="9">
        <f t="shared" si="105"/>
        <v>0</v>
      </c>
      <c r="G321" s="69">
        <v>0</v>
      </c>
      <c r="H321" s="9">
        <f t="shared" si="106"/>
        <v>0</v>
      </c>
      <c r="I321" s="10"/>
      <c r="J321" s="9">
        <f t="shared" si="94"/>
        <v>0</v>
      </c>
      <c r="K321" s="11"/>
      <c r="L321" s="9">
        <f t="shared" si="95"/>
        <v>0</v>
      </c>
      <c r="M321" s="10"/>
      <c r="N321" s="9">
        <f t="shared" si="107"/>
        <v>0</v>
      </c>
      <c r="O321" s="10"/>
      <c r="P321" s="9">
        <f t="shared" si="96"/>
        <v>0</v>
      </c>
      <c r="Q321" s="10"/>
      <c r="R321" s="9">
        <f t="shared" si="97"/>
        <v>0</v>
      </c>
      <c r="S321" s="10"/>
      <c r="T321" s="9">
        <f t="shared" si="98"/>
        <v>0</v>
      </c>
      <c r="U321" s="11"/>
      <c r="V321" s="9">
        <f t="shared" si="99"/>
        <v>0</v>
      </c>
      <c r="W321" s="11"/>
      <c r="X321" s="9">
        <f t="shared" si="100"/>
        <v>0</v>
      </c>
      <c r="Y321" s="10"/>
      <c r="Z321" s="9">
        <f t="shared" si="108"/>
        <v>0</v>
      </c>
      <c r="AA321" s="11"/>
      <c r="AB321" s="9">
        <f t="shared" si="109"/>
        <v>0</v>
      </c>
      <c r="AC321" s="11"/>
      <c r="AD321" s="9">
        <f t="shared" si="101"/>
        <v>0</v>
      </c>
      <c r="AE321" s="11"/>
      <c r="AF321" s="9">
        <f t="shared" si="102"/>
        <v>0</v>
      </c>
      <c r="AG321" s="11"/>
      <c r="AH321" s="9">
        <f t="shared" si="103"/>
        <v>0</v>
      </c>
      <c r="AI321" s="11"/>
      <c r="AJ321" s="9">
        <f t="shared" si="92"/>
        <v>0</v>
      </c>
      <c r="AK321" s="11"/>
      <c r="AL321" s="9">
        <f t="shared" si="93"/>
        <v>0</v>
      </c>
      <c r="AM321" s="10"/>
      <c r="AN321" s="12">
        <f t="shared" si="104"/>
        <v>0</v>
      </c>
      <c r="AO321" s="13">
        <f t="shared" si="110"/>
        <v>0</v>
      </c>
    </row>
    <row r="322" spans="1:41" hidden="1" x14ac:dyDescent="0.25">
      <c r="A322" s="14" t="s">
        <v>288</v>
      </c>
      <c r="B322" s="15" t="s">
        <v>302</v>
      </c>
      <c r="C322" s="44" t="s">
        <v>15</v>
      </c>
      <c r="D322" s="56">
        <v>369</v>
      </c>
      <c r="E322" s="70">
        <v>0</v>
      </c>
      <c r="F322" s="9">
        <f t="shared" si="105"/>
        <v>0</v>
      </c>
      <c r="G322" s="69">
        <v>0</v>
      </c>
      <c r="H322" s="9">
        <f t="shared" si="106"/>
        <v>0</v>
      </c>
      <c r="I322" s="10"/>
      <c r="J322" s="9">
        <f t="shared" si="94"/>
        <v>0</v>
      </c>
      <c r="K322" s="11"/>
      <c r="L322" s="9">
        <f t="shared" si="95"/>
        <v>0</v>
      </c>
      <c r="M322" s="10"/>
      <c r="N322" s="9">
        <f t="shared" si="107"/>
        <v>0</v>
      </c>
      <c r="O322" s="10"/>
      <c r="P322" s="9">
        <f t="shared" si="96"/>
        <v>0</v>
      </c>
      <c r="Q322" s="10"/>
      <c r="R322" s="9">
        <f t="shared" si="97"/>
        <v>0</v>
      </c>
      <c r="S322" s="10"/>
      <c r="T322" s="9">
        <f t="shared" si="98"/>
        <v>0</v>
      </c>
      <c r="U322" s="11"/>
      <c r="V322" s="9">
        <f t="shared" si="99"/>
        <v>0</v>
      </c>
      <c r="W322" s="11"/>
      <c r="X322" s="9">
        <f t="shared" si="100"/>
        <v>0</v>
      </c>
      <c r="Y322" s="10"/>
      <c r="Z322" s="9">
        <f t="shared" si="108"/>
        <v>0</v>
      </c>
      <c r="AA322" s="11"/>
      <c r="AB322" s="9">
        <f t="shared" si="109"/>
        <v>0</v>
      </c>
      <c r="AC322" s="11"/>
      <c r="AD322" s="9">
        <f t="shared" si="101"/>
        <v>0</v>
      </c>
      <c r="AE322" s="11"/>
      <c r="AF322" s="9">
        <f t="shared" si="102"/>
        <v>0</v>
      </c>
      <c r="AG322" s="11"/>
      <c r="AH322" s="9">
        <f t="shared" si="103"/>
        <v>0</v>
      </c>
      <c r="AI322" s="11"/>
      <c r="AJ322" s="9">
        <f t="shared" si="92"/>
        <v>0</v>
      </c>
      <c r="AK322" s="11"/>
      <c r="AL322" s="9">
        <f t="shared" si="93"/>
        <v>0</v>
      </c>
      <c r="AM322" s="10"/>
      <c r="AN322" s="12">
        <f t="shared" si="104"/>
        <v>0</v>
      </c>
      <c r="AO322" s="13">
        <f t="shared" si="110"/>
        <v>0</v>
      </c>
    </row>
    <row r="323" spans="1:41" hidden="1" x14ac:dyDescent="0.25">
      <c r="A323" s="14" t="s">
        <v>288</v>
      </c>
      <c r="B323" s="15" t="s">
        <v>304</v>
      </c>
      <c r="C323" s="44" t="s">
        <v>15</v>
      </c>
      <c r="D323" s="56">
        <v>369</v>
      </c>
      <c r="E323" s="70">
        <v>0</v>
      </c>
      <c r="F323" s="9">
        <f t="shared" si="105"/>
        <v>0</v>
      </c>
      <c r="G323" s="69">
        <v>0</v>
      </c>
      <c r="H323" s="9">
        <f t="shared" si="106"/>
        <v>0</v>
      </c>
      <c r="I323" s="10"/>
      <c r="J323" s="9">
        <f t="shared" si="94"/>
        <v>0</v>
      </c>
      <c r="K323" s="11"/>
      <c r="L323" s="9">
        <f t="shared" si="95"/>
        <v>0</v>
      </c>
      <c r="M323" s="10"/>
      <c r="N323" s="9">
        <f t="shared" si="107"/>
        <v>0</v>
      </c>
      <c r="O323" s="10"/>
      <c r="P323" s="9">
        <f t="shared" si="96"/>
        <v>0</v>
      </c>
      <c r="Q323" s="10"/>
      <c r="R323" s="9">
        <f t="shared" si="97"/>
        <v>0</v>
      </c>
      <c r="S323" s="10"/>
      <c r="T323" s="9">
        <f t="shared" si="98"/>
        <v>0</v>
      </c>
      <c r="U323" s="11"/>
      <c r="V323" s="9">
        <f t="shared" si="99"/>
        <v>0</v>
      </c>
      <c r="W323" s="11"/>
      <c r="X323" s="9">
        <f t="shared" si="100"/>
        <v>0</v>
      </c>
      <c r="Y323" s="10"/>
      <c r="Z323" s="9">
        <f t="shared" si="108"/>
        <v>0</v>
      </c>
      <c r="AA323" s="11"/>
      <c r="AB323" s="9">
        <f t="shared" si="109"/>
        <v>0</v>
      </c>
      <c r="AC323" s="11"/>
      <c r="AD323" s="9">
        <f t="shared" si="101"/>
        <v>0</v>
      </c>
      <c r="AE323" s="11"/>
      <c r="AF323" s="9">
        <f t="shared" si="102"/>
        <v>0</v>
      </c>
      <c r="AG323" s="83">
        <v>1</v>
      </c>
      <c r="AH323" s="9">
        <f t="shared" si="103"/>
        <v>428.03999999999996</v>
      </c>
      <c r="AI323" s="11"/>
      <c r="AJ323" s="9">
        <f t="shared" si="92"/>
        <v>0</v>
      </c>
      <c r="AK323" s="11"/>
      <c r="AL323" s="9">
        <f t="shared" si="93"/>
        <v>0</v>
      </c>
      <c r="AM323" s="10"/>
      <c r="AN323" s="12">
        <f t="shared" si="104"/>
        <v>0</v>
      </c>
      <c r="AO323" s="13">
        <f t="shared" si="110"/>
        <v>428.03999999999996</v>
      </c>
    </row>
    <row r="324" spans="1:41" hidden="1" x14ac:dyDescent="0.25">
      <c r="A324" s="14" t="s">
        <v>288</v>
      </c>
      <c r="B324" s="15" t="s">
        <v>305</v>
      </c>
      <c r="C324" s="48" t="s">
        <v>15</v>
      </c>
      <c r="D324" s="60">
        <v>228</v>
      </c>
      <c r="E324" s="70">
        <v>0</v>
      </c>
      <c r="F324" s="9">
        <f t="shared" si="105"/>
        <v>0</v>
      </c>
      <c r="G324" s="69">
        <v>0</v>
      </c>
      <c r="H324" s="9">
        <f t="shared" si="106"/>
        <v>0</v>
      </c>
      <c r="I324" s="10"/>
      <c r="J324" s="9">
        <f t="shared" si="94"/>
        <v>0</v>
      </c>
      <c r="K324" s="11"/>
      <c r="L324" s="9">
        <f t="shared" si="95"/>
        <v>0</v>
      </c>
      <c r="M324" s="10"/>
      <c r="N324" s="9">
        <f t="shared" si="107"/>
        <v>0</v>
      </c>
      <c r="O324" s="10"/>
      <c r="P324" s="9">
        <f t="shared" si="96"/>
        <v>0</v>
      </c>
      <c r="Q324" s="10"/>
      <c r="R324" s="9">
        <f t="shared" si="97"/>
        <v>0</v>
      </c>
      <c r="S324" s="10"/>
      <c r="T324" s="9">
        <f t="shared" si="98"/>
        <v>0</v>
      </c>
      <c r="U324" s="11"/>
      <c r="V324" s="9">
        <f t="shared" si="99"/>
        <v>0</v>
      </c>
      <c r="W324" s="11"/>
      <c r="X324" s="9">
        <f t="shared" si="100"/>
        <v>0</v>
      </c>
      <c r="Y324" s="10"/>
      <c r="Z324" s="9">
        <f t="shared" si="108"/>
        <v>0</v>
      </c>
      <c r="AA324" s="11"/>
      <c r="AB324" s="9">
        <f t="shared" si="109"/>
        <v>0</v>
      </c>
      <c r="AC324" s="11"/>
      <c r="AD324" s="9">
        <f t="shared" si="101"/>
        <v>0</v>
      </c>
      <c r="AE324" s="11"/>
      <c r="AF324" s="9">
        <f t="shared" si="102"/>
        <v>0</v>
      </c>
      <c r="AG324" s="11"/>
      <c r="AH324" s="9">
        <f t="shared" si="103"/>
        <v>0</v>
      </c>
      <c r="AI324" s="11"/>
      <c r="AJ324" s="9">
        <f t="shared" si="92"/>
        <v>0</v>
      </c>
      <c r="AK324" s="11"/>
      <c r="AL324" s="9">
        <f t="shared" si="93"/>
        <v>0</v>
      </c>
      <c r="AM324" s="10"/>
      <c r="AN324" s="12">
        <f t="shared" si="104"/>
        <v>0</v>
      </c>
      <c r="AO324" s="13">
        <f t="shared" si="110"/>
        <v>0</v>
      </c>
    </row>
    <row r="325" spans="1:41" hidden="1" x14ac:dyDescent="0.25">
      <c r="A325" s="14" t="s">
        <v>288</v>
      </c>
      <c r="B325" s="15" t="s">
        <v>307</v>
      </c>
      <c r="C325" s="48" t="s">
        <v>15</v>
      </c>
      <c r="D325" s="60">
        <v>227</v>
      </c>
      <c r="E325" s="70">
        <v>0</v>
      </c>
      <c r="F325" s="9">
        <f t="shared" si="105"/>
        <v>0</v>
      </c>
      <c r="G325" s="69">
        <v>0</v>
      </c>
      <c r="H325" s="9">
        <f t="shared" si="106"/>
        <v>0</v>
      </c>
      <c r="I325" s="10"/>
      <c r="J325" s="9">
        <f t="shared" si="94"/>
        <v>0</v>
      </c>
      <c r="K325" s="11"/>
      <c r="L325" s="9">
        <f t="shared" si="95"/>
        <v>0</v>
      </c>
      <c r="M325" s="10"/>
      <c r="N325" s="9">
        <f t="shared" si="107"/>
        <v>0</v>
      </c>
      <c r="O325" s="10"/>
      <c r="P325" s="9">
        <f t="shared" si="96"/>
        <v>0</v>
      </c>
      <c r="Q325" s="10"/>
      <c r="R325" s="9">
        <f t="shared" si="97"/>
        <v>0</v>
      </c>
      <c r="S325" s="10"/>
      <c r="T325" s="9">
        <f t="shared" si="98"/>
        <v>0</v>
      </c>
      <c r="U325" s="11"/>
      <c r="V325" s="9">
        <f t="shared" si="99"/>
        <v>0</v>
      </c>
      <c r="W325" s="11"/>
      <c r="X325" s="9">
        <f t="shared" si="100"/>
        <v>0</v>
      </c>
      <c r="Y325" s="10"/>
      <c r="Z325" s="9">
        <f t="shared" si="108"/>
        <v>0</v>
      </c>
      <c r="AA325" s="11"/>
      <c r="AB325" s="9">
        <f t="shared" si="109"/>
        <v>0</v>
      </c>
      <c r="AC325" s="11"/>
      <c r="AD325" s="9">
        <f t="shared" si="101"/>
        <v>0</v>
      </c>
      <c r="AE325" s="11"/>
      <c r="AF325" s="9">
        <f t="shared" si="102"/>
        <v>0</v>
      </c>
      <c r="AG325" s="11"/>
      <c r="AH325" s="9">
        <f t="shared" si="103"/>
        <v>0</v>
      </c>
      <c r="AI325" s="11"/>
      <c r="AJ325" s="9">
        <f t="shared" si="92"/>
        <v>0</v>
      </c>
      <c r="AK325" s="11"/>
      <c r="AL325" s="9">
        <f t="shared" si="93"/>
        <v>0</v>
      </c>
      <c r="AM325" s="10"/>
      <c r="AN325" s="12">
        <f t="shared" si="104"/>
        <v>0</v>
      </c>
      <c r="AO325" s="13">
        <f t="shared" si="110"/>
        <v>0</v>
      </c>
    </row>
    <row r="326" spans="1:41" hidden="1" x14ac:dyDescent="0.25">
      <c r="A326" s="14" t="s">
        <v>288</v>
      </c>
      <c r="B326" s="15" t="s">
        <v>306</v>
      </c>
      <c r="C326" s="48" t="s">
        <v>15</v>
      </c>
      <c r="D326" s="60">
        <v>227</v>
      </c>
      <c r="E326" s="70">
        <v>0</v>
      </c>
      <c r="F326" s="9">
        <f t="shared" si="105"/>
        <v>0</v>
      </c>
      <c r="G326" s="69">
        <v>0</v>
      </c>
      <c r="H326" s="9">
        <f t="shared" si="106"/>
        <v>0</v>
      </c>
      <c r="I326" s="10"/>
      <c r="J326" s="9">
        <f t="shared" si="94"/>
        <v>0</v>
      </c>
      <c r="K326" s="11"/>
      <c r="L326" s="9">
        <f t="shared" si="95"/>
        <v>0</v>
      </c>
      <c r="M326" s="10"/>
      <c r="N326" s="9">
        <f t="shared" si="107"/>
        <v>0</v>
      </c>
      <c r="O326" s="10"/>
      <c r="P326" s="9">
        <f t="shared" si="96"/>
        <v>0</v>
      </c>
      <c r="Q326" s="10"/>
      <c r="R326" s="9">
        <f t="shared" si="97"/>
        <v>0</v>
      </c>
      <c r="S326" s="10"/>
      <c r="T326" s="9">
        <f t="shared" si="98"/>
        <v>0</v>
      </c>
      <c r="U326" s="11"/>
      <c r="V326" s="9">
        <f t="shared" si="99"/>
        <v>0</v>
      </c>
      <c r="W326" s="11"/>
      <c r="X326" s="9">
        <f t="shared" si="100"/>
        <v>0</v>
      </c>
      <c r="Y326" s="10"/>
      <c r="Z326" s="9">
        <f t="shared" si="108"/>
        <v>0</v>
      </c>
      <c r="AA326" s="11"/>
      <c r="AB326" s="9">
        <f t="shared" si="109"/>
        <v>0</v>
      </c>
      <c r="AC326" s="11"/>
      <c r="AD326" s="9">
        <f t="shared" si="101"/>
        <v>0</v>
      </c>
      <c r="AE326" s="11"/>
      <c r="AF326" s="9">
        <f t="shared" si="102"/>
        <v>0</v>
      </c>
      <c r="AG326" s="11"/>
      <c r="AH326" s="9">
        <f t="shared" si="103"/>
        <v>0</v>
      </c>
      <c r="AI326" s="11"/>
      <c r="AJ326" s="9">
        <f t="shared" ref="AJ326:AJ355" si="111">(AI326*D326)*1.16</f>
        <v>0</v>
      </c>
      <c r="AK326" s="11"/>
      <c r="AL326" s="9">
        <f t="shared" ref="AL326:AL389" si="112">(AK326*D326)*1.16</f>
        <v>0</v>
      </c>
      <c r="AM326" s="10"/>
      <c r="AN326" s="12">
        <f t="shared" si="104"/>
        <v>0</v>
      </c>
      <c r="AO326" s="13">
        <f t="shared" si="110"/>
        <v>0</v>
      </c>
    </row>
    <row r="327" spans="1:41" hidden="1" x14ac:dyDescent="0.25">
      <c r="A327" s="14" t="s">
        <v>288</v>
      </c>
      <c r="B327" s="15" t="s">
        <v>394</v>
      </c>
      <c r="C327" s="48" t="s">
        <v>15</v>
      </c>
      <c r="D327" s="60">
        <v>227</v>
      </c>
      <c r="E327" s="70">
        <v>0</v>
      </c>
      <c r="F327" s="9">
        <f t="shared" si="105"/>
        <v>0</v>
      </c>
      <c r="G327" s="69">
        <v>0</v>
      </c>
      <c r="H327" s="9">
        <f t="shared" si="106"/>
        <v>0</v>
      </c>
      <c r="I327" s="10"/>
      <c r="J327" s="9">
        <f t="shared" si="94"/>
        <v>0</v>
      </c>
      <c r="K327" s="11"/>
      <c r="L327" s="9">
        <f t="shared" si="95"/>
        <v>0</v>
      </c>
      <c r="M327" s="10"/>
      <c r="N327" s="9">
        <f t="shared" si="107"/>
        <v>0</v>
      </c>
      <c r="O327" s="10"/>
      <c r="P327" s="9">
        <f t="shared" si="96"/>
        <v>0</v>
      </c>
      <c r="Q327" s="10"/>
      <c r="R327" s="9">
        <f t="shared" si="97"/>
        <v>0</v>
      </c>
      <c r="S327" s="10"/>
      <c r="T327" s="9">
        <f t="shared" si="98"/>
        <v>0</v>
      </c>
      <c r="U327" s="11"/>
      <c r="V327" s="9">
        <f t="shared" si="99"/>
        <v>0</v>
      </c>
      <c r="W327" s="11"/>
      <c r="X327" s="9">
        <f t="shared" si="100"/>
        <v>0</v>
      </c>
      <c r="Y327" s="10"/>
      <c r="Z327" s="9">
        <f t="shared" si="108"/>
        <v>0</v>
      </c>
      <c r="AA327" s="11"/>
      <c r="AB327" s="9">
        <f t="shared" si="109"/>
        <v>0</v>
      </c>
      <c r="AC327" s="11"/>
      <c r="AD327" s="9">
        <f t="shared" si="101"/>
        <v>0</v>
      </c>
      <c r="AE327" s="11"/>
      <c r="AF327" s="9">
        <f t="shared" si="102"/>
        <v>0</v>
      </c>
      <c r="AG327" s="11"/>
      <c r="AH327" s="9">
        <f t="shared" si="103"/>
        <v>0</v>
      </c>
      <c r="AI327" s="11"/>
      <c r="AJ327" s="9">
        <f t="shared" si="111"/>
        <v>0</v>
      </c>
      <c r="AK327" s="11"/>
      <c r="AL327" s="9">
        <f t="shared" si="112"/>
        <v>0</v>
      </c>
      <c r="AM327" s="10"/>
      <c r="AN327" s="12">
        <f t="shared" si="104"/>
        <v>0</v>
      </c>
      <c r="AO327" s="13">
        <f t="shared" si="110"/>
        <v>0</v>
      </c>
    </row>
    <row r="328" spans="1:41" hidden="1" x14ac:dyDescent="0.25">
      <c r="A328" s="14" t="s">
        <v>288</v>
      </c>
      <c r="B328" s="15" t="s">
        <v>308</v>
      </c>
      <c r="C328" s="48" t="s">
        <v>15</v>
      </c>
      <c r="D328" s="60">
        <v>341</v>
      </c>
      <c r="E328" s="70">
        <v>0</v>
      </c>
      <c r="F328" s="9">
        <f t="shared" si="105"/>
        <v>0</v>
      </c>
      <c r="G328" s="69">
        <v>0</v>
      </c>
      <c r="H328" s="9">
        <f t="shared" si="106"/>
        <v>0</v>
      </c>
      <c r="I328" s="10"/>
      <c r="J328" s="9">
        <f t="shared" si="94"/>
        <v>0</v>
      </c>
      <c r="K328" s="11"/>
      <c r="L328" s="9">
        <f t="shared" si="95"/>
        <v>0</v>
      </c>
      <c r="M328" s="10"/>
      <c r="N328" s="9">
        <f t="shared" si="107"/>
        <v>0</v>
      </c>
      <c r="O328" s="10"/>
      <c r="P328" s="9">
        <f t="shared" si="96"/>
        <v>0</v>
      </c>
      <c r="Q328" s="10"/>
      <c r="R328" s="9">
        <f t="shared" si="97"/>
        <v>0</v>
      </c>
      <c r="S328" s="10"/>
      <c r="T328" s="9">
        <f t="shared" si="98"/>
        <v>0</v>
      </c>
      <c r="U328" s="11"/>
      <c r="V328" s="9">
        <f t="shared" si="99"/>
        <v>0</v>
      </c>
      <c r="W328" s="11"/>
      <c r="X328" s="9">
        <f t="shared" si="100"/>
        <v>0</v>
      </c>
      <c r="Y328" s="10"/>
      <c r="Z328" s="9">
        <f t="shared" si="108"/>
        <v>0</v>
      </c>
      <c r="AA328" s="11"/>
      <c r="AB328" s="9">
        <f t="shared" si="109"/>
        <v>0</v>
      </c>
      <c r="AC328" s="11"/>
      <c r="AD328" s="9">
        <f t="shared" si="101"/>
        <v>0</v>
      </c>
      <c r="AE328" s="11"/>
      <c r="AF328" s="9">
        <f t="shared" si="102"/>
        <v>0</v>
      </c>
      <c r="AG328" s="11"/>
      <c r="AH328" s="9">
        <f t="shared" si="103"/>
        <v>0</v>
      </c>
      <c r="AI328" s="11"/>
      <c r="AJ328" s="9">
        <f t="shared" si="111"/>
        <v>0</v>
      </c>
      <c r="AK328" s="11"/>
      <c r="AL328" s="9">
        <f t="shared" si="112"/>
        <v>0</v>
      </c>
      <c r="AM328" s="10"/>
      <c r="AN328" s="12">
        <f t="shared" si="104"/>
        <v>0</v>
      </c>
      <c r="AO328" s="13">
        <f t="shared" si="110"/>
        <v>0</v>
      </c>
    </row>
    <row r="329" spans="1:41" hidden="1" x14ac:dyDescent="0.25">
      <c r="A329" s="14" t="s">
        <v>288</v>
      </c>
      <c r="B329" s="15" t="s">
        <v>310</v>
      </c>
      <c r="C329" s="48" t="s">
        <v>15</v>
      </c>
      <c r="D329" s="60">
        <v>341</v>
      </c>
      <c r="E329" s="70">
        <v>0</v>
      </c>
      <c r="F329" s="9">
        <f t="shared" si="105"/>
        <v>0</v>
      </c>
      <c r="G329" s="69">
        <v>0</v>
      </c>
      <c r="H329" s="9">
        <f t="shared" si="106"/>
        <v>0</v>
      </c>
      <c r="I329" s="10"/>
      <c r="J329" s="9">
        <f t="shared" si="94"/>
        <v>0</v>
      </c>
      <c r="K329" s="11"/>
      <c r="L329" s="9">
        <f t="shared" si="95"/>
        <v>0</v>
      </c>
      <c r="M329" s="10"/>
      <c r="N329" s="9">
        <f t="shared" si="107"/>
        <v>0</v>
      </c>
      <c r="O329" s="10"/>
      <c r="P329" s="9">
        <f t="shared" si="96"/>
        <v>0</v>
      </c>
      <c r="Q329" s="10"/>
      <c r="R329" s="9">
        <f t="shared" si="97"/>
        <v>0</v>
      </c>
      <c r="S329" s="10"/>
      <c r="T329" s="9">
        <f t="shared" si="98"/>
        <v>0</v>
      </c>
      <c r="U329" s="11"/>
      <c r="V329" s="9">
        <f t="shared" si="99"/>
        <v>0</v>
      </c>
      <c r="W329" s="11"/>
      <c r="X329" s="9">
        <f t="shared" si="100"/>
        <v>0</v>
      </c>
      <c r="Y329" s="10"/>
      <c r="Z329" s="9">
        <f t="shared" si="108"/>
        <v>0</v>
      </c>
      <c r="AA329" s="11"/>
      <c r="AB329" s="9">
        <f t="shared" si="109"/>
        <v>0</v>
      </c>
      <c r="AC329" s="11"/>
      <c r="AD329" s="9">
        <f t="shared" si="101"/>
        <v>0</v>
      </c>
      <c r="AE329" s="11"/>
      <c r="AF329" s="9">
        <f t="shared" si="102"/>
        <v>0</v>
      </c>
      <c r="AG329" s="11"/>
      <c r="AH329" s="9">
        <f t="shared" si="103"/>
        <v>0</v>
      </c>
      <c r="AI329" s="11"/>
      <c r="AJ329" s="9">
        <f t="shared" si="111"/>
        <v>0</v>
      </c>
      <c r="AK329" s="11"/>
      <c r="AL329" s="9">
        <f t="shared" si="112"/>
        <v>0</v>
      </c>
      <c r="AM329" s="10"/>
      <c r="AN329" s="12">
        <f t="shared" si="104"/>
        <v>0</v>
      </c>
      <c r="AO329" s="13">
        <f t="shared" si="110"/>
        <v>0</v>
      </c>
    </row>
    <row r="330" spans="1:41" hidden="1" x14ac:dyDescent="0.25">
      <c r="A330" s="14" t="s">
        <v>288</v>
      </c>
      <c r="B330" s="15" t="s">
        <v>309</v>
      </c>
      <c r="C330" s="48" t="s">
        <v>15</v>
      </c>
      <c r="D330" s="60">
        <v>341</v>
      </c>
      <c r="E330" s="70">
        <v>0</v>
      </c>
      <c r="F330" s="9">
        <f t="shared" si="105"/>
        <v>0</v>
      </c>
      <c r="G330" s="69">
        <v>0</v>
      </c>
      <c r="H330" s="9">
        <f t="shared" si="106"/>
        <v>0</v>
      </c>
      <c r="I330" s="10"/>
      <c r="J330" s="9">
        <f t="shared" si="94"/>
        <v>0</v>
      </c>
      <c r="K330" s="11"/>
      <c r="L330" s="9">
        <f t="shared" si="95"/>
        <v>0</v>
      </c>
      <c r="M330" s="10"/>
      <c r="N330" s="9">
        <f t="shared" si="107"/>
        <v>0</v>
      </c>
      <c r="O330" s="10"/>
      <c r="P330" s="9">
        <f t="shared" si="96"/>
        <v>0</v>
      </c>
      <c r="Q330" s="10"/>
      <c r="R330" s="9">
        <f t="shared" si="97"/>
        <v>0</v>
      </c>
      <c r="S330" s="10"/>
      <c r="T330" s="9">
        <f t="shared" si="98"/>
        <v>0</v>
      </c>
      <c r="U330" s="11"/>
      <c r="V330" s="9">
        <f t="shared" si="99"/>
        <v>0</v>
      </c>
      <c r="W330" s="11"/>
      <c r="X330" s="9">
        <f t="shared" si="100"/>
        <v>0</v>
      </c>
      <c r="Y330" s="10"/>
      <c r="Z330" s="9">
        <f t="shared" si="108"/>
        <v>0</v>
      </c>
      <c r="AA330" s="11"/>
      <c r="AB330" s="9">
        <f t="shared" si="109"/>
        <v>0</v>
      </c>
      <c r="AC330" s="11"/>
      <c r="AD330" s="9">
        <f t="shared" si="101"/>
        <v>0</v>
      </c>
      <c r="AE330" s="11"/>
      <c r="AF330" s="9">
        <f t="shared" si="102"/>
        <v>0</v>
      </c>
      <c r="AG330" s="11"/>
      <c r="AH330" s="9">
        <f t="shared" si="103"/>
        <v>0</v>
      </c>
      <c r="AI330" s="11"/>
      <c r="AJ330" s="9">
        <f t="shared" si="111"/>
        <v>0</v>
      </c>
      <c r="AK330" s="11"/>
      <c r="AL330" s="9">
        <f t="shared" si="112"/>
        <v>0</v>
      </c>
      <c r="AM330" s="10"/>
      <c r="AN330" s="12">
        <f t="shared" si="104"/>
        <v>0</v>
      </c>
      <c r="AO330" s="13">
        <f t="shared" si="110"/>
        <v>0</v>
      </c>
    </row>
    <row r="331" spans="1:41" hidden="1" x14ac:dyDescent="0.25">
      <c r="A331" s="14" t="s">
        <v>288</v>
      </c>
      <c r="B331" s="15" t="s">
        <v>311</v>
      </c>
      <c r="C331" s="48" t="s">
        <v>15</v>
      </c>
      <c r="D331" s="60">
        <v>341</v>
      </c>
      <c r="E331" s="70">
        <v>0</v>
      </c>
      <c r="F331" s="9">
        <f t="shared" si="105"/>
        <v>0</v>
      </c>
      <c r="G331" s="69">
        <v>0</v>
      </c>
      <c r="H331" s="9">
        <f t="shared" si="106"/>
        <v>0</v>
      </c>
      <c r="I331" s="10"/>
      <c r="J331" s="9">
        <f t="shared" si="94"/>
        <v>0</v>
      </c>
      <c r="K331" s="11"/>
      <c r="L331" s="9">
        <f t="shared" si="95"/>
        <v>0</v>
      </c>
      <c r="M331" s="10"/>
      <c r="N331" s="9">
        <f t="shared" si="107"/>
        <v>0</v>
      </c>
      <c r="O331" s="10"/>
      <c r="P331" s="9">
        <f t="shared" si="96"/>
        <v>0</v>
      </c>
      <c r="Q331" s="10"/>
      <c r="R331" s="9">
        <f t="shared" si="97"/>
        <v>0</v>
      </c>
      <c r="S331" s="10"/>
      <c r="T331" s="9">
        <f t="shared" si="98"/>
        <v>0</v>
      </c>
      <c r="U331" s="11"/>
      <c r="V331" s="9">
        <f t="shared" si="99"/>
        <v>0</v>
      </c>
      <c r="W331" s="11"/>
      <c r="X331" s="9">
        <f t="shared" si="100"/>
        <v>0</v>
      </c>
      <c r="Y331" s="10"/>
      <c r="Z331" s="9">
        <f t="shared" si="108"/>
        <v>0</v>
      </c>
      <c r="AA331" s="11"/>
      <c r="AB331" s="9">
        <f t="shared" si="109"/>
        <v>0</v>
      </c>
      <c r="AC331" s="11"/>
      <c r="AD331" s="9">
        <f t="shared" si="101"/>
        <v>0</v>
      </c>
      <c r="AE331" s="11"/>
      <c r="AF331" s="9">
        <f t="shared" si="102"/>
        <v>0</v>
      </c>
      <c r="AG331" s="11"/>
      <c r="AH331" s="9">
        <f t="shared" si="103"/>
        <v>0</v>
      </c>
      <c r="AI331" s="11"/>
      <c r="AJ331" s="9">
        <f t="shared" si="111"/>
        <v>0</v>
      </c>
      <c r="AK331" s="11"/>
      <c r="AL331" s="9">
        <f t="shared" si="112"/>
        <v>0</v>
      </c>
      <c r="AM331" s="10"/>
      <c r="AN331" s="12">
        <f t="shared" si="104"/>
        <v>0</v>
      </c>
      <c r="AO331" s="13">
        <f t="shared" si="110"/>
        <v>0</v>
      </c>
    </row>
    <row r="332" spans="1:41" hidden="1" x14ac:dyDescent="0.25">
      <c r="A332" s="14" t="s">
        <v>288</v>
      </c>
      <c r="B332" s="15" t="s">
        <v>312</v>
      </c>
      <c r="C332" s="48" t="s">
        <v>15</v>
      </c>
      <c r="D332" s="60">
        <v>341</v>
      </c>
      <c r="E332" s="70">
        <v>0</v>
      </c>
      <c r="F332" s="9">
        <f t="shared" si="105"/>
        <v>0</v>
      </c>
      <c r="G332" s="69">
        <v>0</v>
      </c>
      <c r="H332" s="9">
        <f t="shared" si="106"/>
        <v>0</v>
      </c>
      <c r="I332" s="10"/>
      <c r="J332" s="9">
        <f t="shared" si="94"/>
        <v>0</v>
      </c>
      <c r="K332" s="11"/>
      <c r="L332" s="9">
        <f t="shared" si="95"/>
        <v>0</v>
      </c>
      <c r="M332" s="10"/>
      <c r="N332" s="9">
        <f t="shared" si="107"/>
        <v>0</v>
      </c>
      <c r="O332" s="10"/>
      <c r="P332" s="9">
        <f t="shared" si="96"/>
        <v>0</v>
      </c>
      <c r="Q332" s="10"/>
      <c r="R332" s="9">
        <f t="shared" si="97"/>
        <v>0</v>
      </c>
      <c r="S332" s="10"/>
      <c r="T332" s="9">
        <f t="shared" si="98"/>
        <v>0</v>
      </c>
      <c r="U332" s="11"/>
      <c r="V332" s="9">
        <f t="shared" si="99"/>
        <v>0</v>
      </c>
      <c r="W332" s="11"/>
      <c r="X332" s="9">
        <f t="shared" si="100"/>
        <v>0</v>
      </c>
      <c r="Y332" s="10"/>
      <c r="Z332" s="9">
        <f t="shared" si="108"/>
        <v>0</v>
      </c>
      <c r="AA332" s="11"/>
      <c r="AB332" s="9">
        <f t="shared" si="109"/>
        <v>0</v>
      </c>
      <c r="AC332" s="11"/>
      <c r="AD332" s="9">
        <f t="shared" si="101"/>
        <v>0</v>
      </c>
      <c r="AE332" s="11"/>
      <c r="AF332" s="9">
        <f t="shared" si="102"/>
        <v>0</v>
      </c>
      <c r="AG332" s="11"/>
      <c r="AH332" s="9">
        <f t="shared" si="103"/>
        <v>0</v>
      </c>
      <c r="AI332" s="11"/>
      <c r="AJ332" s="9">
        <f t="shared" si="111"/>
        <v>0</v>
      </c>
      <c r="AK332" s="11"/>
      <c r="AL332" s="9">
        <f t="shared" si="112"/>
        <v>0</v>
      </c>
      <c r="AM332" s="10"/>
      <c r="AN332" s="12">
        <f t="shared" si="104"/>
        <v>0</v>
      </c>
      <c r="AO332" s="13">
        <f t="shared" si="110"/>
        <v>0</v>
      </c>
    </row>
    <row r="333" spans="1:41" hidden="1" x14ac:dyDescent="0.25">
      <c r="A333" s="14" t="s">
        <v>288</v>
      </c>
      <c r="B333" s="15" t="s">
        <v>314</v>
      </c>
      <c r="C333" s="48" t="s">
        <v>15</v>
      </c>
      <c r="D333" s="60">
        <v>341</v>
      </c>
      <c r="E333" s="70">
        <v>0</v>
      </c>
      <c r="F333" s="9">
        <f t="shared" si="105"/>
        <v>0</v>
      </c>
      <c r="G333" s="69">
        <v>0</v>
      </c>
      <c r="H333" s="9">
        <f t="shared" si="106"/>
        <v>0</v>
      </c>
      <c r="I333" s="10"/>
      <c r="J333" s="9">
        <f t="shared" si="94"/>
        <v>0</v>
      </c>
      <c r="K333" s="11"/>
      <c r="L333" s="9">
        <f t="shared" si="95"/>
        <v>0</v>
      </c>
      <c r="M333" s="10"/>
      <c r="N333" s="9">
        <f t="shared" si="107"/>
        <v>0</v>
      </c>
      <c r="O333" s="10"/>
      <c r="P333" s="9">
        <f t="shared" si="96"/>
        <v>0</v>
      </c>
      <c r="Q333" s="10"/>
      <c r="R333" s="9">
        <f t="shared" si="97"/>
        <v>0</v>
      </c>
      <c r="S333" s="10"/>
      <c r="T333" s="9">
        <f t="shared" si="98"/>
        <v>0</v>
      </c>
      <c r="U333" s="11"/>
      <c r="V333" s="9">
        <f t="shared" si="99"/>
        <v>0</v>
      </c>
      <c r="W333" s="11"/>
      <c r="X333" s="9">
        <f t="shared" si="100"/>
        <v>0</v>
      </c>
      <c r="Y333" s="10"/>
      <c r="Z333" s="9">
        <f t="shared" si="108"/>
        <v>0</v>
      </c>
      <c r="AA333" s="11"/>
      <c r="AB333" s="9">
        <f t="shared" si="109"/>
        <v>0</v>
      </c>
      <c r="AC333" s="11"/>
      <c r="AD333" s="9">
        <f t="shared" si="101"/>
        <v>0</v>
      </c>
      <c r="AE333" s="11"/>
      <c r="AF333" s="9">
        <f t="shared" si="102"/>
        <v>0</v>
      </c>
      <c r="AG333" s="11"/>
      <c r="AH333" s="9">
        <f t="shared" si="103"/>
        <v>0</v>
      </c>
      <c r="AI333" s="11"/>
      <c r="AJ333" s="9">
        <f t="shared" si="111"/>
        <v>0</v>
      </c>
      <c r="AK333" s="11"/>
      <c r="AL333" s="9">
        <f t="shared" si="112"/>
        <v>0</v>
      </c>
      <c r="AM333" s="10"/>
      <c r="AN333" s="12">
        <f t="shared" si="104"/>
        <v>0</v>
      </c>
      <c r="AO333" s="13">
        <f t="shared" si="110"/>
        <v>0</v>
      </c>
    </row>
    <row r="334" spans="1:41" hidden="1" x14ac:dyDescent="0.25">
      <c r="A334" s="14" t="s">
        <v>288</v>
      </c>
      <c r="B334" s="15" t="s">
        <v>313</v>
      </c>
      <c r="C334" s="48" t="s">
        <v>15</v>
      </c>
      <c r="D334" s="60">
        <v>341</v>
      </c>
      <c r="E334" s="70">
        <v>0</v>
      </c>
      <c r="F334" s="9">
        <f t="shared" si="105"/>
        <v>0</v>
      </c>
      <c r="G334" s="69">
        <v>0</v>
      </c>
      <c r="H334" s="9">
        <f t="shared" si="106"/>
        <v>0</v>
      </c>
      <c r="I334" s="10"/>
      <c r="J334" s="9">
        <f t="shared" si="94"/>
        <v>0</v>
      </c>
      <c r="K334" s="11"/>
      <c r="L334" s="9">
        <f t="shared" si="95"/>
        <v>0</v>
      </c>
      <c r="M334" s="10"/>
      <c r="N334" s="9">
        <f t="shared" si="107"/>
        <v>0</v>
      </c>
      <c r="O334" s="10"/>
      <c r="P334" s="9">
        <f t="shared" si="96"/>
        <v>0</v>
      </c>
      <c r="Q334" s="10"/>
      <c r="R334" s="9">
        <f t="shared" si="97"/>
        <v>0</v>
      </c>
      <c r="S334" s="10"/>
      <c r="T334" s="9">
        <f t="shared" si="98"/>
        <v>0</v>
      </c>
      <c r="U334" s="11"/>
      <c r="V334" s="9">
        <f t="shared" si="99"/>
        <v>0</v>
      </c>
      <c r="W334" s="11"/>
      <c r="X334" s="9">
        <f t="shared" si="100"/>
        <v>0</v>
      </c>
      <c r="Y334" s="10"/>
      <c r="Z334" s="9">
        <f t="shared" si="108"/>
        <v>0</v>
      </c>
      <c r="AA334" s="11"/>
      <c r="AB334" s="9">
        <f t="shared" si="109"/>
        <v>0</v>
      </c>
      <c r="AC334" s="11"/>
      <c r="AD334" s="9">
        <f t="shared" si="101"/>
        <v>0</v>
      </c>
      <c r="AE334" s="11"/>
      <c r="AF334" s="9">
        <f t="shared" si="102"/>
        <v>0</v>
      </c>
      <c r="AG334" s="11"/>
      <c r="AH334" s="9">
        <f t="shared" si="103"/>
        <v>0</v>
      </c>
      <c r="AI334" s="11">
        <v>1</v>
      </c>
      <c r="AJ334" s="9">
        <f t="shared" si="111"/>
        <v>395.55999999999995</v>
      </c>
      <c r="AK334" s="11"/>
      <c r="AL334" s="9">
        <f t="shared" si="112"/>
        <v>0</v>
      </c>
      <c r="AM334" s="10"/>
      <c r="AN334" s="12">
        <f t="shared" si="104"/>
        <v>0</v>
      </c>
      <c r="AO334" s="13">
        <f t="shared" si="110"/>
        <v>0</v>
      </c>
    </row>
    <row r="335" spans="1:41" hidden="1" x14ac:dyDescent="0.25">
      <c r="A335" s="14" t="s">
        <v>288</v>
      </c>
      <c r="B335" s="15" t="s">
        <v>315</v>
      </c>
      <c r="C335" s="48" t="s">
        <v>15</v>
      </c>
      <c r="D335" s="60">
        <v>341</v>
      </c>
      <c r="E335" s="70">
        <v>0</v>
      </c>
      <c r="F335" s="9">
        <f t="shared" si="105"/>
        <v>0</v>
      </c>
      <c r="G335" s="69">
        <v>0</v>
      </c>
      <c r="H335" s="9">
        <f t="shared" si="106"/>
        <v>0</v>
      </c>
      <c r="I335" s="10"/>
      <c r="J335" s="9">
        <f t="shared" si="94"/>
        <v>0</v>
      </c>
      <c r="K335" s="11"/>
      <c r="L335" s="9">
        <f t="shared" si="95"/>
        <v>0</v>
      </c>
      <c r="M335" s="10"/>
      <c r="N335" s="9">
        <f t="shared" si="107"/>
        <v>0</v>
      </c>
      <c r="O335" s="10"/>
      <c r="P335" s="9">
        <f t="shared" si="96"/>
        <v>0</v>
      </c>
      <c r="Q335" s="10"/>
      <c r="R335" s="9">
        <f t="shared" si="97"/>
        <v>0</v>
      </c>
      <c r="S335" s="10"/>
      <c r="T335" s="9">
        <f t="shared" si="98"/>
        <v>0</v>
      </c>
      <c r="U335" s="11"/>
      <c r="V335" s="9">
        <f t="shared" si="99"/>
        <v>0</v>
      </c>
      <c r="W335" s="11"/>
      <c r="X335" s="9">
        <f t="shared" si="100"/>
        <v>0</v>
      </c>
      <c r="Y335" s="10"/>
      <c r="Z335" s="9">
        <f t="shared" si="108"/>
        <v>0</v>
      </c>
      <c r="AA335" s="11"/>
      <c r="AB335" s="9">
        <f t="shared" si="109"/>
        <v>0</v>
      </c>
      <c r="AC335" s="11"/>
      <c r="AD335" s="9">
        <f t="shared" si="101"/>
        <v>0</v>
      </c>
      <c r="AE335" s="11"/>
      <c r="AF335" s="9">
        <f t="shared" si="102"/>
        <v>0</v>
      </c>
      <c r="AG335" s="11"/>
      <c r="AH335" s="9">
        <f t="shared" si="103"/>
        <v>0</v>
      </c>
      <c r="AI335" s="11"/>
      <c r="AJ335" s="9">
        <f t="shared" si="111"/>
        <v>0</v>
      </c>
      <c r="AK335" s="11"/>
      <c r="AL335" s="9">
        <f t="shared" si="112"/>
        <v>0</v>
      </c>
      <c r="AM335" s="10"/>
      <c r="AN335" s="12">
        <f t="shared" si="104"/>
        <v>0</v>
      </c>
      <c r="AO335" s="13">
        <f t="shared" si="110"/>
        <v>0</v>
      </c>
    </row>
    <row r="336" spans="1:41" hidden="1" x14ac:dyDescent="0.25">
      <c r="A336" s="14" t="s">
        <v>288</v>
      </c>
      <c r="B336" s="15" t="s">
        <v>316</v>
      </c>
      <c r="C336" s="48" t="s">
        <v>15</v>
      </c>
      <c r="D336" s="60">
        <v>341</v>
      </c>
      <c r="E336" s="70">
        <v>2</v>
      </c>
      <c r="F336" s="9">
        <f t="shared" si="105"/>
        <v>682</v>
      </c>
      <c r="G336" s="69">
        <v>0</v>
      </c>
      <c r="H336" s="9">
        <f t="shared" si="106"/>
        <v>0</v>
      </c>
      <c r="I336" s="10"/>
      <c r="J336" s="9">
        <f t="shared" si="94"/>
        <v>0</v>
      </c>
      <c r="K336" s="11"/>
      <c r="L336" s="9">
        <f t="shared" si="95"/>
        <v>0</v>
      </c>
      <c r="M336" s="10"/>
      <c r="N336" s="9">
        <f t="shared" si="107"/>
        <v>0</v>
      </c>
      <c r="O336" s="10"/>
      <c r="P336" s="9">
        <f t="shared" si="96"/>
        <v>0</v>
      </c>
      <c r="Q336" s="10"/>
      <c r="R336" s="9">
        <f t="shared" si="97"/>
        <v>0</v>
      </c>
      <c r="S336" s="10"/>
      <c r="T336" s="9">
        <f t="shared" si="98"/>
        <v>0</v>
      </c>
      <c r="U336" s="11"/>
      <c r="V336" s="9">
        <f t="shared" si="99"/>
        <v>0</v>
      </c>
      <c r="W336" s="11"/>
      <c r="X336" s="9">
        <f t="shared" si="100"/>
        <v>0</v>
      </c>
      <c r="Y336" s="10"/>
      <c r="Z336" s="9">
        <f t="shared" si="108"/>
        <v>0</v>
      </c>
      <c r="AA336" s="11"/>
      <c r="AB336" s="9">
        <f t="shared" si="109"/>
        <v>0</v>
      </c>
      <c r="AC336" s="11"/>
      <c r="AD336" s="9">
        <f t="shared" si="101"/>
        <v>0</v>
      </c>
      <c r="AE336" s="11"/>
      <c r="AF336" s="9">
        <f t="shared" si="102"/>
        <v>0</v>
      </c>
      <c r="AG336" s="11"/>
      <c r="AH336" s="9">
        <f t="shared" si="103"/>
        <v>0</v>
      </c>
      <c r="AI336" s="11"/>
      <c r="AJ336" s="9">
        <f t="shared" si="111"/>
        <v>0</v>
      </c>
      <c r="AK336" s="11"/>
      <c r="AL336" s="9">
        <f t="shared" si="112"/>
        <v>0</v>
      </c>
      <c r="AM336" s="10"/>
      <c r="AN336" s="12">
        <f t="shared" si="104"/>
        <v>0</v>
      </c>
      <c r="AO336" s="13">
        <f t="shared" si="110"/>
        <v>682</v>
      </c>
    </row>
    <row r="337" spans="1:41" hidden="1" x14ac:dyDescent="0.25">
      <c r="A337" s="14" t="s">
        <v>288</v>
      </c>
      <c r="B337" s="15" t="s">
        <v>318</v>
      </c>
      <c r="C337" s="48" t="s">
        <v>15</v>
      </c>
      <c r="D337" s="60">
        <v>341</v>
      </c>
      <c r="E337" s="70">
        <v>0</v>
      </c>
      <c r="F337" s="9">
        <f t="shared" si="105"/>
        <v>0</v>
      </c>
      <c r="G337" s="69">
        <v>0</v>
      </c>
      <c r="H337" s="9">
        <f t="shared" si="106"/>
        <v>0</v>
      </c>
      <c r="I337" s="10"/>
      <c r="J337" s="9">
        <f t="shared" si="94"/>
        <v>0</v>
      </c>
      <c r="K337" s="11"/>
      <c r="L337" s="9">
        <f t="shared" si="95"/>
        <v>0</v>
      </c>
      <c r="M337" s="10"/>
      <c r="N337" s="9">
        <f t="shared" si="107"/>
        <v>0</v>
      </c>
      <c r="O337" s="10"/>
      <c r="P337" s="9">
        <f t="shared" si="96"/>
        <v>0</v>
      </c>
      <c r="Q337" s="10"/>
      <c r="R337" s="9">
        <f t="shared" si="97"/>
        <v>0</v>
      </c>
      <c r="S337" s="10"/>
      <c r="T337" s="9">
        <f t="shared" si="98"/>
        <v>0</v>
      </c>
      <c r="U337" s="11"/>
      <c r="V337" s="9">
        <f t="shared" si="99"/>
        <v>0</v>
      </c>
      <c r="W337" s="11"/>
      <c r="X337" s="9">
        <f t="shared" si="100"/>
        <v>0</v>
      </c>
      <c r="Y337" s="10"/>
      <c r="Z337" s="9">
        <f t="shared" si="108"/>
        <v>0</v>
      </c>
      <c r="AA337" s="11"/>
      <c r="AB337" s="9">
        <f t="shared" si="109"/>
        <v>0</v>
      </c>
      <c r="AC337" s="11"/>
      <c r="AD337" s="9">
        <f t="shared" si="101"/>
        <v>0</v>
      </c>
      <c r="AE337" s="11"/>
      <c r="AF337" s="9">
        <f t="shared" si="102"/>
        <v>0</v>
      </c>
      <c r="AG337" s="11"/>
      <c r="AH337" s="9">
        <f t="shared" si="103"/>
        <v>0</v>
      </c>
      <c r="AI337" s="11"/>
      <c r="AJ337" s="9">
        <f t="shared" si="111"/>
        <v>0</v>
      </c>
      <c r="AK337" s="11"/>
      <c r="AL337" s="9">
        <f t="shared" si="112"/>
        <v>0</v>
      </c>
      <c r="AM337" s="10"/>
      <c r="AN337" s="12">
        <f t="shared" si="104"/>
        <v>0</v>
      </c>
      <c r="AO337" s="13">
        <f t="shared" si="110"/>
        <v>0</v>
      </c>
    </row>
    <row r="338" spans="1:41" hidden="1" x14ac:dyDescent="0.25">
      <c r="A338" s="14" t="s">
        <v>288</v>
      </c>
      <c r="B338" s="15" t="s">
        <v>317</v>
      </c>
      <c r="C338" s="48" t="s">
        <v>15</v>
      </c>
      <c r="D338" s="60">
        <v>341</v>
      </c>
      <c r="E338" s="70">
        <v>2</v>
      </c>
      <c r="F338" s="9">
        <f t="shared" si="105"/>
        <v>682</v>
      </c>
      <c r="G338" s="69">
        <v>0</v>
      </c>
      <c r="H338" s="9">
        <f t="shared" si="106"/>
        <v>0</v>
      </c>
      <c r="I338" s="72">
        <v>1</v>
      </c>
      <c r="J338" s="9">
        <f t="shared" si="94"/>
        <v>395.55999999999995</v>
      </c>
      <c r="K338" s="11"/>
      <c r="L338" s="9">
        <f t="shared" si="95"/>
        <v>0</v>
      </c>
      <c r="M338" s="10"/>
      <c r="N338" s="9">
        <f t="shared" si="107"/>
        <v>0</v>
      </c>
      <c r="O338" s="72">
        <v>1</v>
      </c>
      <c r="P338" s="9">
        <f t="shared" si="96"/>
        <v>395.55999999999995</v>
      </c>
      <c r="Q338" s="10"/>
      <c r="R338" s="9">
        <f t="shared" si="97"/>
        <v>0</v>
      </c>
      <c r="S338" s="10"/>
      <c r="T338" s="9">
        <f t="shared" si="98"/>
        <v>0</v>
      </c>
      <c r="U338" s="11"/>
      <c r="V338" s="9">
        <f t="shared" si="99"/>
        <v>0</v>
      </c>
      <c r="W338" s="11"/>
      <c r="X338" s="9">
        <f t="shared" si="100"/>
        <v>0</v>
      </c>
      <c r="Y338" s="10"/>
      <c r="Z338" s="9">
        <f t="shared" si="108"/>
        <v>0</v>
      </c>
      <c r="AA338" s="11"/>
      <c r="AB338" s="9">
        <f t="shared" si="109"/>
        <v>0</v>
      </c>
      <c r="AC338" s="11"/>
      <c r="AD338" s="9">
        <f t="shared" si="101"/>
        <v>0</v>
      </c>
      <c r="AE338" s="11"/>
      <c r="AF338" s="9">
        <f t="shared" si="102"/>
        <v>0</v>
      </c>
      <c r="AG338" s="11"/>
      <c r="AH338" s="9">
        <f t="shared" si="103"/>
        <v>0</v>
      </c>
      <c r="AI338" s="11"/>
      <c r="AJ338" s="9">
        <f t="shared" si="111"/>
        <v>0</v>
      </c>
      <c r="AK338" s="11"/>
      <c r="AL338" s="9">
        <f t="shared" si="112"/>
        <v>0</v>
      </c>
      <c r="AM338" s="10"/>
      <c r="AN338" s="12">
        <f t="shared" si="104"/>
        <v>0</v>
      </c>
      <c r="AO338" s="13">
        <f t="shared" si="110"/>
        <v>1473.12</v>
      </c>
    </row>
    <row r="339" spans="1:41" hidden="1" x14ac:dyDescent="0.25">
      <c r="A339" s="14" t="s">
        <v>288</v>
      </c>
      <c r="B339" s="15" t="s">
        <v>319</v>
      </c>
      <c r="C339" s="48" t="s">
        <v>15</v>
      </c>
      <c r="D339" s="60">
        <v>341</v>
      </c>
      <c r="E339" s="70">
        <v>0</v>
      </c>
      <c r="F339" s="9">
        <f t="shared" si="105"/>
        <v>0</v>
      </c>
      <c r="G339" s="69">
        <v>0</v>
      </c>
      <c r="H339" s="9">
        <f t="shared" si="106"/>
        <v>0</v>
      </c>
      <c r="I339" s="10"/>
      <c r="J339" s="9">
        <f t="shared" si="94"/>
        <v>0</v>
      </c>
      <c r="K339" s="11"/>
      <c r="L339" s="9">
        <f t="shared" si="95"/>
        <v>0</v>
      </c>
      <c r="M339" s="10"/>
      <c r="N339" s="9">
        <f t="shared" si="107"/>
        <v>0</v>
      </c>
      <c r="O339" s="10"/>
      <c r="P339" s="9">
        <f t="shared" si="96"/>
        <v>0</v>
      </c>
      <c r="Q339" s="10"/>
      <c r="R339" s="9">
        <f t="shared" si="97"/>
        <v>0</v>
      </c>
      <c r="S339" s="10"/>
      <c r="T339" s="9">
        <f t="shared" si="98"/>
        <v>0</v>
      </c>
      <c r="U339" s="71">
        <v>1</v>
      </c>
      <c r="V339" s="9">
        <f t="shared" si="99"/>
        <v>395.55999999999995</v>
      </c>
      <c r="W339" s="11"/>
      <c r="X339" s="9">
        <f t="shared" si="100"/>
        <v>0</v>
      </c>
      <c r="Y339" s="10"/>
      <c r="Z339" s="9">
        <f t="shared" si="108"/>
        <v>0</v>
      </c>
      <c r="AA339" s="11"/>
      <c r="AB339" s="9">
        <f t="shared" si="109"/>
        <v>0</v>
      </c>
      <c r="AC339" s="11"/>
      <c r="AD339" s="9">
        <f t="shared" si="101"/>
        <v>0</v>
      </c>
      <c r="AE339" s="11"/>
      <c r="AF339" s="9">
        <f t="shared" si="102"/>
        <v>0</v>
      </c>
      <c r="AG339" s="83">
        <v>1</v>
      </c>
      <c r="AH339" s="9">
        <f t="shared" si="103"/>
        <v>395.55999999999995</v>
      </c>
      <c r="AI339" s="11"/>
      <c r="AJ339" s="9">
        <f t="shared" si="111"/>
        <v>0</v>
      </c>
      <c r="AK339" s="11"/>
      <c r="AL339" s="9">
        <f t="shared" si="112"/>
        <v>0</v>
      </c>
      <c r="AM339" s="10"/>
      <c r="AN339" s="12">
        <f t="shared" si="104"/>
        <v>0</v>
      </c>
      <c r="AO339" s="13">
        <f t="shared" si="110"/>
        <v>791.11999999999989</v>
      </c>
    </row>
    <row r="340" spans="1:41" hidden="1" x14ac:dyDescent="0.25">
      <c r="A340" s="14" t="s">
        <v>288</v>
      </c>
      <c r="B340" s="15" t="s">
        <v>320</v>
      </c>
      <c r="C340" s="48" t="s">
        <v>15</v>
      </c>
      <c r="D340" s="60">
        <v>341</v>
      </c>
      <c r="E340" s="70">
        <v>0</v>
      </c>
      <c r="F340" s="9">
        <f t="shared" si="105"/>
        <v>0</v>
      </c>
      <c r="G340" s="69">
        <v>0</v>
      </c>
      <c r="H340" s="9">
        <f t="shared" si="106"/>
        <v>0</v>
      </c>
      <c r="I340" s="10"/>
      <c r="J340" s="9">
        <f t="shared" ref="J340:J410" si="113">(I340*D340)*1.16</f>
        <v>0</v>
      </c>
      <c r="K340" s="11"/>
      <c r="L340" s="9">
        <f t="shared" ref="L340:L410" si="114">(K340*D340)*1.16</f>
        <v>0</v>
      </c>
      <c r="M340" s="10"/>
      <c r="N340" s="9">
        <f t="shared" si="107"/>
        <v>0</v>
      </c>
      <c r="O340" s="10"/>
      <c r="P340" s="9">
        <f t="shared" ref="P340:P410" si="115">(O340*D340)*1.16</f>
        <v>0</v>
      </c>
      <c r="Q340" s="10"/>
      <c r="R340" s="9">
        <f t="shared" ref="R340:R410" si="116">(Q340*D340)*1.16</f>
        <v>0</v>
      </c>
      <c r="S340" s="10"/>
      <c r="T340" s="9">
        <f t="shared" ref="T340:T410" si="117">(S340*D340)*1.16</f>
        <v>0</v>
      </c>
      <c r="U340" s="11"/>
      <c r="V340" s="9">
        <f t="shared" ref="V340:V410" si="118">(U340*D340)*1.16</f>
        <v>0</v>
      </c>
      <c r="W340" s="11"/>
      <c r="X340" s="9">
        <f t="shared" ref="X340:X410" si="119">(W340*D340)*1.16</f>
        <v>0</v>
      </c>
      <c r="Y340" s="10"/>
      <c r="Z340" s="9">
        <f t="shared" si="108"/>
        <v>0</v>
      </c>
      <c r="AA340" s="11"/>
      <c r="AB340" s="9">
        <f t="shared" si="109"/>
        <v>0</v>
      </c>
      <c r="AC340" s="11"/>
      <c r="AD340" s="9">
        <f t="shared" ref="AD340:AD410" si="120">(AC340*D340)*1.16</f>
        <v>0</v>
      </c>
      <c r="AE340" s="11"/>
      <c r="AF340" s="9">
        <f t="shared" ref="AF340:AF410" si="121">(AE340*D340)*1.16</f>
        <v>0</v>
      </c>
      <c r="AG340" s="83">
        <v>3</v>
      </c>
      <c r="AH340" s="9">
        <f t="shared" ref="AH340:AH410" si="122">(AG340*D340)*1.16</f>
        <v>1186.6799999999998</v>
      </c>
      <c r="AI340" s="11"/>
      <c r="AJ340" s="9">
        <f t="shared" si="111"/>
        <v>0</v>
      </c>
      <c r="AK340" s="11"/>
      <c r="AL340" s="9">
        <f t="shared" si="112"/>
        <v>0</v>
      </c>
      <c r="AM340" s="10"/>
      <c r="AN340" s="12">
        <f t="shared" ref="AN340:AN410" si="123">(AM340*D340)*1.16</f>
        <v>0</v>
      </c>
      <c r="AO340" s="13">
        <f t="shared" si="110"/>
        <v>1186.6799999999998</v>
      </c>
    </row>
    <row r="341" spans="1:41" hidden="1" x14ac:dyDescent="0.25">
      <c r="A341" s="14" t="s">
        <v>288</v>
      </c>
      <c r="B341" s="15" t="s">
        <v>322</v>
      </c>
      <c r="C341" s="48" t="s">
        <v>15</v>
      </c>
      <c r="D341" s="60">
        <v>341</v>
      </c>
      <c r="E341" s="70">
        <v>0</v>
      </c>
      <c r="F341" s="9">
        <f t="shared" ref="F341:F411" si="124">D341*E341</f>
        <v>0</v>
      </c>
      <c r="G341" s="69">
        <v>0</v>
      </c>
      <c r="H341" s="9">
        <f t="shared" ref="H341:H411" si="125">D341*G341</f>
        <v>0</v>
      </c>
      <c r="I341" s="10"/>
      <c r="J341" s="9">
        <f t="shared" si="113"/>
        <v>0</v>
      </c>
      <c r="K341" s="11"/>
      <c r="L341" s="9">
        <f t="shared" si="114"/>
        <v>0</v>
      </c>
      <c r="M341" s="10"/>
      <c r="N341" s="9">
        <f t="shared" ref="N341:N411" si="126">(M341*D341)*1.16</f>
        <v>0</v>
      </c>
      <c r="O341" s="10"/>
      <c r="P341" s="9">
        <f t="shared" si="115"/>
        <v>0</v>
      </c>
      <c r="Q341" s="10"/>
      <c r="R341" s="9">
        <f t="shared" si="116"/>
        <v>0</v>
      </c>
      <c r="S341" s="10"/>
      <c r="T341" s="9">
        <f t="shared" si="117"/>
        <v>0</v>
      </c>
      <c r="U341" s="11"/>
      <c r="V341" s="9">
        <f t="shared" si="118"/>
        <v>0</v>
      </c>
      <c r="W341" s="11"/>
      <c r="X341" s="9">
        <f t="shared" si="119"/>
        <v>0</v>
      </c>
      <c r="Y341" s="10"/>
      <c r="Z341" s="9">
        <f t="shared" ref="Z341:Z411" si="127">(Y341*D341)*1.16</f>
        <v>0</v>
      </c>
      <c r="AA341" s="11"/>
      <c r="AB341" s="9">
        <f t="shared" ref="AB341:AB411" si="128">(AA341*D341)*1.16</f>
        <v>0</v>
      </c>
      <c r="AC341" s="11"/>
      <c r="AD341" s="9">
        <f t="shared" si="120"/>
        <v>0</v>
      </c>
      <c r="AE341" s="11"/>
      <c r="AF341" s="9">
        <f t="shared" si="121"/>
        <v>0</v>
      </c>
      <c r="AG341" s="11"/>
      <c r="AH341" s="9">
        <f t="shared" si="122"/>
        <v>0</v>
      </c>
      <c r="AI341" s="11"/>
      <c r="AJ341" s="9">
        <f t="shared" si="111"/>
        <v>0</v>
      </c>
      <c r="AK341" s="11"/>
      <c r="AL341" s="9">
        <f t="shared" si="112"/>
        <v>0</v>
      </c>
      <c r="AM341" s="10"/>
      <c r="AN341" s="12">
        <f t="shared" si="123"/>
        <v>0</v>
      </c>
      <c r="AO341" s="13">
        <f t="shared" ref="AO341:AO411" si="129">F341+H341+J341+L341+N341+P341+R341+T341+V341+X341+Z341+AB341+AD341+AF341+AH341+AL341+AN341</f>
        <v>0</v>
      </c>
    </row>
    <row r="342" spans="1:41" hidden="1" x14ac:dyDescent="0.25">
      <c r="A342" s="14" t="s">
        <v>288</v>
      </c>
      <c r="B342" s="15" t="s">
        <v>321</v>
      </c>
      <c r="C342" s="48" t="s">
        <v>15</v>
      </c>
      <c r="D342" s="60">
        <v>341</v>
      </c>
      <c r="E342" s="70">
        <v>0</v>
      </c>
      <c r="F342" s="9">
        <f t="shared" si="124"/>
        <v>0</v>
      </c>
      <c r="G342" s="69">
        <v>0</v>
      </c>
      <c r="H342" s="9">
        <f t="shared" si="125"/>
        <v>0</v>
      </c>
      <c r="I342" s="10"/>
      <c r="J342" s="9">
        <f t="shared" si="113"/>
        <v>0</v>
      </c>
      <c r="K342" s="11"/>
      <c r="L342" s="9">
        <f t="shared" si="114"/>
        <v>0</v>
      </c>
      <c r="M342" s="10"/>
      <c r="N342" s="9">
        <f t="shared" si="126"/>
        <v>0</v>
      </c>
      <c r="O342" s="10"/>
      <c r="P342" s="9">
        <f t="shared" si="115"/>
        <v>0</v>
      </c>
      <c r="Q342" s="10"/>
      <c r="R342" s="9">
        <f t="shared" si="116"/>
        <v>0</v>
      </c>
      <c r="S342" s="10"/>
      <c r="T342" s="9">
        <f t="shared" si="117"/>
        <v>0</v>
      </c>
      <c r="U342" s="11"/>
      <c r="V342" s="9">
        <f t="shared" si="118"/>
        <v>0</v>
      </c>
      <c r="W342" s="11"/>
      <c r="X342" s="9">
        <f t="shared" si="119"/>
        <v>0</v>
      </c>
      <c r="Y342" s="10"/>
      <c r="Z342" s="9">
        <f t="shared" si="127"/>
        <v>0</v>
      </c>
      <c r="AA342" s="11"/>
      <c r="AB342" s="9">
        <f t="shared" si="128"/>
        <v>0</v>
      </c>
      <c r="AC342" s="11"/>
      <c r="AD342" s="9">
        <f t="shared" si="120"/>
        <v>0</v>
      </c>
      <c r="AE342" s="11"/>
      <c r="AF342" s="9">
        <f t="shared" si="121"/>
        <v>0</v>
      </c>
      <c r="AG342" s="11"/>
      <c r="AH342" s="9">
        <f t="shared" si="122"/>
        <v>0</v>
      </c>
      <c r="AI342" s="11"/>
      <c r="AJ342" s="9">
        <f t="shared" si="111"/>
        <v>0</v>
      </c>
      <c r="AK342" s="11"/>
      <c r="AL342" s="9">
        <f t="shared" si="112"/>
        <v>0</v>
      </c>
      <c r="AM342" s="10"/>
      <c r="AN342" s="12">
        <f t="shared" si="123"/>
        <v>0</v>
      </c>
      <c r="AO342" s="13">
        <f t="shared" si="129"/>
        <v>0</v>
      </c>
    </row>
    <row r="343" spans="1:41" hidden="1" x14ac:dyDescent="0.25">
      <c r="A343" s="14" t="s">
        <v>288</v>
      </c>
      <c r="B343" s="15" t="s">
        <v>323</v>
      </c>
      <c r="C343" s="48" t="s">
        <v>15</v>
      </c>
      <c r="D343" s="60">
        <v>341</v>
      </c>
      <c r="E343" s="70">
        <v>0</v>
      </c>
      <c r="F343" s="9">
        <f t="shared" si="124"/>
        <v>0</v>
      </c>
      <c r="G343" s="69">
        <v>0</v>
      </c>
      <c r="H343" s="9">
        <f t="shared" si="125"/>
        <v>0</v>
      </c>
      <c r="I343" s="10"/>
      <c r="J343" s="9">
        <f t="shared" si="113"/>
        <v>0</v>
      </c>
      <c r="K343" s="11"/>
      <c r="L343" s="9">
        <f t="shared" si="114"/>
        <v>0</v>
      </c>
      <c r="M343" s="10"/>
      <c r="N343" s="9">
        <f t="shared" si="126"/>
        <v>0</v>
      </c>
      <c r="O343" s="10"/>
      <c r="P343" s="9">
        <f t="shared" si="115"/>
        <v>0</v>
      </c>
      <c r="Q343" s="10"/>
      <c r="R343" s="9">
        <f t="shared" si="116"/>
        <v>0</v>
      </c>
      <c r="S343" s="10"/>
      <c r="T343" s="9">
        <f t="shared" si="117"/>
        <v>0</v>
      </c>
      <c r="U343" s="11"/>
      <c r="V343" s="9">
        <f t="shared" si="118"/>
        <v>0</v>
      </c>
      <c r="W343" s="11"/>
      <c r="X343" s="9">
        <f t="shared" si="119"/>
        <v>0</v>
      </c>
      <c r="Y343" s="10"/>
      <c r="Z343" s="9">
        <f t="shared" si="127"/>
        <v>0</v>
      </c>
      <c r="AA343" s="11"/>
      <c r="AB343" s="9">
        <f t="shared" si="128"/>
        <v>0</v>
      </c>
      <c r="AC343" s="11"/>
      <c r="AD343" s="9">
        <f t="shared" si="120"/>
        <v>0</v>
      </c>
      <c r="AE343" s="11"/>
      <c r="AF343" s="9">
        <f t="shared" si="121"/>
        <v>0</v>
      </c>
      <c r="AG343" s="83">
        <v>1</v>
      </c>
      <c r="AH343" s="9">
        <f t="shared" si="122"/>
        <v>395.55999999999995</v>
      </c>
      <c r="AI343" s="11"/>
      <c r="AJ343" s="9">
        <f t="shared" si="111"/>
        <v>0</v>
      </c>
      <c r="AK343" s="11"/>
      <c r="AL343" s="9">
        <f t="shared" si="112"/>
        <v>0</v>
      </c>
      <c r="AM343" s="10"/>
      <c r="AN343" s="12">
        <f t="shared" si="123"/>
        <v>0</v>
      </c>
      <c r="AO343" s="13">
        <f t="shared" si="129"/>
        <v>395.55999999999995</v>
      </c>
    </row>
    <row r="344" spans="1:41" hidden="1" x14ac:dyDescent="0.25">
      <c r="A344" s="14" t="s">
        <v>288</v>
      </c>
      <c r="B344" s="15" t="s">
        <v>324</v>
      </c>
      <c r="C344" s="48" t="s">
        <v>15</v>
      </c>
      <c r="D344" s="60">
        <v>341</v>
      </c>
      <c r="E344" s="70">
        <v>0</v>
      </c>
      <c r="F344" s="9">
        <f t="shared" si="124"/>
        <v>0</v>
      </c>
      <c r="G344" s="69">
        <v>0</v>
      </c>
      <c r="H344" s="9">
        <f t="shared" si="125"/>
        <v>0</v>
      </c>
      <c r="I344" s="10"/>
      <c r="J344" s="9">
        <f t="shared" si="113"/>
        <v>0</v>
      </c>
      <c r="K344" s="11"/>
      <c r="L344" s="9">
        <f t="shared" si="114"/>
        <v>0</v>
      </c>
      <c r="M344" s="10"/>
      <c r="N344" s="9">
        <f t="shared" si="126"/>
        <v>0</v>
      </c>
      <c r="O344" s="10"/>
      <c r="P344" s="9">
        <f t="shared" si="115"/>
        <v>0</v>
      </c>
      <c r="Q344" s="10"/>
      <c r="R344" s="9">
        <f t="shared" si="116"/>
        <v>0</v>
      </c>
      <c r="S344" s="10"/>
      <c r="T344" s="9">
        <f t="shared" si="117"/>
        <v>0</v>
      </c>
      <c r="U344" s="11"/>
      <c r="V344" s="9">
        <f t="shared" si="118"/>
        <v>0</v>
      </c>
      <c r="W344" s="11"/>
      <c r="X344" s="9">
        <f t="shared" si="119"/>
        <v>0</v>
      </c>
      <c r="Y344" s="10"/>
      <c r="Z344" s="9">
        <f t="shared" si="127"/>
        <v>0</v>
      </c>
      <c r="AA344" s="11"/>
      <c r="AB344" s="9">
        <f t="shared" si="128"/>
        <v>0</v>
      </c>
      <c r="AC344" s="11"/>
      <c r="AD344" s="9">
        <f t="shared" si="120"/>
        <v>0</v>
      </c>
      <c r="AE344" s="11"/>
      <c r="AF344" s="9">
        <f t="shared" si="121"/>
        <v>0</v>
      </c>
      <c r="AG344" s="11"/>
      <c r="AH344" s="9">
        <f t="shared" si="122"/>
        <v>0</v>
      </c>
      <c r="AI344" s="11"/>
      <c r="AJ344" s="9">
        <f t="shared" si="111"/>
        <v>0</v>
      </c>
      <c r="AK344" s="11"/>
      <c r="AL344" s="9">
        <f t="shared" si="112"/>
        <v>0</v>
      </c>
      <c r="AM344" s="10"/>
      <c r="AN344" s="12">
        <f t="shared" si="123"/>
        <v>0</v>
      </c>
      <c r="AO344" s="13">
        <f t="shared" si="129"/>
        <v>0</v>
      </c>
    </row>
    <row r="345" spans="1:41" hidden="1" x14ac:dyDescent="0.25">
      <c r="A345" s="14" t="s">
        <v>288</v>
      </c>
      <c r="B345" s="15" t="s">
        <v>326</v>
      </c>
      <c r="C345" s="48" t="s">
        <v>15</v>
      </c>
      <c r="D345" s="60">
        <v>341</v>
      </c>
      <c r="E345" s="70">
        <v>0</v>
      </c>
      <c r="F345" s="9">
        <f t="shared" si="124"/>
        <v>0</v>
      </c>
      <c r="G345" s="69">
        <v>0</v>
      </c>
      <c r="H345" s="9">
        <f t="shared" si="125"/>
        <v>0</v>
      </c>
      <c r="I345" s="10"/>
      <c r="J345" s="9">
        <f t="shared" si="113"/>
        <v>0</v>
      </c>
      <c r="K345" s="11"/>
      <c r="L345" s="9">
        <f t="shared" si="114"/>
        <v>0</v>
      </c>
      <c r="M345" s="10"/>
      <c r="N345" s="9">
        <f t="shared" si="126"/>
        <v>0</v>
      </c>
      <c r="O345" s="10"/>
      <c r="P345" s="9">
        <f t="shared" si="115"/>
        <v>0</v>
      </c>
      <c r="Q345" s="10"/>
      <c r="R345" s="9">
        <f t="shared" si="116"/>
        <v>0</v>
      </c>
      <c r="S345" s="10"/>
      <c r="T345" s="9">
        <f t="shared" si="117"/>
        <v>0</v>
      </c>
      <c r="U345" s="11"/>
      <c r="V345" s="9">
        <f t="shared" si="118"/>
        <v>0</v>
      </c>
      <c r="W345" s="11"/>
      <c r="X345" s="9">
        <f t="shared" si="119"/>
        <v>0</v>
      </c>
      <c r="Y345" s="10"/>
      <c r="Z345" s="9">
        <f t="shared" si="127"/>
        <v>0</v>
      </c>
      <c r="AA345" s="11"/>
      <c r="AB345" s="9">
        <f t="shared" si="128"/>
        <v>0</v>
      </c>
      <c r="AC345" s="11"/>
      <c r="AD345" s="9">
        <f t="shared" si="120"/>
        <v>0</v>
      </c>
      <c r="AE345" s="11"/>
      <c r="AF345" s="9">
        <f t="shared" si="121"/>
        <v>0</v>
      </c>
      <c r="AG345" s="11"/>
      <c r="AH345" s="9">
        <f t="shared" si="122"/>
        <v>0</v>
      </c>
      <c r="AI345" s="11"/>
      <c r="AJ345" s="9">
        <f t="shared" si="111"/>
        <v>0</v>
      </c>
      <c r="AK345" s="11"/>
      <c r="AL345" s="9">
        <f t="shared" si="112"/>
        <v>0</v>
      </c>
      <c r="AM345" s="10"/>
      <c r="AN345" s="12">
        <f t="shared" si="123"/>
        <v>0</v>
      </c>
      <c r="AO345" s="13">
        <f t="shared" si="129"/>
        <v>0</v>
      </c>
    </row>
    <row r="346" spans="1:41" hidden="1" x14ac:dyDescent="0.25">
      <c r="A346" s="14" t="s">
        <v>288</v>
      </c>
      <c r="B346" s="15" t="s">
        <v>325</v>
      </c>
      <c r="C346" s="48" t="s">
        <v>15</v>
      </c>
      <c r="D346" s="60">
        <v>341</v>
      </c>
      <c r="E346" s="70">
        <v>0</v>
      </c>
      <c r="F346" s="9">
        <f t="shared" si="124"/>
        <v>0</v>
      </c>
      <c r="G346" s="69">
        <v>0</v>
      </c>
      <c r="H346" s="9">
        <f t="shared" si="125"/>
        <v>0</v>
      </c>
      <c r="I346" s="10"/>
      <c r="J346" s="9">
        <f t="shared" si="113"/>
        <v>0</v>
      </c>
      <c r="K346" s="11"/>
      <c r="L346" s="9">
        <f t="shared" si="114"/>
        <v>0</v>
      </c>
      <c r="M346" s="10"/>
      <c r="N346" s="9">
        <f t="shared" si="126"/>
        <v>0</v>
      </c>
      <c r="O346" s="10"/>
      <c r="P346" s="9">
        <f t="shared" si="115"/>
        <v>0</v>
      </c>
      <c r="Q346" s="10"/>
      <c r="R346" s="9">
        <f t="shared" si="116"/>
        <v>0</v>
      </c>
      <c r="S346" s="10"/>
      <c r="T346" s="9">
        <f t="shared" si="117"/>
        <v>0</v>
      </c>
      <c r="U346" s="11"/>
      <c r="V346" s="9">
        <f t="shared" si="118"/>
        <v>0</v>
      </c>
      <c r="W346" s="11"/>
      <c r="X346" s="9">
        <f t="shared" si="119"/>
        <v>0</v>
      </c>
      <c r="Y346" s="10"/>
      <c r="Z346" s="9">
        <f t="shared" si="127"/>
        <v>0</v>
      </c>
      <c r="AA346" s="11"/>
      <c r="AB346" s="9">
        <f t="shared" si="128"/>
        <v>0</v>
      </c>
      <c r="AC346" s="11"/>
      <c r="AD346" s="9">
        <f t="shared" si="120"/>
        <v>0</v>
      </c>
      <c r="AE346" s="11"/>
      <c r="AF346" s="9">
        <f t="shared" si="121"/>
        <v>0</v>
      </c>
      <c r="AG346" s="11"/>
      <c r="AH346" s="9">
        <f t="shared" si="122"/>
        <v>0</v>
      </c>
      <c r="AI346" s="11"/>
      <c r="AJ346" s="9">
        <f t="shared" si="111"/>
        <v>0</v>
      </c>
      <c r="AK346" s="11"/>
      <c r="AL346" s="9">
        <f t="shared" si="112"/>
        <v>0</v>
      </c>
      <c r="AM346" s="10"/>
      <c r="AN346" s="12">
        <f t="shared" si="123"/>
        <v>0</v>
      </c>
      <c r="AO346" s="13">
        <f t="shared" si="129"/>
        <v>0</v>
      </c>
    </row>
    <row r="347" spans="1:41" hidden="1" x14ac:dyDescent="0.25">
      <c r="A347" s="14" t="s">
        <v>288</v>
      </c>
      <c r="B347" s="15" t="s">
        <v>327</v>
      </c>
      <c r="C347" s="48" t="s">
        <v>15</v>
      </c>
      <c r="D347" s="60">
        <v>341</v>
      </c>
      <c r="E347" s="70">
        <v>0</v>
      </c>
      <c r="F347" s="9">
        <f t="shared" si="124"/>
        <v>0</v>
      </c>
      <c r="G347" s="69">
        <v>0</v>
      </c>
      <c r="H347" s="9">
        <f t="shared" si="125"/>
        <v>0</v>
      </c>
      <c r="I347" s="10"/>
      <c r="J347" s="9">
        <f t="shared" si="113"/>
        <v>0</v>
      </c>
      <c r="K347" s="11"/>
      <c r="L347" s="9">
        <f t="shared" si="114"/>
        <v>0</v>
      </c>
      <c r="M347" s="10"/>
      <c r="N347" s="9">
        <f t="shared" si="126"/>
        <v>0</v>
      </c>
      <c r="O347" s="10"/>
      <c r="P347" s="9">
        <f t="shared" si="115"/>
        <v>0</v>
      </c>
      <c r="Q347" s="10"/>
      <c r="R347" s="9">
        <f t="shared" si="116"/>
        <v>0</v>
      </c>
      <c r="S347" s="10"/>
      <c r="T347" s="9">
        <f t="shared" si="117"/>
        <v>0</v>
      </c>
      <c r="U347" s="11"/>
      <c r="V347" s="9">
        <f t="shared" si="118"/>
        <v>0</v>
      </c>
      <c r="W347" s="11"/>
      <c r="X347" s="9">
        <f t="shared" si="119"/>
        <v>0</v>
      </c>
      <c r="Y347" s="10"/>
      <c r="Z347" s="9">
        <f t="shared" si="127"/>
        <v>0</v>
      </c>
      <c r="AA347" s="11"/>
      <c r="AB347" s="9">
        <f t="shared" si="128"/>
        <v>0</v>
      </c>
      <c r="AC347" s="11"/>
      <c r="AD347" s="9">
        <f t="shared" si="120"/>
        <v>0</v>
      </c>
      <c r="AE347" s="11"/>
      <c r="AF347" s="9">
        <f t="shared" si="121"/>
        <v>0</v>
      </c>
      <c r="AG347" s="11"/>
      <c r="AH347" s="9">
        <f t="shared" si="122"/>
        <v>0</v>
      </c>
      <c r="AI347" s="11"/>
      <c r="AJ347" s="9">
        <f t="shared" si="111"/>
        <v>0</v>
      </c>
      <c r="AK347" s="11"/>
      <c r="AL347" s="9">
        <f t="shared" si="112"/>
        <v>0</v>
      </c>
      <c r="AM347" s="10"/>
      <c r="AN347" s="12">
        <f t="shared" si="123"/>
        <v>0</v>
      </c>
      <c r="AO347" s="13">
        <f t="shared" si="129"/>
        <v>0</v>
      </c>
    </row>
    <row r="348" spans="1:41" hidden="1" x14ac:dyDescent="0.25">
      <c r="A348" s="14" t="s">
        <v>288</v>
      </c>
      <c r="B348" s="15" t="s">
        <v>471</v>
      </c>
      <c r="C348" s="48" t="s">
        <v>15</v>
      </c>
      <c r="D348" s="60">
        <v>341</v>
      </c>
      <c r="E348" s="70">
        <v>0</v>
      </c>
      <c r="F348" s="9">
        <f t="shared" si="124"/>
        <v>0</v>
      </c>
      <c r="G348" s="69">
        <v>0</v>
      </c>
      <c r="H348" s="9">
        <f t="shared" si="125"/>
        <v>0</v>
      </c>
      <c r="I348" s="10"/>
      <c r="J348" s="9">
        <f t="shared" si="113"/>
        <v>0</v>
      </c>
      <c r="K348" s="11"/>
      <c r="L348" s="9">
        <f t="shared" si="114"/>
        <v>0</v>
      </c>
      <c r="M348" s="10"/>
      <c r="N348" s="9">
        <f t="shared" si="126"/>
        <v>0</v>
      </c>
      <c r="O348" s="10"/>
      <c r="P348" s="9">
        <f t="shared" si="115"/>
        <v>0</v>
      </c>
      <c r="Q348" s="10"/>
      <c r="R348" s="9">
        <f t="shared" si="116"/>
        <v>0</v>
      </c>
      <c r="S348" s="10"/>
      <c r="T348" s="9">
        <f t="shared" si="117"/>
        <v>0</v>
      </c>
      <c r="U348" s="11"/>
      <c r="V348" s="9">
        <f t="shared" si="118"/>
        <v>0</v>
      </c>
      <c r="W348" s="11"/>
      <c r="X348" s="9">
        <f t="shared" si="119"/>
        <v>0</v>
      </c>
      <c r="Y348" s="10"/>
      <c r="Z348" s="9">
        <f t="shared" si="127"/>
        <v>0</v>
      </c>
      <c r="AA348" s="11"/>
      <c r="AB348" s="9">
        <f t="shared" si="128"/>
        <v>0</v>
      </c>
      <c r="AC348" s="11"/>
      <c r="AD348" s="9">
        <f t="shared" si="120"/>
        <v>0</v>
      </c>
      <c r="AE348" s="11"/>
      <c r="AF348" s="9">
        <f t="shared" si="121"/>
        <v>0</v>
      </c>
      <c r="AG348" s="11"/>
      <c r="AH348" s="9">
        <f t="shared" si="122"/>
        <v>0</v>
      </c>
      <c r="AI348" s="11"/>
      <c r="AJ348" s="9">
        <f t="shared" si="111"/>
        <v>0</v>
      </c>
      <c r="AK348" s="11"/>
      <c r="AL348" s="9">
        <f t="shared" si="112"/>
        <v>0</v>
      </c>
      <c r="AM348" s="10"/>
      <c r="AN348" s="12">
        <f t="shared" si="123"/>
        <v>0</v>
      </c>
      <c r="AO348" s="13">
        <f t="shared" si="129"/>
        <v>0</v>
      </c>
    </row>
    <row r="349" spans="1:41" hidden="1" x14ac:dyDescent="0.25">
      <c r="A349" s="14" t="s">
        <v>288</v>
      </c>
      <c r="B349" s="15" t="s">
        <v>472</v>
      </c>
      <c r="C349" s="48" t="s">
        <v>15</v>
      </c>
      <c r="D349" s="60">
        <v>341</v>
      </c>
      <c r="E349" s="70">
        <v>0</v>
      </c>
      <c r="F349" s="9">
        <f t="shared" si="124"/>
        <v>0</v>
      </c>
      <c r="G349" s="69">
        <v>0</v>
      </c>
      <c r="H349" s="9">
        <f t="shared" si="125"/>
        <v>0</v>
      </c>
      <c r="I349" s="10"/>
      <c r="J349" s="9">
        <f t="shared" si="113"/>
        <v>0</v>
      </c>
      <c r="K349" s="11"/>
      <c r="L349" s="9">
        <f t="shared" si="114"/>
        <v>0</v>
      </c>
      <c r="M349" s="10"/>
      <c r="N349" s="9">
        <f t="shared" si="126"/>
        <v>0</v>
      </c>
      <c r="O349" s="10"/>
      <c r="P349" s="9">
        <f t="shared" si="115"/>
        <v>0</v>
      </c>
      <c r="Q349" s="10"/>
      <c r="R349" s="9">
        <f t="shared" si="116"/>
        <v>0</v>
      </c>
      <c r="S349" s="10"/>
      <c r="T349" s="9">
        <f t="shared" si="117"/>
        <v>0</v>
      </c>
      <c r="U349" s="11"/>
      <c r="V349" s="9">
        <f t="shared" si="118"/>
        <v>0</v>
      </c>
      <c r="W349" s="11"/>
      <c r="X349" s="9">
        <f t="shared" si="119"/>
        <v>0</v>
      </c>
      <c r="Y349" s="10"/>
      <c r="Z349" s="9">
        <f t="shared" si="127"/>
        <v>0</v>
      </c>
      <c r="AA349" s="11"/>
      <c r="AB349" s="9">
        <f t="shared" si="128"/>
        <v>0</v>
      </c>
      <c r="AC349" s="11"/>
      <c r="AD349" s="9">
        <f t="shared" si="120"/>
        <v>0</v>
      </c>
      <c r="AE349" s="11"/>
      <c r="AF349" s="9">
        <f t="shared" si="121"/>
        <v>0</v>
      </c>
      <c r="AG349" s="11"/>
      <c r="AH349" s="9">
        <f t="shared" si="122"/>
        <v>0</v>
      </c>
      <c r="AI349" s="11"/>
      <c r="AJ349" s="9">
        <f t="shared" si="111"/>
        <v>0</v>
      </c>
      <c r="AK349" s="11"/>
      <c r="AL349" s="9">
        <f t="shared" si="112"/>
        <v>0</v>
      </c>
      <c r="AM349" s="10"/>
      <c r="AN349" s="12">
        <f t="shared" si="123"/>
        <v>0</v>
      </c>
      <c r="AO349" s="13">
        <f t="shared" si="129"/>
        <v>0</v>
      </c>
    </row>
    <row r="350" spans="1:41" hidden="1" x14ac:dyDescent="0.25">
      <c r="A350" s="14" t="s">
        <v>288</v>
      </c>
      <c r="B350" s="15" t="s">
        <v>473</v>
      </c>
      <c r="C350" s="48" t="s">
        <v>15</v>
      </c>
      <c r="D350" s="60">
        <v>341</v>
      </c>
      <c r="E350" s="70">
        <v>0</v>
      </c>
      <c r="F350" s="9">
        <f t="shared" si="124"/>
        <v>0</v>
      </c>
      <c r="G350" s="69">
        <v>0</v>
      </c>
      <c r="H350" s="9">
        <f t="shared" si="125"/>
        <v>0</v>
      </c>
      <c r="I350" s="10"/>
      <c r="J350" s="9">
        <f t="shared" si="113"/>
        <v>0</v>
      </c>
      <c r="K350" s="11"/>
      <c r="L350" s="9">
        <f t="shared" si="114"/>
        <v>0</v>
      </c>
      <c r="M350" s="10"/>
      <c r="N350" s="9">
        <f t="shared" si="126"/>
        <v>0</v>
      </c>
      <c r="O350" s="10"/>
      <c r="P350" s="9">
        <f t="shared" si="115"/>
        <v>0</v>
      </c>
      <c r="Q350" s="10"/>
      <c r="R350" s="9">
        <f t="shared" si="116"/>
        <v>0</v>
      </c>
      <c r="S350" s="10"/>
      <c r="T350" s="9">
        <f t="shared" si="117"/>
        <v>0</v>
      </c>
      <c r="U350" s="11"/>
      <c r="V350" s="9">
        <f t="shared" si="118"/>
        <v>0</v>
      </c>
      <c r="W350" s="11"/>
      <c r="X350" s="9">
        <f t="shared" si="119"/>
        <v>0</v>
      </c>
      <c r="Y350" s="10"/>
      <c r="Z350" s="9">
        <f t="shared" si="127"/>
        <v>0</v>
      </c>
      <c r="AA350" s="11"/>
      <c r="AB350" s="9">
        <f t="shared" si="128"/>
        <v>0</v>
      </c>
      <c r="AC350" s="11"/>
      <c r="AD350" s="9">
        <f t="shared" si="120"/>
        <v>0</v>
      </c>
      <c r="AE350" s="11"/>
      <c r="AF350" s="9">
        <f t="shared" si="121"/>
        <v>0</v>
      </c>
      <c r="AG350" s="11"/>
      <c r="AH350" s="9">
        <f t="shared" si="122"/>
        <v>0</v>
      </c>
      <c r="AI350" s="11"/>
      <c r="AJ350" s="9">
        <f t="shared" si="111"/>
        <v>0</v>
      </c>
      <c r="AK350" s="11"/>
      <c r="AL350" s="9">
        <f t="shared" si="112"/>
        <v>0</v>
      </c>
      <c r="AM350" s="10"/>
      <c r="AN350" s="12">
        <f t="shared" si="123"/>
        <v>0</v>
      </c>
      <c r="AO350" s="13">
        <f t="shared" si="129"/>
        <v>0</v>
      </c>
    </row>
    <row r="351" spans="1:41" hidden="1" x14ac:dyDescent="0.25">
      <c r="A351" s="14" t="s">
        <v>288</v>
      </c>
      <c r="B351" s="15" t="s">
        <v>474</v>
      </c>
      <c r="C351" s="48" t="s">
        <v>15</v>
      </c>
      <c r="D351" s="60">
        <v>341</v>
      </c>
      <c r="E351" s="70">
        <v>0</v>
      </c>
      <c r="F351" s="9">
        <f t="shared" si="124"/>
        <v>0</v>
      </c>
      <c r="G351" s="69">
        <v>0</v>
      </c>
      <c r="H351" s="9">
        <f t="shared" si="125"/>
        <v>0</v>
      </c>
      <c r="I351" s="10"/>
      <c r="J351" s="9">
        <f t="shared" si="113"/>
        <v>0</v>
      </c>
      <c r="K351" s="11"/>
      <c r="L351" s="9">
        <f t="shared" si="114"/>
        <v>0</v>
      </c>
      <c r="M351" s="10"/>
      <c r="N351" s="9">
        <f t="shared" si="126"/>
        <v>0</v>
      </c>
      <c r="O351" s="10"/>
      <c r="P351" s="9">
        <f t="shared" si="115"/>
        <v>0</v>
      </c>
      <c r="Q351" s="10"/>
      <c r="R351" s="9">
        <f t="shared" si="116"/>
        <v>0</v>
      </c>
      <c r="S351" s="10"/>
      <c r="T351" s="9">
        <f t="shared" si="117"/>
        <v>0</v>
      </c>
      <c r="U351" s="11"/>
      <c r="V351" s="9">
        <f t="shared" si="118"/>
        <v>0</v>
      </c>
      <c r="W351" s="11"/>
      <c r="X351" s="9">
        <f t="shared" si="119"/>
        <v>0</v>
      </c>
      <c r="Y351" s="10"/>
      <c r="Z351" s="9">
        <f t="shared" si="127"/>
        <v>0</v>
      </c>
      <c r="AA351" s="11"/>
      <c r="AB351" s="9">
        <f t="shared" si="128"/>
        <v>0</v>
      </c>
      <c r="AC351" s="11"/>
      <c r="AD351" s="9">
        <f t="shared" si="120"/>
        <v>0</v>
      </c>
      <c r="AE351" s="11"/>
      <c r="AF351" s="9">
        <f t="shared" si="121"/>
        <v>0</v>
      </c>
      <c r="AG351" s="11"/>
      <c r="AH351" s="9">
        <f t="shared" si="122"/>
        <v>0</v>
      </c>
      <c r="AI351" s="11"/>
      <c r="AJ351" s="9">
        <f t="shared" si="111"/>
        <v>0</v>
      </c>
      <c r="AK351" s="11"/>
      <c r="AL351" s="9">
        <f t="shared" si="112"/>
        <v>0</v>
      </c>
      <c r="AM351" s="10"/>
      <c r="AN351" s="12">
        <f t="shared" si="123"/>
        <v>0</v>
      </c>
      <c r="AO351" s="13">
        <f t="shared" si="129"/>
        <v>0</v>
      </c>
    </row>
    <row r="352" spans="1:41" hidden="1" x14ac:dyDescent="0.25">
      <c r="A352" s="14" t="s">
        <v>288</v>
      </c>
      <c r="B352" s="15" t="s">
        <v>328</v>
      </c>
      <c r="C352" s="48" t="s">
        <v>15</v>
      </c>
      <c r="D352" s="60">
        <v>342</v>
      </c>
      <c r="E352" s="70">
        <v>0</v>
      </c>
      <c r="F352" s="9">
        <f t="shared" si="124"/>
        <v>0</v>
      </c>
      <c r="G352" s="69">
        <v>0</v>
      </c>
      <c r="H352" s="9">
        <f t="shared" si="125"/>
        <v>0</v>
      </c>
      <c r="I352" s="10"/>
      <c r="J352" s="9">
        <f t="shared" si="113"/>
        <v>0</v>
      </c>
      <c r="K352" s="11"/>
      <c r="L352" s="9">
        <f t="shared" si="114"/>
        <v>0</v>
      </c>
      <c r="M352" s="10"/>
      <c r="N352" s="9">
        <f t="shared" si="126"/>
        <v>0</v>
      </c>
      <c r="O352" s="10"/>
      <c r="P352" s="9">
        <f t="shared" si="115"/>
        <v>0</v>
      </c>
      <c r="Q352" s="10"/>
      <c r="R352" s="9">
        <f t="shared" si="116"/>
        <v>0</v>
      </c>
      <c r="S352" s="10"/>
      <c r="T352" s="9">
        <f t="shared" si="117"/>
        <v>0</v>
      </c>
      <c r="U352" s="11"/>
      <c r="V352" s="9">
        <f t="shared" si="118"/>
        <v>0</v>
      </c>
      <c r="W352" s="11"/>
      <c r="X352" s="9">
        <f t="shared" si="119"/>
        <v>0</v>
      </c>
      <c r="Y352" s="10"/>
      <c r="Z352" s="9">
        <f t="shared" si="127"/>
        <v>0</v>
      </c>
      <c r="AA352" s="11"/>
      <c r="AB352" s="9">
        <f t="shared" si="128"/>
        <v>0</v>
      </c>
      <c r="AC352" s="11"/>
      <c r="AD352" s="9">
        <f t="shared" si="120"/>
        <v>0</v>
      </c>
      <c r="AE352" s="11"/>
      <c r="AF352" s="9">
        <f t="shared" si="121"/>
        <v>0</v>
      </c>
      <c r="AG352" s="11"/>
      <c r="AH352" s="9">
        <f t="shared" si="122"/>
        <v>0</v>
      </c>
      <c r="AI352" s="11"/>
      <c r="AJ352" s="9">
        <f t="shared" si="111"/>
        <v>0</v>
      </c>
      <c r="AK352" s="11"/>
      <c r="AL352" s="9">
        <f t="shared" si="112"/>
        <v>0</v>
      </c>
      <c r="AM352" s="10"/>
      <c r="AN352" s="12">
        <f t="shared" si="123"/>
        <v>0</v>
      </c>
      <c r="AO352" s="13">
        <f t="shared" si="129"/>
        <v>0</v>
      </c>
    </row>
    <row r="353" spans="1:41" hidden="1" x14ac:dyDescent="0.25">
      <c r="A353" s="14" t="s">
        <v>288</v>
      </c>
      <c r="B353" s="15" t="s">
        <v>330</v>
      </c>
      <c r="C353" s="48" t="s">
        <v>15</v>
      </c>
      <c r="D353" s="60">
        <v>341</v>
      </c>
      <c r="E353" s="70">
        <v>0</v>
      </c>
      <c r="F353" s="9">
        <f t="shared" si="124"/>
        <v>0</v>
      </c>
      <c r="G353" s="69">
        <v>0</v>
      </c>
      <c r="H353" s="9">
        <f t="shared" si="125"/>
        <v>0</v>
      </c>
      <c r="I353" s="10"/>
      <c r="J353" s="9">
        <f t="shared" si="113"/>
        <v>0</v>
      </c>
      <c r="K353" s="11"/>
      <c r="L353" s="9">
        <f t="shared" si="114"/>
        <v>0</v>
      </c>
      <c r="M353" s="10"/>
      <c r="N353" s="9">
        <f t="shared" si="126"/>
        <v>0</v>
      </c>
      <c r="O353" s="10"/>
      <c r="P353" s="9">
        <f t="shared" si="115"/>
        <v>0</v>
      </c>
      <c r="Q353" s="10"/>
      <c r="R353" s="9">
        <f t="shared" si="116"/>
        <v>0</v>
      </c>
      <c r="S353" s="10"/>
      <c r="T353" s="9">
        <f t="shared" si="117"/>
        <v>0</v>
      </c>
      <c r="U353" s="11"/>
      <c r="V353" s="9">
        <f t="shared" si="118"/>
        <v>0</v>
      </c>
      <c r="W353" s="11"/>
      <c r="X353" s="9">
        <f t="shared" si="119"/>
        <v>0</v>
      </c>
      <c r="Y353" s="10"/>
      <c r="Z353" s="9">
        <f t="shared" si="127"/>
        <v>0</v>
      </c>
      <c r="AA353" s="11"/>
      <c r="AB353" s="9">
        <f t="shared" si="128"/>
        <v>0</v>
      </c>
      <c r="AC353" s="11"/>
      <c r="AD353" s="9">
        <f t="shared" si="120"/>
        <v>0</v>
      </c>
      <c r="AE353" s="11"/>
      <c r="AF353" s="9">
        <f t="shared" si="121"/>
        <v>0</v>
      </c>
      <c r="AG353" s="11"/>
      <c r="AH353" s="9">
        <f t="shared" si="122"/>
        <v>0</v>
      </c>
      <c r="AI353" s="11"/>
      <c r="AJ353" s="9">
        <f t="shared" si="111"/>
        <v>0</v>
      </c>
      <c r="AK353" s="11"/>
      <c r="AL353" s="9">
        <f t="shared" si="112"/>
        <v>0</v>
      </c>
      <c r="AM353" s="10"/>
      <c r="AN353" s="12">
        <f t="shared" si="123"/>
        <v>0</v>
      </c>
      <c r="AO353" s="13">
        <f t="shared" si="129"/>
        <v>0</v>
      </c>
    </row>
    <row r="354" spans="1:41" hidden="1" x14ac:dyDescent="0.25">
      <c r="A354" s="14" t="s">
        <v>288</v>
      </c>
      <c r="B354" s="15" t="s">
        <v>329</v>
      </c>
      <c r="C354" s="48" t="s">
        <v>15</v>
      </c>
      <c r="D354" s="60">
        <v>341</v>
      </c>
      <c r="E354" s="70">
        <v>0</v>
      </c>
      <c r="F354" s="9">
        <f t="shared" si="124"/>
        <v>0</v>
      </c>
      <c r="G354" s="69">
        <v>0</v>
      </c>
      <c r="H354" s="9">
        <f t="shared" si="125"/>
        <v>0</v>
      </c>
      <c r="I354" s="10"/>
      <c r="J354" s="9">
        <f t="shared" si="113"/>
        <v>0</v>
      </c>
      <c r="K354" s="11"/>
      <c r="L354" s="9">
        <f t="shared" si="114"/>
        <v>0</v>
      </c>
      <c r="M354" s="10"/>
      <c r="N354" s="9">
        <f t="shared" si="126"/>
        <v>0</v>
      </c>
      <c r="O354" s="10"/>
      <c r="P354" s="9">
        <f t="shared" si="115"/>
        <v>0</v>
      </c>
      <c r="Q354" s="10"/>
      <c r="R354" s="9">
        <f t="shared" si="116"/>
        <v>0</v>
      </c>
      <c r="S354" s="10"/>
      <c r="T354" s="9">
        <f t="shared" si="117"/>
        <v>0</v>
      </c>
      <c r="U354" s="11"/>
      <c r="V354" s="9">
        <f t="shared" si="118"/>
        <v>0</v>
      </c>
      <c r="W354" s="11"/>
      <c r="X354" s="9">
        <f t="shared" si="119"/>
        <v>0</v>
      </c>
      <c r="Y354" s="10"/>
      <c r="Z354" s="9">
        <f t="shared" si="127"/>
        <v>0</v>
      </c>
      <c r="AA354" s="11"/>
      <c r="AB354" s="9">
        <f t="shared" si="128"/>
        <v>0</v>
      </c>
      <c r="AC354" s="11"/>
      <c r="AD354" s="9">
        <f t="shared" si="120"/>
        <v>0</v>
      </c>
      <c r="AE354" s="11"/>
      <c r="AF354" s="9">
        <f t="shared" si="121"/>
        <v>0</v>
      </c>
      <c r="AG354" s="11"/>
      <c r="AH354" s="9">
        <f t="shared" si="122"/>
        <v>0</v>
      </c>
      <c r="AI354" s="11"/>
      <c r="AJ354" s="9">
        <f t="shared" si="111"/>
        <v>0</v>
      </c>
      <c r="AK354" s="11"/>
      <c r="AL354" s="9">
        <f t="shared" si="112"/>
        <v>0</v>
      </c>
      <c r="AM354" s="10"/>
      <c r="AN354" s="12">
        <f t="shared" si="123"/>
        <v>0</v>
      </c>
      <c r="AO354" s="13">
        <f t="shared" si="129"/>
        <v>0</v>
      </c>
    </row>
    <row r="355" spans="1:41" hidden="1" x14ac:dyDescent="0.25">
      <c r="A355" s="14" t="s">
        <v>288</v>
      </c>
      <c r="B355" s="15" t="s">
        <v>395</v>
      </c>
      <c r="C355" s="48" t="s">
        <v>15</v>
      </c>
      <c r="D355" s="60">
        <v>341</v>
      </c>
      <c r="E355" s="70">
        <v>0</v>
      </c>
      <c r="F355" s="9">
        <f t="shared" si="124"/>
        <v>0</v>
      </c>
      <c r="G355" s="69">
        <v>0</v>
      </c>
      <c r="H355" s="9">
        <f t="shared" si="125"/>
        <v>0</v>
      </c>
      <c r="I355" s="10"/>
      <c r="J355" s="9">
        <f t="shared" si="113"/>
        <v>0</v>
      </c>
      <c r="K355" s="11"/>
      <c r="L355" s="9">
        <f t="shared" si="114"/>
        <v>0</v>
      </c>
      <c r="M355" s="10"/>
      <c r="N355" s="9">
        <f t="shared" si="126"/>
        <v>0</v>
      </c>
      <c r="O355" s="10"/>
      <c r="P355" s="9">
        <f t="shared" si="115"/>
        <v>0</v>
      </c>
      <c r="Q355" s="10"/>
      <c r="R355" s="9">
        <f t="shared" si="116"/>
        <v>0</v>
      </c>
      <c r="S355" s="10"/>
      <c r="T355" s="9">
        <f t="shared" si="117"/>
        <v>0</v>
      </c>
      <c r="U355" s="11"/>
      <c r="V355" s="9">
        <f t="shared" si="118"/>
        <v>0</v>
      </c>
      <c r="W355" s="11"/>
      <c r="X355" s="9">
        <f t="shared" si="119"/>
        <v>0</v>
      </c>
      <c r="Y355" s="10"/>
      <c r="Z355" s="9">
        <f t="shared" si="127"/>
        <v>0</v>
      </c>
      <c r="AA355" s="11"/>
      <c r="AB355" s="9">
        <f t="shared" si="128"/>
        <v>0</v>
      </c>
      <c r="AC355" s="11"/>
      <c r="AD355" s="9">
        <f t="shared" si="120"/>
        <v>0</v>
      </c>
      <c r="AE355" s="11"/>
      <c r="AF355" s="9">
        <f t="shared" si="121"/>
        <v>0</v>
      </c>
      <c r="AG355" s="11"/>
      <c r="AH355" s="9">
        <f t="shared" si="122"/>
        <v>0</v>
      </c>
      <c r="AI355" s="11"/>
      <c r="AJ355" s="9">
        <f t="shared" si="111"/>
        <v>0</v>
      </c>
      <c r="AK355" s="11"/>
      <c r="AL355" s="9">
        <f t="shared" si="112"/>
        <v>0</v>
      </c>
      <c r="AM355" s="10"/>
      <c r="AN355" s="12">
        <f t="shared" si="123"/>
        <v>0</v>
      </c>
      <c r="AO355" s="13">
        <f t="shared" si="129"/>
        <v>0</v>
      </c>
    </row>
    <row r="356" spans="1:41" hidden="1" x14ac:dyDescent="0.25">
      <c r="A356" s="14" t="s">
        <v>331</v>
      </c>
      <c r="B356" s="15" t="s">
        <v>332</v>
      </c>
      <c r="C356" s="44" t="s">
        <v>15</v>
      </c>
      <c r="D356" s="56">
        <v>68</v>
      </c>
      <c r="E356" s="70">
        <v>2</v>
      </c>
      <c r="F356" s="9">
        <f t="shared" si="124"/>
        <v>136</v>
      </c>
      <c r="G356" s="69">
        <v>0</v>
      </c>
      <c r="H356" s="9">
        <f t="shared" si="125"/>
        <v>0</v>
      </c>
      <c r="I356" s="10"/>
      <c r="J356" s="9">
        <f t="shared" si="113"/>
        <v>0</v>
      </c>
      <c r="K356" s="11"/>
      <c r="L356" s="9">
        <f t="shared" si="114"/>
        <v>0</v>
      </c>
      <c r="M356" s="11"/>
      <c r="N356" s="9">
        <f t="shared" si="126"/>
        <v>0</v>
      </c>
      <c r="O356" s="10"/>
      <c r="P356" s="9">
        <f t="shared" si="115"/>
        <v>0</v>
      </c>
      <c r="Q356" s="10"/>
      <c r="R356" s="9">
        <f t="shared" si="116"/>
        <v>0</v>
      </c>
      <c r="S356" s="72">
        <v>11</v>
      </c>
      <c r="T356" s="9">
        <f t="shared" si="117"/>
        <v>867.68</v>
      </c>
      <c r="U356" s="11"/>
      <c r="V356" s="9">
        <f t="shared" si="118"/>
        <v>0</v>
      </c>
      <c r="W356" s="11"/>
      <c r="X356" s="9">
        <f t="shared" si="119"/>
        <v>0</v>
      </c>
      <c r="Y356" s="10"/>
      <c r="Z356" s="9">
        <f t="shared" si="127"/>
        <v>0</v>
      </c>
      <c r="AA356" s="11"/>
      <c r="AB356" s="9">
        <f t="shared" si="128"/>
        <v>0</v>
      </c>
      <c r="AC356" s="11"/>
      <c r="AD356" s="9">
        <f t="shared" si="120"/>
        <v>0</v>
      </c>
      <c r="AE356" s="11"/>
      <c r="AF356" s="9">
        <f t="shared" si="121"/>
        <v>0</v>
      </c>
      <c r="AG356" s="11"/>
      <c r="AH356" s="9">
        <f t="shared" si="122"/>
        <v>0</v>
      </c>
      <c r="AI356" s="11"/>
      <c r="AJ356" s="9">
        <f>(AI356*D356)*1.16</f>
        <v>0</v>
      </c>
      <c r="AK356" s="11"/>
      <c r="AL356" s="9">
        <f t="shared" si="112"/>
        <v>0</v>
      </c>
      <c r="AM356" s="10"/>
      <c r="AN356" s="12">
        <f t="shared" si="123"/>
        <v>0</v>
      </c>
      <c r="AO356" s="13">
        <f t="shared" si="129"/>
        <v>1003.68</v>
      </c>
    </row>
    <row r="357" spans="1:41" hidden="1" x14ac:dyDescent="0.25">
      <c r="A357" s="14" t="s">
        <v>271</v>
      </c>
      <c r="B357" s="15" t="s">
        <v>516</v>
      </c>
      <c r="C357" s="17" t="s">
        <v>15</v>
      </c>
      <c r="D357" s="38">
        <v>68</v>
      </c>
      <c r="E357" s="70">
        <v>0</v>
      </c>
      <c r="F357" s="9">
        <f t="shared" si="124"/>
        <v>0</v>
      </c>
      <c r="G357" s="69">
        <v>0</v>
      </c>
      <c r="H357" s="9"/>
      <c r="I357" s="10"/>
      <c r="J357" s="9"/>
      <c r="K357" s="11"/>
      <c r="L357" s="9">
        <f t="shared" si="114"/>
        <v>0</v>
      </c>
      <c r="M357" s="11"/>
      <c r="N357" s="9"/>
      <c r="O357" s="10"/>
      <c r="P357" s="9"/>
      <c r="Q357" s="10"/>
      <c r="R357" s="9"/>
      <c r="S357" s="10"/>
      <c r="T357" s="9"/>
      <c r="U357" s="11"/>
      <c r="V357" s="9"/>
      <c r="W357" s="11"/>
      <c r="X357" s="9"/>
      <c r="Y357" s="10"/>
      <c r="Z357" s="9"/>
      <c r="AA357" s="11"/>
      <c r="AB357" s="9"/>
      <c r="AC357" s="11"/>
      <c r="AD357" s="9"/>
      <c r="AE357" s="11"/>
      <c r="AF357" s="9"/>
      <c r="AG357" s="11"/>
      <c r="AH357" s="9">
        <f t="shared" ref="AH357" si="130">(AG357*D357)*1.16</f>
        <v>0</v>
      </c>
      <c r="AI357" s="11"/>
      <c r="AJ357" s="9">
        <f t="shared" ref="AJ357:AJ420" si="131">(AI357*D357)*1.16</f>
        <v>0</v>
      </c>
      <c r="AK357" s="11"/>
      <c r="AL357" s="9">
        <f t="shared" si="112"/>
        <v>0</v>
      </c>
      <c r="AM357" s="10"/>
      <c r="AN357" s="12"/>
      <c r="AO357" s="13"/>
    </row>
    <row r="358" spans="1:41" ht="25.5" hidden="1" customHeight="1" x14ac:dyDescent="0.25">
      <c r="A358" s="14" t="s">
        <v>331</v>
      </c>
      <c r="B358" s="19" t="s">
        <v>333</v>
      </c>
      <c r="C358" s="44" t="s">
        <v>15</v>
      </c>
      <c r="D358" s="56">
        <v>275</v>
      </c>
      <c r="E358" s="70">
        <v>0</v>
      </c>
      <c r="F358" s="9">
        <f t="shared" si="124"/>
        <v>0</v>
      </c>
      <c r="G358" s="69">
        <v>0</v>
      </c>
      <c r="H358" s="9">
        <f t="shared" si="125"/>
        <v>0</v>
      </c>
      <c r="I358" s="10"/>
      <c r="J358" s="9">
        <f t="shared" si="113"/>
        <v>0</v>
      </c>
      <c r="K358" s="10"/>
      <c r="L358" s="9">
        <f t="shared" si="114"/>
        <v>0</v>
      </c>
      <c r="M358" s="10"/>
      <c r="N358" s="9">
        <f t="shared" si="126"/>
        <v>0</v>
      </c>
      <c r="O358" s="10"/>
      <c r="P358" s="9">
        <f t="shared" si="115"/>
        <v>0</v>
      </c>
      <c r="Q358" s="10"/>
      <c r="R358" s="9">
        <f t="shared" si="116"/>
        <v>0</v>
      </c>
      <c r="S358" s="72">
        <v>2</v>
      </c>
      <c r="T358" s="9">
        <f t="shared" si="117"/>
        <v>638</v>
      </c>
      <c r="U358" s="11"/>
      <c r="V358" s="9">
        <f t="shared" si="118"/>
        <v>0</v>
      </c>
      <c r="W358" s="11"/>
      <c r="X358" s="9">
        <f t="shared" si="119"/>
        <v>0</v>
      </c>
      <c r="Y358" s="10"/>
      <c r="Z358" s="9">
        <f t="shared" si="127"/>
        <v>0</v>
      </c>
      <c r="AA358" s="11">
        <v>1</v>
      </c>
      <c r="AB358" s="74">
        <f t="shared" si="128"/>
        <v>319</v>
      </c>
      <c r="AC358" s="11"/>
      <c r="AD358" s="9">
        <f t="shared" si="120"/>
        <v>0</v>
      </c>
      <c r="AE358" s="11"/>
      <c r="AF358" s="9">
        <f t="shared" si="121"/>
        <v>0</v>
      </c>
      <c r="AG358" s="71">
        <v>3</v>
      </c>
      <c r="AH358" s="9">
        <f t="shared" si="122"/>
        <v>956.99999999999989</v>
      </c>
      <c r="AI358" s="11"/>
      <c r="AJ358" s="9">
        <f t="shared" si="131"/>
        <v>0</v>
      </c>
      <c r="AK358" s="11"/>
      <c r="AL358" s="9">
        <f t="shared" si="112"/>
        <v>0</v>
      </c>
      <c r="AM358" s="10"/>
      <c r="AN358" s="12">
        <f t="shared" si="123"/>
        <v>0</v>
      </c>
      <c r="AO358" s="13">
        <f t="shared" si="129"/>
        <v>1914</v>
      </c>
    </row>
    <row r="359" spans="1:41" ht="25.5" hidden="1" customHeight="1" x14ac:dyDescent="0.25">
      <c r="A359" s="14" t="s">
        <v>331</v>
      </c>
      <c r="B359" s="19" t="s">
        <v>335</v>
      </c>
      <c r="C359" s="44" t="s">
        <v>15</v>
      </c>
      <c r="D359" s="56">
        <v>275</v>
      </c>
      <c r="E359" s="70">
        <v>2</v>
      </c>
      <c r="F359" s="9">
        <f t="shared" si="124"/>
        <v>550</v>
      </c>
      <c r="G359" s="69">
        <v>0</v>
      </c>
      <c r="H359" s="9">
        <f t="shared" si="125"/>
        <v>0</v>
      </c>
      <c r="I359" s="10"/>
      <c r="J359" s="9">
        <f t="shared" si="113"/>
        <v>0</v>
      </c>
      <c r="K359" s="10"/>
      <c r="L359" s="9">
        <f t="shared" si="114"/>
        <v>0</v>
      </c>
      <c r="M359" s="10"/>
      <c r="N359" s="9">
        <f t="shared" si="126"/>
        <v>0</v>
      </c>
      <c r="O359" s="10"/>
      <c r="P359" s="9">
        <f t="shared" si="115"/>
        <v>0</v>
      </c>
      <c r="Q359" s="10"/>
      <c r="R359" s="9">
        <f t="shared" si="116"/>
        <v>0</v>
      </c>
      <c r="S359" s="72">
        <v>5</v>
      </c>
      <c r="T359" s="9">
        <f t="shared" si="117"/>
        <v>1595</v>
      </c>
      <c r="U359" s="11"/>
      <c r="V359" s="9">
        <f t="shared" si="118"/>
        <v>0</v>
      </c>
      <c r="W359" s="11"/>
      <c r="X359" s="9">
        <f t="shared" si="119"/>
        <v>0</v>
      </c>
      <c r="Y359" s="10"/>
      <c r="Z359" s="9">
        <f t="shared" si="127"/>
        <v>0</v>
      </c>
      <c r="AA359" s="11">
        <v>1</v>
      </c>
      <c r="AB359" s="9">
        <f t="shared" si="128"/>
        <v>319</v>
      </c>
      <c r="AC359" s="11"/>
      <c r="AD359" s="9">
        <f t="shared" si="120"/>
        <v>0</v>
      </c>
      <c r="AE359" s="11"/>
      <c r="AF359" s="9">
        <f t="shared" si="121"/>
        <v>0</v>
      </c>
      <c r="AG359" s="71">
        <v>3</v>
      </c>
      <c r="AH359" s="9">
        <f t="shared" si="122"/>
        <v>956.99999999999989</v>
      </c>
      <c r="AI359" s="11"/>
      <c r="AJ359" s="9">
        <f t="shared" si="131"/>
        <v>0</v>
      </c>
      <c r="AK359" s="11"/>
      <c r="AL359" s="9">
        <f t="shared" si="112"/>
        <v>0</v>
      </c>
      <c r="AM359" s="10"/>
      <c r="AN359" s="12">
        <f t="shared" si="123"/>
        <v>0</v>
      </c>
      <c r="AO359" s="13">
        <f t="shared" si="129"/>
        <v>3421</v>
      </c>
    </row>
    <row r="360" spans="1:41" ht="25.5" hidden="1" customHeight="1" x14ac:dyDescent="0.25">
      <c r="A360" s="14" t="s">
        <v>331</v>
      </c>
      <c r="B360" s="19" t="s">
        <v>334</v>
      </c>
      <c r="C360" s="44" t="s">
        <v>15</v>
      </c>
      <c r="D360" s="56">
        <v>275</v>
      </c>
      <c r="E360" s="70">
        <v>0</v>
      </c>
      <c r="F360" s="9">
        <f t="shared" si="124"/>
        <v>0</v>
      </c>
      <c r="G360" s="69">
        <v>0</v>
      </c>
      <c r="H360" s="9">
        <f t="shared" si="125"/>
        <v>0</v>
      </c>
      <c r="I360" s="10"/>
      <c r="J360" s="9">
        <f t="shared" si="113"/>
        <v>0</v>
      </c>
      <c r="K360" s="11"/>
      <c r="L360" s="9">
        <f t="shared" si="114"/>
        <v>0</v>
      </c>
      <c r="M360" s="10"/>
      <c r="N360" s="9">
        <f t="shared" si="126"/>
        <v>0</v>
      </c>
      <c r="O360" s="10"/>
      <c r="P360" s="9">
        <f t="shared" si="115"/>
        <v>0</v>
      </c>
      <c r="Q360" s="10"/>
      <c r="R360" s="9">
        <f t="shared" si="116"/>
        <v>0</v>
      </c>
      <c r="S360" s="72">
        <v>2</v>
      </c>
      <c r="T360" s="9">
        <f t="shared" si="117"/>
        <v>638</v>
      </c>
      <c r="U360" s="11"/>
      <c r="V360" s="9">
        <f t="shared" si="118"/>
        <v>0</v>
      </c>
      <c r="W360" s="11"/>
      <c r="X360" s="9">
        <f t="shared" si="119"/>
        <v>0</v>
      </c>
      <c r="Y360" s="10"/>
      <c r="Z360" s="9">
        <f t="shared" si="127"/>
        <v>0</v>
      </c>
      <c r="AA360" s="11">
        <v>1</v>
      </c>
      <c r="AB360" s="74">
        <f t="shared" si="128"/>
        <v>319</v>
      </c>
      <c r="AC360" s="11"/>
      <c r="AD360" s="9">
        <f t="shared" si="120"/>
        <v>0</v>
      </c>
      <c r="AE360" s="11"/>
      <c r="AF360" s="9">
        <f t="shared" si="121"/>
        <v>0</v>
      </c>
      <c r="AG360" s="11"/>
      <c r="AH360" s="9">
        <f t="shared" si="122"/>
        <v>0</v>
      </c>
      <c r="AI360" s="11"/>
      <c r="AJ360" s="9">
        <f t="shared" si="131"/>
        <v>0</v>
      </c>
      <c r="AK360" s="11"/>
      <c r="AL360" s="9">
        <f t="shared" si="112"/>
        <v>0</v>
      </c>
      <c r="AM360" s="10"/>
      <c r="AN360" s="12">
        <f t="shared" si="123"/>
        <v>0</v>
      </c>
      <c r="AO360" s="13">
        <f t="shared" si="129"/>
        <v>957</v>
      </c>
    </row>
    <row r="361" spans="1:41" ht="23.25" hidden="1" customHeight="1" x14ac:dyDescent="0.25">
      <c r="A361" s="14" t="s">
        <v>331</v>
      </c>
      <c r="B361" s="19" t="s">
        <v>336</v>
      </c>
      <c r="C361" s="44" t="s">
        <v>15</v>
      </c>
      <c r="D361" s="56">
        <v>275</v>
      </c>
      <c r="E361" s="70">
        <v>0</v>
      </c>
      <c r="F361" s="9">
        <f t="shared" si="124"/>
        <v>0</v>
      </c>
      <c r="G361" s="69">
        <v>0</v>
      </c>
      <c r="H361" s="9">
        <f t="shared" si="125"/>
        <v>0</v>
      </c>
      <c r="I361" s="10"/>
      <c r="J361" s="9">
        <f t="shared" si="113"/>
        <v>0</v>
      </c>
      <c r="K361" s="11"/>
      <c r="L361" s="9">
        <f t="shared" si="114"/>
        <v>0</v>
      </c>
      <c r="M361" s="10"/>
      <c r="N361" s="9">
        <f t="shared" si="126"/>
        <v>0</v>
      </c>
      <c r="O361" s="10"/>
      <c r="P361" s="9">
        <f t="shared" si="115"/>
        <v>0</v>
      </c>
      <c r="Q361" s="10"/>
      <c r="R361" s="9">
        <f t="shared" si="116"/>
        <v>0</v>
      </c>
      <c r="S361" s="10"/>
      <c r="T361" s="9">
        <f t="shared" si="117"/>
        <v>0</v>
      </c>
      <c r="U361" s="11"/>
      <c r="V361" s="9">
        <f t="shared" si="118"/>
        <v>0</v>
      </c>
      <c r="W361" s="11"/>
      <c r="X361" s="9">
        <f t="shared" si="119"/>
        <v>0</v>
      </c>
      <c r="Y361" s="10"/>
      <c r="Z361" s="9">
        <f t="shared" si="127"/>
        <v>0</v>
      </c>
      <c r="AA361" s="11"/>
      <c r="AB361" s="9">
        <f t="shared" si="128"/>
        <v>0</v>
      </c>
      <c r="AC361" s="11"/>
      <c r="AD361" s="9">
        <f t="shared" si="120"/>
        <v>0</v>
      </c>
      <c r="AE361" s="11"/>
      <c r="AF361" s="9">
        <f t="shared" si="121"/>
        <v>0</v>
      </c>
      <c r="AG361" s="11"/>
      <c r="AH361" s="9">
        <f t="shared" si="122"/>
        <v>0</v>
      </c>
      <c r="AI361" s="11"/>
      <c r="AJ361" s="9">
        <f t="shared" si="131"/>
        <v>0</v>
      </c>
      <c r="AK361" s="11"/>
      <c r="AL361" s="9">
        <f t="shared" si="112"/>
        <v>0</v>
      </c>
      <c r="AM361" s="10"/>
      <c r="AN361" s="12">
        <f t="shared" si="123"/>
        <v>0</v>
      </c>
      <c r="AO361" s="13">
        <f t="shared" si="129"/>
        <v>0</v>
      </c>
    </row>
    <row r="362" spans="1:41" ht="25.5" hidden="1" customHeight="1" x14ac:dyDescent="0.25">
      <c r="A362" s="14" t="s">
        <v>331</v>
      </c>
      <c r="B362" s="19" t="s">
        <v>337</v>
      </c>
      <c r="C362" s="44" t="s">
        <v>15</v>
      </c>
      <c r="D362" s="56">
        <v>303</v>
      </c>
      <c r="E362" s="70">
        <v>0</v>
      </c>
      <c r="F362" s="9">
        <f t="shared" si="124"/>
        <v>0</v>
      </c>
      <c r="G362" s="69">
        <v>0</v>
      </c>
      <c r="H362" s="9">
        <f t="shared" si="125"/>
        <v>0</v>
      </c>
      <c r="I362" s="10"/>
      <c r="J362" s="9">
        <f t="shared" si="113"/>
        <v>0</v>
      </c>
      <c r="K362" s="11"/>
      <c r="L362" s="9">
        <f t="shared" si="114"/>
        <v>0</v>
      </c>
      <c r="M362" s="10"/>
      <c r="N362" s="9">
        <f t="shared" si="126"/>
        <v>0</v>
      </c>
      <c r="O362" s="10"/>
      <c r="P362" s="9">
        <f t="shared" si="115"/>
        <v>0</v>
      </c>
      <c r="Q362" s="10"/>
      <c r="R362" s="9">
        <f t="shared" si="116"/>
        <v>0</v>
      </c>
      <c r="S362" s="10"/>
      <c r="T362" s="9">
        <f t="shared" si="117"/>
        <v>0</v>
      </c>
      <c r="U362" s="11"/>
      <c r="V362" s="9">
        <f t="shared" si="118"/>
        <v>0</v>
      </c>
      <c r="W362" s="11"/>
      <c r="X362" s="9">
        <f t="shared" si="119"/>
        <v>0</v>
      </c>
      <c r="Y362" s="10"/>
      <c r="Z362" s="9">
        <f t="shared" si="127"/>
        <v>0</v>
      </c>
      <c r="AA362" s="11"/>
      <c r="AB362" s="9">
        <f t="shared" si="128"/>
        <v>0</v>
      </c>
      <c r="AC362" s="11"/>
      <c r="AD362" s="9">
        <f t="shared" si="120"/>
        <v>0</v>
      </c>
      <c r="AE362" s="11"/>
      <c r="AF362" s="9">
        <f t="shared" si="121"/>
        <v>0</v>
      </c>
      <c r="AG362" s="11"/>
      <c r="AH362" s="9">
        <f t="shared" si="122"/>
        <v>0</v>
      </c>
      <c r="AI362" s="11"/>
      <c r="AJ362" s="9">
        <f t="shared" si="131"/>
        <v>0</v>
      </c>
      <c r="AK362" s="11"/>
      <c r="AL362" s="9">
        <f t="shared" si="112"/>
        <v>0</v>
      </c>
      <c r="AM362" s="10"/>
      <c r="AN362" s="12">
        <f t="shared" si="123"/>
        <v>0</v>
      </c>
      <c r="AO362" s="13">
        <f t="shared" si="129"/>
        <v>0</v>
      </c>
    </row>
    <row r="363" spans="1:41" ht="25.5" hidden="1" customHeight="1" x14ac:dyDescent="0.25">
      <c r="A363" s="14" t="s">
        <v>331</v>
      </c>
      <c r="B363" s="19" t="s">
        <v>338</v>
      </c>
      <c r="C363" s="44" t="s">
        <v>15</v>
      </c>
      <c r="D363" s="56">
        <v>275</v>
      </c>
      <c r="E363" s="70">
        <v>0</v>
      </c>
      <c r="F363" s="9">
        <f t="shared" si="124"/>
        <v>0</v>
      </c>
      <c r="G363" s="69">
        <v>0</v>
      </c>
      <c r="H363" s="9">
        <f t="shared" si="125"/>
        <v>0</v>
      </c>
      <c r="I363" s="10"/>
      <c r="J363" s="9">
        <f t="shared" si="113"/>
        <v>0</v>
      </c>
      <c r="K363" s="11"/>
      <c r="L363" s="9">
        <f t="shared" si="114"/>
        <v>0</v>
      </c>
      <c r="M363" s="10"/>
      <c r="N363" s="9">
        <f t="shared" si="126"/>
        <v>0</v>
      </c>
      <c r="O363" s="10"/>
      <c r="P363" s="9">
        <f t="shared" si="115"/>
        <v>0</v>
      </c>
      <c r="Q363" s="79"/>
      <c r="R363" s="9">
        <f t="shared" si="116"/>
        <v>0</v>
      </c>
      <c r="S363" s="10"/>
      <c r="T363" s="9">
        <f t="shared" si="117"/>
        <v>0</v>
      </c>
      <c r="U363" s="11"/>
      <c r="V363" s="9">
        <f t="shared" si="118"/>
        <v>0</v>
      </c>
      <c r="W363" s="11"/>
      <c r="X363" s="9">
        <f t="shared" si="119"/>
        <v>0</v>
      </c>
      <c r="Y363" s="10"/>
      <c r="Z363" s="9">
        <f t="shared" si="127"/>
        <v>0</v>
      </c>
      <c r="AA363" s="11"/>
      <c r="AB363" s="9">
        <f t="shared" si="128"/>
        <v>0</v>
      </c>
      <c r="AC363" s="11"/>
      <c r="AD363" s="9">
        <f t="shared" si="120"/>
        <v>0</v>
      </c>
      <c r="AE363" s="11"/>
      <c r="AF363" s="9">
        <f t="shared" si="121"/>
        <v>0</v>
      </c>
      <c r="AG363" s="11"/>
      <c r="AH363" s="9">
        <f t="shared" si="122"/>
        <v>0</v>
      </c>
      <c r="AI363" s="11"/>
      <c r="AJ363" s="9">
        <f t="shared" si="131"/>
        <v>0</v>
      </c>
      <c r="AK363" s="11"/>
      <c r="AL363" s="9">
        <f t="shared" si="112"/>
        <v>0</v>
      </c>
      <c r="AM363" s="10"/>
      <c r="AN363" s="12">
        <f t="shared" si="123"/>
        <v>0</v>
      </c>
      <c r="AO363" s="13">
        <f t="shared" si="129"/>
        <v>0</v>
      </c>
    </row>
    <row r="364" spans="1:41" ht="25.5" hidden="1" customHeight="1" x14ac:dyDescent="0.25">
      <c r="A364" s="14" t="s">
        <v>331</v>
      </c>
      <c r="B364" s="19" t="s">
        <v>340</v>
      </c>
      <c r="C364" s="44" t="s">
        <v>15</v>
      </c>
      <c r="D364" s="56">
        <v>275</v>
      </c>
      <c r="E364" s="70">
        <v>2</v>
      </c>
      <c r="F364" s="9">
        <f t="shared" si="124"/>
        <v>550</v>
      </c>
      <c r="G364" s="69">
        <v>0</v>
      </c>
      <c r="H364" s="9">
        <f t="shared" si="125"/>
        <v>0</v>
      </c>
      <c r="I364" s="10"/>
      <c r="J364" s="9">
        <f t="shared" si="113"/>
        <v>0</v>
      </c>
      <c r="K364" s="11"/>
      <c r="L364" s="9">
        <f t="shared" si="114"/>
        <v>0</v>
      </c>
      <c r="M364" s="10"/>
      <c r="N364" s="9">
        <f t="shared" si="126"/>
        <v>0</v>
      </c>
      <c r="O364" s="10"/>
      <c r="P364" s="9">
        <f t="shared" si="115"/>
        <v>0</v>
      </c>
      <c r="Q364" s="79"/>
      <c r="R364" s="9">
        <f t="shared" si="116"/>
        <v>0</v>
      </c>
      <c r="S364" s="10"/>
      <c r="T364" s="9">
        <f t="shared" si="117"/>
        <v>0</v>
      </c>
      <c r="U364" s="11"/>
      <c r="V364" s="9">
        <f t="shared" si="118"/>
        <v>0</v>
      </c>
      <c r="W364" s="11"/>
      <c r="X364" s="9">
        <f t="shared" si="119"/>
        <v>0</v>
      </c>
      <c r="Y364" s="10"/>
      <c r="Z364" s="9">
        <f t="shared" si="127"/>
        <v>0</v>
      </c>
      <c r="AA364" s="11"/>
      <c r="AB364" s="9">
        <f t="shared" si="128"/>
        <v>0</v>
      </c>
      <c r="AC364" s="11"/>
      <c r="AD364" s="9">
        <f t="shared" si="120"/>
        <v>0</v>
      </c>
      <c r="AE364" s="11"/>
      <c r="AF364" s="9">
        <f t="shared" si="121"/>
        <v>0</v>
      </c>
      <c r="AG364" s="11"/>
      <c r="AH364" s="9">
        <f t="shared" si="122"/>
        <v>0</v>
      </c>
      <c r="AI364" s="11"/>
      <c r="AJ364" s="9">
        <f t="shared" si="131"/>
        <v>0</v>
      </c>
      <c r="AK364" s="11"/>
      <c r="AL364" s="9">
        <f t="shared" si="112"/>
        <v>0</v>
      </c>
      <c r="AM364" s="10"/>
      <c r="AN364" s="12">
        <f t="shared" si="123"/>
        <v>0</v>
      </c>
      <c r="AO364" s="13">
        <f t="shared" si="129"/>
        <v>550</v>
      </c>
    </row>
    <row r="365" spans="1:41" ht="25.5" hidden="1" customHeight="1" x14ac:dyDescent="0.25">
      <c r="A365" s="14" t="s">
        <v>331</v>
      </c>
      <c r="B365" s="19" t="s">
        <v>339</v>
      </c>
      <c r="C365" s="44" t="s">
        <v>15</v>
      </c>
      <c r="D365" s="56">
        <v>275</v>
      </c>
      <c r="E365" s="70">
        <v>0</v>
      </c>
      <c r="F365" s="9">
        <f t="shared" si="124"/>
        <v>0</v>
      </c>
      <c r="G365" s="69">
        <v>0</v>
      </c>
      <c r="H365" s="9">
        <f t="shared" si="125"/>
        <v>0</v>
      </c>
      <c r="I365" s="10"/>
      <c r="J365" s="9">
        <f t="shared" si="113"/>
        <v>0</v>
      </c>
      <c r="K365" s="11"/>
      <c r="L365" s="9">
        <f t="shared" si="114"/>
        <v>0</v>
      </c>
      <c r="M365" s="10"/>
      <c r="N365" s="9">
        <f t="shared" si="126"/>
        <v>0</v>
      </c>
      <c r="O365" s="10"/>
      <c r="P365" s="9">
        <f t="shared" si="115"/>
        <v>0</v>
      </c>
      <c r="Q365" s="79"/>
      <c r="R365" s="9">
        <f t="shared" si="116"/>
        <v>0</v>
      </c>
      <c r="S365" s="10"/>
      <c r="T365" s="9">
        <f t="shared" si="117"/>
        <v>0</v>
      </c>
      <c r="U365" s="71">
        <v>1</v>
      </c>
      <c r="V365" s="9">
        <f t="shared" si="118"/>
        <v>319</v>
      </c>
      <c r="W365" s="11"/>
      <c r="X365" s="9">
        <f t="shared" si="119"/>
        <v>0</v>
      </c>
      <c r="Y365" s="10"/>
      <c r="Z365" s="9">
        <f t="shared" si="127"/>
        <v>0</v>
      </c>
      <c r="AA365" s="11"/>
      <c r="AB365" s="9">
        <f t="shared" si="128"/>
        <v>0</v>
      </c>
      <c r="AC365" s="11"/>
      <c r="AD365" s="9">
        <f t="shared" si="120"/>
        <v>0</v>
      </c>
      <c r="AE365" s="11"/>
      <c r="AF365" s="9">
        <f t="shared" si="121"/>
        <v>0</v>
      </c>
      <c r="AG365" s="83">
        <v>1</v>
      </c>
      <c r="AH365" s="9">
        <f t="shared" si="122"/>
        <v>319</v>
      </c>
      <c r="AI365" s="11"/>
      <c r="AJ365" s="9">
        <f t="shared" si="131"/>
        <v>0</v>
      </c>
      <c r="AK365" s="11"/>
      <c r="AL365" s="9">
        <f t="shared" si="112"/>
        <v>0</v>
      </c>
      <c r="AM365" s="10"/>
      <c r="AN365" s="12">
        <f t="shared" si="123"/>
        <v>0</v>
      </c>
      <c r="AO365" s="13">
        <f t="shared" si="129"/>
        <v>638</v>
      </c>
    </row>
    <row r="366" spans="1:41" ht="25.5" hidden="1" customHeight="1" x14ac:dyDescent="0.25">
      <c r="A366" s="14" t="s">
        <v>331</v>
      </c>
      <c r="B366" s="19" t="s">
        <v>341</v>
      </c>
      <c r="C366" s="44" t="s">
        <v>15</v>
      </c>
      <c r="D366" s="56">
        <v>275</v>
      </c>
      <c r="E366" s="70">
        <v>0</v>
      </c>
      <c r="F366" s="9">
        <f t="shared" si="124"/>
        <v>0</v>
      </c>
      <c r="G366" s="69">
        <v>0</v>
      </c>
      <c r="H366" s="9">
        <f t="shared" si="125"/>
        <v>0</v>
      </c>
      <c r="I366" s="10"/>
      <c r="J366" s="9">
        <f t="shared" si="113"/>
        <v>0</v>
      </c>
      <c r="K366" s="11"/>
      <c r="L366" s="9">
        <f t="shared" si="114"/>
        <v>0</v>
      </c>
      <c r="M366" s="10"/>
      <c r="N366" s="9">
        <f t="shared" si="126"/>
        <v>0</v>
      </c>
      <c r="O366" s="10"/>
      <c r="P366" s="9">
        <f t="shared" si="115"/>
        <v>0</v>
      </c>
      <c r="Q366" s="10"/>
      <c r="R366" s="9">
        <f t="shared" si="116"/>
        <v>0</v>
      </c>
      <c r="S366" s="10"/>
      <c r="T366" s="9">
        <f t="shared" si="117"/>
        <v>0</v>
      </c>
      <c r="U366" s="11"/>
      <c r="V366" s="9">
        <f t="shared" si="118"/>
        <v>0</v>
      </c>
      <c r="W366" s="11"/>
      <c r="X366" s="9">
        <f t="shared" si="119"/>
        <v>0</v>
      </c>
      <c r="Y366" s="10"/>
      <c r="Z366" s="9">
        <f t="shared" si="127"/>
        <v>0</v>
      </c>
      <c r="AA366" s="11"/>
      <c r="AB366" s="9">
        <f t="shared" si="128"/>
        <v>0</v>
      </c>
      <c r="AC366" s="11"/>
      <c r="AD366" s="9">
        <f t="shared" si="120"/>
        <v>0</v>
      </c>
      <c r="AE366" s="11"/>
      <c r="AF366" s="9">
        <f t="shared" si="121"/>
        <v>0</v>
      </c>
      <c r="AG366" s="11"/>
      <c r="AH366" s="9">
        <f t="shared" si="122"/>
        <v>0</v>
      </c>
      <c r="AI366" s="11"/>
      <c r="AJ366" s="9">
        <f t="shared" si="131"/>
        <v>0</v>
      </c>
      <c r="AK366" s="11"/>
      <c r="AL366" s="9">
        <f t="shared" si="112"/>
        <v>0</v>
      </c>
      <c r="AM366" s="10"/>
      <c r="AN366" s="12">
        <f t="shared" si="123"/>
        <v>0</v>
      </c>
      <c r="AO366" s="13">
        <f t="shared" si="129"/>
        <v>0</v>
      </c>
    </row>
    <row r="367" spans="1:41" ht="25.5" hidden="1" customHeight="1" x14ac:dyDescent="0.25">
      <c r="A367" s="14" t="s">
        <v>331</v>
      </c>
      <c r="B367" s="19" t="s">
        <v>342</v>
      </c>
      <c r="C367" s="44" t="s">
        <v>15</v>
      </c>
      <c r="D367" s="56">
        <v>303</v>
      </c>
      <c r="E367" s="70">
        <v>0</v>
      </c>
      <c r="F367" s="9">
        <f t="shared" si="124"/>
        <v>0</v>
      </c>
      <c r="G367" s="69">
        <v>0</v>
      </c>
      <c r="H367" s="9">
        <f t="shared" si="125"/>
        <v>0</v>
      </c>
      <c r="I367" s="10"/>
      <c r="J367" s="9">
        <f t="shared" si="113"/>
        <v>0</v>
      </c>
      <c r="K367" s="11"/>
      <c r="L367" s="9">
        <f t="shared" si="114"/>
        <v>0</v>
      </c>
      <c r="M367" s="10"/>
      <c r="N367" s="9">
        <f t="shared" si="126"/>
        <v>0</v>
      </c>
      <c r="O367" s="10"/>
      <c r="P367" s="9">
        <f t="shared" si="115"/>
        <v>0</v>
      </c>
      <c r="Q367" s="10"/>
      <c r="R367" s="9">
        <f t="shared" si="116"/>
        <v>0</v>
      </c>
      <c r="S367" s="10"/>
      <c r="T367" s="9">
        <f t="shared" si="117"/>
        <v>0</v>
      </c>
      <c r="U367" s="11"/>
      <c r="V367" s="9">
        <f t="shared" si="118"/>
        <v>0</v>
      </c>
      <c r="W367" s="11"/>
      <c r="X367" s="9">
        <f t="shared" si="119"/>
        <v>0</v>
      </c>
      <c r="Y367" s="10"/>
      <c r="Z367" s="9">
        <f t="shared" si="127"/>
        <v>0</v>
      </c>
      <c r="AA367" s="11"/>
      <c r="AB367" s="9">
        <f t="shared" si="128"/>
        <v>0</v>
      </c>
      <c r="AC367" s="11"/>
      <c r="AD367" s="9">
        <f t="shared" si="120"/>
        <v>0</v>
      </c>
      <c r="AE367" s="11"/>
      <c r="AF367" s="9">
        <f t="shared" si="121"/>
        <v>0</v>
      </c>
      <c r="AG367" s="11"/>
      <c r="AH367" s="9">
        <f t="shared" si="122"/>
        <v>0</v>
      </c>
      <c r="AI367" s="11"/>
      <c r="AJ367" s="9">
        <f t="shared" si="131"/>
        <v>0</v>
      </c>
      <c r="AK367" s="11"/>
      <c r="AL367" s="9">
        <f t="shared" si="112"/>
        <v>0</v>
      </c>
      <c r="AM367" s="10"/>
      <c r="AN367" s="12">
        <f t="shared" si="123"/>
        <v>0</v>
      </c>
      <c r="AO367" s="13">
        <f t="shared" si="129"/>
        <v>0</v>
      </c>
    </row>
    <row r="368" spans="1:41" ht="25.5" hidden="1" customHeight="1" x14ac:dyDescent="0.25">
      <c r="A368" s="14" t="s">
        <v>331</v>
      </c>
      <c r="B368" s="19" t="s">
        <v>343</v>
      </c>
      <c r="C368" s="44" t="s">
        <v>15</v>
      </c>
      <c r="D368" s="56">
        <v>281.27999999999997</v>
      </c>
      <c r="E368" s="70">
        <v>0</v>
      </c>
      <c r="F368" s="9">
        <f t="shared" si="124"/>
        <v>0</v>
      </c>
      <c r="G368" s="69">
        <v>0</v>
      </c>
      <c r="H368" s="9">
        <f t="shared" si="125"/>
        <v>0</v>
      </c>
      <c r="I368" s="10"/>
      <c r="J368" s="9">
        <f t="shared" si="113"/>
        <v>0</v>
      </c>
      <c r="K368" s="11"/>
      <c r="L368" s="9">
        <f t="shared" si="114"/>
        <v>0</v>
      </c>
      <c r="M368" s="10"/>
      <c r="N368" s="9">
        <f t="shared" si="126"/>
        <v>0</v>
      </c>
      <c r="O368" s="10"/>
      <c r="P368" s="9">
        <f t="shared" si="115"/>
        <v>0</v>
      </c>
      <c r="Q368" s="10"/>
      <c r="R368" s="9">
        <f t="shared" si="116"/>
        <v>0</v>
      </c>
      <c r="S368" s="10"/>
      <c r="T368" s="9">
        <f t="shared" si="117"/>
        <v>0</v>
      </c>
      <c r="U368" s="11"/>
      <c r="V368" s="9">
        <f t="shared" si="118"/>
        <v>0</v>
      </c>
      <c r="W368" s="11"/>
      <c r="X368" s="9">
        <f t="shared" si="119"/>
        <v>0</v>
      </c>
      <c r="Y368" s="10"/>
      <c r="Z368" s="9">
        <f t="shared" si="127"/>
        <v>0</v>
      </c>
      <c r="AA368" s="11"/>
      <c r="AB368" s="9">
        <f t="shared" si="128"/>
        <v>0</v>
      </c>
      <c r="AC368" s="11"/>
      <c r="AD368" s="9">
        <f t="shared" si="120"/>
        <v>0</v>
      </c>
      <c r="AE368" s="11"/>
      <c r="AF368" s="9">
        <f t="shared" si="121"/>
        <v>0</v>
      </c>
      <c r="AG368" s="11"/>
      <c r="AH368" s="9">
        <f t="shared" si="122"/>
        <v>0</v>
      </c>
      <c r="AI368" s="11"/>
      <c r="AJ368" s="9">
        <f t="shared" si="131"/>
        <v>0</v>
      </c>
      <c r="AK368" s="11"/>
      <c r="AL368" s="9">
        <f t="shared" si="112"/>
        <v>0</v>
      </c>
      <c r="AM368" s="10"/>
      <c r="AN368" s="12">
        <f t="shared" si="123"/>
        <v>0</v>
      </c>
      <c r="AO368" s="13">
        <f t="shared" si="129"/>
        <v>0</v>
      </c>
    </row>
    <row r="369" spans="1:41" ht="25.5" hidden="1" customHeight="1" x14ac:dyDescent="0.25">
      <c r="A369" s="14" t="s">
        <v>331</v>
      </c>
      <c r="B369" s="19" t="s">
        <v>345</v>
      </c>
      <c r="C369" s="44" t="s">
        <v>15</v>
      </c>
      <c r="D369" s="56">
        <v>281.27999999999997</v>
      </c>
      <c r="E369" s="70">
        <v>0</v>
      </c>
      <c r="F369" s="9">
        <f t="shared" si="124"/>
        <v>0</v>
      </c>
      <c r="G369" s="69">
        <v>0</v>
      </c>
      <c r="H369" s="9">
        <f t="shared" si="125"/>
        <v>0</v>
      </c>
      <c r="I369" s="10"/>
      <c r="J369" s="9">
        <f t="shared" si="113"/>
        <v>0</v>
      </c>
      <c r="K369" s="11"/>
      <c r="L369" s="9">
        <f t="shared" si="114"/>
        <v>0</v>
      </c>
      <c r="M369" s="10"/>
      <c r="N369" s="9">
        <f t="shared" si="126"/>
        <v>0</v>
      </c>
      <c r="O369" s="10"/>
      <c r="P369" s="9">
        <f t="shared" si="115"/>
        <v>0</v>
      </c>
      <c r="Q369" s="10"/>
      <c r="R369" s="9">
        <f t="shared" si="116"/>
        <v>0</v>
      </c>
      <c r="S369" s="10"/>
      <c r="T369" s="9">
        <f t="shared" si="117"/>
        <v>0</v>
      </c>
      <c r="U369" s="11"/>
      <c r="V369" s="9">
        <f t="shared" si="118"/>
        <v>0</v>
      </c>
      <c r="W369" s="11"/>
      <c r="X369" s="9">
        <f t="shared" si="119"/>
        <v>0</v>
      </c>
      <c r="Y369" s="10"/>
      <c r="Z369" s="9">
        <f t="shared" si="127"/>
        <v>0</v>
      </c>
      <c r="AA369" s="11"/>
      <c r="AB369" s="9">
        <f t="shared" si="128"/>
        <v>0</v>
      </c>
      <c r="AC369" s="11"/>
      <c r="AD369" s="9">
        <f t="shared" si="120"/>
        <v>0</v>
      </c>
      <c r="AE369" s="11"/>
      <c r="AF369" s="9">
        <f t="shared" si="121"/>
        <v>0</v>
      </c>
      <c r="AG369" s="11"/>
      <c r="AH369" s="9">
        <f t="shared" si="122"/>
        <v>0</v>
      </c>
      <c r="AI369" s="11"/>
      <c r="AJ369" s="9">
        <f t="shared" si="131"/>
        <v>0</v>
      </c>
      <c r="AK369" s="11"/>
      <c r="AL369" s="9">
        <f t="shared" si="112"/>
        <v>0</v>
      </c>
      <c r="AM369" s="10"/>
      <c r="AN369" s="12">
        <f t="shared" si="123"/>
        <v>0</v>
      </c>
      <c r="AO369" s="13">
        <f t="shared" si="129"/>
        <v>0</v>
      </c>
    </row>
    <row r="370" spans="1:41" ht="25.5" hidden="1" customHeight="1" x14ac:dyDescent="0.25">
      <c r="A370" s="14" t="s">
        <v>331</v>
      </c>
      <c r="B370" s="19" t="s">
        <v>344</v>
      </c>
      <c r="C370" s="44" t="s">
        <v>15</v>
      </c>
      <c r="D370" s="56">
        <v>281.27999999999997</v>
      </c>
      <c r="E370" s="70">
        <v>0</v>
      </c>
      <c r="F370" s="9">
        <f t="shared" si="124"/>
        <v>0</v>
      </c>
      <c r="G370" s="69">
        <v>0</v>
      </c>
      <c r="H370" s="9">
        <f t="shared" si="125"/>
        <v>0</v>
      </c>
      <c r="I370" s="10"/>
      <c r="J370" s="9">
        <f t="shared" si="113"/>
        <v>0</v>
      </c>
      <c r="K370" s="11"/>
      <c r="L370" s="9">
        <f t="shared" si="114"/>
        <v>0</v>
      </c>
      <c r="M370" s="10"/>
      <c r="N370" s="9">
        <f t="shared" si="126"/>
        <v>0</v>
      </c>
      <c r="O370" s="10"/>
      <c r="P370" s="9">
        <f t="shared" si="115"/>
        <v>0</v>
      </c>
      <c r="Q370" s="10"/>
      <c r="R370" s="9">
        <f t="shared" si="116"/>
        <v>0</v>
      </c>
      <c r="S370" s="10"/>
      <c r="T370" s="9">
        <f t="shared" si="117"/>
        <v>0</v>
      </c>
      <c r="U370" s="11"/>
      <c r="V370" s="9">
        <f t="shared" si="118"/>
        <v>0</v>
      </c>
      <c r="W370" s="11"/>
      <c r="X370" s="9">
        <f t="shared" si="119"/>
        <v>0</v>
      </c>
      <c r="Y370" s="10"/>
      <c r="Z370" s="9">
        <f t="shared" si="127"/>
        <v>0</v>
      </c>
      <c r="AA370" s="11"/>
      <c r="AB370" s="9">
        <f t="shared" si="128"/>
        <v>0</v>
      </c>
      <c r="AC370" s="11"/>
      <c r="AD370" s="9">
        <f t="shared" si="120"/>
        <v>0</v>
      </c>
      <c r="AE370" s="11"/>
      <c r="AF370" s="9">
        <f t="shared" si="121"/>
        <v>0</v>
      </c>
      <c r="AG370" s="11"/>
      <c r="AH370" s="9">
        <f t="shared" si="122"/>
        <v>0</v>
      </c>
      <c r="AI370" s="11"/>
      <c r="AJ370" s="9">
        <f t="shared" si="131"/>
        <v>0</v>
      </c>
      <c r="AK370" s="11"/>
      <c r="AL370" s="9">
        <f t="shared" si="112"/>
        <v>0</v>
      </c>
      <c r="AM370" s="10"/>
      <c r="AN370" s="12">
        <f t="shared" si="123"/>
        <v>0</v>
      </c>
      <c r="AO370" s="13">
        <f t="shared" si="129"/>
        <v>0</v>
      </c>
    </row>
    <row r="371" spans="1:41" ht="25.5" hidden="1" customHeight="1" x14ac:dyDescent="0.25">
      <c r="A371" s="14" t="s">
        <v>331</v>
      </c>
      <c r="B371" s="19" t="s">
        <v>346</v>
      </c>
      <c r="C371" s="44" t="s">
        <v>15</v>
      </c>
      <c r="D371" s="56">
        <v>281.27999999999997</v>
      </c>
      <c r="E371" s="70">
        <v>0</v>
      </c>
      <c r="F371" s="9">
        <f t="shared" si="124"/>
        <v>0</v>
      </c>
      <c r="G371" s="69">
        <v>0</v>
      </c>
      <c r="H371" s="9">
        <f t="shared" si="125"/>
        <v>0</v>
      </c>
      <c r="I371" s="10"/>
      <c r="J371" s="9">
        <f t="shared" si="113"/>
        <v>0</v>
      </c>
      <c r="K371" s="11"/>
      <c r="L371" s="9">
        <f t="shared" si="114"/>
        <v>0</v>
      </c>
      <c r="M371" s="10"/>
      <c r="N371" s="9">
        <f t="shared" si="126"/>
        <v>0</v>
      </c>
      <c r="O371" s="10"/>
      <c r="P371" s="9">
        <f t="shared" si="115"/>
        <v>0</v>
      </c>
      <c r="Q371" s="10"/>
      <c r="R371" s="9">
        <f t="shared" si="116"/>
        <v>0</v>
      </c>
      <c r="S371" s="10"/>
      <c r="T371" s="9">
        <f t="shared" si="117"/>
        <v>0</v>
      </c>
      <c r="U371" s="11"/>
      <c r="V371" s="9">
        <f t="shared" si="118"/>
        <v>0</v>
      </c>
      <c r="W371" s="11"/>
      <c r="X371" s="9">
        <f t="shared" si="119"/>
        <v>0</v>
      </c>
      <c r="Y371" s="10"/>
      <c r="Z371" s="9">
        <f t="shared" si="127"/>
        <v>0</v>
      </c>
      <c r="AA371" s="11"/>
      <c r="AB371" s="9">
        <f t="shared" si="128"/>
        <v>0</v>
      </c>
      <c r="AC371" s="11"/>
      <c r="AD371" s="9">
        <f t="shared" si="120"/>
        <v>0</v>
      </c>
      <c r="AE371" s="11"/>
      <c r="AF371" s="9">
        <f t="shared" si="121"/>
        <v>0</v>
      </c>
      <c r="AG371" s="11"/>
      <c r="AH371" s="9">
        <f t="shared" si="122"/>
        <v>0</v>
      </c>
      <c r="AI371" s="11"/>
      <c r="AJ371" s="9">
        <f t="shared" si="131"/>
        <v>0</v>
      </c>
      <c r="AK371" s="11"/>
      <c r="AL371" s="9">
        <f t="shared" si="112"/>
        <v>0</v>
      </c>
      <c r="AM371" s="10"/>
      <c r="AN371" s="12">
        <f t="shared" si="123"/>
        <v>0</v>
      </c>
      <c r="AO371" s="13">
        <f t="shared" si="129"/>
        <v>0</v>
      </c>
    </row>
    <row r="372" spans="1:41" ht="25.5" hidden="1" x14ac:dyDescent="0.25">
      <c r="A372" s="14" t="s">
        <v>331</v>
      </c>
      <c r="B372" s="19" t="s">
        <v>475</v>
      </c>
      <c r="C372" s="44" t="s">
        <v>15</v>
      </c>
      <c r="D372" s="56">
        <v>287</v>
      </c>
      <c r="E372" s="70">
        <v>0</v>
      </c>
      <c r="F372" s="9">
        <f t="shared" si="124"/>
        <v>0</v>
      </c>
      <c r="G372" s="69">
        <v>0</v>
      </c>
      <c r="H372" s="9">
        <f t="shared" si="125"/>
        <v>0</v>
      </c>
      <c r="I372" s="10"/>
      <c r="J372" s="9">
        <f t="shared" si="113"/>
        <v>0</v>
      </c>
      <c r="K372" s="11"/>
      <c r="L372" s="9">
        <f t="shared" si="114"/>
        <v>0</v>
      </c>
      <c r="M372" s="10"/>
      <c r="N372" s="9">
        <f t="shared" si="126"/>
        <v>0</v>
      </c>
      <c r="O372" s="10"/>
      <c r="P372" s="9">
        <f t="shared" si="115"/>
        <v>0</v>
      </c>
      <c r="Q372" s="10"/>
      <c r="R372" s="9">
        <f t="shared" si="116"/>
        <v>0</v>
      </c>
      <c r="S372" s="10"/>
      <c r="T372" s="9">
        <f t="shared" si="117"/>
        <v>0</v>
      </c>
      <c r="U372" s="11"/>
      <c r="V372" s="9">
        <f t="shared" si="118"/>
        <v>0</v>
      </c>
      <c r="W372" s="11"/>
      <c r="X372" s="9">
        <f t="shared" si="119"/>
        <v>0</v>
      </c>
      <c r="Y372" s="10"/>
      <c r="Z372" s="9">
        <f t="shared" si="127"/>
        <v>0</v>
      </c>
      <c r="AA372" s="11"/>
      <c r="AB372" s="9">
        <f t="shared" si="128"/>
        <v>0</v>
      </c>
      <c r="AC372" s="11"/>
      <c r="AD372" s="9">
        <f t="shared" si="120"/>
        <v>0</v>
      </c>
      <c r="AE372" s="11"/>
      <c r="AF372" s="9">
        <f t="shared" si="121"/>
        <v>0</v>
      </c>
      <c r="AG372" s="11"/>
      <c r="AH372" s="9">
        <f t="shared" si="122"/>
        <v>0</v>
      </c>
      <c r="AI372" s="11"/>
      <c r="AJ372" s="9">
        <f t="shared" si="131"/>
        <v>0</v>
      </c>
      <c r="AK372" s="11"/>
      <c r="AL372" s="9">
        <f t="shared" si="112"/>
        <v>0</v>
      </c>
      <c r="AM372" s="10"/>
      <c r="AN372" s="12">
        <f t="shared" si="123"/>
        <v>0</v>
      </c>
      <c r="AO372" s="13">
        <f t="shared" si="129"/>
        <v>0</v>
      </c>
    </row>
    <row r="373" spans="1:41" ht="25.5" hidden="1" x14ac:dyDescent="0.25">
      <c r="A373" s="14" t="s">
        <v>331</v>
      </c>
      <c r="B373" s="19" t="s">
        <v>477</v>
      </c>
      <c r="C373" s="44" t="s">
        <v>15</v>
      </c>
      <c r="D373" s="56">
        <v>287</v>
      </c>
      <c r="E373" s="70">
        <v>0</v>
      </c>
      <c r="F373" s="9">
        <f t="shared" si="124"/>
        <v>0</v>
      </c>
      <c r="G373" s="69">
        <v>0</v>
      </c>
      <c r="H373" s="9">
        <f t="shared" si="125"/>
        <v>0</v>
      </c>
      <c r="I373" s="10"/>
      <c r="J373" s="9">
        <f t="shared" si="113"/>
        <v>0</v>
      </c>
      <c r="K373" s="11"/>
      <c r="L373" s="9">
        <f t="shared" si="114"/>
        <v>0</v>
      </c>
      <c r="M373" s="10"/>
      <c r="N373" s="9">
        <f t="shared" si="126"/>
        <v>0</v>
      </c>
      <c r="O373" s="10"/>
      <c r="P373" s="9">
        <f t="shared" si="115"/>
        <v>0</v>
      </c>
      <c r="Q373" s="10"/>
      <c r="R373" s="9">
        <f t="shared" si="116"/>
        <v>0</v>
      </c>
      <c r="S373" s="10"/>
      <c r="T373" s="9">
        <f t="shared" si="117"/>
        <v>0</v>
      </c>
      <c r="U373" s="11"/>
      <c r="V373" s="9">
        <f t="shared" si="118"/>
        <v>0</v>
      </c>
      <c r="W373" s="11"/>
      <c r="X373" s="9">
        <f t="shared" si="119"/>
        <v>0</v>
      </c>
      <c r="Y373" s="10"/>
      <c r="Z373" s="9">
        <f t="shared" si="127"/>
        <v>0</v>
      </c>
      <c r="AA373" s="11"/>
      <c r="AB373" s="9">
        <f t="shared" si="128"/>
        <v>0</v>
      </c>
      <c r="AC373" s="11"/>
      <c r="AD373" s="9">
        <f t="shared" si="120"/>
        <v>0</v>
      </c>
      <c r="AE373" s="11"/>
      <c r="AF373" s="9">
        <f t="shared" si="121"/>
        <v>0</v>
      </c>
      <c r="AG373" s="11"/>
      <c r="AH373" s="9">
        <f t="shared" si="122"/>
        <v>0</v>
      </c>
      <c r="AI373" s="11"/>
      <c r="AJ373" s="9">
        <f t="shared" si="131"/>
        <v>0</v>
      </c>
      <c r="AK373" s="11"/>
      <c r="AL373" s="9">
        <f t="shared" si="112"/>
        <v>0</v>
      </c>
      <c r="AM373" s="10"/>
      <c r="AN373" s="12">
        <f t="shared" si="123"/>
        <v>0</v>
      </c>
      <c r="AO373" s="13">
        <f t="shared" si="129"/>
        <v>0</v>
      </c>
    </row>
    <row r="374" spans="1:41" ht="25.5" hidden="1" x14ac:dyDescent="0.25">
      <c r="A374" s="14" t="s">
        <v>331</v>
      </c>
      <c r="B374" s="19" t="s">
        <v>478</v>
      </c>
      <c r="C374" s="44" t="s">
        <v>15</v>
      </c>
      <c r="D374" s="56">
        <v>287</v>
      </c>
      <c r="E374" s="70">
        <v>0</v>
      </c>
      <c r="F374" s="9">
        <f t="shared" si="124"/>
        <v>0</v>
      </c>
      <c r="G374" s="69">
        <v>0</v>
      </c>
      <c r="H374" s="9">
        <f t="shared" si="125"/>
        <v>0</v>
      </c>
      <c r="I374" s="10"/>
      <c r="J374" s="9">
        <f t="shared" si="113"/>
        <v>0</v>
      </c>
      <c r="K374" s="11"/>
      <c r="L374" s="9">
        <f t="shared" si="114"/>
        <v>0</v>
      </c>
      <c r="M374" s="10"/>
      <c r="N374" s="9">
        <f t="shared" si="126"/>
        <v>0</v>
      </c>
      <c r="O374" s="10"/>
      <c r="P374" s="9">
        <f t="shared" si="115"/>
        <v>0</v>
      </c>
      <c r="Q374" s="10"/>
      <c r="R374" s="9">
        <f t="shared" si="116"/>
        <v>0</v>
      </c>
      <c r="S374" s="10"/>
      <c r="T374" s="9">
        <f t="shared" si="117"/>
        <v>0</v>
      </c>
      <c r="U374" s="11"/>
      <c r="V374" s="9">
        <f t="shared" si="118"/>
        <v>0</v>
      </c>
      <c r="W374" s="11"/>
      <c r="X374" s="9">
        <f t="shared" si="119"/>
        <v>0</v>
      </c>
      <c r="Y374" s="10"/>
      <c r="Z374" s="9">
        <f t="shared" si="127"/>
        <v>0</v>
      </c>
      <c r="AA374" s="11"/>
      <c r="AB374" s="9">
        <f t="shared" si="128"/>
        <v>0</v>
      </c>
      <c r="AC374" s="11"/>
      <c r="AD374" s="9">
        <f t="shared" si="120"/>
        <v>0</v>
      </c>
      <c r="AE374" s="11"/>
      <c r="AF374" s="9">
        <f t="shared" si="121"/>
        <v>0</v>
      </c>
      <c r="AG374" s="11"/>
      <c r="AH374" s="9">
        <f t="shared" si="122"/>
        <v>0</v>
      </c>
      <c r="AI374" s="11"/>
      <c r="AJ374" s="9">
        <f t="shared" si="131"/>
        <v>0</v>
      </c>
      <c r="AK374" s="11"/>
      <c r="AL374" s="9">
        <f t="shared" si="112"/>
        <v>0</v>
      </c>
      <c r="AM374" s="10"/>
      <c r="AN374" s="12">
        <f t="shared" si="123"/>
        <v>0</v>
      </c>
      <c r="AO374" s="13">
        <f t="shared" si="129"/>
        <v>0</v>
      </c>
    </row>
    <row r="375" spans="1:41" hidden="1" x14ac:dyDescent="0.25">
      <c r="A375" s="14" t="s">
        <v>271</v>
      </c>
      <c r="B375" s="19" t="s">
        <v>518</v>
      </c>
      <c r="C375" s="17" t="s">
        <v>15</v>
      </c>
      <c r="D375" s="38">
        <v>300</v>
      </c>
      <c r="E375" s="70">
        <v>0</v>
      </c>
      <c r="F375" s="9">
        <f t="shared" si="124"/>
        <v>0</v>
      </c>
      <c r="G375" s="69">
        <v>0</v>
      </c>
      <c r="H375" s="9">
        <f t="shared" si="125"/>
        <v>0</v>
      </c>
      <c r="I375" s="10"/>
      <c r="J375" s="9">
        <f t="shared" si="113"/>
        <v>0</v>
      </c>
      <c r="K375" s="11"/>
      <c r="L375" s="9">
        <f>(K375*D375)*1.16</f>
        <v>0</v>
      </c>
      <c r="M375" s="10">
        <f>1+7</f>
        <v>8</v>
      </c>
      <c r="N375" s="9">
        <f t="shared" si="126"/>
        <v>2784</v>
      </c>
      <c r="O375" s="10"/>
      <c r="P375" s="9">
        <f t="shared" si="115"/>
        <v>0</v>
      </c>
      <c r="Q375" s="10"/>
      <c r="R375" s="9">
        <f t="shared" si="116"/>
        <v>0</v>
      </c>
      <c r="S375" s="10"/>
      <c r="T375" s="9">
        <f t="shared" si="117"/>
        <v>0</v>
      </c>
      <c r="U375" s="11"/>
      <c r="V375" s="9">
        <f t="shared" si="118"/>
        <v>0</v>
      </c>
      <c r="W375" s="11"/>
      <c r="X375" s="9">
        <f t="shared" si="119"/>
        <v>0</v>
      </c>
      <c r="Y375" s="10"/>
      <c r="Z375" s="9">
        <f t="shared" si="127"/>
        <v>0</v>
      </c>
      <c r="AA375" s="11"/>
      <c r="AB375" s="9">
        <f t="shared" si="128"/>
        <v>0</v>
      </c>
      <c r="AC375" s="11"/>
      <c r="AD375" s="9">
        <f t="shared" si="120"/>
        <v>0</v>
      </c>
      <c r="AE375" s="11"/>
      <c r="AF375" s="9">
        <f t="shared" si="121"/>
        <v>0</v>
      </c>
      <c r="AG375" s="11"/>
      <c r="AH375" s="9">
        <f t="shared" si="122"/>
        <v>0</v>
      </c>
      <c r="AI375" s="11"/>
      <c r="AJ375" s="9">
        <f t="shared" si="131"/>
        <v>0</v>
      </c>
      <c r="AK375" s="11"/>
      <c r="AL375" s="9">
        <f t="shared" si="112"/>
        <v>0</v>
      </c>
      <c r="AM375" s="10"/>
      <c r="AN375" s="12">
        <f t="shared" si="123"/>
        <v>0</v>
      </c>
      <c r="AO375" s="13">
        <f t="shared" si="129"/>
        <v>2784</v>
      </c>
    </row>
    <row r="376" spans="1:41" hidden="1" x14ac:dyDescent="0.25">
      <c r="A376" s="14" t="s">
        <v>271</v>
      </c>
      <c r="B376" s="19" t="s">
        <v>519</v>
      </c>
      <c r="C376" s="17" t="s">
        <v>15</v>
      </c>
      <c r="D376" s="38">
        <v>300</v>
      </c>
      <c r="E376" s="70">
        <v>0</v>
      </c>
      <c r="F376" s="9">
        <f t="shared" si="124"/>
        <v>0</v>
      </c>
      <c r="G376" s="69">
        <v>0</v>
      </c>
      <c r="H376" s="9">
        <f t="shared" si="125"/>
        <v>0</v>
      </c>
      <c r="I376" s="10"/>
      <c r="J376" s="9">
        <f t="shared" si="113"/>
        <v>0</v>
      </c>
      <c r="K376" s="11"/>
      <c r="L376" s="9">
        <f>(K376*D376)*1.16</f>
        <v>0</v>
      </c>
      <c r="M376" s="10">
        <f>7+11</f>
        <v>18</v>
      </c>
      <c r="N376" s="9">
        <f t="shared" si="126"/>
        <v>6264</v>
      </c>
      <c r="O376" s="10"/>
      <c r="P376" s="9">
        <f t="shared" si="115"/>
        <v>0</v>
      </c>
      <c r="Q376" s="10"/>
      <c r="R376" s="9">
        <f t="shared" si="116"/>
        <v>0</v>
      </c>
      <c r="S376" s="10"/>
      <c r="T376" s="9">
        <f t="shared" si="117"/>
        <v>0</v>
      </c>
      <c r="U376" s="11"/>
      <c r="V376" s="9">
        <f t="shared" si="118"/>
        <v>0</v>
      </c>
      <c r="W376" s="11"/>
      <c r="X376" s="9">
        <f t="shared" si="119"/>
        <v>0</v>
      </c>
      <c r="Y376" s="10"/>
      <c r="Z376" s="9">
        <f t="shared" si="127"/>
        <v>0</v>
      </c>
      <c r="AA376" s="11"/>
      <c r="AB376" s="9">
        <f t="shared" si="128"/>
        <v>0</v>
      </c>
      <c r="AC376" s="11"/>
      <c r="AD376" s="9">
        <f t="shared" si="120"/>
        <v>0</v>
      </c>
      <c r="AE376" s="11"/>
      <c r="AF376" s="9">
        <f t="shared" si="121"/>
        <v>0</v>
      </c>
      <c r="AG376" s="11"/>
      <c r="AH376" s="9">
        <f t="shared" si="122"/>
        <v>0</v>
      </c>
      <c r="AI376" s="11"/>
      <c r="AJ376" s="9">
        <f t="shared" si="131"/>
        <v>0</v>
      </c>
      <c r="AK376" s="11"/>
      <c r="AL376" s="9">
        <f t="shared" si="112"/>
        <v>0</v>
      </c>
      <c r="AM376" s="10"/>
      <c r="AN376" s="12">
        <f t="shared" si="123"/>
        <v>0</v>
      </c>
      <c r="AO376" s="13">
        <f t="shared" si="129"/>
        <v>6264</v>
      </c>
    </row>
    <row r="377" spans="1:41" hidden="1" x14ac:dyDescent="0.25">
      <c r="A377" s="14" t="s">
        <v>271</v>
      </c>
      <c r="B377" s="19" t="s">
        <v>520</v>
      </c>
      <c r="C377" s="17" t="s">
        <v>15</v>
      </c>
      <c r="D377" s="38">
        <v>300</v>
      </c>
      <c r="E377" s="70">
        <v>0</v>
      </c>
      <c r="F377" s="9">
        <f t="shared" si="124"/>
        <v>0</v>
      </c>
      <c r="G377" s="69">
        <v>0</v>
      </c>
      <c r="H377" s="9">
        <f t="shared" si="125"/>
        <v>0</v>
      </c>
      <c r="I377" s="10"/>
      <c r="J377" s="9">
        <f t="shared" si="113"/>
        <v>0</v>
      </c>
      <c r="K377" s="11"/>
      <c r="L377" s="9">
        <f>(K377*D377)*1.16</f>
        <v>0</v>
      </c>
      <c r="M377" s="10">
        <f>5+2</f>
        <v>7</v>
      </c>
      <c r="N377" s="9">
        <f t="shared" si="126"/>
        <v>2436</v>
      </c>
      <c r="O377" s="10"/>
      <c r="P377" s="9">
        <f t="shared" si="115"/>
        <v>0</v>
      </c>
      <c r="Q377" s="10"/>
      <c r="R377" s="9">
        <f t="shared" si="116"/>
        <v>0</v>
      </c>
      <c r="S377" s="10"/>
      <c r="T377" s="9">
        <f t="shared" si="117"/>
        <v>0</v>
      </c>
      <c r="U377" s="11"/>
      <c r="V377" s="9">
        <f t="shared" si="118"/>
        <v>0</v>
      </c>
      <c r="W377" s="11"/>
      <c r="X377" s="9">
        <f t="shared" si="119"/>
        <v>0</v>
      </c>
      <c r="Y377" s="10"/>
      <c r="Z377" s="9">
        <f t="shared" si="127"/>
        <v>0</v>
      </c>
      <c r="AA377" s="11"/>
      <c r="AB377" s="9">
        <f t="shared" si="128"/>
        <v>0</v>
      </c>
      <c r="AC377" s="11"/>
      <c r="AD377" s="9">
        <f t="shared" si="120"/>
        <v>0</v>
      </c>
      <c r="AE377" s="11"/>
      <c r="AF377" s="9">
        <f t="shared" si="121"/>
        <v>0</v>
      </c>
      <c r="AG377" s="11"/>
      <c r="AH377" s="9">
        <f t="shared" si="122"/>
        <v>0</v>
      </c>
      <c r="AI377" s="11"/>
      <c r="AJ377" s="9">
        <f t="shared" si="131"/>
        <v>0</v>
      </c>
      <c r="AK377" s="11"/>
      <c r="AL377" s="9">
        <f t="shared" si="112"/>
        <v>0</v>
      </c>
      <c r="AM377" s="10"/>
      <c r="AN377" s="12">
        <f t="shared" si="123"/>
        <v>0</v>
      </c>
      <c r="AO377" s="13">
        <f t="shared" si="129"/>
        <v>2436</v>
      </c>
    </row>
    <row r="378" spans="1:41" hidden="1" x14ac:dyDescent="0.25">
      <c r="A378" s="14" t="s">
        <v>271</v>
      </c>
      <c r="B378" s="19" t="s">
        <v>521</v>
      </c>
      <c r="C378" s="17" t="s">
        <v>15</v>
      </c>
      <c r="D378" s="38">
        <v>300</v>
      </c>
      <c r="E378" s="70">
        <v>0</v>
      </c>
      <c r="F378" s="9">
        <f t="shared" si="124"/>
        <v>0</v>
      </c>
      <c r="G378" s="69">
        <v>0</v>
      </c>
      <c r="H378" s="9">
        <f t="shared" si="125"/>
        <v>0</v>
      </c>
      <c r="I378" s="10"/>
      <c r="J378" s="9">
        <f t="shared" si="113"/>
        <v>0</v>
      </c>
      <c r="K378" s="11"/>
      <c r="L378" s="9">
        <f>(K378*D378)*1.16</f>
        <v>0</v>
      </c>
      <c r="M378" s="10">
        <f>2+1</f>
        <v>3</v>
      </c>
      <c r="N378" s="9">
        <f t="shared" si="126"/>
        <v>1044</v>
      </c>
      <c r="O378" s="10"/>
      <c r="P378" s="9">
        <f t="shared" si="115"/>
        <v>0</v>
      </c>
      <c r="Q378" s="10"/>
      <c r="R378" s="9">
        <f t="shared" si="116"/>
        <v>0</v>
      </c>
      <c r="S378" s="10"/>
      <c r="T378" s="9">
        <f t="shared" si="117"/>
        <v>0</v>
      </c>
      <c r="U378" s="11"/>
      <c r="V378" s="9">
        <f t="shared" si="118"/>
        <v>0</v>
      </c>
      <c r="W378" s="11"/>
      <c r="X378" s="9">
        <f t="shared" si="119"/>
        <v>0</v>
      </c>
      <c r="Y378" s="10"/>
      <c r="Z378" s="9">
        <f t="shared" si="127"/>
        <v>0</v>
      </c>
      <c r="AA378" s="11"/>
      <c r="AB378" s="9">
        <f t="shared" si="128"/>
        <v>0</v>
      </c>
      <c r="AC378" s="11"/>
      <c r="AD378" s="9">
        <f t="shared" si="120"/>
        <v>0</v>
      </c>
      <c r="AE378" s="11"/>
      <c r="AF378" s="9">
        <f t="shared" si="121"/>
        <v>0</v>
      </c>
      <c r="AG378" s="11"/>
      <c r="AH378" s="9">
        <f t="shared" si="122"/>
        <v>0</v>
      </c>
      <c r="AI378" s="11"/>
      <c r="AJ378" s="9">
        <f t="shared" si="131"/>
        <v>0</v>
      </c>
      <c r="AK378" s="11"/>
      <c r="AL378" s="9">
        <f t="shared" si="112"/>
        <v>0</v>
      </c>
      <c r="AM378" s="10"/>
      <c r="AN378" s="12">
        <f t="shared" si="123"/>
        <v>0</v>
      </c>
      <c r="AO378" s="13">
        <f t="shared" si="129"/>
        <v>1044</v>
      </c>
    </row>
    <row r="379" spans="1:41" hidden="1" x14ac:dyDescent="0.25">
      <c r="A379" s="14" t="s">
        <v>271</v>
      </c>
      <c r="B379" s="19" t="s">
        <v>529</v>
      </c>
      <c r="C379" s="17" t="s">
        <v>15</v>
      </c>
      <c r="D379" s="38">
        <v>325</v>
      </c>
      <c r="E379" s="70">
        <v>0</v>
      </c>
      <c r="F379" s="9">
        <f t="shared" si="124"/>
        <v>0</v>
      </c>
      <c r="G379" s="69">
        <v>0</v>
      </c>
      <c r="H379" s="9">
        <f t="shared" si="125"/>
        <v>0</v>
      </c>
      <c r="I379" s="10"/>
      <c r="J379" s="9">
        <f t="shared" si="113"/>
        <v>0</v>
      </c>
      <c r="K379" s="11"/>
      <c r="L379" s="9">
        <f t="shared" ref="L379:L380" si="132">(K379*D379)*1.16</f>
        <v>0</v>
      </c>
      <c r="M379" s="10"/>
      <c r="N379" s="9">
        <f t="shared" si="126"/>
        <v>0</v>
      </c>
      <c r="O379" s="10"/>
      <c r="P379" s="9">
        <f t="shared" si="115"/>
        <v>0</v>
      </c>
      <c r="Q379" s="10"/>
      <c r="R379" s="9">
        <f t="shared" si="116"/>
        <v>0</v>
      </c>
      <c r="S379" s="10"/>
      <c r="T379" s="9">
        <f t="shared" si="117"/>
        <v>0</v>
      </c>
      <c r="U379" s="11"/>
      <c r="V379" s="9">
        <f t="shared" si="118"/>
        <v>0</v>
      </c>
      <c r="W379" s="11"/>
      <c r="X379" s="9">
        <f t="shared" si="119"/>
        <v>0</v>
      </c>
      <c r="Y379" s="10"/>
      <c r="Z379" s="9">
        <f t="shared" si="127"/>
        <v>0</v>
      </c>
      <c r="AA379" s="11"/>
      <c r="AB379" s="9">
        <f t="shared" si="128"/>
        <v>0</v>
      </c>
      <c r="AC379" s="11"/>
      <c r="AD379" s="9">
        <f t="shared" si="120"/>
        <v>0</v>
      </c>
      <c r="AE379" s="11"/>
      <c r="AF379" s="9">
        <f t="shared" si="121"/>
        <v>0</v>
      </c>
      <c r="AG379" s="11"/>
      <c r="AH379" s="9">
        <f t="shared" si="122"/>
        <v>0</v>
      </c>
      <c r="AI379" s="11"/>
      <c r="AJ379" s="9">
        <f t="shared" si="131"/>
        <v>0</v>
      </c>
      <c r="AK379" s="11"/>
      <c r="AL379" s="9">
        <f t="shared" si="112"/>
        <v>0</v>
      </c>
      <c r="AM379" s="10"/>
      <c r="AN379" s="12">
        <f t="shared" si="123"/>
        <v>0</v>
      </c>
      <c r="AO379" s="13">
        <f t="shared" si="129"/>
        <v>0</v>
      </c>
    </row>
    <row r="380" spans="1:41" hidden="1" x14ac:dyDescent="0.25">
      <c r="A380" s="14" t="s">
        <v>271</v>
      </c>
      <c r="B380" s="19" t="s">
        <v>530</v>
      </c>
      <c r="C380" s="17" t="s">
        <v>15</v>
      </c>
      <c r="D380" s="38">
        <v>325</v>
      </c>
      <c r="E380" s="70">
        <v>0</v>
      </c>
      <c r="F380" s="9">
        <f t="shared" si="124"/>
        <v>0</v>
      </c>
      <c r="G380" s="69">
        <v>0</v>
      </c>
      <c r="H380" s="9">
        <f t="shared" si="125"/>
        <v>0</v>
      </c>
      <c r="I380" s="10"/>
      <c r="J380" s="9">
        <f t="shared" si="113"/>
        <v>0</v>
      </c>
      <c r="K380" s="11"/>
      <c r="L380" s="9">
        <f t="shared" si="132"/>
        <v>0</v>
      </c>
      <c r="M380" s="10">
        <f>2+2</f>
        <v>4</v>
      </c>
      <c r="N380" s="9">
        <f t="shared" si="126"/>
        <v>1508</v>
      </c>
      <c r="O380" s="10"/>
      <c r="P380" s="9">
        <f t="shared" si="115"/>
        <v>0</v>
      </c>
      <c r="Q380" s="10"/>
      <c r="R380" s="9">
        <f t="shared" si="116"/>
        <v>0</v>
      </c>
      <c r="S380" s="10"/>
      <c r="T380" s="9">
        <f t="shared" si="117"/>
        <v>0</v>
      </c>
      <c r="U380" s="11"/>
      <c r="V380" s="9">
        <f t="shared" si="118"/>
        <v>0</v>
      </c>
      <c r="W380" s="11"/>
      <c r="X380" s="9">
        <f t="shared" si="119"/>
        <v>0</v>
      </c>
      <c r="Y380" s="10"/>
      <c r="Z380" s="9">
        <f t="shared" si="127"/>
        <v>0</v>
      </c>
      <c r="AA380" s="11"/>
      <c r="AB380" s="9">
        <f t="shared" si="128"/>
        <v>0</v>
      </c>
      <c r="AC380" s="11"/>
      <c r="AD380" s="9">
        <f t="shared" si="120"/>
        <v>0</v>
      </c>
      <c r="AE380" s="11"/>
      <c r="AF380" s="9">
        <f t="shared" si="121"/>
        <v>0</v>
      </c>
      <c r="AG380" s="11"/>
      <c r="AH380" s="9">
        <f t="shared" si="122"/>
        <v>0</v>
      </c>
      <c r="AI380" s="11"/>
      <c r="AJ380" s="9">
        <f t="shared" si="131"/>
        <v>0</v>
      </c>
      <c r="AK380" s="11"/>
      <c r="AL380" s="9">
        <f t="shared" si="112"/>
        <v>0</v>
      </c>
      <c r="AM380" s="10"/>
      <c r="AN380" s="12">
        <f t="shared" si="123"/>
        <v>0</v>
      </c>
      <c r="AO380" s="13">
        <f t="shared" si="129"/>
        <v>1508</v>
      </c>
    </row>
    <row r="381" spans="1:41" hidden="1" x14ac:dyDescent="0.25">
      <c r="A381" s="14" t="s">
        <v>331</v>
      </c>
      <c r="B381" s="19" t="s">
        <v>492</v>
      </c>
      <c r="C381" s="44" t="s">
        <v>15</v>
      </c>
      <c r="D381" s="56">
        <v>125</v>
      </c>
      <c r="E381" s="70">
        <v>0</v>
      </c>
      <c r="F381" s="9">
        <f t="shared" si="124"/>
        <v>0</v>
      </c>
      <c r="G381" s="69">
        <v>0</v>
      </c>
      <c r="H381" s="9">
        <f t="shared" si="125"/>
        <v>0</v>
      </c>
      <c r="I381" s="10"/>
      <c r="J381" s="9">
        <f t="shared" si="113"/>
        <v>0</v>
      </c>
      <c r="K381" s="11"/>
      <c r="L381" s="9">
        <f t="shared" si="114"/>
        <v>0</v>
      </c>
      <c r="M381" s="10"/>
      <c r="N381" s="9">
        <f t="shared" si="126"/>
        <v>0</v>
      </c>
      <c r="O381" s="10"/>
      <c r="P381" s="9">
        <f t="shared" si="115"/>
        <v>0</v>
      </c>
      <c r="Q381" s="10"/>
      <c r="R381" s="9">
        <f t="shared" si="116"/>
        <v>0</v>
      </c>
      <c r="S381" s="10"/>
      <c r="T381" s="9">
        <f t="shared" si="117"/>
        <v>0</v>
      </c>
      <c r="U381" s="11"/>
      <c r="V381" s="9">
        <f t="shared" si="118"/>
        <v>0</v>
      </c>
      <c r="W381" s="11"/>
      <c r="X381" s="9">
        <f t="shared" si="119"/>
        <v>0</v>
      </c>
      <c r="Y381" s="10"/>
      <c r="Z381" s="9">
        <f t="shared" si="127"/>
        <v>0</v>
      </c>
      <c r="AA381" s="11"/>
      <c r="AB381" s="9">
        <f t="shared" si="128"/>
        <v>0</v>
      </c>
      <c r="AC381" s="11"/>
      <c r="AD381" s="9">
        <f t="shared" si="120"/>
        <v>0</v>
      </c>
      <c r="AE381" s="11"/>
      <c r="AF381" s="9">
        <f t="shared" si="121"/>
        <v>0</v>
      </c>
      <c r="AG381" s="11"/>
      <c r="AH381" s="9">
        <f t="shared" si="122"/>
        <v>0</v>
      </c>
      <c r="AI381" s="11"/>
      <c r="AJ381" s="9">
        <f t="shared" si="131"/>
        <v>0</v>
      </c>
      <c r="AK381" s="11"/>
      <c r="AL381" s="9">
        <f t="shared" si="112"/>
        <v>0</v>
      </c>
      <c r="AM381" s="10"/>
      <c r="AN381" s="12">
        <f t="shared" si="123"/>
        <v>0</v>
      </c>
      <c r="AO381" s="13">
        <f t="shared" si="129"/>
        <v>0</v>
      </c>
    </row>
    <row r="382" spans="1:41" hidden="1" x14ac:dyDescent="0.25">
      <c r="A382" s="14" t="s">
        <v>347</v>
      </c>
      <c r="B382" s="15" t="s">
        <v>348</v>
      </c>
      <c r="C382" s="44" t="s">
        <v>349</v>
      </c>
      <c r="D382" s="59">
        <v>0</v>
      </c>
      <c r="E382" s="70">
        <v>0</v>
      </c>
      <c r="F382" s="9">
        <f t="shared" si="124"/>
        <v>0</v>
      </c>
      <c r="G382" s="69">
        <v>0</v>
      </c>
      <c r="H382" s="9">
        <f t="shared" si="125"/>
        <v>0</v>
      </c>
      <c r="I382" s="10"/>
      <c r="J382" s="9">
        <f t="shared" si="113"/>
        <v>0</v>
      </c>
      <c r="K382" s="11"/>
      <c r="L382" s="9">
        <f t="shared" si="114"/>
        <v>0</v>
      </c>
      <c r="M382" s="10"/>
      <c r="N382" s="9">
        <f t="shared" si="126"/>
        <v>0</v>
      </c>
      <c r="O382" s="10"/>
      <c r="P382" s="9">
        <f t="shared" si="115"/>
        <v>0</v>
      </c>
      <c r="Q382" s="10"/>
      <c r="R382" s="9">
        <f t="shared" si="116"/>
        <v>0</v>
      </c>
      <c r="S382" s="10"/>
      <c r="T382" s="9">
        <f t="shared" si="117"/>
        <v>0</v>
      </c>
      <c r="U382" s="11"/>
      <c r="V382" s="9">
        <f t="shared" si="118"/>
        <v>0</v>
      </c>
      <c r="W382" s="11"/>
      <c r="X382" s="9">
        <f t="shared" si="119"/>
        <v>0</v>
      </c>
      <c r="Y382" s="10"/>
      <c r="Z382" s="9">
        <f t="shared" si="127"/>
        <v>0</v>
      </c>
      <c r="AA382" s="11"/>
      <c r="AB382" s="9">
        <f t="shared" si="128"/>
        <v>0</v>
      </c>
      <c r="AC382" s="11"/>
      <c r="AD382" s="9">
        <f t="shared" si="120"/>
        <v>0</v>
      </c>
      <c r="AE382" s="11"/>
      <c r="AF382" s="9">
        <f t="shared" si="121"/>
        <v>0</v>
      </c>
      <c r="AG382" s="11"/>
      <c r="AH382" s="9">
        <f t="shared" si="122"/>
        <v>0</v>
      </c>
      <c r="AI382" s="11"/>
      <c r="AJ382" s="9">
        <f t="shared" si="131"/>
        <v>0</v>
      </c>
      <c r="AK382" s="11"/>
      <c r="AL382" s="9">
        <f t="shared" si="112"/>
        <v>0</v>
      </c>
      <c r="AM382" s="10"/>
      <c r="AN382" s="12">
        <f t="shared" si="123"/>
        <v>0</v>
      </c>
      <c r="AO382" s="13">
        <f t="shared" si="129"/>
        <v>0</v>
      </c>
    </row>
    <row r="383" spans="1:41" hidden="1" x14ac:dyDescent="0.25">
      <c r="A383" s="14" t="s">
        <v>347</v>
      </c>
      <c r="B383" s="15" t="s">
        <v>479</v>
      </c>
      <c r="C383" s="44" t="s">
        <v>15</v>
      </c>
      <c r="D383" s="59">
        <v>28</v>
      </c>
      <c r="E383" s="70">
        <v>0</v>
      </c>
      <c r="F383" s="9">
        <f t="shared" si="124"/>
        <v>0</v>
      </c>
      <c r="G383" s="69">
        <v>1</v>
      </c>
      <c r="H383" s="9">
        <f t="shared" si="125"/>
        <v>28</v>
      </c>
      <c r="I383" s="10"/>
      <c r="J383" s="9">
        <f t="shared" si="113"/>
        <v>0</v>
      </c>
      <c r="K383" s="11"/>
      <c r="L383" s="9">
        <f t="shared" si="114"/>
        <v>0</v>
      </c>
      <c r="M383" s="10"/>
      <c r="N383" s="9">
        <f t="shared" si="126"/>
        <v>0</v>
      </c>
      <c r="O383" s="10"/>
      <c r="P383" s="9">
        <f t="shared" si="115"/>
        <v>0</v>
      </c>
      <c r="Q383" s="10"/>
      <c r="R383" s="9">
        <f t="shared" si="116"/>
        <v>0</v>
      </c>
      <c r="S383" s="10"/>
      <c r="T383" s="9">
        <f t="shared" si="117"/>
        <v>0</v>
      </c>
      <c r="U383" s="11"/>
      <c r="V383" s="9">
        <f t="shared" si="118"/>
        <v>0</v>
      </c>
      <c r="W383" s="11"/>
      <c r="X383" s="9">
        <f t="shared" si="119"/>
        <v>0</v>
      </c>
      <c r="Y383" s="10"/>
      <c r="Z383" s="9">
        <f t="shared" si="127"/>
        <v>0</v>
      </c>
      <c r="AA383" s="11"/>
      <c r="AB383" s="9">
        <f t="shared" si="128"/>
        <v>0</v>
      </c>
      <c r="AC383" s="11"/>
      <c r="AD383" s="9">
        <f t="shared" si="120"/>
        <v>0</v>
      </c>
      <c r="AE383" s="11"/>
      <c r="AF383" s="9">
        <f t="shared" si="121"/>
        <v>0</v>
      </c>
      <c r="AG383" s="11"/>
      <c r="AH383" s="9">
        <f t="shared" si="122"/>
        <v>0</v>
      </c>
      <c r="AI383" s="11"/>
      <c r="AJ383" s="9">
        <f t="shared" si="131"/>
        <v>0</v>
      </c>
      <c r="AK383" s="11"/>
      <c r="AL383" s="9">
        <f t="shared" si="112"/>
        <v>0</v>
      </c>
      <c r="AM383" s="10"/>
      <c r="AN383" s="12">
        <f t="shared" si="123"/>
        <v>0</v>
      </c>
      <c r="AO383" s="13">
        <f t="shared" si="129"/>
        <v>28</v>
      </c>
    </row>
    <row r="384" spans="1:41" hidden="1" x14ac:dyDescent="0.25">
      <c r="A384" s="14" t="s">
        <v>347</v>
      </c>
      <c r="B384" s="15" t="s">
        <v>350</v>
      </c>
      <c r="C384" s="49" t="s">
        <v>15</v>
      </c>
      <c r="D384" s="56">
        <v>47.41</v>
      </c>
      <c r="E384" s="70">
        <v>0</v>
      </c>
      <c r="F384" s="9">
        <f t="shared" si="124"/>
        <v>0</v>
      </c>
      <c r="G384" s="69">
        <v>0</v>
      </c>
      <c r="H384" s="9">
        <f t="shared" si="125"/>
        <v>0</v>
      </c>
      <c r="I384" s="10"/>
      <c r="J384" s="9">
        <f t="shared" si="113"/>
        <v>0</v>
      </c>
      <c r="K384" s="11"/>
      <c r="L384" s="9">
        <f t="shared" si="114"/>
        <v>0</v>
      </c>
      <c r="M384" s="10"/>
      <c r="N384" s="9">
        <f t="shared" si="126"/>
        <v>0</v>
      </c>
      <c r="O384" s="10"/>
      <c r="P384" s="9">
        <f t="shared" si="115"/>
        <v>0</v>
      </c>
      <c r="Q384" s="10"/>
      <c r="R384" s="9">
        <f t="shared" si="116"/>
        <v>0</v>
      </c>
      <c r="S384" s="10"/>
      <c r="T384" s="9">
        <f t="shared" si="117"/>
        <v>0</v>
      </c>
      <c r="U384" s="11"/>
      <c r="V384" s="9">
        <f t="shared" si="118"/>
        <v>0</v>
      </c>
      <c r="W384" s="11"/>
      <c r="X384" s="9">
        <f t="shared" si="119"/>
        <v>0</v>
      </c>
      <c r="Y384" s="10"/>
      <c r="Z384" s="9">
        <f t="shared" si="127"/>
        <v>0</v>
      </c>
      <c r="AA384" s="11"/>
      <c r="AB384" s="9">
        <f t="shared" si="128"/>
        <v>0</v>
      </c>
      <c r="AC384" s="11"/>
      <c r="AD384" s="9">
        <f t="shared" si="120"/>
        <v>0</v>
      </c>
      <c r="AE384" s="11"/>
      <c r="AF384" s="9">
        <f t="shared" si="121"/>
        <v>0</v>
      </c>
      <c r="AG384" s="11"/>
      <c r="AH384" s="9">
        <f t="shared" si="122"/>
        <v>0</v>
      </c>
      <c r="AI384" s="11"/>
      <c r="AJ384" s="9">
        <f t="shared" si="131"/>
        <v>0</v>
      </c>
      <c r="AK384" s="11"/>
      <c r="AL384" s="9">
        <f t="shared" si="112"/>
        <v>0</v>
      </c>
      <c r="AM384" s="10"/>
      <c r="AN384" s="12">
        <f t="shared" si="123"/>
        <v>0</v>
      </c>
      <c r="AO384" s="13">
        <f t="shared" si="129"/>
        <v>0</v>
      </c>
    </row>
    <row r="385" spans="1:41" hidden="1" x14ac:dyDescent="0.25">
      <c r="A385" s="14" t="s">
        <v>347</v>
      </c>
      <c r="B385" s="15" t="s">
        <v>493</v>
      </c>
      <c r="C385" s="49" t="s">
        <v>15</v>
      </c>
      <c r="D385" s="56">
        <v>8.5</v>
      </c>
      <c r="E385" s="70">
        <v>0</v>
      </c>
      <c r="F385" s="9">
        <f t="shared" si="124"/>
        <v>0</v>
      </c>
      <c r="G385" s="69">
        <v>0</v>
      </c>
      <c r="H385" s="9">
        <f t="shared" si="125"/>
        <v>0</v>
      </c>
      <c r="I385" s="10"/>
      <c r="J385" s="9">
        <f t="shared" si="113"/>
        <v>0</v>
      </c>
      <c r="K385" s="11"/>
      <c r="L385" s="9">
        <f t="shared" si="114"/>
        <v>0</v>
      </c>
      <c r="M385" s="10"/>
      <c r="N385" s="9">
        <f t="shared" si="126"/>
        <v>0</v>
      </c>
      <c r="O385" s="10"/>
      <c r="P385" s="9">
        <f t="shared" si="115"/>
        <v>0</v>
      </c>
      <c r="Q385" s="10"/>
      <c r="R385" s="9">
        <f t="shared" si="116"/>
        <v>0</v>
      </c>
      <c r="S385" s="10"/>
      <c r="T385" s="9">
        <f t="shared" si="117"/>
        <v>0</v>
      </c>
      <c r="U385" s="11"/>
      <c r="V385" s="9">
        <f t="shared" si="118"/>
        <v>0</v>
      </c>
      <c r="W385" s="11"/>
      <c r="X385" s="9">
        <f t="shared" si="119"/>
        <v>0</v>
      </c>
      <c r="Y385" s="10"/>
      <c r="Z385" s="9">
        <f t="shared" si="127"/>
        <v>0</v>
      </c>
      <c r="AA385" s="11"/>
      <c r="AB385" s="9">
        <f t="shared" si="128"/>
        <v>0</v>
      </c>
      <c r="AC385" s="11"/>
      <c r="AD385" s="9">
        <f t="shared" si="120"/>
        <v>0</v>
      </c>
      <c r="AE385" s="11"/>
      <c r="AF385" s="9">
        <f t="shared" si="121"/>
        <v>0</v>
      </c>
      <c r="AG385" s="11"/>
      <c r="AH385" s="9">
        <f t="shared" si="122"/>
        <v>0</v>
      </c>
      <c r="AI385" s="11"/>
      <c r="AJ385" s="9">
        <f t="shared" si="131"/>
        <v>0</v>
      </c>
      <c r="AK385" s="11"/>
      <c r="AL385" s="9">
        <f t="shared" si="112"/>
        <v>0</v>
      </c>
      <c r="AM385" s="10"/>
      <c r="AN385" s="12">
        <f t="shared" si="123"/>
        <v>0</v>
      </c>
      <c r="AO385" s="13">
        <f t="shared" si="129"/>
        <v>0</v>
      </c>
    </row>
    <row r="386" spans="1:41" hidden="1" x14ac:dyDescent="0.25">
      <c r="A386" s="14" t="s">
        <v>347</v>
      </c>
      <c r="B386" s="15" t="s">
        <v>351</v>
      </c>
      <c r="C386" s="48" t="s">
        <v>15</v>
      </c>
      <c r="D386" s="56">
        <v>5.17</v>
      </c>
      <c r="E386" s="70">
        <v>0</v>
      </c>
      <c r="F386" s="9">
        <f t="shared" si="124"/>
        <v>0</v>
      </c>
      <c r="G386" s="69">
        <v>0</v>
      </c>
      <c r="H386" s="9">
        <f t="shared" si="125"/>
        <v>0</v>
      </c>
      <c r="I386" s="10"/>
      <c r="J386" s="9">
        <f t="shared" si="113"/>
        <v>0</v>
      </c>
      <c r="K386" s="11"/>
      <c r="L386" s="9">
        <f t="shared" si="114"/>
        <v>0</v>
      </c>
      <c r="M386" s="10"/>
      <c r="N386" s="9">
        <f t="shared" si="126"/>
        <v>0</v>
      </c>
      <c r="O386" s="10"/>
      <c r="P386" s="9">
        <f t="shared" si="115"/>
        <v>0</v>
      </c>
      <c r="Q386" s="10"/>
      <c r="R386" s="9">
        <f t="shared" si="116"/>
        <v>0</v>
      </c>
      <c r="S386" s="10"/>
      <c r="T386" s="9">
        <f t="shared" si="117"/>
        <v>0</v>
      </c>
      <c r="U386" s="11"/>
      <c r="V386" s="9">
        <f t="shared" si="118"/>
        <v>0</v>
      </c>
      <c r="W386" s="11"/>
      <c r="X386" s="9">
        <f t="shared" si="119"/>
        <v>0</v>
      </c>
      <c r="Y386" s="10"/>
      <c r="Z386" s="9">
        <f t="shared" si="127"/>
        <v>0</v>
      </c>
      <c r="AA386" s="11"/>
      <c r="AB386" s="9">
        <f t="shared" si="128"/>
        <v>0</v>
      </c>
      <c r="AC386" s="11"/>
      <c r="AD386" s="9">
        <f t="shared" si="120"/>
        <v>0</v>
      </c>
      <c r="AE386" s="11"/>
      <c r="AF386" s="9">
        <f t="shared" si="121"/>
        <v>0</v>
      </c>
      <c r="AG386" s="11"/>
      <c r="AH386" s="9">
        <f t="shared" si="122"/>
        <v>0</v>
      </c>
      <c r="AI386" s="11"/>
      <c r="AJ386" s="9">
        <f t="shared" si="131"/>
        <v>0</v>
      </c>
      <c r="AK386" s="11"/>
      <c r="AL386" s="9">
        <f t="shared" si="112"/>
        <v>0</v>
      </c>
      <c r="AM386" s="10"/>
      <c r="AN386" s="12">
        <f t="shared" si="123"/>
        <v>0</v>
      </c>
      <c r="AO386" s="13">
        <f t="shared" si="129"/>
        <v>0</v>
      </c>
    </row>
    <row r="387" spans="1:41" hidden="1" x14ac:dyDescent="0.25">
      <c r="A387" s="14" t="s">
        <v>347</v>
      </c>
      <c r="B387" s="15" t="s">
        <v>352</v>
      </c>
      <c r="C387" s="44" t="s">
        <v>48</v>
      </c>
      <c r="D387" s="56">
        <v>116.51</v>
      </c>
      <c r="E387" s="70">
        <v>0</v>
      </c>
      <c r="F387" s="9">
        <f t="shared" si="124"/>
        <v>0</v>
      </c>
      <c r="G387" s="69">
        <v>0</v>
      </c>
      <c r="H387" s="9">
        <f t="shared" si="125"/>
        <v>0</v>
      </c>
      <c r="I387" s="10"/>
      <c r="J387" s="9">
        <f t="shared" si="113"/>
        <v>0</v>
      </c>
      <c r="K387" s="11"/>
      <c r="L387" s="9">
        <f t="shared" si="114"/>
        <v>0</v>
      </c>
      <c r="M387" s="71">
        <v>7</v>
      </c>
      <c r="N387" s="9">
        <f>(M387*D387)*1.16</f>
        <v>946.06119999999999</v>
      </c>
      <c r="O387" s="10"/>
      <c r="P387" s="9">
        <f t="shared" si="115"/>
        <v>0</v>
      </c>
      <c r="Q387" s="10"/>
      <c r="R387" s="9">
        <f t="shared" si="116"/>
        <v>0</v>
      </c>
      <c r="S387" s="10"/>
      <c r="T387" s="9">
        <f t="shared" si="117"/>
        <v>0</v>
      </c>
      <c r="U387" s="80">
        <v>8</v>
      </c>
      <c r="V387" s="9">
        <f t="shared" si="118"/>
        <v>1081.2128</v>
      </c>
      <c r="W387" s="11"/>
      <c r="X387" s="9">
        <f t="shared" si="119"/>
        <v>0</v>
      </c>
      <c r="Y387" s="10"/>
      <c r="Z387" s="9">
        <f t="shared" si="127"/>
        <v>0</v>
      </c>
      <c r="AA387" s="11"/>
      <c r="AB387" s="9">
        <f t="shared" si="128"/>
        <v>0</v>
      </c>
      <c r="AC387" s="11"/>
      <c r="AD387" s="9">
        <f t="shared" si="120"/>
        <v>0</v>
      </c>
      <c r="AE387" s="11"/>
      <c r="AF387" s="9">
        <f t="shared" si="121"/>
        <v>0</v>
      </c>
      <c r="AG387" s="11"/>
      <c r="AH387" s="9">
        <f t="shared" si="122"/>
        <v>0</v>
      </c>
      <c r="AI387" s="11"/>
      <c r="AJ387" s="9">
        <f t="shared" si="131"/>
        <v>0</v>
      </c>
      <c r="AK387" s="11"/>
      <c r="AL387" s="9">
        <f t="shared" si="112"/>
        <v>0</v>
      </c>
      <c r="AM387" s="10"/>
      <c r="AN387" s="12">
        <f t="shared" si="123"/>
        <v>0</v>
      </c>
      <c r="AO387" s="13">
        <f t="shared" si="129"/>
        <v>2027.2739999999999</v>
      </c>
    </row>
    <row r="388" spans="1:41" hidden="1" x14ac:dyDescent="0.25">
      <c r="A388" s="14" t="s">
        <v>347</v>
      </c>
      <c r="B388" s="15" t="s">
        <v>353</v>
      </c>
      <c r="C388" s="46" t="s">
        <v>354</v>
      </c>
      <c r="D388" s="59">
        <v>30</v>
      </c>
      <c r="E388" s="70">
        <v>0</v>
      </c>
      <c r="F388" s="9">
        <f t="shared" si="124"/>
        <v>0</v>
      </c>
      <c r="G388" s="69">
        <v>0</v>
      </c>
      <c r="H388" s="9">
        <f t="shared" si="125"/>
        <v>0</v>
      </c>
      <c r="I388" s="10"/>
      <c r="J388" s="9">
        <f t="shared" si="113"/>
        <v>0</v>
      </c>
      <c r="K388" s="11"/>
      <c r="L388" s="9">
        <f t="shared" si="114"/>
        <v>0</v>
      </c>
      <c r="M388" s="11"/>
      <c r="N388" s="9">
        <f t="shared" si="126"/>
        <v>0</v>
      </c>
      <c r="O388" s="10"/>
      <c r="P388" s="9">
        <f t="shared" si="115"/>
        <v>0</v>
      </c>
      <c r="Q388" s="10"/>
      <c r="R388" s="9">
        <f t="shared" si="116"/>
        <v>0</v>
      </c>
      <c r="S388" s="10"/>
      <c r="T388" s="9">
        <f t="shared" si="117"/>
        <v>0</v>
      </c>
      <c r="U388" s="11"/>
      <c r="V388" s="9">
        <f t="shared" si="118"/>
        <v>0</v>
      </c>
      <c r="W388" s="11"/>
      <c r="X388" s="9">
        <f t="shared" si="119"/>
        <v>0</v>
      </c>
      <c r="Y388" s="10"/>
      <c r="Z388" s="9">
        <f t="shared" si="127"/>
        <v>0</v>
      </c>
      <c r="AA388" s="11"/>
      <c r="AB388" s="9">
        <f t="shared" si="128"/>
        <v>0</v>
      </c>
      <c r="AC388" s="11"/>
      <c r="AD388" s="9">
        <f t="shared" si="120"/>
        <v>0</v>
      </c>
      <c r="AE388" s="11"/>
      <c r="AF388" s="9">
        <f t="shared" si="121"/>
        <v>0</v>
      </c>
      <c r="AG388" s="11"/>
      <c r="AH388" s="9">
        <f t="shared" si="122"/>
        <v>0</v>
      </c>
      <c r="AI388" s="11"/>
      <c r="AJ388" s="9">
        <f t="shared" si="131"/>
        <v>0</v>
      </c>
      <c r="AK388" s="11"/>
      <c r="AL388" s="9">
        <f t="shared" si="112"/>
        <v>0</v>
      </c>
      <c r="AM388" s="10"/>
      <c r="AN388" s="12">
        <f t="shared" si="123"/>
        <v>0</v>
      </c>
      <c r="AO388" s="13">
        <f t="shared" si="129"/>
        <v>0</v>
      </c>
    </row>
    <row r="389" spans="1:41" hidden="1" x14ac:dyDescent="0.25">
      <c r="A389" s="14" t="s">
        <v>347</v>
      </c>
      <c r="B389" s="15" t="s">
        <v>355</v>
      </c>
      <c r="C389" s="48" t="s">
        <v>15</v>
      </c>
      <c r="D389" s="56">
        <v>75</v>
      </c>
      <c r="E389" s="70">
        <v>0</v>
      </c>
      <c r="F389" s="9">
        <f t="shared" si="124"/>
        <v>0</v>
      </c>
      <c r="G389" s="69">
        <v>0</v>
      </c>
      <c r="H389" s="9">
        <f t="shared" si="125"/>
        <v>0</v>
      </c>
      <c r="I389" s="10"/>
      <c r="J389" s="9">
        <f t="shared" si="113"/>
        <v>0</v>
      </c>
      <c r="K389" s="11"/>
      <c r="L389" s="9">
        <f t="shared" si="114"/>
        <v>0</v>
      </c>
      <c r="M389" s="11"/>
      <c r="N389" s="9">
        <f t="shared" si="126"/>
        <v>0</v>
      </c>
      <c r="O389" s="10"/>
      <c r="P389" s="9">
        <f t="shared" si="115"/>
        <v>0</v>
      </c>
      <c r="Q389" s="10"/>
      <c r="R389" s="9">
        <f t="shared" si="116"/>
        <v>0</v>
      </c>
      <c r="S389" s="10"/>
      <c r="T389" s="9">
        <f t="shared" si="117"/>
        <v>0</v>
      </c>
      <c r="U389" s="11"/>
      <c r="V389" s="9">
        <f t="shared" si="118"/>
        <v>0</v>
      </c>
      <c r="W389" s="11"/>
      <c r="X389" s="9">
        <f t="shared" si="119"/>
        <v>0</v>
      </c>
      <c r="Y389" s="10"/>
      <c r="Z389" s="9">
        <f t="shared" si="127"/>
        <v>0</v>
      </c>
      <c r="AA389" s="11"/>
      <c r="AB389" s="9">
        <f t="shared" si="128"/>
        <v>0</v>
      </c>
      <c r="AC389" s="11"/>
      <c r="AD389" s="9">
        <f t="shared" si="120"/>
        <v>0</v>
      </c>
      <c r="AE389" s="11"/>
      <c r="AF389" s="9">
        <f t="shared" si="121"/>
        <v>0</v>
      </c>
      <c r="AG389" s="11"/>
      <c r="AH389" s="9">
        <f t="shared" si="122"/>
        <v>0</v>
      </c>
      <c r="AI389" s="11"/>
      <c r="AJ389" s="9">
        <f t="shared" si="131"/>
        <v>0</v>
      </c>
      <c r="AK389" s="11"/>
      <c r="AL389" s="9">
        <f t="shared" si="112"/>
        <v>0</v>
      </c>
      <c r="AM389" s="10"/>
      <c r="AN389" s="12">
        <f t="shared" si="123"/>
        <v>0</v>
      </c>
      <c r="AO389" s="13">
        <f t="shared" si="129"/>
        <v>0</v>
      </c>
    </row>
    <row r="390" spans="1:41" hidden="1" x14ac:dyDescent="0.25">
      <c r="A390" s="20" t="s">
        <v>347</v>
      </c>
      <c r="B390" s="15" t="s">
        <v>356</v>
      </c>
      <c r="C390" s="42" t="s">
        <v>15</v>
      </c>
      <c r="D390" s="56">
        <v>50.76</v>
      </c>
      <c r="E390" s="70">
        <v>0</v>
      </c>
      <c r="F390" s="9">
        <f t="shared" si="124"/>
        <v>0</v>
      </c>
      <c r="G390" s="69">
        <v>0</v>
      </c>
      <c r="H390" s="9">
        <f t="shared" si="125"/>
        <v>0</v>
      </c>
      <c r="I390" s="10"/>
      <c r="J390" s="9">
        <f t="shared" si="113"/>
        <v>0</v>
      </c>
      <c r="K390" s="11"/>
      <c r="L390" s="9">
        <f t="shared" si="114"/>
        <v>0</v>
      </c>
      <c r="M390" s="11"/>
      <c r="N390" s="9">
        <f t="shared" si="126"/>
        <v>0</v>
      </c>
      <c r="O390" s="10"/>
      <c r="P390" s="9">
        <f t="shared" si="115"/>
        <v>0</v>
      </c>
      <c r="Q390" s="10"/>
      <c r="R390" s="9">
        <f t="shared" si="116"/>
        <v>0</v>
      </c>
      <c r="S390" s="10"/>
      <c r="T390" s="9">
        <f t="shared" si="117"/>
        <v>0</v>
      </c>
      <c r="U390" s="11"/>
      <c r="V390" s="9">
        <f t="shared" si="118"/>
        <v>0</v>
      </c>
      <c r="W390" s="11"/>
      <c r="X390" s="9">
        <f t="shared" si="119"/>
        <v>0</v>
      </c>
      <c r="Y390" s="10"/>
      <c r="Z390" s="9">
        <f t="shared" si="127"/>
        <v>0</v>
      </c>
      <c r="AA390" s="11"/>
      <c r="AB390" s="9">
        <f t="shared" si="128"/>
        <v>0</v>
      </c>
      <c r="AC390" s="11"/>
      <c r="AD390" s="9">
        <f t="shared" si="120"/>
        <v>0</v>
      </c>
      <c r="AE390" s="11"/>
      <c r="AF390" s="9">
        <f t="shared" si="121"/>
        <v>0</v>
      </c>
      <c r="AG390" s="11"/>
      <c r="AH390" s="9">
        <f t="shared" si="122"/>
        <v>0</v>
      </c>
      <c r="AI390" s="11"/>
      <c r="AJ390" s="9">
        <f t="shared" si="131"/>
        <v>0</v>
      </c>
      <c r="AK390" s="11"/>
      <c r="AL390" s="9">
        <f>(AK390*D390)*1.16</f>
        <v>0</v>
      </c>
      <c r="AM390" s="10"/>
      <c r="AN390" s="12">
        <f t="shared" si="123"/>
        <v>0</v>
      </c>
      <c r="AO390" s="13">
        <f t="shared" si="129"/>
        <v>0</v>
      </c>
    </row>
    <row r="391" spans="1:41" hidden="1" x14ac:dyDescent="0.25">
      <c r="A391" s="20" t="s">
        <v>357</v>
      </c>
      <c r="B391" s="21" t="s">
        <v>358</v>
      </c>
      <c r="C391" s="46" t="s">
        <v>359</v>
      </c>
      <c r="D391" s="56">
        <v>18.12</v>
      </c>
      <c r="E391" s="70">
        <v>0</v>
      </c>
      <c r="F391" s="9">
        <f t="shared" si="124"/>
        <v>0</v>
      </c>
      <c r="G391" s="69">
        <v>0</v>
      </c>
      <c r="H391" s="9">
        <f t="shared" si="125"/>
        <v>0</v>
      </c>
      <c r="I391" s="10"/>
      <c r="J391" s="9">
        <f t="shared" si="113"/>
        <v>0</v>
      </c>
      <c r="K391" s="11"/>
      <c r="L391" s="9">
        <f t="shared" si="114"/>
        <v>0</v>
      </c>
      <c r="M391" s="10"/>
      <c r="N391" s="9">
        <f t="shared" si="126"/>
        <v>0</v>
      </c>
      <c r="O391" s="10"/>
      <c r="P391" s="9">
        <f t="shared" si="115"/>
        <v>0</v>
      </c>
      <c r="Q391" s="10"/>
      <c r="R391" s="9">
        <f t="shared" si="116"/>
        <v>0</v>
      </c>
      <c r="S391" s="10"/>
      <c r="T391" s="9">
        <f t="shared" si="117"/>
        <v>0</v>
      </c>
      <c r="U391" s="11"/>
      <c r="V391" s="9">
        <f t="shared" si="118"/>
        <v>0</v>
      </c>
      <c r="W391" s="11"/>
      <c r="X391" s="9">
        <f t="shared" si="119"/>
        <v>0</v>
      </c>
      <c r="Y391" s="10"/>
      <c r="Z391" s="9">
        <f t="shared" si="127"/>
        <v>0</v>
      </c>
      <c r="AA391" s="11"/>
      <c r="AB391" s="9">
        <f t="shared" si="128"/>
        <v>0</v>
      </c>
      <c r="AC391" s="11"/>
      <c r="AD391" s="9">
        <f t="shared" si="120"/>
        <v>0</v>
      </c>
      <c r="AE391" s="11"/>
      <c r="AF391" s="9">
        <f t="shared" si="121"/>
        <v>0</v>
      </c>
      <c r="AG391" s="11"/>
      <c r="AH391" s="9">
        <f t="shared" si="122"/>
        <v>0</v>
      </c>
      <c r="AI391" s="11"/>
      <c r="AJ391" s="9">
        <f t="shared" si="131"/>
        <v>0</v>
      </c>
      <c r="AK391" s="11"/>
      <c r="AL391" s="9">
        <f t="shared" ref="AL391:AL431" si="133">(AK391*D391)*1.16</f>
        <v>0</v>
      </c>
      <c r="AM391" s="10"/>
      <c r="AN391" s="12">
        <f t="shared" si="123"/>
        <v>0</v>
      </c>
      <c r="AO391" s="13">
        <f t="shared" si="129"/>
        <v>0</v>
      </c>
    </row>
    <row r="392" spans="1:41" hidden="1" x14ac:dyDescent="0.25">
      <c r="A392" s="20" t="s">
        <v>357</v>
      </c>
      <c r="B392" s="15" t="s">
        <v>396</v>
      </c>
      <c r="C392" s="46" t="s">
        <v>359</v>
      </c>
      <c r="D392" s="56">
        <f>109.8/5</f>
        <v>21.96</v>
      </c>
      <c r="E392" s="70">
        <v>0</v>
      </c>
      <c r="F392" s="9">
        <f t="shared" si="124"/>
        <v>0</v>
      </c>
      <c r="G392" s="69">
        <v>0</v>
      </c>
      <c r="H392" s="9">
        <f t="shared" si="125"/>
        <v>0</v>
      </c>
      <c r="I392" s="10"/>
      <c r="J392" s="9">
        <f t="shared" si="113"/>
        <v>0</v>
      </c>
      <c r="K392" s="11"/>
      <c r="L392" s="9">
        <f t="shared" si="114"/>
        <v>0</v>
      </c>
      <c r="M392" s="10"/>
      <c r="N392" s="9">
        <f t="shared" si="126"/>
        <v>0</v>
      </c>
      <c r="O392" s="10"/>
      <c r="P392" s="9">
        <f t="shared" si="115"/>
        <v>0</v>
      </c>
      <c r="Q392" s="10"/>
      <c r="R392" s="9">
        <f t="shared" si="116"/>
        <v>0</v>
      </c>
      <c r="S392" s="10"/>
      <c r="T392" s="9">
        <f t="shared" si="117"/>
        <v>0</v>
      </c>
      <c r="U392" s="11"/>
      <c r="V392" s="9">
        <f t="shared" si="118"/>
        <v>0</v>
      </c>
      <c r="W392" s="11"/>
      <c r="X392" s="9">
        <f t="shared" si="119"/>
        <v>0</v>
      </c>
      <c r="Y392" s="10"/>
      <c r="Z392" s="9">
        <f t="shared" si="127"/>
        <v>0</v>
      </c>
      <c r="AA392" s="11"/>
      <c r="AB392" s="9">
        <f t="shared" si="128"/>
        <v>0</v>
      </c>
      <c r="AC392" s="11"/>
      <c r="AD392" s="9">
        <f t="shared" si="120"/>
        <v>0</v>
      </c>
      <c r="AE392" s="11"/>
      <c r="AF392" s="9">
        <f t="shared" si="121"/>
        <v>0</v>
      </c>
      <c r="AG392" s="11"/>
      <c r="AH392" s="9">
        <f t="shared" si="122"/>
        <v>0</v>
      </c>
      <c r="AI392" s="11"/>
      <c r="AJ392" s="9">
        <f t="shared" si="131"/>
        <v>0</v>
      </c>
      <c r="AK392" s="11"/>
      <c r="AL392" s="9">
        <f t="shared" si="133"/>
        <v>0</v>
      </c>
      <c r="AM392" s="10"/>
      <c r="AN392" s="12">
        <f t="shared" si="123"/>
        <v>0</v>
      </c>
      <c r="AO392" s="13">
        <f t="shared" si="129"/>
        <v>0</v>
      </c>
    </row>
    <row r="393" spans="1:41" hidden="1" x14ac:dyDescent="0.25">
      <c r="A393" s="20" t="s">
        <v>357</v>
      </c>
      <c r="B393" s="15" t="s">
        <v>360</v>
      </c>
      <c r="C393" s="46" t="s">
        <v>504</v>
      </c>
      <c r="D393" s="56">
        <f>(40.34/42)</f>
        <v>0.96047619047619059</v>
      </c>
      <c r="E393" s="70">
        <v>0</v>
      </c>
      <c r="F393" s="9">
        <f t="shared" si="124"/>
        <v>0</v>
      </c>
      <c r="G393" s="69">
        <v>14</v>
      </c>
      <c r="H393" s="9">
        <f t="shared" si="125"/>
        <v>13.446666666666669</v>
      </c>
      <c r="I393" s="10"/>
      <c r="J393" s="9">
        <f t="shared" si="113"/>
        <v>0</v>
      </c>
      <c r="K393" s="11"/>
      <c r="L393" s="9">
        <f t="shared" si="114"/>
        <v>0</v>
      </c>
      <c r="M393" s="10"/>
      <c r="N393" s="9">
        <f t="shared" si="126"/>
        <v>0</v>
      </c>
      <c r="O393" s="10"/>
      <c r="P393" s="9">
        <f t="shared" si="115"/>
        <v>0</v>
      </c>
      <c r="Q393" s="10"/>
      <c r="R393" s="9">
        <f t="shared" si="116"/>
        <v>0</v>
      </c>
      <c r="S393" s="10"/>
      <c r="T393" s="9">
        <f t="shared" si="117"/>
        <v>0</v>
      </c>
      <c r="U393" s="11"/>
      <c r="V393" s="9">
        <f t="shared" si="118"/>
        <v>0</v>
      </c>
      <c r="W393" s="11"/>
      <c r="X393" s="9">
        <f t="shared" si="119"/>
        <v>0</v>
      </c>
      <c r="Y393" s="10"/>
      <c r="Z393" s="9">
        <f t="shared" si="127"/>
        <v>0</v>
      </c>
      <c r="AA393" s="11"/>
      <c r="AB393" s="9">
        <f t="shared" si="128"/>
        <v>0</v>
      </c>
      <c r="AC393" s="11"/>
      <c r="AD393" s="9">
        <f t="shared" si="120"/>
        <v>0</v>
      </c>
      <c r="AE393" s="11"/>
      <c r="AF393" s="9">
        <f t="shared" si="121"/>
        <v>0</v>
      </c>
      <c r="AG393" s="11"/>
      <c r="AH393" s="9">
        <f t="shared" si="122"/>
        <v>0</v>
      </c>
      <c r="AI393" s="11"/>
      <c r="AJ393" s="9">
        <f t="shared" si="131"/>
        <v>0</v>
      </c>
      <c r="AK393" s="11"/>
      <c r="AL393" s="9">
        <f t="shared" si="133"/>
        <v>0</v>
      </c>
      <c r="AM393" s="10"/>
      <c r="AN393" s="12">
        <f t="shared" si="123"/>
        <v>0</v>
      </c>
      <c r="AO393" s="13">
        <f t="shared" si="129"/>
        <v>13.446666666666669</v>
      </c>
    </row>
    <row r="394" spans="1:41" hidden="1" x14ac:dyDescent="0.25">
      <c r="A394" s="20" t="s">
        <v>357</v>
      </c>
      <c r="B394" s="15" t="s">
        <v>362</v>
      </c>
      <c r="C394" s="46" t="s">
        <v>505</v>
      </c>
      <c r="D394" s="56">
        <f>(40.34/12)</f>
        <v>3.3616666666666668</v>
      </c>
      <c r="E394" s="70">
        <v>0</v>
      </c>
      <c r="F394" s="9">
        <f t="shared" si="124"/>
        <v>0</v>
      </c>
      <c r="G394" s="69">
        <v>0</v>
      </c>
      <c r="H394" s="9">
        <f t="shared" si="125"/>
        <v>0</v>
      </c>
      <c r="I394" s="10"/>
      <c r="J394" s="9">
        <f t="shared" si="113"/>
        <v>0</v>
      </c>
      <c r="K394" s="11"/>
      <c r="L394" s="9">
        <f t="shared" si="114"/>
        <v>0</v>
      </c>
      <c r="M394" s="10"/>
      <c r="N394" s="9">
        <f t="shared" si="126"/>
        <v>0</v>
      </c>
      <c r="O394" s="10"/>
      <c r="P394" s="9">
        <f t="shared" si="115"/>
        <v>0</v>
      </c>
      <c r="Q394" s="10"/>
      <c r="R394" s="9">
        <f t="shared" si="116"/>
        <v>0</v>
      </c>
      <c r="S394" s="10"/>
      <c r="T394" s="9">
        <f t="shared" si="117"/>
        <v>0</v>
      </c>
      <c r="U394" s="11"/>
      <c r="V394" s="9">
        <f t="shared" si="118"/>
        <v>0</v>
      </c>
      <c r="W394" s="11"/>
      <c r="X394" s="9">
        <f t="shared" si="119"/>
        <v>0</v>
      </c>
      <c r="Y394" s="10"/>
      <c r="Z394" s="9">
        <f t="shared" si="127"/>
        <v>0</v>
      </c>
      <c r="AA394" s="11"/>
      <c r="AB394" s="9">
        <f t="shared" si="128"/>
        <v>0</v>
      </c>
      <c r="AC394" s="11"/>
      <c r="AD394" s="9">
        <f t="shared" si="120"/>
        <v>0</v>
      </c>
      <c r="AE394" s="11"/>
      <c r="AF394" s="9">
        <f t="shared" si="121"/>
        <v>0</v>
      </c>
      <c r="AG394" s="11"/>
      <c r="AH394" s="9">
        <f t="shared" si="122"/>
        <v>0</v>
      </c>
      <c r="AI394" s="11"/>
      <c r="AJ394" s="9">
        <f t="shared" si="131"/>
        <v>0</v>
      </c>
      <c r="AK394" s="11"/>
      <c r="AL394" s="9">
        <f t="shared" si="133"/>
        <v>0</v>
      </c>
      <c r="AM394" s="10"/>
      <c r="AN394" s="12">
        <f t="shared" si="123"/>
        <v>0</v>
      </c>
      <c r="AO394" s="13">
        <f t="shared" si="129"/>
        <v>0</v>
      </c>
    </row>
    <row r="395" spans="1:41" hidden="1" x14ac:dyDescent="0.25">
      <c r="A395" s="20" t="s">
        <v>357</v>
      </c>
      <c r="B395" s="15" t="s">
        <v>361</v>
      </c>
      <c r="C395" s="46" t="s">
        <v>506</v>
      </c>
      <c r="D395" s="56">
        <f>(40.34/11)</f>
        <v>3.6672727272727275</v>
      </c>
      <c r="E395" s="70">
        <v>0</v>
      </c>
      <c r="F395" s="9">
        <f t="shared" si="124"/>
        <v>0</v>
      </c>
      <c r="G395" s="69">
        <v>1</v>
      </c>
      <c r="H395" s="9">
        <f t="shared" si="125"/>
        <v>3.6672727272727275</v>
      </c>
      <c r="I395" s="10"/>
      <c r="J395" s="9">
        <f t="shared" si="113"/>
        <v>0</v>
      </c>
      <c r="K395" s="11"/>
      <c r="L395" s="9">
        <f t="shared" si="114"/>
        <v>0</v>
      </c>
      <c r="M395" s="10"/>
      <c r="N395" s="9">
        <f t="shared" si="126"/>
        <v>0</v>
      </c>
      <c r="O395" s="10"/>
      <c r="P395" s="9">
        <f t="shared" si="115"/>
        <v>0</v>
      </c>
      <c r="Q395" s="10"/>
      <c r="R395" s="9">
        <f t="shared" si="116"/>
        <v>0</v>
      </c>
      <c r="S395" s="10"/>
      <c r="T395" s="9">
        <f t="shared" si="117"/>
        <v>0</v>
      </c>
      <c r="U395" s="11"/>
      <c r="V395" s="9">
        <f t="shared" si="118"/>
        <v>0</v>
      </c>
      <c r="W395" s="11"/>
      <c r="X395" s="9">
        <f t="shared" si="119"/>
        <v>0</v>
      </c>
      <c r="Y395" s="10"/>
      <c r="Z395" s="9">
        <f t="shared" si="127"/>
        <v>0</v>
      </c>
      <c r="AA395" s="11"/>
      <c r="AB395" s="9">
        <f t="shared" si="128"/>
        <v>0</v>
      </c>
      <c r="AC395" s="11"/>
      <c r="AD395" s="9">
        <f t="shared" si="120"/>
        <v>0</v>
      </c>
      <c r="AE395" s="11"/>
      <c r="AF395" s="9">
        <f t="shared" si="121"/>
        <v>0</v>
      </c>
      <c r="AG395" s="11"/>
      <c r="AH395" s="9">
        <f t="shared" si="122"/>
        <v>0</v>
      </c>
      <c r="AI395" s="11"/>
      <c r="AJ395" s="9">
        <f t="shared" si="131"/>
        <v>0</v>
      </c>
      <c r="AK395" s="11"/>
      <c r="AL395" s="9">
        <f t="shared" si="133"/>
        <v>0</v>
      </c>
      <c r="AM395" s="10"/>
      <c r="AN395" s="12">
        <f t="shared" si="123"/>
        <v>0</v>
      </c>
      <c r="AO395" s="13">
        <f t="shared" si="129"/>
        <v>3.6672727272727275</v>
      </c>
    </row>
    <row r="396" spans="1:41" hidden="1" x14ac:dyDescent="0.25">
      <c r="A396" s="20" t="s">
        <v>357</v>
      </c>
      <c r="B396" s="21" t="s">
        <v>363</v>
      </c>
      <c r="C396" s="46" t="s">
        <v>141</v>
      </c>
      <c r="D396" s="56">
        <v>834.13</v>
      </c>
      <c r="E396" s="70">
        <v>0</v>
      </c>
      <c r="F396" s="9">
        <f t="shared" si="124"/>
        <v>0</v>
      </c>
      <c r="G396" s="69">
        <v>0</v>
      </c>
      <c r="H396" s="9">
        <f t="shared" si="125"/>
        <v>0</v>
      </c>
      <c r="I396" s="10"/>
      <c r="J396" s="9">
        <f t="shared" si="113"/>
        <v>0</v>
      </c>
      <c r="K396" s="11"/>
      <c r="L396" s="9">
        <f t="shared" si="114"/>
        <v>0</v>
      </c>
      <c r="M396" s="10"/>
      <c r="N396" s="9">
        <f t="shared" si="126"/>
        <v>0</v>
      </c>
      <c r="O396" s="10"/>
      <c r="P396" s="9">
        <f t="shared" si="115"/>
        <v>0</v>
      </c>
      <c r="Q396" s="10"/>
      <c r="R396" s="9">
        <f t="shared" si="116"/>
        <v>0</v>
      </c>
      <c r="S396" s="10"/>
      <c r="T396" s="9">
        <f t="shared" si="117"/>
        <v>0</v>
      </c>
      <c r="U396" s="11"/>
      <c r="V396" s="9">
        <f t="shared" si="118"/>
        <v>0</v>
      </c>
      <c r="W396" s="11"/>
      <c r="X396" s="9">
        <f t="shared" si="119"/>
        <v>0</v>
      </c>
      <c r="Y396" s="10"/>
      <c r="Z396" s="9">
        <f t="shared" si="127"/>
        <v>0</v>
      </c>
      <c r="AA396" s="11"/>
      <c r="AB396" s="9">
        <f t="shared" si="128"/>
        <v>0</v>
      </c>
      <c r="AC396" s="11"/>
      <c r="AD396" s="9">
        <f t="shared" si="120"/>
        <v>0</v>
      </c>
      <c r="AE396" s="11"/>
      <c r="AF396" s="9">
        <f t="shared" si="121"/>
        <v>0</v>
      </c>
      <c r="AG396" s="11"/>
      <c r="AH396" s="9">
        <f t="shared" si="122"/>
        <v>0</v>
      </c>
      <c r="AI396" s="11"/>
      <c r="AJ396" s="9">
        <f t="shared" si="131"/>
        <v>0</v>
      </c>
      <c r="AK396" s="11"/>
      <c r="AL396" s="9">
        <f t="shared" si="133"/>
        <v>0</v>
      </c>
      <c r="AM396" s="10"/>
      <c r="AN396" s="12">
        <f t="shared" si="123"/>
        <v>0</v>
      </c>
      <c r="AO396" s="13">
        <f t="shared" si="129"/>
        <v>0</v>
      </c>
    </row>
    <row r="397" spans="1:41" hidden="1" x14ac:dyDescent="0.25">
      <c r="A397" s="20" t="s">
        <v>357</v>
      </c>
      <c r="B397" s="21" t="s">
        <v>364</v>
      </c>
      <c r="C397" s="46" t="s">
        <v>141</v>
      </c>
      <c r="D397" s="56">
        <v>52.94</v>
      </c>
      <c r="E397" s="70">
        <v>0</v>
      </c>
      <c r="F397" s="9">
        <f t="shared" si="124"/>
        <v>0</v>
      </c>
      <c r="G397" s="69">
        <v>0</v>
      </c>
      <c r="H397" s="9">
        <f t="shared" si="125"/>
        <v>0</v>
      </c>
      <c r="I397" s="10"/>
      <c r="J397" s="9">
        <f t="shared" si="113"/>
        <v>0</v>
      </c>
      <c r="K397" s="11"/>
      <c r="L397" s="9">
        <f t="shared" si="114"/>
        <v>0</v>
      </c>
      <c r="M397" s="10"/>
      <c r="N397" s="9">
        <f t="shared" si="126"/>
        <v>0</v>
      </c>
      <c r="O397" s="10"/>
      <c r="P397" s="9">
        <f t="shared" si="115"/>
        <v>0</v>
      </c>
      <c r="Q397" s="10"/>
      <c r="R397" s="9">
        <f t="shared" si="116"/>
        <v>0</v>
      </c>
      <c r="S397" s="10"/>
      <c r="T397" s="9">
        <f t="shared" si="117"/>
        <v>0</v>
      </c>
      <c r="U397" s="11"/>
      <c r="V397" s="9">
        <f t="shared" si="118"/>
        <v>0</v>
      </c>
      <c r="W397" s="11"/>
      <c r="X397" s="9">
        <f t="shared" si="119"/>
        <v>0</v>
      </c>
      <c r="Y397" s="10"/>
      <c r="Z397" s="9">
        <f t="shared" si="127"/>
        <v>0</v>
      </c>
      <c r="AA397" s="11"/>
      <c r="AB397" s="9">
        <f t="shared" si="128"/>
        <v>0</v>
      </c>
      <c r="AC397" s="11"/>
      <c r="AD397" s="9">
        <f t="shared" si="120"/>
        <v>0</v>
      </c>
      <c r="AE397" s="11"/>
      <c r="AF397" s="9">
        <f t="shared" si="121"/>
        <v>0</v>
      </c>
      <c r="AG397" s="11"/>
      <c r="AH397" s="9">
        <f t="shared" si="122"/>
        <v>0</v>
      </c>
      <c r="AI397" s="11"/>
      <c r="AJ397" s="9">
        <f t="shared" si="131"/>
        <v>0</v>
      </c>
      <c r="AK397" s="11"/>
      <c r="AL397" s="9">
        <f t="shared" si="133"/>
        <v>0</v>
      </c>
      <c r="AM397" s="10"/>
      <c r="AN397" s="12">
        <f t="shared" si="123"/>
        <v>0</v>
      </c>
      <c r="AO397" s="13">
        <f t="shared" si="129"/>
        <v>0</v>
      </c>
    </row>
    <row r="398" spans="1:41" hidden="1" x14ac:dyDescent="0.25">
      <c r="A398" s="20" t="s">
        <v>357</v>
      </c>
      <c r="B398" s="15" t="s">
        <v>391</v>
      </c>
      <c r="C398" s="46" t="s">
        <v>15</v>
      </c>
      <c r="D398" s="56">
        <v>63.8</v>
      </c>
      <c r="E398" s="70">
        <v>0</v>
      </c>
      <c r="F398" s="9">
        <f t="shared" si="124"/>
        <v>0</v>
      </c>
      <c r="G398" s="69">
        <v>0</v>
      </c>
      <c r="H398" s="9">
        <f t="shared" si="125"/>
        <v>0</v>
      </c>
      <c r="I398" s="10"/>
      <c r="J398" s="9">
        <f t="shared" si="113"/>
        <v>0</v>
      </c>
      <c r="K398" s="11"/>
      <c r="L398" s="9">
        <f t="shared" si="114"/>
        <v>0</v>
      </c>
      <c r="M398" s="10"/>
      <c r="N398" s="9">
        <f t="shared" si="126"/>
        <v>0</v>
      </c>
      <c r="O398" s="10"/>
      <c r="P398" s="9">
        <f t="shared" si="115"/>
        <v>0</v>
      </c>
      <c r="Q398" s="10"/>
      <c r="R398" s="9">
        <f t="shared" si="116"/>
        <v>0</v>
      </c>
      <c r="S398" s="10"/>
      <c r="T398" s="9">
        <f t="shared" si="117"/>
        <v>0</v>
      </c>
      <c r="U398" s="11"/>
      <c r="V398" s="9">
        <f t="shared" si="118"/>
        <v>0</v>
      </c>
      <c r="W398" s="11"/>
      <c r="X398" s="9">
        <f t="shared" si="119"/>
        <v>0</v>
      </c>
      <c r="Y398" s="10"/>
      <c r="Z398" s="9">
        <f t="shared" si="127"/>
        <v>0</v>
      </c>
      <c r="AA398" s="11"/>
      <c r="AB398" s="9">
        <f t="shared" si="128"/>
        <v>0</v>
      </c>
      <c r="AC398" s="11"/>
      <c r="AD398" s="9">
        <f t="shared" si="120"/>
        <v>0</v>
      </c>
      <c r="AE398" s="11"/>
      <c r="AF398" s="9">
        <f t="shared" si="121"/>
        <v>0</v>
      </c>
      <c r="AG398" s="11"/>
      <c r="AH398" s="9">
        <f t="shared" si="122"/>
        <v>0</v>
      </c>
      <c r="AI398" s="11"/>
      <c r="AJ398" s="9">
        <f t="shared" si="131"/>
        <v>0</v>
      </c>
      <c r="AK398" s="11"/>
      <c r="AL398" s="9">
        <f t="shared" si="133"/>
        <v>0</v>
      </c>
      <c r="AM398" s="10"/>
      <c r="AN398" s="12">
        <f t="shared" si="123"/>
        <v>0</v>
      </c>
      <c r="AO398" s="13">
        <f t="shared" si="129"/>
        <v>0</v>
      </c>
    </row>
    <row r="399" spans="1:41" hidden="1" x14ac:dyDescent="0.25">
      <c r="A399" s="20" t="s">
        <v>357</v>
      </c>
      <c r="B399" s="15" t="s">
        <v>365</v>
      </c>
      <c r="C399" s="46" t="s">
        <v>15</v>
      </c>
      <c r="D399" s="56">
        <v>46.09</v>
      </c>
      <c r="E399" s="70">
        <v>0</v>
      </c>
      <c r="F399" s="9">
        <f t="shared" si="124"/>
        <v>0</v>
      </c>
      <c r="G399" s="69">
        <v>0</v>
      </c>
      <c r="H399" s="9">
        <f t="shared" si="125"/>
        <v>0</v>
      </c>
      <c r="I399" s="10"/>
      <c r="J399" s="9">
        <f t="shared" si="113"/>
        <v>0</v>
      </c>
      <c r="K399" s="11"/>
      <c r="L399" s="9">
        <f t="shared" si="114"/>
        <v>0</v>
      </c>
      <c r="M399" s="10"/>
      <c r="N399" s="9">
        <f t="shared" si="126"/>
        <v>0</v>
      </c>
      <c r="O399" s="10"/>
      <c r="P399" s="9">
        <f t="shared" si="115"/>
        <v>0</v>
      </c>
      <c r="Q399" s="10"/>
      <c r="R399" s="9">
        <f t="shared" si="116"/>
        <v>0</v>
      </c>
      <c r="S399" s="10"/>
      <c r="T399" s="9">
        <f t="shared" si="117"/>
        <v>0</v>
      </c>
      <c r="U399" s="11"/>
      <c r="V399" s="9">
        <f t="shared" si="118"/>
        <v>0</v>
      </c>
      <c r="W399" s="11"/>
      <c r="X399" s="9">
        <f t="shared" si="119"/>
        <v>0</v>
      </c>
      <c r="Y399" s="10"/>
      <c r="Z399" s="9">
        <f t="shared" si="127"/>
        <v>0</v>
      </c>
      <c r="AA399" s="11"/>
      <c r="AB399" s="9">
        <f t="shared" si="128"/>
        <v>0</v>
      </c>
      <c r="AC399" s="11"/>
      <c r="AD399" s="9">
        <f t="shared" si="120"/>
        <v>0</v>
      </c>
      <c r="AE399" s="11"/>
      <c r="AF399" s="9">
        <f t="shared" si="121"/>
        <v>0</v>
      </c>
      <c r="AG399" s="11"/>
      <c r="AH399" s="9">
        <f t="shared" si="122"/>
        <v>0</v>
      </c>
      <c r="AI399" s="11"/>
      <c r="AJ399" s="9">
        <f t="shared" si="131"/>
        <v>0</v>
      </c>
      <c r="AK399" s="11"/>
      <c r="AL399" s="9">
        <f t="shared" si="133"/>
        <v>0</v>
      </c>
      <c r="AM399" s="10"/>
      <c r="AN399" s="12">
        <f t="shared" si="123"/>
        <v>0</v>
      </c>
      <c r="AO399" s="13">
        <f t="shared" si="129"/>
        <v>0</v>
      </c>
    </row>
    <row r="400" spans="1:41" hidden="1" x14ac:dyDescent="0.25">
      <c r="A400" s="20" t="s">
        <v>357</v>
      </c>
      <c r="B400" s="15" t="s">
        <v>495</v>
      </c>
      <c r="C400" s="46" t="s">
        <v>15</v>
      </c>
      <c r="D400" s="56">
        <v>10</v>
      </c>
      <c r="E400" s="70">
        <v>0</v>
      </c>
      <c r="F400" s="9">
        <f t="shared" si="124"/>
        <v>0</v>
      </c>
      <c r="G400" s="69">
        <v>0</v>
      </c>
      <c r="H400" s="9">
        <f t="shared" si="125"/>
        <v>0</v>
      </c>
      <c r="I400" s="10"/>
      <c r="J400" s="9">
        <f t="shared" si="113"/>
        <v>0</v>
      </c>
      <c r="K400" s="11"/>
      <c r="L400" s="9">
        <f t="shared" si="114"/>
        <v>0</v>
      </c>
      <c r="M400" s="10"/>
      <c r="N400" s="9">
        <f t="shared" si="126"/>
        <v>0</v>
      </c>
      <c r="O400" s="10"/>
      <c r="P400" s="9">
        <f t="shared" si="115"/>
        <v>0</v>
      </c>
      <c r="Q400" s="10"/>
      <c r="R400" s="9">
        <f t="shared" si="116"/>
        <v>0</v>
      </c>
      <c r="S400" s="10"/>
      <c r="T400" s="9">
        <f t="shared" si="117"/>
        <v>0</v>
      </c>
      <c r="U400" s="11"/>
      <c r="V400" s="9">
        <f t="shared" si="118"/>
        <v>0</v>
      </c>
      <c r="W400" s="11"/>
      <c r="X400" s="9">
        <f t="shared" si="119"/>
        <v>0</v>
      </c>
      <c r="Y400" s="10"/>
      <c r="Z400" s="9">
        <f t="shared" si="127"/>
        <v>0</v>
      </c>
      <c r="AA400" s="11"/>
      <c r="AB400" s="9">
        <f t="shared" si="128"/>
        <v>0</v>
      </c>
      <c r="AC400" s="11"/>
      <c r="AD400" s="9">
        <f t="shared" si="120"/>
        <v>0</v>
      </c>
      <c r="AE400" s="11"/>
      <c r="AF400" s="9">
        <f t="shared" si="121"/>
        <v>0</v>
      </c>
      <c r="AG400" s="11"/>
      <c r="AH400" s="9">
        <f t="shared" si="122"/>
        <v>0</v>
      </c>
      <c r="AI400" s="11"/>
      <c r="AJ400" s="9">
        <f t="shared" si="131"/>
        <v>0</v>
      </c>
      <c r="AK400" s="11"/>
      <c r="AL400" s="9">
        <f t="shared" si="133"/>
        <v>0</v>
      </c>
      <c r="AM400" s="10"/>
      <c r="AN400" s="12">
        <f t="shared" si="123"/>
        <v>0</v>
      </c>
      <c r="AO400" s="13">
        <f t="shared" si="129"/>
        <v>0</v>
      </c>
    </row>
    <row r="401" spans="1:41" hidden="1" x14ac:dyDescent="0.25">
      <c r="A401" s="20" t="s">
        <v>357</v>
      </c>
      <c r="B401" s="15" t="s">
        <v>397</v>
      </c>
      <c r="C401" s="46" t="s">
        <v>349</v>
      </c>
      <c r="D401" s="56">
        <f>161.04/20</f>
        <v>8.0519999999999996</v>
      </c>
      <c r="E401" s="70">
        <v>0</v>
      </c>
      <c r="F401" s="9">
        <f t="shared" si="124"/>
        <v>0</v>
      </c>
      <c r="G401" s="69">
        <v>0</v>
      </c>
      <c r="H401" s="9">
        <f t="shared" si="125"/>
        <v>0</v>
      </c>
      <c r="I401" s="10"/>
      <c r="J401" s="9">
        <f t="shared" si="113"/>
        <v>0</v>
      </c>
      <c r="K401" s="11"/>
      <c r="L401" s="9">
        <f t="shared" si="114"/>
        <v>0</v>
      </c>
      <c r="M401" s="10"/>
      <c r="N401" s="9">
        <f t="shared" si="126"/>
        <v>0</v>
      </c>
      <c r="O401" s="10"/>
      <c r="P401" s="9">
        <f t="shared" si="115"/>
        <v>0</v>
      </c>
      <c r="Q401" s="10"/>
      <c r="R401" s="9">
        <f t="shared" si="116"/>
        <v>0</v>
      </c>
      <c r="S401" s="10"/>
      <c r="T401" s="9">
        <f t="shared" si="117"/>
        <v>0</v>
      </c>
      <c r="U401" s="11"/>
      <c r="V401" s="9">
        <f t="shared" si="118"/>
        <v>0</v>
      </c>
      <c r="W401" s="11"/>
      <c r="X401" s="9">
        <f t="shared" si="119"/>
        <v>0</v>
      </c>
      <c r="Y401" s="10"/>
      <c r="Z401" s="9">
        <f t="shared" si="127"/>
        <v>0</v>
      </c>
      <c r="AA401" s="11"/>
      <c r="AB401" s="9">
        <f t="shared" si="128"/>
        <v>0</v>
      </c>
      <c r="AC401" s="11"/>
      <c r="AD401" s="9">
        <f t="shared" si="120"/>
        <v>0</v>
      </c>
      <c r="AE401" s="11"/>
      <c r="AF401" s="9">
        <f t="shared" si="121"/>
        <v>0</v>
      </c>
      <c r="AG401" s="11"/>
      <c r="AH401" s="9">
        <f t="shared" si="122"/>
        <v>0</v>
      </c>
      <c r="AI401" s="11"/>
      <c r="AJ401" s="9">
        <f t="shared" si="131"/>
        <v>0</v>
      </c>
      <c r="AK401" s="11"/>
      <c r="AL401" s="9">
        <f t="shared" si="133"/>
        <v>0</v>
      </c>
      <c r="AM401" s="10"/>
      <c r="AN401" s="12">
        <f t="shared" si="123"/>
        <v>0</v>
      </c>
      <c r="AO401" s="13">
        <f t="shared" si="129"/>
        <v>0</v>
      </c>
    </row>
    <row r="402" spans="1:41" hidden="1" x14ac:dyDescent="0.25">
      <c r="A402" s="20" t="s">
        <v>357</v>
      </c>
      <c r="B402" s="21" t="s">
        <v>366</v>
      </c>
      <c r="C402" s="46" t="s">
        <v>367</v>
      </c>
      <c r="D402" s="56">
        <v>69.47</v>
      </c>
      <c r="E402" s="70">
        <v>0</v>
      </c>
      <c r="F402" s="9">
        <f t="shared" si="124"/>
        <v>0</v>
      </c>
      <c r="G402" s="69">
        <v>0</v>
      </c>
      <c r="H402" s="9">
        <f t="shared" si="125"/>
        <v>0</v>
      </c>
      <c r="I402" s="10"/>
      <c r="J402" s="9">
        <f t="shared" si="113"/>
        <v>0</v>
      </c>
      <c r="K402" s="11"/>
      <c r="L402" s="9">
        <f t="shared" si="114"/>
        <v>0</v>
      </c>
      <c r="M402" s="10"/>
      <c r="N402" s="9">
        <f t="shared" si="126"/>
        <v>0</v>
      </c>
      <c r="O402" s="10"/>
      <c r="P402" s="9">
        <f t="shared" si="115"/>
        <v>0</v>
      </c>
      <c r="Q402" s="10"/>
      <c r="R402" s="9">
        <f t="shared" si="116"/>
        <v>0</v>
      </c>
      <c r="S402" s="10"/>
      <c r="T402" s="9">
        <f t="shared" si="117"/>
        <v>0</v>
      </c>
      <c r="U402" s="11"/>
      <c r="V402" s="9">
        <f t="shared" si="118"/>
        <v>0</v>
      </c>
      <c r="W402" s="11"/>
      <c r="X402" s="9">
        <f t="shared" si="119"/>
        <v>0</v>
      </c>
      <c r="Y402" s="10"/>
      <c r="Z402" s="9">
        <f t="shared" si="127"/>
        <v>0</v>
      </c>
      <c r="AA402" s="11"/>
      <c r="AB402" s="9">
        <f t="shared" si="128"/>
        <v>0</v>
      </c>
      <c r="AC402" s="11"/>
      <c r="AD402" s="9">
        <f t="shared" si="120"/>
        <v>0</v>
      </c>
      <c r="AE402" s="11"/>
      <c r="AF402" s="9">
        <f t="shared" si="121"/>
        <v>0</v>
      </c>
      <c r="AG402" s="11"/>
      <c r="AH402" s="9">
        <f t="shared" si="122"/>
        <v>0</v>
      </c>
      <c r="AI402" s="11"/>
      <c r="AJ402" s="9">
        <f t="shared" si="131"/>
        <v>0</v>
      </c>
      <c r="AK402" s="11"/>
      <c r="AL402" s="9">
        <f t="shared" si="133"/>
        <v>0</v>
      </c>
      <c r="AM402" s="10"/>
      <c r="AN402" s="12">
        <f t="shared" si="123"/>
        <v>0</v>
      </c>
      <c r="AO402" s="13">
        <f t="shared" si="129"/>
        <v>0</v>
      </c>
    </row>
    <row r="403" spans="1:41" hidden="1" x14ac:dyDescent="0.25">
      <c r="A403" s="20" t="s">
        <v>357</v>
      </c>
      <c r="B403" s="15" t="s">
        <v>368</v>
      </c>
      <c r="C403" s="46" t="s">
        <v>15</v>
      </c>
      <c r="D403" s="59">
        <v>59.6</v>
      </c>
      <c r="E403" s="70">
        <v>0</v>
      </c>
      <c r="F403" s="9">
        <f t="shared" si="124"/>
        <v>0</v>
      </c>
      <c r="G403" s="69">
        <v>0</v>
      </c>
      <c r="H403" s="9">
        <f t="shared" si="125"/>
        <v>0</v>
      </c>
      <c r="I403" s="10"/>
      <c r="J403" s="9">
        <f t="shared" si="113"/>
        <v>0</v>
      </c>
      <c r="K403" s="11"/>
      <c r="L403" s="9">
        <f t="shared" si="114"/>
        <v>0</v>
      </c>
      <c r="M403" s="10"/>
      <c r="N403" s="9">
        <f t="shared" si="126"/>
        <v>0</v>
      </c>
      <c r="O403" s="10"/>
      <c r="P403" s="9">
        <f t="shared" si="115"/>
        <v>0</v>
      </c>
      <c r="Q403" s="10"/>
      <c r="R403" s="9">
        <f t="shared" si="116"/>
        <v>0</v>
      </c>
      <c r="S403" s="10"/>
      <c r="T403" s="9">
        <f t="shared" si="117"/>
        <v>0</v>
      </c>
      <c r="U403" s="11"/>
      <c r="V403" s="9">
        <f t="shared" si="118"/>
        <v>0</v>
      </c>
      <c r="W403" s="11"/>
      <c r="X403" s="9">
        <f t="shared" si="119"/>
        <v>0</v>
      </c>
      <c r="Y403" s="10"/>
      <c r="Z403" s="9">
        <f t="shared" si="127"/>
        <v>0</v>
      </c>
      <c r="AA403" s="11"/>
      <c r="AB403" s="9">
        <f t="shared" si="128"/>
        <v>0</v>
      </c>
      <c r="AC403" s="11"/>
      <c r="AD403" s="9">
        <f t="shared" si="120"/>
        <v>0</v>
      </c>
      <c r="AE403" s="11"/>
      <c r="AF403" s="9">
        <f t="shared" si="121"/>
        <v>0</v>
      </c>
      <c r="AG403" s="11"/>
      <c r="AH403" s="9">
        <f t="shared" si="122"/>
        <v>0</v>
      </c>
      <c r="AI403" s="11"/>
      <c r="AJ403" s="9">
        <f t="shared" si="131"/>
        <v>0</v>
      </c>
      <c r="AK403" s="11"/>
      <c r="AL403" s="9">
        <f t="shared" si="133"/>
        <v>0</v>
      </c>
      <c r="AM403" s="10"/>
      <c r="AN403" s="12">
        <f t="shared" si="123"/>
        <v>0</v>
      </c>
      <c r="AO403" s="13">
        <f t="shared" si="129"/>
        <v>0</v>
      </c>
    </row>
    <row r="404" spans="1:41" hidden="1" x14ac:dyDescent="0.25">
      <c r="A404" s="20" t="s">
        <v>357</v>
      </c>
      <c r="B404" s="15" t="s">
        <v>476</v>
      </c>
      <c r="C404" s="44" t="s">
        <v>369</v>
      </c>
      <c r="D404" s="56">
        <v>13</v>
      </c>
      <c r="E404" s="70">
        <v>0</v>
      </c>
      <c r="F404" s="9">
        <f t="shared" si="124"/>
        <v>0</v>
      </c>
      <c r="G404" s="69">
        <v>1</v>
      </c>
      <c r="H404" s="9">
        <f t="shared" si="125"/>
        <v>13</v>
      </c>
      <c r="I404" s="10"/>
      <c r="J404" s="9">
        <f t="shared" si="113"/>
        <v>0</v>
      </c>
      <c r="K404" s="11"/>
      <c r="L404" s="9">
        <f t="shared" si="114"/>
        <v>0</v>
      </c>
      <c r="M404" s="10"/>
      <c r="N404" s="9">
        <f t="shared" si="126"/>
        <v>0</v>
      </c>
      <c r="O404" s="10"/>
      <c r="P404" s="9">
        <f t="shared" si="115"/>
        <v>0</v>
      </c>
      <c r="Q404" s="10"/>
      <c r="R404" s="9">
        <f t="shared" si="116"/>
        <v>0</v>
      </c>
      <c r="S404" s="10"/>
      <c r="T404" s="9">
        <f t="shared" si="117"/>
        <v>0</v>
      </c>
      <c r="U404" s="11"/>
      <c r="V404" s="9">
        <f t="shared" si="118"/>
        <v>0</v>
      </c>
      <c r="W404" s="11"/>
      <c r="X404" s="9">
        <f t="shared" si="119"/>
        <v>0</v>
      </c>
      <c r="Y404" s="10"/>
      <c r="Z404" s="9">
        <f t="shared" si="127"/>
        <v>0</v>
      </c>
      <c r="AA404" s="11"/>
      <c r="AB404" s="9">
        <f t="shared" si="128"/>
        <v>0</v>
      </c>
      <c r="AC404" s="11"/>
      <c r="AD404" s="9">
        <f t="shared" si="120"/>
        <v>0</v>
      </c>
      <c r="AE404" s="11"/>
      <c r="AF404" s="9">
        <f t="shared" si="121"/>
        <v>0</v>
      </c>
      <c r="AG404" s="11"/>
      <c r="AH404" s="9">
        <f t="shared" si="122"/>
        <v>0</v>
      </c>
      <c r="AI404" s="11"/>
      <c r="AJ404" s="9">
        <f t="shared" si="131"/>
        <v>0</v>
      </c>
      <c r="AK404" s="11"/>
      <c r="AL404" s="9">
        <f t="shared" si="133"/>
        <v>0</v>
      </c>
      <c r="AM404" s="10"/>
      <c r="AN404" s="12">
        <f t="shared" si="123"/>
        <v>0</v>
      </c>
      <c r="AO404" s="13">
        <f t="shared" si="129"/>
        <v>13</v>
      </c>
    </row>
    <row r="405" spans="1:41" hidden="1" x14ac:dyDescent="0.25">
      <c r="A405" s="20" t="s">
        <v>357</v>
      </c>
      <c r="B405" s="15" t="s">
        <v>370</v>
      </c>
      <c r="C405" s="44" t="s">
        <v>15</v>
      </c>
      <c r="D405" s="56">
        <v>35.99</v>
      </c>
      <c r="E405" s="70">
        <v>0</v>
      </c>
      <c r="F405" s="9">
        <f t="shared" si="124"/>
        <v>0</v>
      </c>
      <c r="G405" s="69">
        <v>1</v>
      </c>
      <c r="H405" s="9">
        <f t="shared" si="125"/>
        <v>35.99</v>
      </c>
      <c r="I405" s="10"/>
      <c r="J405" s="9">
        <f t="shared" si="113"/>
        <v>0</v>
      </c>
      <c r="K405" s="11"/>
      <c r="L405" s="9">
        <f t="shared" si="114"/>
        <v>0</v>
      </c>
      <c r="M405" s="10"/>
      <c r="N405" s="9">
        <f t="shared" si="126"/>
        <v>0</v>
      </c>
      <c r="O405" s="10"/>
      <c r="P405" s="9">
        <f t="shared" si="115"/>
        <v>0</v>
      </c>
      <c r="Q405" s="10"/>
      <c r="R405" s="9">
        <f t="shared" si="116"/>
        <v>0</v>
      </c>
      <c r="S405" s="10"/>
      <c r="T405" s="9">
        <f t="shared" si="117"/>
        <v>0</v>
      </c>
      <c r="U405" s="11"/>
      <c r="V405" s="9">
        <f t="shared" si="118"/>
        <v>0</v>
      </c>
      <c r="W405" s="11"/>
      <c r="X405" s="9">
        <f t="shared" si="119"/>
        <v>0</v>
      </c>
      <c r="Y405" s="10"/>
      <c r="Z405" s="9">
        <f t="shared" si="127"/>
        <v>0</v>
      </c>
      <c r="AA405" s="11"/>
      <c r="AB405" s="9">
        <f t="shared" si="128"/>
        <v>0</v>
      </c>
      <c r="AC405" s="11"/>
      <c r="AD405" s="9">
        <f t="shared" si="120"/>
        <v>0</v>
      </c>
      <c r="AE405" s="11"/>
      <c r="AF405" s="9">
        <f t="shared" si="121"/>
        <v>0</v>
      </c>
      <c r="AG405" s="11"/>
      <c r="AH405" s="9">
        <f t="shared" si="122"/>
        <v>0</v>
      </c>
      <c r="AI405" s="11"/>
      <c r="AJ405" s="9">
        <f t="shared" si="131"/>
        <v>0</v>
      </c>
      <c r="AK405" s="11"/>
      <c r="AL405" s="9">
        <f t="shared" si="133"/>
        <v>0</v>
      </c>
      <c r="AM405" s="10"/>
      <c r="AN405" s="12">
        <f t="shared" si="123"/>
        <v>0</v>
      </c>
      <c r="AO405" s="13">
        <f t="shared" si="129"/>
        <v>35.99</v>
      </c>
    </row>
    <row r="406" spans="1:41" hidden="1" x14ac:dyDescent="0.25">
      <c r="A406" s="20" t="s">
        <v>357</v>
      </c>
      <c r="B406" s="15" t="s">
        <v>371</v>
      </c>
      <c r="C406" s="46" t="s">
        <v>349</v>
      </c>
      <c r="D406" s="56">
        <f>246.44/20</f>
        <v>12.321999999999999</v>
      </c>
      <c r="E406" s="70">
        <v>0</v>
      </c>
      <c r="F406" s="9">
        <f t="shared" si="124"/>
        <v>0</v>
      </c>
      <c r="G406" s="69">
        <v>0</v>
      </c>
      <c r="H406" s="9">
        <f t="shared" si="125"/>
        <v>0</v>
      </c>
      <c r="I406" s="10"/>
      <c r="J406" s="9">
        <f t="shared" si="113"/>
        <v>0</v>
      </c>
      <c r="K406" s="11"/>
      <c r="L406" s="9">
        <f t="shared" si="114"/>
        <v>0</v>
      </c>
      <c r="M406" s="10"/>
      <c r="N406" s="9">
        <f t="shared" si="126"/>
        <v>0</v>
      </c>
      <c r="O406" s="10"/>
      <c r="P406" s="9">
        <f t="shared" si="115"/>
        <v>0</v>
      </c>
      <c r="Q406" s="10"/>
      <c r="R406" s="9">
        <f t="shared" si="116"/>
        <v>0</v>
      </c>
      <c r="S406" s="10"/>
      <c r="T406" s="9">
        <f t="shared" si="117"/>
        <v>0</v>
      </c>
      <c r="U406" s="11"/>
      <c r="V406" s="9">
        <f t="shared" si="118"/>
        <v>0</v>
      </c>
      <c r="W406" s="11"/>
      <c r="X406" s="9">
        <f t="shared" si="119"/>
        <v>0</v>
      </c>
      <c r="Y406" s="10"/>
      <c r="Z406" s="9">
        <f t="shared" si="127"/>
        <v>0</v>
      </c>
      <c r="AA406" s="11"/>
      <c r="AB406" s="9">
        <f t="shared" si="128"/>
        <v>0</v>
      </c>
      <c r="AC406" s="11"/>
      <c r="AD406" s="9">
        <f t="shared" si="120"/>
        <v>0</v>
      </c>
      <c r="AE406" s="11"/>
      <c r="AF406" s="9">
        <f t="shared" si="121"/>
        <v>0</v>
      </c>
      <c r="AG406" s="11"/>
      <c r="AH406" s="9">
        <f t="shared" si="122"/>
        <v>0</v>
      </c>
      <c r="AI406" s="11"/>
      <c r="AJ406" s="9">
        <f t="shared" si="131"/>
        <v>0</v>
      </c>
      <c r="AK406" s="11"/>
      <c r="AL406" s="9">
        <f t="shared" si="133"/>
        <v>0</v>
      </c>
      <c r="AM406" s="10"/>
      <c r="AN406" s="12">
        <f t="shared" si="123"/>
        <v>0</v>
      </c>
      <c r="AO406" s="13">
        <f t="shared" si="129"/>
        <v>0</v>
      </c>
    </row>
    <row r="407" spans="1:41" hidden="1" x14ac:dyDescent="0.25">
      <c r="A407" s="20" t="s">
        <v>357</v>
      </c>
      <c r="B407" s="15" t="s">
        <v>372</v>
      </c>
      <c r="C407" s="46" t="s">
        <v>15</v>
      </c>
      <c r="D407" s="56">
        <v>20.100000000000001</v>
      </c>
      <c r="E407" s="70">
        <v>0</v>
      </c>
      <c r="F407" s="9">
        <f t="shared" si="124"/>
        <v>0</v>
      </c>
      <c r="G407" s="69">
        <v>2</v>
      </c>
      <c r="H407" s="9">
        <f t="shared" si="125"/>
        <v>40.200000000000003</v>
      </c>
      <c r="I407" s="10"/>
      <c r="J407" s="9">
        <f t="shared" si="113"/>
        <v>0</v>
      </c>
      <c r="K407" s="11"/>
      <c r="L407" s="9">
        <f t="shared" si="114"/>
        <v>0</v>
      </c>
      <c r="M407" s="10"/>
      <c r="N407" s="9">
        <f t="shared" si="126"/>
        <v>0</v>
      </c>
      <c r="O407" s="10"/>
      <c r="P407" s="9">
        <f t="shared" si="115"/>
        <v>0</v>
      </c>
      <c r="Q407" s="10"/>
      <c r="R407" s="9">
        <f t="shared" si="116"/>
        <v>0</v>
      </c>
      <c r="S407" s="10"/>
      <c r="T407" s="9">
        <f t="shared" si="117"/>
        <v>0</v>
      </c>
      <c r="U407" s="11"/>
      <c r="V407" s="9">
        <f t="shared" si="118"/>
        <v>0</v>
      </c>
      <c r="W407" s="11"/>
      <c r="X407" s="9">
        <f t="shared" si="119"/>
        <v>0</v>
      </c>
      <c r="Y407" s="10"/>
      <c r="Z407" s="9">
        <f t="shared" si="127"/>
        <v>0</v>
      </c>
      <c r="AA407" s="11"/>
      <c r="AB407" s="9">
        <f t="shared" si="128"/>
        <v>0</v>
      </c>
      <c r="AC407" s="11"/>
      <c r="AD407" s="9">
        <f t="shared" si="120"/>
        <v>0</v>
      </c>
      <c r="AE407" s="11"/>
      <c r="AF407" s="9">
        <f t="shared" si="121"/>
        <v>0</v>
      </c>
      <c r="AG407" s="11"/>
      <c r="AH407" s="9">
        <f t="shared" si="122"/>
        <v>0</v>
      </c>
      <c r="AI407" s="11"/>
      <c r="AJ407" s="9">
        <f t="shared" si="131"/>
        <v>0</v>
      </c>
      <c r="AK407" s="11"/>
      <c r="AL407" s="9">
        <f t="shared" si="133"/>
        <v>0</v>
      </c>
      <c r="AM407" s="10"/>
      <c r="AN407" s="12">
        <f t="shared" si="123"/>
        <v>0</v>
      </c>
      <c r="AO407" s="13">
        <f t="shared" si="129"/>
        <v>40.200000000000003</v>
      </c>
    </row>
    <row r="408" spans="1:41" hidden="1" x14ac:dyDescent="0.25">
      <c r="A408" s="20" t="s">
        <v>357</v>
      </c>
      <c r="B408" s="15" t="s">
        <v>373</v>
      </c>
      <c r="C408" s="49" t="s">
        <v>15</v>
      </c>
      <c r="D408" s="55">
        <v>19</v>
      </c>
      <c r="E408" s="70">
        <v>0</v>
      </c>
      <c r="F408" s="9">
        <f t="shared" si="124"/>
        <v>0</v>
      </c>
      <c r="G408" s="69">
        <v>0</v>
      </c>
      <c r="H408" s="9">
        <f t="shared" si="125"/>
        <v>0</v>
      </c>
      <c r="I408" s="10"/>
      <c r="J408" s="9">
        <f t="shared" si="113"/>
        <v>0</v>
      </c>
      <c r="K408" s="11"/>
      <c r="L408" s="9">
        <f t="shared" si="114"/>
        <v>0</v>
      </c>
      <c r="M408" s="10"/>
      <c r="N408" s="9">
        <f t="shared" si="126"/>
        <v>0</v>
      </c>
      <c r="O408" s="10"/>
      <c r="P408" s="9">
        <f t="shared" si="115"/>
        <v>0</v>
      </c>
      <c r="Q408" s="10"/>
      <c r="R408" s="9">
        <f t="shared" si="116"/>
        <v>0</v>
      </c>
      <c r="S408" s="10"/>
      <c r="T408" s="9">
        <f t="shared" si="117"/>
        <v>0</v>
      </c>
      <c r="U408" s="11"/>
      <c r="V408" s="9">
        <f t="shared" si="118"/>
        <v>0</v>
      </c>
      <c r="W408" s="11"/>
      <c r="X408" s="9">
        <f t="shared" si="119"/>
        <v>0</v>
      </c>
      <c r="Y408" s="10"/>
      <c r="Z408" s="9">
        <f t="shared" si="127"/>
        <v>0</v>
      </c>
      <c r="AA408" s="11"/>
      <c r="AB408" s="9">
        <f t="shared" si="128"/>
        <v>0</v>
      </c>
      <c r="AC408" s="11"/>
      <c r="AD408" s="9">
        <f t="shared" si="120"/>
        <v>0</v>
      </c>
      <c r="AE408" s="11"/>
      <c r="AF408" s="9">
        <f t="shared" si="121"/>
        <v>0</v>
      </c>
      <c r="AG408" s="11"/>
      <c r="AH408" s="9">
        <f t="shared" si="122"/>
        <v>0</v>
      </c>
      <c r="AI408" s="11"/>
      <c r="AJ408" s="9">
        <f t="shared" si="131"/>
        <v>0</v>
      </c>
      <c r="AK408" s="11"/>
      <c r="AL408" s="9">
        <f t="shared" si="133"/>
        <v>0</v>
      </c>
      <c r="AM408" s="10"/>
      <c r="AN408" s="12">
        <f t="shared" si="123"/>
        <v>0</v>
      </c>
      <c r="AO408" s="13">
        <f t="shared" si="129"/>
        <v>0</v>
      </c>
    </row>
    <row r="409" spans="1:41" hidden="1" x14ac:dyDescent="0.25">
      <c r="A409" s="20" t="s">
        <v>357</v>
      </c>
      <c r="B409" s="15" t="s">
        <v>433</v>
      </c>
      <c r="C409" s="49" t="s">
        <v>15</v>
      </c>
      <c r="D409" s="55">
        <v>0</v>
      </c>
      <c r="E409" s="70">
        <v>0</v>
      </c>
      <c r="F409" s="9">
        <f t="shared" si="124"/>
        <v>0</v>
      </c>
      <c r="G409" s="69">
        <v>0</v>
      </c>
      <c r="H409" s="9">
        <f t="shared" si="125"/>
        <v>0</v>
      </c>
      <c r="I409" s="10"/>
      <c r="J409" s="9">
        <f t="shared" si="113"/>
        <v>0</v>
      </c>
      <c r="K409" s="11"/>
      <c r="L409" s="9">
        <f t="shared" si="114"/>
        <v>0</v>
      </c>
      <c r="M409" s="10"/>
      <c r="N409" s="9">
        <f t="shared" si="126"/>
        <v>0</v>
      </c>
      <c r="O409" s="10"/>
      <c r="P409" s="9">
        <f t="shared" si="115"/>
        <v>0</v>
      </c>
      <c r="Q409" s="10"/>
      <c r="R409" s="9">
        <f t="shared" si="116"/>
        <v>0</v>
      </c>
      <c r="S409" s="10"/>
      <c r="T409" s="9">
        <f t="shared" si="117"/>
        <v>0</v>
      </c>
      <c r="U409" s="11"/>
      <c r="V409" s="9">
        <f t="shared" si="118"/>
        <v>0</v>
      </c>
      <c r="W409" s="11"/>
      <c r="X409" s="9">
        <f t="shared" si="119"/>
        <v>0</v>
      </c>
      <c r="Y409" s="10"/>
      <c r="Z409" s="9">
        <f t="shared" si="127"/>
        <v>0</v>
      </c>
      <c r="AA409" s="11"/>
      <c r="AB409" s="9">
        <f t="shared" si="128"/>
        <v>0</v>
      </c>
      <c r="AC409" s="11"/>
      <c r="AD409" s="9">
        <f t="shared" si="120"/>
        <v>0</v>
      </c>
      <c r="AE409" s="11"/>
      <c r="AF409" s="9">
        <f t="shared" si="121"/>
        <v>0</v>
      </c>
      <c r="AG409" s="11"/>
      <c r="AH409" s="9">
        <f t="shared" si="122"/>
        <v>0</v>
      </c>
      <c r="AI409" s="11"/>
      <c r="AJ409" s="9">
        <f t="shared" si="131"/>
        <v>0</v>
      </c>
      <c r="AK409" s="11"/>
      <c r="AL409" s="9">
        <f t="shared" si="133"/>
        <v>0</v>
      </c>
      <c r="AM409" s="10"/>
      <c r="AN409" s="12">
        <f t="shared" si="123"/>
        <v>0</v>
      </c>
      <c r="AO409" s="13">
        <f t="shared" si="129"/>
        <v>0</v>
      </c>
    </row>
    <row r="410" spans="1:41" hidden="1" x14ac:dyDescent="0.25">
      <c r="A410" s="20" t="s">
        <v>357</v>
      </c>
      <c r="B410" s="15" t="s">
        <v>374</v>
      </c>
      <c r="C410" s="46" t="s">
        <v>349</v>
      </c>
      <c r="D410" s="56">
        <v>49.31</v>
      </c>
      <c r="E410" s="70">
        <v>0</v>
      </c>
      <c r="F410" s="9">
        <f t="shared" si="124"/>
        <v>0</v>
      </c>
      <c r="G410" s="69">
        <v>0</v>
      </c>
      <c r="H410" s="9">
        <f t="shared" si="125"/>
        <v>0</v>
      </c>
      <c r="I410" s="10"/>
      <c r="J410" s="9">
        <f t="shared" si="113"/>
        <v>0</v>
      </c>
      <c r="K410" s="11"/>
      <c r="L410" s="9">
        <f t="shared" si="114"/>
        <v>0</v>
      </c>
      <c r="M410" s="10"/>
      <c r="N410" s="9">
        <f t="shared" si="126"/>
        <v>0</v>
      </c>
      <c r="O410" s="10"/>
      <c r="P410" s="9">
        <f t="shared" si="115"/>
        <v>0</v>
      </c>
      <c r="Q410" s="10"/>
      <c r="R410" s="9">
        <f t="shared" si="116"/>
        <v>0</v>
      </c>
      <c r="S410" s="10"/>
      <c r="T410" s="9">
        <f t="shared" si="117"/>
        <v>0</v>
      </c>
      <c r="U410" s="11"/>
      <c r="V410" s="9">
        <f t="shared" si="118"/>
        <v>0</v>
      </c>
      <c r="W410" s="11"/>
      <c r="X410" s="9">
        <f t="shared" si="119"/>
        <v>0</v>
      </c>
      <c r="Y410" s="10"/>
      <c r="Z410" s="9">
        <f t="shared" si="127"/>
        <v>0</v>
      </c>
      <c r="AA410" s="11"/>
      <c r="AB410" s="9">
        <f t="shared" si="128"/>
        <v>0</v>
      </c>
      <c r="AC410" s="11"/>
      <c r="AD410" s="9">
        <f t="shared" si="120"/>
        <v>0</v>
      </c>
      <c r="AE410" s="11"/>
      <c r="AF410" s="9">
        <f t="shared" si="121"/>
        <v>0</v>
      </c>
      <c r="AG410" s="11"/>
      <c r="AH410" s="9">
        <f t="shared" si="122"/>
        <v>0</v>
      </c>
      <c r="AI410" s="11"/>
      <c r="AJ410" s="9">
        <f t="shared" si="131"/>
        <v>0</v>
      </c>
      <c r="AK410" s="11"/>
      <c r="AL410" s="9">
        <f t="shared" si="133"/>
        <v>0</v>
      </c>
      <c r="AM410" s="10"/>
      <c r="AN410" s="12">
        <f t="shared" si="123"/>
        <v>0</v>
      </c>
      <c r="AO410" s="13">
        <f t="shared" si="129"/>
        <v>0</v>
      </c>
    </row>
    <row r="411" spans="1:41" hidden="1" x14ac:dyDescent="0.25">
      <c r="A411" s="20" t="s">
        <v>357</v>
      </c>
      <c r="B411" s="15" t="s">
        <v>441</v>
      </c>
      <c r="C411" s="46" t="s">
        <v>442</v>
      </c>
      <c r="D411" s="56">
        <v>16</v>
      </c>
      <c r="E411" s="70">
        <v>0</v>
      </c>
      <c r="F411" s="9">
        <f t="shared" si="124"/>
        <v>0</v>
      </c>
      <c r="G411" s="69">
        <v>0</v>
      </c>
      <c r="H411" s="9">
        <f t="shared" si="125"/>
        <v>0</v>
      </c>
      <c r="I411" s="10"/>
      <c r="J411" s="9">
        <f t="shared" ref="J411:J431" si="134">(I411*D411)*1.16</f>
        <v>0</v>
      </c>
      <c r="K411" s="11"/>
      <c r="L411" s="9">
        <f t="shared" ref="L411:L431" si="135">(K411*D411)*1.16</f>
        <v>0</v>
      </c>
      <c r="M411" s="10"/>
      <c r="N411" s="9">
        <f t="shared" si="126"/>
        <v>0</v>
      </c>
      <c r="O411" s="10"/>
      <c r="P411" s="9">
        <f t="shared" ref="P411:P431" si="136">(O411*D411)*1.16</f>
        <v>0</v>
      </c>
      <c r="Q411" s="10"/>
      <c r="R411" s="9">
        <f t="shared" ref="R411:R431" si="137">(Q411*D411)*1.16</f>
        <v>0</v>
      </c>
      <c r="S411" s="10"/>
      <c r="T411" s="9">
        <f t="shared" ref="T411:T431" si="138">(S411*D411)*1.16</f>
        <v>0</v>
      </c>
      <c r="U411" s="11"/>
      <c r="V411" s="9">
        <f t="shared" ref="V411:V431" si="139">(U411*D411)*1.16</f>
        <v>0</v>
      </c>
      <c r="W411" s="11"/>
      <c r="X411" s="9">
        <f t="shared" ref="X411:X431" si="140">(W411*D411)*1.16</f>
        <v>0</v>
      </c>
      <c r="Y411" s="10"/>
      <c r="Z411" s="9">
        <f t="shared" si="127"/>
        <v>0</v>
      </c>
      <c r="AA411" s="11"/>
      <c r="AB411" s="9">
        <f t="shared" si="128"/>
        <v>0</v>
      </c>
      <c r="AC411" s="11"/>
      <c r="AD411" s="9">
        <f t="shared" ref="AD411:AD431" si="141">(AC411*D411)*1.16</f>
        <v>0</v>
      </c>
      <c r="AE411" s="11"/>
      <c r="AF411" s="9">
        <f t="shared" ref="AF411:AF431" si="142">(AE411*D411)*1.16</f>
        <v>0</v>
      </c>
      <c r="AG411" s="11"/>
      <c r="AH411" s="9">
        <f t="shared" ref="AH411:AH431" si="143">(AG411*D411)*1.16</f>
        <v>0</v>
      </c>
      <c r="AI411" s="11"/>
      <c r="AJ411" s="9">
        <f t="shared" si="131"/>
        <v>0</v>
      </c>
      <c r="AK411" s="11"/>
      <c r="AL411" s="9">
        <f t="shared" si="133"/>
        <v>0</v>
      </c>
      <c r="AM411" s="10"/>
      <c r="AN411" s="12">
        <f t="shared" ref="AN411:AN431" si="144">(AM411*D411)*1.16</f>
        <v>0</v>
      </c>
      <c r="AO411" s="13">
        <f t="shared" si="129"/>
        <v>0</v>
      </c>
    </row>
    <row r="412" spans="1:41" hidden="1" x14ac:dyDescent="0.25">
      <c r="A412" s="20" t="s">
        <v>357</v>
      </c>
      <c r="B412" s="15" t="s">
        <v>375</v>
      </c>
      <c r="C412" s="44" t="s">
        <v>349</v>
      </c>
      <c r="D412" s="56">
        <f>344.04/20</f>
        <v>17.202000000000002</v>
      </c>
      <c r="E412" s="70">
        <v>0</v>
      </c>
      <c r="F412" s="9">
        <f t="shared" ref="F412:F431" si="145">D412*E412</f>
        <v>0</v>
      </c>
      <c r="G412" s="69">
        <v>0</v>
      </c>
      <c r="H412" s="9">
        <f t="shared" ref="H412:H421" si="146">D412*G412</f>
        <v>0</v>
      </c>
      <c r="I412" s="10"/>
      <c r="J412" s="9">
        <f t="shared" si="134"/>
        <v>0</v>
      </c>
      <c r="K412" s="11"/>
      <c r="L412" s="9">
        <f t="shared" si="135"/>
        <v>0</v>
      </c>
      <c r="M412" s="10"/>
      <c r="N412" s="9">
        <f t="shared" ref="N412:N431" si="147">(M412*D412)*1.16</f>
        <v>0</v>
      </c>
      <c r="O412" s="10"/>
      <c r="P412" s="9">
        <f t="shared" si="136"/>
        <v>0</v>
      </c>
      <c r="Q412" s="10"/>
      <c r="R412" s="9">
        <f t="shared" si="137"/>
        <v>0</v>
      </c>
      <c r="S412" s="10"/>
      <c r="T412" s="9">
        <f t="shared" si="138"/>
        <v>0</v>
      </c>
      <c r="U412" s="11"/>
      <c r="V412" s="9">
        <f t="shared" si="139"/>
        <v>0</v>
      </c>
      <c r="W412" s="11"/>
      <c r="X412" s="9">
        <f t="shared" si="140"/>
        <v>0</v>
      </c>
      <c r="Y412" s="10"/>
      <c r="Z412" s="9">
        <f t="shared" ref="Z412:Z431" si="148">(Y412*D412)*1.16</f>
        <v>0</v>
      </c>
      <c r="AA412" s="11"/>
      <c r="AB412" s="9">
        <f t="shared" ref="AB412:AB431" si="149">(AA412*D412)*1.16</f>
        <v>0</v>
      </c>
      <c r="AC412" s="11"/>
      <c r="AD412" s="9">
        <f t="shared" si="141"/>
        <v>0</v>
      </c>
      <c r="AE412" s="11"/>
      <c r="AF412" s="9">
        <f t="shared" si="142"/>
        <v>0</v>
      </c>
      <c r="AG412" s="11"/>
      <c r="AH412" s="9">
        <f t="shared" si="143"/>
        <v>0</v>
      </c>
      <c r="AI412" s="11"/>
      <c r="AJ412" s="9">
        <f t="shared" si="131"/>
        <v>0</v>
      </c>
      <c r="AK412" s="11"/>
      <c r="AL412" s="9">
        <f t="shared" si="133"/>
        <v>0</v>
      </c>
      <c r="AM412" s="10"/>
      <c r="AN412" s="12">
        <f t="shared" si="144"/>
        <v>0</v>
      </c>
      <c r="AO412" s="13">
        <f t="shared" ref="AO412:AO431" si="150">F412+H412+J412+L412+N412+P412+R412+T412+V412+X412+Z412+AB412+AD412+AF412+AH412+AL412+AN412</f>
        <v>0</v>
      </c>
    </row>
    <row r="413" spans="1:41" hidden="1" x14ac:dyDescent="0.25">
      <c r="A413" s="20" t="s">
        <v>357</v>
      </c>
      <c r="B413" s="15" t="s">
        <v>439</v>
      </c>
      <c r="C413" s="44" t="s">
        <v>442</v>
      </c>
      <c r="D413" s="56">
        <v>190.32</v>
      </c>
      <c r="E413" s="70">
        <v>0</v>
      </c>
      <c r="F413" s="9">
        <f t="shared" si="145"/>
        <v>0</v>
      </c>
      <c r="G413" s="69">
        <v>0</v>
      </c>
      <c r="H413" s="9">
        <f t="shared" si="146"/>
        <v>0</v>
      </c>
      <c r="I413" s="10"/>
      <c r="J413" s="9">
        <f t="shared" si="134"/>
        <v>0</v>
      </c>
      <c r="K413" s="11"/>
      <c r="L413" s="9">
        <f t="shared" si="135"/>
        <v>0</v>
      </c>
      <c r="M413" s="10"/>
      <c r="N413" s="9">
        <f t="shared" si="147"/>
        <v>0</v>
      </c>
      <c r="O413" s="10"/>
      <c r="P413" s="9">
        <f t="shared" si="136"/>
        <v>0</v>
      </c>
      <c r="Q413" s="10"/>
      <c r="R413" s="9">
        <f t="shared" si="137"/>
        <v>0</v>
      </c>
      <c r="S413" s="10"/>
      <c r="T413" s="9">
        <f t="shared" si="138"/>
        <v>0</v>
      </c>
      <c r="U413" s="11"/>
      <c r="V413" s="9">
        <f t="shared" si="139"/>
        <v>0</v>
      </c>
      <c r="W413" s="11"/>
      <c r="X413" s="9">
        <f t="shared" si="140"/>
        <v>0</v>
      </c>
      <c r="Y413" s="10"/>
      <c r="Z413" s="9">
        <f t="shared" si="148"/>
        <v>0</v>
      </c>
      <c r="AA413" s="11"/>
      <c r="AB413" s="9">
        <f t="shared" si="149"/>
        <v>0</v>
      </c>
      <c r="AC413" s="11"/>
      <c r="AD413" s="9">
        <f t="shared" si="141"/>
        <v>0</v>
      </c>
      <c r="AE413" s="11"/>
      <c r="AF413" s="9">
        <f t="shared" si="142"/>
        <v>0</v>
      </c>
      <c r="AG413" s="11"/>
      <c r="AH413" s="9">
        <f t="shared" si="143"/>
        <v>0</v>
      </c>
      <c r="AI413" s="11"/>
      <c r="AJ413" s="9">
        <f t="shared" si="131"/>
        <v>0</v>
      </c>
      <c r="AK413" s="11"/>
      <c r="AL413" s="9">
        <f t="shared" si="133"/>
        <v>0</v>
      </c>
      <c r="AM413" s="10"/>
      <c r="AN413" s="12">
        <f t="shared" si="144"/>
        <v>0</v>
      </c>
      <c r="AO413" s="13">
        <f t="shared" si="150"/>
        <v>0</v>
      </c>
    </row>
    <row r="414" spans="1:41" hidden="1" x14ac:dyDescent="0.25">
      <c r="A414" s="20" t="s">
        <v>357</v>
      </c>
      <c r="B414" s="15" t="s">
        <v>376</v>
      </c>
      <c r="C414" s="44" t="s">
        <v>349</v>
      </c>
      <c r="D414" s="55">
        <v>34</v>
      </c>
      <c r="E414" s="70">
        <v>0</v>
      </c>
      <c r="F414" s="9">
        <f t="shared" si="145"/>
        <v>0</v>
      </c>
      <c r="G414" s="69">
        <v>0</v>
      </c>
      <c r="H414" s="9">
        <f t="shared" si="146"/>
        <v>0</v>
      </c>
      <c r="I414" s="10"/>
      <c r="J414" s="9">
        <f t="shared" si="134"/>
        <v>0</v>
      </c>
      <c r="K414" s="11"/>
      <c r="L414" s="9">
        <f t="shared" si="135"/>
        <v>0</v>
      </c>
      <c r="M414" s="10"/>
      <c r="N414" s="9">
        <f t="shared" si="147"/>
        <v>0</v>
      </c>
      <c r="O414" s="10"/>
      <c r="P414" s="9">
        <f t="shared" si="136"/>
        <v>0</v>
      </c>
      <c r="Q414" s="10"/>
      <c r="R414" s="9">
        <f t="shared" si="137"/>
        <v>0</v>
      </c>
      <c r="S414" s="10"/>
      <c r="T414" s="9">
        <f t="shared" si="138"/>
        <v>0</v>
      </c>
      <c r="U414" s="11"/>
      <c r="V414" s="9">
        <f t="shared" si="139"/>
        <v>0</v>
      </c>
      <c r="W414" s="11"/>
      <c r="X414" s="9">
        <f t="shared" si="140"/>
        <v>0</v>
      </c>
      <c r="Y414" s="10"/>
      <c r="Z414" s="9">
        <f t="shared" si="148"/>
        <v>0</v>
      </c>
      <c r="AA414" s="11"/>
      <c r="AB414" s="9">
        <f t="shared" si="149"/>
        <v>0</v>
      </c>
      <c r="AC414" s="11"/>
      <c r="AD414" s="9">
        <f t="shared" si="141"/>
        <v>0</v>
      </c>
      <c r="AE414" s="11"/>
      <c r="AF414" s="9">
        <f t="shared" si="142"/>
        <v>0</v>
      </c>
      <c r="AG414" s="11"/>
      <c r="AH414" s="9">
        <f t="shared" si="143"/>
        <v>0</v>
      </c>
      <c r="AI414" s="11"/>
      <c r="AJ414" s="9">
        <f t="shared" si="131"/>
        <v>0</v>
      </c>
      <c r="AK414" s="11"/>
      <c r="AL414" s="9">
        <f t="shared" si="133"/>
        <v>0</v>
      </c>
      <c r="AM414" s="10"/>
      <c r="AN414" s="12">
        <f t="shared" si="144"/>
        <v>0</v>
      </c>
      <c r="AO414" s="13">
        <f t="shared" si="150"/>
        <v>0</v>
      </c>
    </row>
    <row r="415" spans="1:41" hidden="1" x14ac:dyDescent="0.25">
      <c r="A415" s="20" t="s">
        <v>357</v>
      </c>
      <c r="B415" s="15" t="s">
        <v>377</v>
      </c>
      <c r="C415" s="44" t="s">
        <v>349</v>
      </c>
      <c r="D415" s="56">
        <v>10</v>
      </c>
      <c r="E415" s="70">
        <v>0</v>
      </c>
      <c r="F415" s="9">
        <f t="shared" si="145"/>
        <v>0</v>
      </c>
      <c r="G415" s="69">
        <v>1</v>
      </c>
      <c r="H415" s="9">
        <f t="shared" si="146"/>
        <v>10</v>
      </c>
      <c r="I415" s="10"/>
      <c r="J415" s="9">
        <f t="shared" si="134"/>
        <v>0</v>
      </c>
      <c r="K415" s="11"/>
      <c r="L415" s="9">
        <f t="shared" si="135"/>
        <v>0</v>
      </c>
      <c r="M415" s="10"/>
      <c r="N415" s="9">
        <f t="shared" si="147"/>
        <v>0</v>
      </c>
      <c r="O415" s="10"/>
      <c r="P415" s="9">
        <f t="shared" si="136"/>
        <v>0</v>
      </c>
      <c r="Q415" s="10"/>
      <c r="R415" s="9">
        <f t="shared" si="137"/>
        <v>0</v>
      </c>
      <c r="S415" s="10"/>
      <c r="T415" s="9">
        <f t="shared" si="138"/>
        <v>0</v>
      </c>
      <c r="U415" s="11"/>
      <c r="V415" s="9">
        <f t="shared" si="139"/>
        <v>0</v>
      </c>
      <c r="W415" s="11"/>
      <c r="X415" s="9">
        <f t="shared" si="140"/>
        <v>0</v>
      </c>
      <c r="Y415" s="10"/>
      <c r="Z415" s="9">
        <f t="shared" si="148"/>
        <v>0</v>
      </c>
      <c r="AA415" s="11"/>
      <c r="AB415" s="9">
        <f t="shared" si="149"/>
        <v>0</v>
      </c>
      <c r="AC415" s="11"/>
      <c r="AD415" s="9">
        <f t="shared" si="141"/>
        <v>0</v>
      </c>
      <c r="AE415" s="11"/>
      <c r="AF415" s="9">
        <f t="shared" si="142"/>
        <v>0</v>
      </c>
      <c r="AG415" s="11"/>
      <c r="AH415" s="9">
        <f t="shared" si="143"/>
        <v>0</v>
      </c>
      <c r="AI415" s="11"/>
      <c r="AJ415" s="9">
        <f t="shared" si="131"/>
        <v>0</v>
      </c>
      <c r="AK415" s="11"/>
      <c r="AL415" s="9">
        <f t="shared" si="133"/>
        <v>0</v>
      </c>
      <c r="AM415" s="10"/>
      <c r="AN415" s="12">
        <f t="shared" si="144"/>
        <v>0</v>
      </c>
      <c r="AO415" s="13">
        <f t="shared" si="150"/>
        <v>10</v>
      </c>
    </row>
    <row r="416" spans="1:41" hidden="1" x14ac:dyDescent="0.25">
      <c r="A416" s="20" t="s">
        <v>357</v>
      </c>
      <c r="B416" s="15" t="s">
        <v>378</v>
      </c>
      <c r="C416" s="44" t="s">
        <v>379</v>
      </c>
      <c r="D416" s="56">
        <f>109.8/5</f>
        <v>21.96</v>
      </c>
      <c r="E416" s="70">
        <v>0</v>
      </c>
      <c r="F416" s="9">
        <f t="shared" si="145"/>
        <v>0</v>
      </c>
      <c r="G416" s="69">
        <v>0</v>
      </c>
      <c r="H416" s="9">
        <f t="shared" si="146"/>
        <v>0</v>
      </c>
      <c r="I416" s="10"/>
      <c r="J416" s="9">
        <f t="shared" si="134"/>
        <v>0</v>
      </c>
      <c r="K416" s="11"/>
      <c r="L416" s="9">
        <f t="shared" si="135"/>
        <v>0</v>
      </c>
      <c r="M416" s="10"/>
      <c r="N416" s="9">
        <f t="shared" si="147"/>
        <v>0</v>
      </c>
      <c r="O416" s="10"/>
      <c r="P416" s="9">
        <f t="shared" si="136"/>
        <v>0</v>
      </c>
      <c r="Q416" s="10"/>
      <c r="R416" s="9">
        <f t="shared" si="137"/>
        <v>0</v>
      </c>
      <c r="S416" s="10"/>
      <c r="T416" s="9">
        <f t="shared" si="138"/>
        <v>0</v>
      </c>
      <c r="U416" s="11"/>
      <c r="V416" s="9">
        <f t="shared" si="139"/>
        <v>0</v>
      </c>
      <c r="W416" s="11"/>
      <c r="X416" s="9">
        <f t="shared" si="140"/>
        <v>0</v>
      </c>
      <c r="Y416" s="10"/>
      <c r="Z416" s="9">
        <f t="shared" si="148"/>
        <v>0</v>
      </c>
      <c r="AA416" s="11"/>
      <c r="AB416" s="9">
        <f t="shared" si="149"/>
        <v>0</v>
      </c>
      <c r="AC416" s="11"/>
      <c r="AD416" s="9">
        <f t="shared" si="141"/>
        <v>0</v>
      </c>
      <c r="AE416" s="11"/>
      <c r="AF416" s="9">
        <f t="shared" si="142"/>
        <v>0</v>
      </c>
      <c r="AG416" s="11"/>
      <c r="AH416" s="9">
        <f t="shared" si="143"/>
        <v>0</v>
      </c>
      <c r="AI416" s="11"/>
      <c r="AJ416" s="9">
        <f t="shared" si="131"/>
        <v>0</v>
      </c>
      <c r="AK416" s="11"/>
      <c r="AL416" s="9">
        <f t="shared" si="133"/>
        <v>0</v>
      </c>
      <c r="AM416" s="10"/>
      <c r="AN416" s="12">
        <f t="shared" si="144"/>
        <v>0</v>
      </c>
      <c r="AO416" s="13">
        <f t="shared" si="150"/>
        <v>0</v>
      </c>
    </row>
    <row r="417" spans="1:41" hidden="1" x14ac:dyDescent="0.25">
      <c r="A417" s="14" t="s">
        <v>357</v>
      </c>
      <c r="B417" s="15" t="s">
        <v>380</v>
      </c>
      <c r="C417" s="44" t="s">
        <v>29</v>
      </c>
      <c r="D417" s="56">
        <f>343.22/12</f>
        <v>28.60166666666667</v>
      </c>
      <c r="E417" s="70">
        <v>0</v>
      </c>
      <c r="F417" s="9">
        <f t="shared" si="145"/>
        <v>0</v>
      </c>
      <c r="G417" s="69">
        <v>43</v>
      </c>
      <c r="H417" s="9">
        <f t="shared" si="146"/>
        <v>1229.8716666666669</v>
      </c>
      <c r="I417" s="10"/>
      <c r="J417" s="9">
        <f t="shared" si="134"/>
        <v>0</v>
      </c>
      <c r="K417" s="11"/>
      <c r="L417" s="9">
        <f t="shared" si="135"/>
        <v>0</v>
      </c>
      <c r="M417" s="10"/>
      <c r="N417" s="9">
        <f t="shared" si="147"/>
        <v>0</v>
      </c>
      <c r="O417" s="10"/>
      <c r="P417" s="9">
        <f t="shared" si="136"/>
        <v>0</v>
      </c>
      <c r="Q417" s="10"/>
      <c r="R417" s="9">
        <f t="shared" si="137"/>
        <v>0</v>
      </c>
      <c r="S417" s="10"/>
      <c r="T417" s="9">
        <f t="shared" si="138"/>
        <v>0</v>
      </c>
      <c r="U417" s="11"/>
      <c r="V417" s="9">
        <f t="shared" si="139"/>
        <v>0</v>
      </c>
      <c r="W417" s="11"/>
      <c r="X417" s="9">
        <f t="shared" si="140"/>
        <v>0</v>
      </c>
      <c r="Y417" s="10"/>
      <c r="Z417" s="9">
        <f t="shared" si="148"/>
        <v>0</v>
      </c>
      <c r="AA417" s="11"/>
      <c r="AB417" s="9">
        <f t="shared" si="149"/>
        <v>0</v>
      </c>
      <c r="AC417" s="11"/>
      <c r="AD417" s="9">
        <f t="shared" si="141"/>
        <v>0</v>
      </c>
      <c r="AE417" s="11"/>
      <c r="AF417" s="9">
        <f t="shared" si="142"/>
        <v>0</v>
      </c>
      <c r="AG417" s="11"/>
      <c r="AH417" s="9">
        <f t="shared" si="143"/>
        <v>0</v>
      </c>
      <c r="AI417" s="11"/>
      <c r="AJ417" s="9">
        <f t="shared" si="131"/>
        <v>0</v>
      </c>
      <c r="AK417" s="11"/>
      <c r="AL417" s="9">
        <f t="shared" si="133"/>
        <v>0</v>
      </c>
      <c r="AM417" s="10"/>
      <c r="AN417" s="12">
        <f t="shared" si="144"/>
        <v>0</v>
      </c>
      <c r="AO417" s="13">
        <f t="shared" si="150"/>
        <v>1229.8716666666669</v>
      </c>
    </row>
    <row r="418" spans="1:41" hidden="1" x14ac:dyDescent="0.25">
      <c r="A418" s="20" t="s">
        <v>357</v>
      </c>
      <c r="B418" s="15" t="s">
        <v>381</v>
      </c>
      <c r="C418" s="44" t="s">
        <v>15</v>
      </c>
      <c r="D418" s="56">
        <v>11</v>
      </c>
      <c r="E418" s="70">
        <v>0</v>
      </c>
      <c r="F418" s="9">
        <f t="shared" si="145"/>
        <v>0</v>
      </c>
      <c r="G418" s="69">
        <v>10</v>
      </c>
      <c r="H418" s="9">
        <f t="shared" si="146"/>
        <v>110</v>
      </c>
      <c r="I418" s="10"/>
      <c r="J418" s="9">
        <f t="shared" si="134"/>
        <v>0</v>
      </c>
      <c r="K418" s="11"/>
      <c r="L418" s="9">
        <f t="shared" si="135"/>
        <v>0</v>
      </c>
      <c r="M418" s="10"/>
      <c r="N418" s="9">
        <f t="shared" si="147"/>
        <v>0</v>
      </c>
      <c r="O418" s="10"/>
      <c r="P418" s="9">
        <f t="shared" si="136"/>
        <v>0</v>
      </c>
      <c r="Q418" s="10"/>
      <c r="R418" s="9">
        <f t="shared" si="137"/>
        <v>0</v>
      </c>
      <c r="S418" s="10"/>
      <c r="T418" s="9">
        <f t="shared" si="138"/>
        <v>0</v>
      </c>
      <c r="U418" s="11"/>
      <c r="V418" s="9">
        <f t="shared" si="139"/>
        <v>0</v>
      </c>
      <c r="W418" s="11"/>
      <c r="X418" s="9">
        <f t="shared" si="140"/>
        <v>0</v>
      </c>
      <c r="Y418" s="10"/>
      <c r="Z418" s="9">
        <f t="shared" si="148"/>
        <v>0</v>
      </c>
      <c r="AA418" s="11"/>
      <c r="AB418" s="9">
        <f t="shared" si="149"/>
        <v>0</v>
      </c>
      <c r="AC418" s="11"/>
      <c r="AD418" s="9">
        <f t="shared" si="141"/>
        <v>0</v>
      </c>
      <c r="AE418" s="11"/>
      <c r="AF418" s="9">
        <f t="shared" si="142"/>
        <v>0</v>
      </c>
      <c r="AG418" s="11"/>
      <c r="AH418" s="9">
        <f t="shared" si="143"/>
        <v>0</v>
      </c>
      <c r="AI418" s="11"/>
      <c r="AJ418" s="9">
        <f t="shared" si="131"/>
        <v>0</v>
      </c>
      <c r="AK418" s="11"/>
      <c r="AL418" s="9">
        <f t="shared" si="133"/>
        <v>0</v>
      </c>
      <c r="AM418" s="10"/>
      <c r="AN418" s="12">
        <f t="shared" si="144"/>
        <v>0</v>
      </c>
      <c r="AO418" s="13">
        <f t="shared" si="150"/>
        <v>110</v>
      </c>
    </row>
    <row r="419" spans="1:41" hidden="1" x14ac:dyDescent="0.25">
      <c r="A419" s="20" t="s">
        <v>357</v>
      </c>
      <c r="B419" s="15" t="s">
        <v>382</v>
      </c>
      <c r="C419" s="46" t="s">
        <v>349</v>
      </c>
      <c r="D419" s="56">
        <f>246.44/20</f>
        <v>12.321999999999999</v>
      </c>
      <c r="E419" s="70">
        <v>0</v>
      </c>
      <c r="F419" s="9">
        <f t="shared" si="145"/>
        <v>0</v>
      </c>
      <c r="G419" s="69">
        <v>0</v>
      </c>
      <c r="H419" s="9">
        <f t="shared" si="146"/>
        <v>0</v>
      </c>
      <c r="I419" s="10"/>
      <c r="J419" s="9">
        <f t="shared" si="134"/>
        <v>0</v>
      </c>
      <c r="K419" s="11"/>
      <c r="L419" s="9">
        <f t="shared" si="135"/>
        <v>0</v>
      </c>
      <c r="M419" s="10"/>
      <c r="N419" s="9">
        <f t="shared" si="147"/>
        <v>0</v>
      </c>
      <c r="O419" s="10"/>
      <c r="P419" s="9">
        <f t="shared" si="136"/>
        <v>0</v>
      </c>
      <c r="Q419" s="10"/>
      <c r="R419" s="9">
        <f t="shared" si="137"/>
        <v>0</v>
      </c>
      <c r="S419" s="10"/>
      <c r="T419" s="9">
        <f t="shared" si="138"/>
        <v>0</v>
      </c>
      <c r="U419" s="11"/>
      <c r="V419" s="9">
        <f t="shared" si="139"/>
        <v>0</v>
      </c>
      <c r="W419" s="11"/>
      <c r="X419" s="9">
        <f t="shared" si="140"/>
        <v>0</v>
      </c>
      <c r="Y419" s="10"/>
      <c r="Z419" s="9">
        <f t="shared" si="148"/>
        <v>0</v>
      </c>
      <c r="AA419" s="11"/>
      <c r="AB419" s="9">
        <f t="shared" si="149"/>
        <v>0</v>
      </c>
      <c r="AC419" s="11"/>
      <c r="AD419" s="9">
        <f t="shared" si="141"/>
        <v>0</v>
      </c>
      <c r="AE419" s="11"/>
      <c r="AF419" s="9">
        <f t="shared" si="142"/>
        <v>0</v>
      </c>
      <c r="AG419" s="11"/>
      <c r="AH419" s="9">
        <f t="shared" si="143"/>
        <v>0</v>
      </c>
      <c r="AI419" s="11"/>
      <c r="AJ419" s="9">
        <f t="shared" si="131"/>
        <v>0</v>
      </c>
      <c r="AK419" s="11"/>
      <c r="AL419" s="9">
        <f t="shared" si="133"/>
        <v>0</v>
      </c>
      <c r="AM419" s="10"/>
      <c r="AN419" s="12">
        <f t="shared" si="144"/>
        <v>0</v>
      </c>
      <c r="AO419" s="13">
        <f t="shared" si="150"/>
        <v>0</v>
      </c>
    </row>
    <row r="420" spans="1:41" hidden="1" x14ac:dyDescent="0.25">
      <c r="A420" s="20" t="s">
        <v>357</v>
      </c>
      <c r="B420" s="15" t="s">
        <v>383</v>
      </c>
      <c r="C420" s="46" t="s">
        <v>349</v>
      </c>
      <c r="D420" s="59">
        <v>53.55</v>
      </c>
      <c r="E420" s="70">
        <v>0</v>
      </c>
      <c r="F420" s="9">
        <f t="shared" si="145"/>
        <v>0</v>
      </c>
      <c r="G420" s="69">
        <v>0</v>
      </c>
      <c r="H420" s="9">
        <f t="shared" si="146"/>
        <v>0</v>
      </c>
      <c r="I420" s="10"/>
      <c r="J420" s="9">
        <f t="shared" si="134"/>
        <v>0</v>
      </c>
      <c r="K420" s="11"/>
      <c r="L420" s="9">
        <f t="shared" si="135"/>
        <v>0</v>
      </c>
      <c r="M420" s="10"/>
      <c r="N420" s="9">
        <f t="shared" si="147"/>
        <v>0</v>
      </c>
      <c r="O420" s="10"/>
      <c r="P420" s="9">
        <f t="shared" si="136"/>
        <v>0</v>
      </c>
      <c r="Q420" s="10"/>
      <c r="R420" s="9">
        <f t="shared" si="137"/>
        <v>0</v>
      </c>
      <c r="S420" s="10"/>
      <c r="T420" s="9">
        <f t="shared" si="138"/>
        <v>0</v>
      </c>
      <c r="U420" s="11"/>
      <c r="V420" s="9">
        <f t="shared" si="139"/>
        <v>0</v>
      </c>
      <c r="W420" s="11"/>
      <c r="X420" s="9">
        <f t="shared" si="140"/>
        <v>0</v>
      </c>
      <c r="Y420" s="10"/>
      <c r="Z420" s="9">
        <f t="shared" si="148"/>
        <v>0</v>
      </c>
      <c r="AA420" s="11"/>
      <c r="AB420" s="9">
        <f t="shared" si="149"/>
        <v>0</v>
      </c>
      <c r="AC420" s="11"/>
      <c r="AD420" s="9">
        <f t="shared" si="141"/>
        <v>0</v>
      </c>
      <c r="AE420" s="11"/>
      <c r="AF420" s="9">
        <f t="shared" si="142"/>
        <v>0</v>
      </c>
      <c r="AG420" s="11"/>
      <c r="AH420" s="9">
        <f t="shared" si="143"/>
        <v>0</v>
      </c>
      <c r="AI420" s="11"/>
      <c r="AJ420" s="9">
        <f t="shared" si="131"/>
        <v>0</v>
      </c>
      <c r="AK420" s="11"/>
      <c r="AL420" s="9">
        <f t="shared" si="133"/>
        <v>0</v>
      </c>
      <c r="AM420" s="10"/>
      <c r="AN420" s="12">
        <f t="shared" si="144"/>
        <v>0</v>
      </c>
      <c r="AO420" s="13">
        <f t="shared" si="150"/>
        <v>0</v>
      </c>
    </row>
    <row r="421" spans="1:41" hidden="1" x14ac:dyDescent="0.25">
      <c r="A421" s="22" t="s">
        <v>357</v>
      </c>
      <c r="B421" s="23" t="s">
        <v>384</v>
      </c>
      <c r="C421" s="50" t="s">
        <v>141</v>
      </c>
      <c r="D421" s="55">
        <v>298.95999999999998</v>
      </c>
      <c r="E421" s="70">
        <v>0</v>
      </c>
      <c r="F421" s="9">
        <f t="shared" si="145"/>
        <v>0</v>
      </c>
      <c r="G421" s="69">
        <v>0</v>
      </c>
      <c r="H421" s="9">
        <f t="shared" si="146"/>
        <v>0</v>
      </c>
      <c r="I421" s="10"/>
      <c r="J421" s="9">
        <f t="shared" si="134"/>
        <v>0</v>
      </c>
      <c r="K421" s="11"/>
      <c r="L421" s="9">
        <f t="shared" si="135"/>
        <v>0</v>
      </c>
      <c r="M421" s="10"/>
      <c r="N421" s="9">
        <f t="shared" si="147"/>
        <v>0</v>
      </c>
      <c r="O421" s="10"/>
      <c r="P421" s="9">
        <f t="shared" si="136"/>
        <v>0</v>
      </c>
      <c r="Q421" s="10"/>
      <c r="R421" s="9">
        <f t="shared" si="137"/>
        <v>0</v>
      </c>
      <c r="S421" s="10"/>
      <c r="T421" s="9">
        <f t="shared" si="138"/>
        <v>0</v>
      </c>
      <c r="U421" s="11"/>
      <c r="V421" s="9">
        <f t="shared" si="139"/>
        <v>0</v>
      </c>
      <c r="W421" s="11"/>
      <c r="X421" s="9">
        <f t="shared" si="140"/>
        <v>0</v>
      </c>
      <c r="Y421" s="10"/>
      <c r="Z421" s="9">
        <f t="shared" si="148"/>
        <v>0</v>
      </c>
      <c r="AA421" s="11"/>
      <c r="AB421" s="9">
        <f t="shared" si="149"/>
        <v>0</v>
      </c>
      <c r="AC421" s="11"/>
      <c r="AD421" s="9">
        <f t="shared" si="141"/>
        <v>0</v>
      </c>
      <c r="AE421" s="11"/>
      <c r="AF421" s="9">
        <f t="shared" si="142"/>
        <v>0</v>
      </c>
      <c r="AG421" s="11"/>
      <c r="AH421" s="9">
        <f t="shared" si="143"/>
        <v>0</v>
      </c>
      <c r="AI421" s="11"/>
      <c r="AJ421" s="9">
        <f t="shared" ref="AJ421:AJ431" si="151">(AI421*D421)*1.16</f>
        <v>0</v>
      </c>
      <c r="AK421" s="11"/>
      <c r="AL421" s="9">
        <f t="shared" si="133"/>
        <v>0</v>
      </c>
      <c r="AM421" s="10"/>
      <c r="AN421" s="12">
        <f t="shared" si="144"/>
        <v>0</v>
      </c>
      <c r="AO421" s="13">
        <f t="shared" si="150"/>
        <v>0</v>
      </c>
    </row>
    <row r="422" spans="1:41" hidden="1" x14ac:dyDescent="0.25">
      <c r="A422" s="20" t="s">
        <v>357</v>
      </c>
      <c r="B422" s="15" t="s">
        <v>385</v>
      </c>
      <c r="C422" s="46" t="s">
        <v>349</v>
      </c>
      <c r="D422" s="56">
        <v>11.25</v>
      </c>
      <c r="E422" s="70">
        <v>0</v>
      </c>
      <c r="F422" s="9">
        <f t="shared" si="145"/>
        <v>0</v>
      </c>
      <c r="G422" s="69">
        <v>0</v>
      </c>
      <c r="H422" s="9">
        <f t="shared" ref="H422:H431" si="152">D422*G422</f>
        <v>0</v>
      </c>
      <c r="I422" s="10"/>
      <c r="J422" s="9">
        <f t="shared" si="134"/>
        <v>0</v>
      </c>
      <c r="K422" s="11"/>
      <c r="L422" s="9">
        <f t="shared" si="135"/>
        <v>0</v>
      </c>
      <c r="M422" s="10"/>
      <c r="N422" s="9">
        <f t="shared" si="147"/>
        <v>0</v>
      </c>
      <c r="O422" s="10"/>
      <c r="P422" s="9">
        <f t="shared" si="136"/>
        <v>0</v>
      </c>
      <c r="Q422" s="10"/>
      <c r="R422" s="9">
        <f t="shared" si="137"/>
        <v>0</v>
      </c>
      <c r="S422" s="10"/>
      <c r="T422" s="9">
        <f t="shared" si="138"/>
        <v>0</v>
      </c>
      <c r="U422" s="11"/>
      <c r="V422" s="9">
        <f t="shared" si="139"/>
        <v>0</v>
      </c>
      <c r="W422" s="11"/>
      <c r="X422" s="9">
        <f t="shared" si="140"/>
        <v>0</v>
      </c>
      <c r="Y422" s="10"/>
      <c r="Z422" s="9">
        <f t="shared" si="148"/>
        <v>0</v>
      </c>
      <c r="AA422" s="11"/>
      <c r="AB422" s="9">
        <f t="shared" si="149"/>
        <v>0</v>
      </c>
      <c r="AC422" s="11"/>
      <c r="AD422" s="9">
        <f t="shared" si="141"/>
        <v>0</v>
      </c>
      <c r="AE422" s="11"/>
      <c r="AF422" s="9">
        <f t="shared" si="142"/>
        <v>0</v>
      </c>
      <c r="AG422" s="11"/>
      <c r="AH422" s="9">
        <f t="shared" si="143"/>
        <v>0</v>
      </c>
      <c r="AI422" s="11"/>
      <c r="AJ422" s="9">
        <f t="shared" si="151"/>
        <v>0</v>
      </c>
      <c r="AK422" s="11"/>
      <c r="AL422" s="9">
        <f t="shared" si="133"/>
        <v>0</v>
      </c>
      <c r="AM422" s="10"/>
      <c r="AN422" s="12">
        <f t="shared" si="144"/>
        <v>0</v>
      </c>
      <c r="AO422" s="13">
        <f t="shared" si="150"/>
        <v>0</v>
      </c>
    </row>
    <row r="423" spans="1:41" hidden="1" x14ac:dyDescent="0.25">
      <c r="A423" s="22" t="s">
        <v>357</v>
      </c>
      <c r="B423" s="24" t="s">
        <v>386</v>
      </c>
      <c r="C423" s="61" t="s">
        <v>387</v>
      </c>
      <c r="D423" s="56">
        <f>249.31/20</f>
        <v>12.4655</v>
      </c>
      <c r="E423" s="70">
        <v>0</v>
      </c>
      <c r="F423" s="9">
        <f t="shared" si="145"/>
        <v>0</v>
      </c>
      <c r="G423" s="69">
        <v>42</v>
      </c>
      <c r="H423" s="9">
        <f t="shared" si="152"/>
        <v>523.55100000000004</v>
      </c>
      <c r="I423" s="10"/>
      <c r="J423" s="9">
        <f t="shared" si="134"/>
        <v>0</v>
      </c>
      <c r="K423" s="11"/>
      <c r="L423" s="9">
        <f t="shared" si="135"/>
        <v>0</v>
      </c>
      <c r="M423" s="10"/>
      <c r="N423" s="9">
        <f t="shared" si="147"/>
        <v>0</v>
      </c>
      <c r="O423" s="10"/>
      <c r="P423" s="9">
        <f t="shared" si="136"/>
        <v>0</v>
      </c>
      <c r="Q423" s="10"/>
      <c r="R423" s="9">
        <f t="shared" si="137"/>
        <v>0</v>
      </c>
      <c r="S423" s="10"/>
      <c r="T423" s="9">
        <f t="shared" si="138"/>
        <v>0</v>
      </c>
      <c r="U423" s="11"/>
      <c r="V423" s="9">
        <f t="shared" si="139"/>
        <v>0</v>
      </c>
      <c r="W423" s="11"/>
      <c r="X423" s="9">
        <f t="shared" si="140"/>
        <v>0</v>
      </c>
      <c r="Y423" s="10"/>
      <c r="Z423" s="9">
        <f t="shared" si="148"/>
        <v>0</v>
      </c>
      <c r="AA423" s="11"/>
      <c r="AB423" s="9">
        <f t="shared" si="149"/>
        <v>0</v>
      </c>
      <c r="AC423" s="11"/>
      <c r="AD423" s="9">
        <f t="shared" si="141"/>
        <v>0</v>
      </c>
      <c r="AE423" s="11"/>
      <c r="AF423" s="9">
        <f t="shared" si="142"/>
        <v>0</v>
      </c>
      <c r="AG423" s="11"/>
      <c r="AH423" s="9">
        <f t="shared" si="143"/>
        <v>0</v>
      </c>
      <c r="AI423" s="11"/>
      <c r="AJ423" s="9">
        <f t="shared" si="151"/>
        <v>0</v>
      </c>
      <c r="AK423" s="11"/>
      <c r="AL423" s="9">
        <f t="shared" si="133"/>
        <v>0</v>
      </c>
      <c r="AM423" s="10"/>
      <c r="AN423" s="12">
        <f t="shared" si="144"/>
        <v>0</v>
      </c>
      <c r="AO423" s="13">
        <f t="shared" si="150"/>
        <v>523.55100000000004</v>
      </c>
    </row>
    <row r="424" spans="1:41" hidden="1" x14ac:dyDescent="0.25">
      <c r="A424" s="20" t="s">
        <v>357</v>
      </c>
      <c r="B424" s="15" t="s">
        <v>388</v>
      </c>
      <c r="C424" s="44" t="s">
        <v>15</v>
      </c>
      <c r="D424" s="56">
        <v>40.26</v>
      </c>
      <c r="E424" s="70">
        <v>0</v>
      </c>
      <c r="F424" s="9">
        <f t="shared" si="145"/>
        <v>0</v>
      </c>
      <c r="G424" s="69">
        <v>1</v>
      </c>
      <c r="H424" s="9">
        <f t="shared" si="152"/>
        <v>40.26</v>
      </c>
      <c r="I424" s="10"/>
      <c r="J424" s="9">
        <f t="shared" si="134"/>
        <v>0</v>
      </c>
      <c r="K424" s="11"/>
      <c r="L424" s="9">
        <f t="shared" si="135"/>
        <v>0</v>
      </c>
      <c r="M424" s="10"/>
      <c r="N424" s="9">
        <f t="shared" si="147"/>
        <v>0</v>
      </c>
      <c r="O424" s="10"/>
      <c r="P424" s="9">
        <f t="shared" si="136"/>
        <v>0</v>
      </c>
      <c r="Q424" s="10"/>
      <c r="R424" s="9">
        <f t="shared" si="137"/>
        <v>0</v>
      </c>
      <c r="S424" s="10"/>
      <c r="T424" s="9">
        <f t="shared" si="138"/>
        <v>0</v>
      </c>
      <c r="U424" s="11"/>
      <c r="V424" s="9">
        <f t="shared" si="139"/>
        <v>0</v>
      </c>
      <c r="W424" s="11"/>
      <c r="X424" s="9">
        <f t="shared" si="140"/>
        <v>0</v>
      </c>
      <c r="Y424" s="10"/>
      <c r="Z424" s="9">
        <f t="shared" si="148"/>
        <v>0</v>
      </c>
      <c r="AA424" s="11"/>
      <c r="AB424" s="9">
        <f t="shared" si="149"/>
        <v>0</v>
      </c>
      <c r="AC424" s="11"/>
      <c r="AD424" s="9">
        <f t="shared" si="141"/>
        <v>0</v>
      </c>
      <c r="AE424" s="11"/>
      <c r="AF424" s="9">
        <f t="shared" si="142"/>
        <v>0</v>
      </c>
      <c r="AG424" s="11"/>
      <c r="AH424" s="9">
        <f t="shared" si="143"/>
        <v>0</v>
      </c>
      <c r="AI424" s="11"/>
      <c r="AJ424" s="9">
        <f t="shared" si="151"/>
        <v>0</v>
      </c>
      <c r="AK424" s="11"/>
      <c r="AL424" s="9">
        <f t="shared" si="133"/>
        <v>0</v>
      </c>
      <c r="AM424" s="10"/>
      <c r="AN424" s="12">
        <f t="shared" si="144"/>
        <v>0</v>
      </c>
      <c r="AO424" s="13">
        <f t="shared" si="150"/>
        <v>40.26</v>
      </c>
    </row>
    <row r="425" spans="1:41" hidden="1" x14ac:dyDescent="0.25">
      <c r="A425" s="22" t="s">
        <v>357</v>
      </c>
      <c r="B425" s="24" t="s">
        <v>389</v>
      </c>
      <c r="C425" s="50" t="s">
        <v>15</v>
      </c>
      <c r="D425" s="56">
        <v>15</v>
      </c>
      <c r="E425" s="70">
        <v>0</v>
      </c>
      <c r="F425" s="9">
        <f t="shared" si="145"/>
        <v>0</v>
      </c>
      <c r="G425" s="69">
        <v>3</v>
      </c>
      <c r="H425" s="9">
        <f t="shared" si="152"/>
        <v>45</v>
      </c>
      <c r="I425" s="10"/>
      <c r="J425" s="9">
        <f t="shared" si="134"/>
        <v>0</v>
      </c>
      <c r="K425" s="11"/>
      <c r="L425" s="9">
        <f t="shared" si="135"/>
        <v>0</v>
      </c>
      <c r="M425" s="10"/>
      <c r="N425" s="9">
        <f t="shared" si="147"/>
        <v>0</v>
      </c>
      <c r="O425" s="10"/>
      <c r="P425" s="9">
        <f t="shared" si="136"/>
        <v>0</v>
      </c>
      <c r="Q425" s="10"/>
      <c r="R425" s="9">
        <f t="shared" si="137"/>
        <v>0</v>
      </c>
      <c r="S425" s="10"/>
      <c r="T425" s="9">
        <f t="shared" si="138"/>
        <v>0</v>
      </c>
      <c r="U425" s="11"/>
      <c r="V425" s="9">
        <f t="shared" si="139"/>
        <v>0</v>
      </c>
      <c r="W425" s="11"/>
      <c r="X425" s="9">
        <f t="shared" si="140"/>
        <v>0</v>
      </c>
      <c r="Y425" s="10"/>
      <c r="Z425" s="9">
        <f t="shared" si="148"/>
        <v>0</v>
      </c>
      <c r="AA425" s="11"/>
      <c r="AB425" s="9">
        <f t="shared" si="149"/>
        <v>0</v>
      </c>
      <c r="AC425" s="11"/>
      <c r="AD425" s="9">
        <f t="shared" si="141"/>
        <v>0</v>
      </c>
      <c r="AE425" s="11"/>
      <c r="AF425" s="9">
        <f t="shared" si="142"/>
        <v>0</v>
      </c>
      <c r="AG425" s="11"/>
      <c r="AH425" s="9">
        <f t="shared" si="143"/>
        <v>0</v>
      </c>
      <c r="AI425" s="11"/>
      <c r="AJ425" s="9">
        <f t="shared" si="151"/>
        <v>0</v>
      </c>
      <c r="AK425" s="11"/>
      <c r="AL425" s="9">
        <f t="shared" si="133"/>
        <v>0</v>
      </c>
      <c r="AM425" s="10"/>
      <c r="AN425" s="12">
        <f t="shared" si="144"/>
        <v>0</v>
      </c>
      <c r="AO425" s="13">
        <f t="shared" si="150"/>
        <v>45</v>
      </c>
    </row>
    <row r="426" spans="1:41" hidden="1" x14ac:dyDescent="0.25">
      <c r="A426" s="20" t="s">
        <v>357</v>
      </c>
      <c r="B426" s="15" t="s">
        <v>390</v>
      </c>
      <c r="C426" s="46" t="s">
        <v>15</v>
      </c>
      <c r="D426" s="59">
        <v>6.5</v>
      </c>
      <c r="E426" s="70">
        <v>0</v>
      </c>
      <c r="F426" s="9">
        <f t="shared" si="145"/>
        <v>0</v>
      </c>
      <c r="G426" s="69">
        <v>0</v>
      </c>
      <c r="H426" s="9">
        <f t="shared" si="152"/>
        <v>0</v>
      </c>
      <c r="I426" s="10"/>
      <c r="J426" s="9">
        <f t="shared" si="134"/>
        <v>0</v>
      </c>
      <c r="K426" s="11"/>
      <c r="L426" s="9">
        <f t="shared" si="135"/>
        <v>0</v>
      </c>
      <c r="M426" s="10"/>
      <c r="N426" s="9">
        <f t="shared" si="147"/>
        <v>0</v>
      </c>
      <c r="O426" s="10"/>
      <c r="P426" s="9">
        <f t="shared" si="136"/>
        <v>0</v>
      </c>
      <c r="Q426" s="10"/>
      <c r="R426" s="9">
        <f t="shared" si="137"/>
        <v>0</v>
      </c>
      <c r="S426" s="10"/>
      <c r="T426" s="9">
        <f t="shared" si="138"/>
        <v>0</v>
      </c>
      <c r="U426" s="11"/>
      <c r="V426" s="9">
        <f t="shared" si="139"/>
        <v>0</v>
      </c>
      <c r="W426" s="11"/>
      <c r="X426" s="9">
        <f t="shared" si="140"/>
        <v>0</v>
      </c>
      <c r="Y426" s="10"/>
      <c r="Z426" s="9">
        <f t="shared" si="148"/>
        <v>0</v>
      </c>
      <c r="AA426" s="11"/>
      <c r="AB426" s="9">
        <f t="shared" si="149"/>
        <v>0</v>
      </c>
      <c r="AC426" s="11"/>
      <c r="AD426" s="9">
        <f t="shared" si="141"/>
        <v>0</v>
      </c>
      <c r="AE426" s="11"/>
      <c r="AF426" s="9">
        <f t="shared" si="142"/>
        <v>0</v>
      </c>
      <c r="AG426" s="11"/>
      <c r="AH426" s="9">
        <f t="shared" si="143"/>
        <v>0</v>
      </c>
      <c r="AI426" s="11"/>
      <c r="AJ426" s="9">
        <f t="shared" si="151"/>
        <v>0</v>
      </c>
      <c r="AK426" s="11"/>
      <c r="AL426" s="9">
        <f t="shared" si="133"/>
        <v>0</v>
      </c>
      <c r="AM426" s="10"/>
      <c r="AN426" s="12">
        <f t="shared" si="144"/>
        <v>0</v>
      </c>
      <c r="AO426" s="51">
        <f t="shared" si="150"/>
        <v>0</v>
      </c>
    </row>
    <row r="427" spans="1:41" hidden="1" x14ac:dyDescent="0.25">
      <c r="A427" s="81" t="s">
        <v>331</v>
      </c>
      <c r="B427" s="21" t="s">
        <v>538</v>
      </c>
      <c r="C427" s="46" t="s">
        <v>15</v>
      </c>
      <c r="D427" s="82">
        <v>480</v>
      </c>
      <c r="E427" s="70">
        <v>0</v>
      </c>
      <c r="F427" s="9">
        <f t="shared" si="145"/>
        <v>0</v>
      </c>
      <c r="G427" s="69">
        <v>0</v>
      </c>
      <c r="H427" s="9">
        <f t="shared" si="152"/>
        <v>0</v>
      </c>
      <c r="I427" s="10"/>
      <c r="J427" s="9">
        <f t="shared" si="134"/>
        <v>0</v>
      </c>
      <c r="K427" s="11"/>
      <c r="L427" s="9">
        <f t="shared" si="135"/>
        <v>0</v>
      </c>
      <c r="M427" s="10"/>
      <c r="N427" s="9">
        <f t="shared" si="147"/>
        <v>0</v>
      </c>
      <c r="O427" s="10"/>
      <c r="P427" s="9">
        <f t="shared" si="136"/>
        <v>0</v>
      </c>
      <c r="Q427" s="10"/>
      <c r="R427" s="9">
        <f t="shared" si="137"/>
        <v>0</v>
      </c>
      <c r="S427" s="10"/>
      <c r="T427" s="9">
        <f t="shared" si="138"/>
        <v>0</v>
      </c>
      <c r="U427" s="11"/>
      <c r="V427" s="9">
        <f t="shared" si="139"/>
        <v>0</v>
      </c>
      <c r="W427" s="11"/>
      <c r="X427" s="9">
        <f t="shared" si="140"/>
        <v>0</v>
      </c>
      <c r="Y427" s="10"/>
      <c r="Z427" s="9">
        <f t="shared" si="148"/>
        <v>0</v>
      </c>
      <c r="AA427" s="11"/>
      <c r="AB427" s="9">
        <f t="shared" si="149"/>
        <v>0</v>
      </c>
      <c r="AC427" s="11">
        <v>1</v>
      </c>
      <c r="AD427" s="9">
        <f t="shared" si="141"/>
        <v>556.79999999999995</v>
      </c>
      <c r="AE427" s="11"/>
      <c r="AF427" s="9">
        <f t="shared" si="142"/>
        <v>0</v>
      </c>
      <c r="AG427" s="11"/>
      <c r="AH427" s="9">
        <f t="shared" si="143"/>
        <v>0</v>
      </c>
      <c r="AI427" s="11"/>
      <c r="AJ427" s="9">
        <f t="shared" si="151"/>
        <v>0</v>
      </c>
      <c r="AK427" s="11"/>
      <c r="AL427" s="9">
        <f t="shared" si="133"/>
        <v>0</v>
      </c>
      <c r="AM427" s="10"/>
      <c r="AN427" s="12">
        <f t="shared" si="144"/>
        <v>0</v>
      </c>
      <c r="AO427" s="51">
        <f t="shared" si="150"/>
        <v>556.79999999999995</v>
      </c>
    </row>
    <row r="428" spans="1:41" hidden="1" x14ac:dyDescent="0.25">
      <c r="A428" s="81" t="s">
        <v>331</v>
      </c>
      <c r="B428" s="21" t="s">
        <v>539</v>
      </c>
      <c r="C428" s="46" t="s">
        <v>15</v>
      </c>
      <c r="D428" s="82">
        <v>480</v>
      </c>
      <c r="E428" s="70">
        <v>0</v>
      </c>
      <c r="F428" s="9">
        <f t="shared" si="145"/>
        <v>0</v>
      </c>
      <c r="G428" s="69">
        <v>0</v>
      </c>
      <c r="H428" s="9">
        <f t="shared" si="152"/>
        <v>0</v>
      </c>
      <c r="I428" s="10">
        <v>1</v>
      </c>
      <c r="J428" s="9">
        <f t="shared" si="134"/>
        <v>556.79999999999995</v>
      </c>
      <c r="K428" s="11"/>
      <c r="L428" s="9">
        <f t="shared" si="135"/>
        <v>0</v>
      </c>
      <c r="M428" s="10"/>
      <c r="N428" s="9">
        <f t="shared" si="147"/>
        <v>0</v>
      </c>
      <c r="O428" s="10"/>
      <c r="P428" s="9">
        <f t="shared" si="136"/>
        <v>0</v>
      </c>
      <c r="Q428" s="10"/>
      <c r="R428" s="9">
        <f t="shared" si="137"/>
        <v>0</v>
      </c>
      <c r="S428" s="10"/>
      <c r="T428" s="9">
        <f t="shared" si="138"/>
        <v>0</v>
      </c>
      <c r="U428" s="11"/>
      <c r="V428" s="9">
        <f t="shared" si="139"/>
        <v>0</v>
      </c>
      <c r="W428" s="11"/>
      <c r="X428" s="9">
        <f t="shared" si="140"/>
        <v>0</v>
      </c>
      <c r="Y428" s="10"/>
      <c r="Z428" s="9">
        <f t="shared" si="148"/>
        <v>0</v>
      </c>
      <c r="AA428" s="11"/>
      <c r="AB428" s="9">
        <f t="shared" si="149"/>
        <v>0</v>
      </c>
      <c r="AC428" s="11"/>
      <c r="AD428" s="9">
        <f t="shared" si="141"/>
        <v>0</v>
      </c>
      <c r="AE428" s="11"/>
      <c r="AF428" s="9">
        <f t="shared" si="142"/>
        <v>0</v>
      </c>
      <c r="AG428" s="11"/>
      <c r="AH428" s="9">
        <f t="shared" si="143"/>
        <v>0</v>
      </c>
      <c r="AI428" s="11"/>
      <c r="AJ428" s="9">
        <f t="shared" si="151"/>
        <v>0</v>
      </c>
      <c r="AK428" s="11"/>
      <c r="AL428" s="9">
        <f t="shared" si="133"/>
        <v>0</v>
      </c>
      <c r="AM428" s="10"/>
      <c r="AN428" s="12">
        <f t="shared" si="144"/>
        <v>0</v>
      </c>
      <c r="AO428" s="51">
        <f t="shared" si="150"/>
        <v>556.79999999999995</v>
      </c>
    </row>
    <row r="429" spans="1:41" hidden="1" x14ac:dyDescent="0.25">
      <c r="A429" s="81" t="s">
        <v>331</v>
      </c>
      <c r="B429" s="21" t="s">
        <v>540</v>
      </c>
      <c r="C429" s="46" t="s">
        <v>15</v>
      </c>
      <c r="D429" s="82">
        <v>480</v>
      </c>
      <c r="E429" s="70">
        <v>0</v>
      </c>
      <c r="F429" s="9">
        <f t="shared" si="145"/>
        <v>0</v>
      </c>
      <c r="G429" s="69">
        <v>0</v>
      </c>
      <c r="H429" s="9">
        <f t="shared" si="152"/>
        <v>0</v>
      </c>
      <c r="I429" s="10">
        <v>2</v>
      </c>
      <c r="J429" s="9">
        <f t="shared" si="134"/>
        <v>1113.5999999999999</v>
      </c>
      <c r="K429" s="11"/>
      <c r="L429" s="9">
        <f t="shared" si="135"/>
        <v>0</v>
      </c>
      <c r="M429" s="10"/>
      <c r="N429" s="9">
        <f t="shared" si="147"/>
        <v>0</v>
      </c>
      <c r="O429" s="10"/>
      <c r="P429" s="9">
        <f t="shared" si="136"/>
        <v>0</v>
      </c>
      <c r="Q429" s="10"/>
      <c r="R429" s="9">
        <f t="shared" si="137"/>
        <v>0</v>
      </c>
      <c r="S429" s="10"/>
      <c r="T429" s="9">
        <f t="shared" si="138"/>
        <v>0</v>
      </c>
      <c r="U429" s="11"/>
      <c r="V429" s="9">
        <f t="shared" si="139"/>
        <v>0</v>
      </c>
      <c r="W429" s="11"/>
      <c r="X429" s="9">
        <f t="shared" si="140"/>
        <v>0</v>
      </c>
      <c r="Y429" s="10"/>
      <c r="Z429" s="9">
        <f t="shared" si="148"/>
        <v>0</v>
      </c>
      <c r="AA429" s="11"/>
      <c r="AB429" s="9">
        <f t="shared" si="149"/>
        <v>0</v>
      </c>
      <c r="AC429" s="11">
        <v>12</v>
      </c>
      <c r="AD429" s="9">
        <f t="shared" si="141"/>
        <v>6681.5999999999995</v>
      </c>
      <c r="AE429" s="11"/>
      <c r="AF429" s="9">
        <f t="shared" si="142"/>
        <v>0</v>
      </c>
      <c r="AG429" s="11"/>
      <c r="AH429" s="9">
        <f t="shared" si="143"/>
        <v>0</v>
      </c>
      <c r="AI429" s="11"/>
      <c r="AJ429" s="9">
        <f t="shared" si="151"/>
        <v>0</v>
      </c>
      <c r="AK429" s="11"/>
      <c r="AL429" s="9">
        <f t="shared" si="133"/>
        <v>0</v>
      </c>
      <c r="AM429" s="10"/>
      <c r="AN429" s="12">
        <f t="shared" si="144"/>
        <v>0</v>
      </c>
      <c r="AO429" s="51">
        <f t="shared" si="150"/>
        <v>7795.1999999999989</v>
      </c>
    </row>
    <row r="430" spans="1:41" hidden="1" x14ac:dyDescent="0.25">
      <c r="A430" s="81" t="s">
        <v>331</v>
      </c>
      <c r="B430" s="21" t="s">
        <v>541</v>
      </c>
      <c r="C430" s="46" t="s">
        <v>15</v>
      </c>
      <c r="D430" s="82">
        <v>480</v>
      </c>
      <c r="E430" s="70">
        <v>0</v>
      </c>
      <c r="F430" s="9">
        <f t="shared" si="145"/>
        <v>0</v>
      </c>
      <c r="G430" s="69">
        <v>0</v>
      </c>
      <c r="H430" s="9">
        <f t="shared" si="152"/>
        <v>0</v>
      </c>
      <c r="I430" s="10">
        <v>4</v>
      </c>
      <c r="J430" s="9">
        <f t="shared" si="134"/>
        <v>2227.1999999999998</v>
      </c>
      <c r="K430" s="11"/>
      <c r="L430" s="9">
        <f t="shared" si="135"/>
        <v>0</v>
      </c>
      <c r="M430" s="10"/>
      <c r="N430" s="9">
        <f t="shared" si="147"/>
        <v>0</v>
      </c>
      <c r="O430" s="10"/>
      <c r="P430" s="9">
        <f t="shared" si="136"/>
        <v>0</v>
      </c>
      <c r="Q430" s="10"/>
      <c r="R430" s="9">
        <f t="shared" si="137"/>
        <v>0</v>
      </c>
      <c r="S430" s="10"/>
      <c r="T430" s="9">
        <f t="shared" si="138"/>
        <v>0</v>
      </c>
      <c r="U430" s="11"/>
      <c r="V430" s="9">
        <f t="shared" si="139"/>
        <v>0</v>
      </c>
      <c r="W430" s="11"/>
      <c r="X430" s="9">
        <f t="shared" si="140"/>
        <v>0</v>
      </c>
      <c r="Y430" s="10"/>
      <c r="Z430" s="9">
        <f t="shared" si="148"/>
        <v>0</v>
      </c>
      <c r="AA430" s="11"/>
      <c r="AB430" s="9">
        <f t="shared" si="149"/>
        <v>0</v>
      </c>
      <c r="AC430" s="11">
        <v>5</v>
      </c>
      <c r="AD430" s="9">
        <f t="shared" si="141"/>
        <v>2784</v>
      </c>
      <c r="AE430" s="11"/>
      <c r="AF430" s="9">
        <f t="shared" si="142"/>
        <v>0</v>
      </c>
      <c r="AG430" s="11"/>
      <c r="AH430" s="9">
        <f t="shared" si="143"/>
        <v>0</v>
      </c>
      <c r="AI430" s="11"/>
      <c r="AJ430" s="9">
        <f t="shared" si="151"/>
        <v>0</v>
      </c>
      <c r="AK430" s="11"/>
      <c r="AL430" s="9">
        <f t="shared" si="133"/>
        <v>0</v>
      </c>
      <c r="AM430" s="10"/>
      <c r="AN430" s="12">
        <f t="shared" si="144"/>
        <v>0</v>
      </c>
      <c r="AO430" s="51">
        <f t="shared" si="150"/>
        <v>5011.2</v>
      </c>
    </row>
    <row r="431" spans="1:41" hidden="1" x14ac:dyDescent="0.25">
      <c r="A431" s="81" t="s">
        <v>331</v>
      </c>
      <c r="B431" s="21" t="s">
        <v>542</v>
      </c>
      <c r="C431" s="46" t="s">
        <v>15</v>
      </c>
      <c r="D431" s="82">
        <v>480</v>
      </c>
      <c r="E431" s="70">
        <v>0</v>
      </c>
      <c r="F431" s="9">
        <f t="shared" si="145"/>
        <v>0</v>
      </c>
      <c r="G431" s="69">
        <v>0</v>
      </c>
      <c r="H431" s="9">
        <f t="shared" si="152"/>
        <v>0</v>
      </c>
      <c r="I431" s="10">
        <v>1</v>
      </c>
      <c r="J431" s="9">
        <f t="shared" si="134"/>
        <v>556.79999999999995</v>
      </c>
      <c r="K431" s="11"/>
      <c r="L431" s="9">
        <f t="shared" si="135"/>
        <v>0</v>
      </c>
      <c r="M431" s="10"/>
      <c r="N431" s="9">
        <f t="shared" si="147"/>
        <v>0</v>
      </c>
      <c r="O431" s="10"/>
      <c r="P431" s="9">
        <f t="shared" si="136"/>
        <v>0</v>
      </c>
      <c r="Q431" s="10"/>
      <c r="R431" s="9">
        <f t="shared" si="137"/>
        <v>0</v>
      </c>
      <c r="S431" s="10"/>
      <c r="T431" s="9">
        <f t="shared" si="138"/>
        <v>0</v>
      </c>
      <c r="U431" s="11"/>
      <c r="V431" s="9">
        <f t="shared" si="139"/>
        <v>0</v>
      </c>
      <c r="W431" s="11"/>
      <c r="X431" s="9">
        <f t="shared" si="140"/>
        <v>0</v>
      </c>
      <c r="Y431" s="10"/>
      <c r="Z431" s="9">
        <f t="shared" si="148"/>
        <v>0</v>
      </c>
      <c r="AA431" s="11"/>
      <c r="AB431" s="9">
        <f t="shared" si="149"/>
        <v>0</v>
      </c>
      <c r="AC431" s="11">
        <v>6</v>
      </c>
      <c r="AD431" s="9">
        <f t="shared" si="141"/>
        <v>3340.7999999999997</v>
      </c>
      <c r="AE431" s="11"/>
      <c r="AF431" s="9">
        <f t="shared" si="142"/>
        <v>0</v>
      </c>
      <c r="AG431" s="11"/>
      <c r="AH431" s="9">
        <f t="shared" si="143"/>
        <v>0</v>
      </c>
      <c r="AI431" s="11"/>
      <c r="AJ431" s="9">
        <f t="shared" si="151"/>
        <v>0</v>
      </c>
      <c r="AK431" s="11"/>
      <c r="AL431" s="9">
        <f t="shared" si="133"/>
        <v>0</v>
      </c>
      <c r="AM431" s="10"/>
      <c r="AN431" s="12">
        <f t="shared" si="144"/>
        <v>0</v>
      </c>
      <c r="AO431" s="51">
        <f t="shared" si="150"/>
        <v>3897.5999999999995</v>
      </c>
    </row>
  </sheetData>
  <autoFilter ref="A4:AP431" xr:uid="{92CCA702-3776-4310-92FC-ED290145B3DB}">
    <filterColumn colId="1">
      <filters>
        <filter val="Careta Facial (Para Casco)"/>
        <filter val="Careta Facial Repuesto Casco (Mica)"/>
        <filter val="Casco de Protección Azul Nuevo"/>
        <filter val="Casco de Protección Azul Usado"/>
        <filter val="Casco de Protección Blanco Nuevo"/>
        <filter val="Casco de Protección Blanco Usado"/>
        <filter val="Casco de Protección Naranja y Amarillo"/>
        <filter val="Solapa Para Cascos Naranja Con Reflejante"/>
        <filter val="Suspensiones Para Casco"/>
      </filters>
    </filterColumn>
  </autoFilter>
  <mergeCells count="5">
    <mergeCell ref="A2:A4"/>
    <mergeCell ref="B2:B4"/>
    <mergeCell ref="C2:C4"/>
    <mergeCell ref="D2:D4"/>
    <mergeCell ref="AO3:AO4"/>
  </mergeCells>
  <conditionalFormatting sqref="A5:D36 A386:D399 A401:D426 A301:D323 A187:D187 A186 A189:D210 A188 C186 C188 A356:D356 A324:A355 C324:D355 A211 A213 D211:D213 A358:D374 A381:D384 A38:D176 A181:D185 A220:D294 C427:C431">
    <cfRule type="expression" dxfId="215" priority="36">
      <formula>ROW()=CELL("fila")</formula>
    </cfRule>
  </conditionalFormatting>
  <conditionalFormatting sqref="A214:C219">
    <cfRule type="expression" dxfId="214" priority="35">
      <formula>ROW()=CELL("fila")</formula>
    </cfRule>
  </conditionalFormatting>
  <conditionalFormatting sqref="D214:D219">
    <cfRule type="expression" dxfId="213" priority="34">
      <formula>ROW()=CELL("fila")</formula>
    </cfRule>
  </conditionalFormatting>
  <conditionalFormatting sqref="A37:C37">
    <cfRule type="expression" dxfId="212" priority="33">
      <formula>ROW()=CELL("fila")</formula>
    </cfRule>
  </conditionalFormatting>
  <conditionalFormatting sqref="D37">
    <cfRule type="expression" dxfId="211" priority="32">
      <formula>ROW()=CELL("fila")</formula>
    </cfRule>
  </conditionalFormatting>
  <conditionalFormatting sqref="A385:C385">
    <cfRule type="expression" dxfId="210" priority="31">
      <formula>ROW()=CELL("fila")</formula>
    </cfRule>
  </conditionalFormatting>
  <conditionalFormatting sqref="D385">
    <cfRule type="expression" dxfId="209" priority="30">
      <formula>ROW()=CELL("fila")</formula>
    </cfRule>
  </conditionalFormatting>
  <conditionalFormatting sqref="A400:C400">
    <cfRule type="expression" dxfId="208" priority="29">
      <formula>ROW()=CELL("fila")</formula>
    </cfRule>
  </conditionalFormatting>
  <conditionalFormatting sqref="D400">
    <cfRule type="expression" dxfId="207" priority="28">
      <formula>ROW()=CELL("fila")</formula>
    </cfRule>
  </conditionalFormatting>
  <conditionalFormatting sqref="A295:C300">
    <cfRule type="expression" dxfId="206" priority="27">
      <formula>ROW()=CELL("fila")</formula>
    </cfRule>
  </conditionalFormatting>
  <conditionalFormatting sqref="D295:D300">
    <cfRule type="expression" dxfId="205" priority="26">
      <formula>ROW()=CELL("fila")</formula>
    </cfRule>
  </conditionalFormatting>
  <conditionalFormatting sqref="D186">
    <cfRule type="expression" dxfId="204" priority="25">
      <formula>ROW()=CELL("fila")</formula>
    </cfRule>
  </conditionalFormatting>
  <conditionalFormatting sqref="B186">
    <cfRule type="expression" dxfId="203" priority="24">
      <formula>ROW()=CELL("fila")</formula>
    </cfRule>
  </conditionalFormatting>
  <conditionalFormatting sqref="B188">
    <cfRule type="expression" dxfId="202" priority="23">
      <formula>ROW()=CELL("fila")</formula>
    </cfRule>
  </conditionalFormatting>
  <conditionalFormatting sqref="B324:B355">
    <cfRule type="expression" dxfId="201" priority="22">
      <formula>ROW()=CELL("fila")</formula>
    </cfRule>
  </conditionalFormatting>
  <conditionalFormatting sqref="D188">
    <cfRule type="expression" dxfId="200" priority="21">
      <formula>ROW()=CELL("fila")</formula>
    </cfRule>
  </conditionalFormatting>
  <conditionalFormatting sqref="B211">
    <cfRule type="expression" dxfId="199" priority="20">
      <formula>ROW()=CELL("fila")</formula>
    </cfRule>
  </conditionalFormatting>
  <conditionalFormatting sqref="B213">
    <cfRule type="expression" dxfId="198" priority="19">
      <formula>ROW()=CELL("fila")</formula>
    </cfRule>
  </conditionalFormatting>
  <conditionalFormatting sqref="C211:C213">
    <cfRule type="expression" dxfId="197" priority="18">
      <formula>ROW()=CELL("fila")</formula>
    </cfRule>
  </conditionalFormatting>
  <conditionalFormatting sqref="A212">
    <cfRule type="expression" dxfId="196" priority="17">
      <formula>ROW()=CELL("fila")</formula>
    </cfRule>
  </conditionalFormatting>
  <conditionalFormatting sqref="B212">
    <cfRule type="expression" dxfId="195" priority="16">
      <formula>ROW()=CELL("fila")</formula>
    </cfRule>
  </conditionalFormatting>
  <conditionalFormatting sqref="A357:B357">
    <cfRule type="expression" dxfId="194" priority="15">
      <formula>ROW()=CELL("fila")</formula>
    </cfRule>
  </conditionalFormatting>
  <conditionalFormatting sqref="C357:D357">
    <cfRule type="expression" dxfId="193" priority="14">
      <formula>ROW()=CELL("fila")</formula>
    </cfRule>
  </conditionalFormatting>
  <conditionalFormatting sqref="B375:D375 C376:D376 C377 B376:B380">
    <cfRule type="expression" dxfId="192" priority="13">
      <formula>ROW()=CELL("fila")</formula>
    </cfRule>
  </conditionalFormatting>
  <conditionalFormatting sqref="A375">
    <cfRule type="expression" dxfId="191" priority="12">
      <formula>ROW()=CELL("fila")</formula>
    </cfRule>
  </conditionalFormatting>
  <conditionalFormatting sqref="A376">
    <cfRule type="expression" dxfId="190" priority="11">
      <formula>ROW()=CELL("fila")</formula>
    </cfRule>
  </conditionalFormatting>
  <conditionalFormatting sqref="A377">
    <cfRule type="expression" dxfId="189" priority="10">
      <formula>ROW()=CELL("fila")</formula>
    </cfRule>
  </conditionalFormatting>
  <conditionalFormatting sqref="D377">
    <cfRule type="expression" dxfId="188" priority="9">
      <formula>ROW()=CELL("fila")</formula>
    </cfRule>
  </conditionalFormatting>
  <conditionalFormatting sqref="C378:C380">
    <cfRule type="expression" dxfId="187" priority="8">
      <formula>ROW()=CELL("fila")</formula>
    </cfRule>
  </conditionalFormatting>
  <conditionalFormatting sqref="A378:A380">
    <cfRule type="expression" dxfId="186" priority="7">
      <formula>ROW()=CELL("fila")</formula>
    </cfRule>
  </conditionalFormatting>
  <conditionalFormatting sqref="D378:D380">
    <cfRule type="expression" dxfId="185" priority="6">
      <formula>ROW()=CELL("fila")</formula>
    </cfRule>
  </conditionalFormatting>
  <conditionalFormatting sqref="A177:C179">
    <cfRule type="expression" dxfId="184" priority="5">
      <formula>ROW()=CELL("fila")</formula>
    </cfRule>
  </conditionalFormatting>
  <conditionalFormatting sqref="D177:D179">
    <cfRule type="expression" dxfId="183" priority="4">
      <formula>ROW()=CELL("fila")</formula>
    </cfRule>
  </conditionalFormatting>
  <conditionalFormatting sqref="A180:C180">
    <cfRule type="expression" dxfId="182" priority="3">
      <formula>ROW()=CELL("fila")</formula>
    </cfRule>
  </conditionalFormatting>
  <conditionalFormatting sqref="D180">
    <cfRule type="expression" dxfId="181" priority="2">
      <formula>ROW()=CELL("fila")</formula>
    </cfRule>
  </conditionalFormatting>
  <conditionalFormatting sqref="A427:A431">
    <cfRule type="expression" dxfId="180" priority="1">
      <formula>ROW()=CELL("fila")</formula>
    </cfRule>
  </conditionalFormatting>
  <pageMargins left="0.7" right="0.7" top="0.75" bottom="0.75" header="0.3" footer="0.3"/>
  <pageSetup orientation="portrait" horizontalDpi="360" verticalDpi="36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36432-AF9C-4B51-BC08-5102CF788776}">
  <sheetPr filterMode="1"/>
  <dimension ref="A1:AP437"/>
  <sheetViews>
    <sheetView zoomScale="130" zoomScaleNormal="130" workbookViewId="0">
      <pane xSplit="4" ySplit="4" topLeftCell="AG125" activePane="bottomRight" state="frozen"/>
      <selection pane="topRight" activeCell="E1" sqref="E1"/>
      <selection pane="bottomLeft" activeCell="A5" sqref="A5"/>
      <selection pane="bottomRight" activeCell="AI229" sqref="AI229"/>
    </sheetView>
  </sheetViews>
  <sheetFormatPr baseColWidth="10" defaultColWidth="11.42578125" defaultRowHeight="15" x14ac:dyDescent="0.25"/>
  <cols>
    <col min="1" max="1" width="10.85546875" style="1" customWidth="1"/>
    <col min="2" max="2" width="54.140625" style="1" customWidth="1"/>
    <col min="3" max="3" width="13.85546875" style="1" bestFit="1" customWidth="1"/>
    <col min="4" max="4" width="11.28515625" style="1" customWidth="1"/>
    <col min="5" max="5" width="7.28515625" style="1" customWidth="1"/>
    <col min="6" max="6" width="9" style="1" customWidth="1"/>
    <col min="7" max="7" width="7.28515625" style="1" customWidth="1"/>
    <col min="8" max="8" width="9" style="2" customWidth="1"/>
    <col min="9" max="9" width="7.28515625" style="1" customWidth="1"/>
    <col min="10" max="10" width="9" style="2" customWidth="1"/>
    <col min="11" max="11" width="9.140625" style="1" customWidth="1"/>
    <col min="12" max="12" width="9" style="2" customWidth="1"/>
    <col min="13" max="13" width="7.28515625" style="1" customWidth="1"/>
    <col min="14" max="14" width="9" style="2" customWidth="1"/>
    <col min="15" max="15" width="7.28515625" style="1" customWidth="1"/>
    <col min="16" max="16" width="9" style="2" customWidth="1"/>
    <col min="17" max="17" width="7.28515625" style="1" customWidth="1"/>
    <col min="18" max="18" width="9" style="2" customWidth="1"/>
    <col min="19" max="19" width="7.28515625" style="1" customWidth="1"/>
    <col min="20" max="20" width="9" style="2" customWidth="1"/>
    <col min="21" max="21" width="7.28515625" style="1" customWidth="1"/>
    <col min="22" max="22" width="9" style="2" customWidth="1"/>
    <col min="23" max="23" width="7.28515625" style="1" customWidth="1"/>
    <col min="24" max="24" width="9" style="2" customWidth="1"/>
    <col min="25" max="25" width="7.28515625" style="1" customWidth="1"/>
    <col min="26" max="26" width="9" style="2" customWidth="1"/>
    <col min="27" max="27" width="7.28515625" style="1" customWidth="1"/>
    <col min="28" max="28" width="9" style="2" customWidth="1"/>
    <col min="29" max="29" width="7.28515625" style="25" customWidth="1"/>
    <col min="30" max="30" width="9" style="2" customWidth="1"/>
    <col min="31" max="31" width="8.5703125" style="25" customWidth="1"/>
    <col min="32" max="32" width="9" style="2" customWidth="1"/>
    <col min="33" max="33" width="7.28515625" style="25" customWidth="1"/>
    <col min="34" max="34" width="9" style="2" customWidth="1"/>
    <col min="35" max="35" width="7.85546875" style="2" customWidth="1"/>
    <col min="36" max="36" width="8.5703125" style="2" customWidth="1"/>
    <col min="37" max="37" width="7.28515625" style="1" customWidth="1"/>
    <col min="38" max="38" width="9" style="2" customWidth="1"/>
    <col min="39" max="39" width="7.28515625" style="1" customWidth="1"/>
    <col min="40" max="40" width="9" style="2" customWidth="1"/>
    <col min="41" max="41" width="12" style="2" customWidth="1"/>
  </cols>
  <sheetData>
    <row r="1" spans="1:42" ht="30.75" customHeight="1" x14ac:dyDescent="0.25">
      <c r="D1" s="68"/>
    </row>
    <row r="2" spans="1:42" ht="16.5" customHeight="1" thickBot="1" x14ac:dyDescent="0.3">
      <c r="A2" s="114" t="s">
        <v>0</v>
      </c>
      <c r="B2" s="116" t="s">
        <v>1</v>
      </c>
      <c r="C2" s="116" t="s">
        <v>2</v>
      </c>
      <c r="D2" s="118" t="s">
        <v>3</v>
      </c>
      <c r="F2" s="2">
        <f>SUBTOTAL(9,F5:F427)+L2</f>
        <v>55.5</v>
      </c>
      <c r="H2" s="2">
        <f>SUBTOTAL(9,H5:H437)</f>
        <v>0</v>
      </c>
      <c r="I2" s="3"/>
      <c r="J2" s="2">
        <f>SUBTOTAL(9,J5:J427)</f>
        <v>0</v>
      </c>
      <c r="K2" s="3"/>
      <c r="L2" s="2">
        <f>SUBTOTAL(9,L5:L427)</f>
        <v>0</v>
      </c>
      <c r="M2" s="3"/>
      <c r="N2" s="2">
        <f>SUBTOTAL(9,N5:N427)+P239+P240+P241+P266+P282+P289+P291+P292+P309+P310+P313+P317+P318+P321+P337+P338+P357+P360+P361</f>
        <v>13250.099999999999</v>
      </c>
      <c r="O2" s="3"/>
      <c r="P2" s="2">
        <f>SUM(P7+P20+P22+P25+P57+P69+P77+P79+P84+P402+P405+P407+P412+P423+P425)</f>
        <v>1510.3896</v>
      </c>
      <c r="Q2" s="3"/>
      <c r="R2" s="2">
        <f>SUBTOTAL(9,R5:R429)</f>
        <v>0</v>
      </c>
      <c r="S2" s="3"/>
      <c r="T2" s="2">
        <f>SUM(T69+T77+T84+T85+T93+T94+T109+T119+T402+T407+T417+T418+T424+T425+T426+T428)</f>
        <v>1139.4892666666665</v>
      </c>
      <c r="U2" s="3"/>
      <c r="V2" s="2">
        <f>SUBTOTAL(9,V5:V427)+T306+T357+T359+T360</f>
        <v>4926.5200000000004</v>
      </c>
      <c r="W2" s="3"/>
      <c r="X2" s="2">
        <f>SUBTOTAL(9,X5:X427)</f>
        <v>0</v>
      </c>
      <c r="Y2" s="3"/>
      <c r="Z2" s="2">
        <f>SUBTOTAL(9,Z5:Z427)</f>
        <v>0</v>
      </c>
      <c r="AA2" s="3"/>
      <c r="AB2" s="2">
        <f>SUBTOTAL(9,AB5:AB427)</f>
        <v>0</v>
      </c>
      <c r="AC2" s="2"/>
      <c r="AD2" s="2">
        <f>SUBTOTAL(9,AD5:AD427)+AF296+AF297+AF298+AF299</f>
        <v>5115.5999999999995</v>
      </c>
      <c r="AE2" s="2"/>
      <c r="AF2" s="2">
        <f>SUBTOTAL(9,AF5:AF140)</f>
        <v>0</v>
      </c>
      <c r="AG2" s="2"/>
      <c r="AH2" s="2">
        <f>SUBTOTAL(9,AH5:AH427)</f>
        <v>0</v>
      </c>
      <c r="AJ2" s="2">
        <f>SUBTOTAL(9,AJ5:AJ427)</f>
        <v>193.14</v>
      </c>
      <c r="AK2" s="3"/>
      <c r="AL2" s="2">
        <f>SUBTOTAL(9,AL5:AL427)</f>
        <v>0</v>
      </c>
      <c r="AM2" s="3"/>
      <c r="AN2" s="2">
        <f>SUBTOTAL(9,AN5:AN427)</f>
        <v>0</v>
      </c>
      <c r="AO2" s="2">
        <f>SUBTOTAL(9,AO5:AO428)</f>
        <v>403.5</v>
      </c>
      <c r="AP2" s="41"/>
    </row>
    <row r="3" spans="1:42" ht="18.75" customHeight="1" thickBot="1" x14ac:dyDescent="0.3">
      <c r="A3" s="115"/>
      <c r="B3" s="117"/>
      <c r="C3" s="117"/>
      <c r="D3" s="11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7"/>
      <c r="AO3" s="121" t="s">
        <v>4</v>
      </c>
    </row>
    <row r="4" spans="1:42" ht="52.5" customHeight="1" thickBot="1" x14ac:dyDescent="0.3">
      <c r="A4" s="115"/>
      <c r="B4" s="117"/>
      <c r="C4" s="117"/>
      <c r="D4" s="120"/>
      <c r="E4" s="54" t="s">
        <v>531</v>
      </c>
      <c r="F4" s="4" t="s">
        <v>5</v>
      </c>
      <c r="G4" s="5" t="s">
        <v>446</v>
      </c>
      <c r="H4" s="4" t="s">
        <v>5</v>
      </c>
      <c r="I4" s="36" t="s">
        <v>545</v>
      </c>
      <c r="J4" s="4" t="s">
        <v>5</v>
      </c>
      <c r="K4" s="37" t="s">
        <v>507</v>
      </c>
      <c r="L4" s="4" t="s">
        <v>5</v>
      </c>
      <c r="M4" s="5" t="s">
        <v>401</v>
      </c>
      <c r="N4" s="4" t="s">
        <v>5</v>
      </c>
      <c r="O4" s="36" t="s">
        <v>547</v>
      </c>
      <c r="P4" s="4" t="s">
        <v>5</v>
      </c>
      <c r="Q4" s="36" t="s">
        <v>481</v>
      </c>
      <c r="R4" s="4" t="s">
        <v>5</v>
      </c>
      <c r="S4" s="5" t="s">
        <v>508</v>
      </c>
      <c r="T4" s="4" t="s">
        <v>5</v>
      </c>
      <c r="U4" s="5" t="s">
        <v>403</v>
      </c>
      <c r="V4" s="4" t="s">
        <v>5</v>
      </c>
      <c r="W4" s="37" t="s">
        <v>421</v>
      </c>
      <c r="X4" s="4" t="s">
        <v>5</v>
      </c>
      <c r="Y4" s="5" t="s">
        <v>445</v>
      </c>
      <c r="Z4" s="4" t="s">
        <v>5</v>
      </c>
      <c r="AA4" s="36" t="s">
        <v>429</v>
      </c>
      <c r="AB4" s="4" t="s">
        <v>5</v>
      </c>
      <c r="AC4" s="36" t="s">
        <v>546</v>
      </c>
      <c r="AD4" s="4" t="s">
        <v>5</v>
      </c>
      <c r="AE4" s="36" t="s">
        <v>510</v>
      </c>
      <c r="AF4" s="4" t="s">
        <v>5</v>
      </c>
      <c r="AG4" s="5" t="s">
        <v>426</v>
      </c>
      <c r="AH4" s="4" t="s">
        <v>8</v>
      </c>
      <c r="AI4" s="36" t="s">
        <v>7</v>
      </c>
      <c r="AJ4" s="4" t="s">
        <v>8</v>
      </c>
      <c r="AK4" s="5" t="s">
        <v>9</v>
      </c>
      <c r="AL4" s="4" t="s">
        <v>5</v>
      </c>
      <c r="AM4" s="5" t="s">
        <v>10</v>
      </c>
      <c r="AN4" s="6" t="s">
        <v>5</v>
      </c>
      <c r="AO4" s="122"/>
    </row>
    <row r="5" spans="1:42" ht="14.25" hidden="1" customHeight="1" x14ac:dyDescent="0.25">
      <c r="A5" s="7" t="s">
        <v>11</v>
      </c>
      <c r="B5" s="8" t="s">
        <v>12</v>
      </c>
      <c r="C5" s="62" t="s">
        <v>13</v>
      </c>
      <c r="D5" s="63">
        <v>27.56</v>
      </c>
      <c r="E5" s="70">
        <v>0</v>
      </c>
      <c r="F5" s="9">
        <f>D5*E5</f>
        <v>0</v>
      </c>
      <c r="G5" s="69">
        <v>1</v>
      </c>
      <c r="H5" s="9">
        <f>D5*G5</f>
        <v>27.56</v>
      </c>
      <c r="I5" s="10"/>
      <c r="J5" s="9">
        <f t="shared" ref="J5:J69" si="0">(I5*D5)*1.16</f>
        <v>0</v>
      </c>
      <c r="K5" s="11"/>
      <c r="L5" s="9">
        <f t="shared" ref="L5:L69" si="1">(K5*D5)*1.16</f>
        <v>0</v>
      </c>
      <c r="M5" s="10"/>
      <c r="N5" s="9">
        <f>(M5*D5)*1.16</f>
        <v>0</v>
      </c>
      <c r="O5" s="10"/>
      <c r="P5" s="9">
        <f t="shared" ref="P5:P69" si="2">(O5*D5)*1.16</f>
        <v>0</v>
      </c>
      <c r="Q5" s="10"/>
      <c r="R5" s="9">
        <f t="shared" ref="R5:R69" si="3">(Q5*D5)*1.16</f>
        <v>0</v>
      </c>
      <c r="S5" s="10"/>
      <c r="T5" s="9">
        <f t="shared" ref="T5:T69" si="4">(S5*D5)*1.16</f>
        <v>0</v>
      </c>
      <c r="U5" s="11"/>
      <c r="V5" s="9">
        <f t="shared" ref="V5:V69" si="5">(U5*D5)*1.16</f>
        <v>0</v>
      </c>
      <c r="W5" s="11"/>
      <c r="X5" s="9">
        <f t="shared" ref="X5:X69" si="6">(W5*D5)*1.16</f>
        <v>0</v>
      </c>
      <c r="Y5" s="10"/>
      <c r="Z5" s="9">
        <f>(Y5*D5)*1.16</f>
        <v>0</v>
      </c>
      <c r="AA5" s="11"/>
      <c r="AB5" s="9">
        <f>(AA5*D5)*1.16</f>
        <v>0</v>
      </c>
      <c r="AC5" s="11"/>
      <c r="AD5" s="9">
        <f t="shared" ref="AD5:AD69" si="7">(AC5*D5)*1.16</f>
        <v>0</v>
      </c>
      <c r="AE5" s="11"/>
      <c r="AF5" s="9">
        <f t="shared" ref="AF5:AF69" si="8">(AE5*D5)*1.16</f>
        <v>0</v>
      </c>
      <c r="AG5" s="11"/>
      <c r="AH5" s="9">
        <f t="shared" ref="AH5:AH69" si="9">(AG5*D5)*1.16</f>
        <v>0</v>
      </c>
      <c r="AI5" s="11"/>
      <c r="AJ5" s="9">
        <f>(AI5*D5)*1.16</f>
        <v>0</v>
      </c>
      <c r="AK5" s="11"/>
      <c r="AL5" s="9">
        <f t="shared" ref="AL5:AL69" si="10">(AK5*D5)*1.16</f>
        <v>0</v>
      </c>
      <c r="AM5" s="10"/>
      <c r="AN5" s="12">
        <f t="shared" ref="AN5:AN69" si="11">(AM5*D5)*1.16</f>
        <v>0</v>
      </c>
      <c r="AO5" s="13">
        <f>F5+H5+J5+L5+N5+P5+R5+T5+V5+X5+Z5+AB5+AD5+AF5+AH5+AL5+AN5</f>
        <v>27.56</v>
      </c>
    </row>
    <row r="6" spans="1:42" ht="15.75" hidden="1" customHeight="1" x14ac:dyDescent="0.25">
      <c r="A6" s="14" t="s">
        <v>11</v>
      </c>
      <c r="B6" s="15" t="s">
        <v>14</v>
      </c>
      <c r="C6" s="42" t="s">
        <v>48</v>
      </c>
      <c r="D6" s="55">
        <v>9.2799999999999994</v>
      </c>
      <c r="E6" s="70">
        <v>0</v>
      </c>
      <c r="F6" s="9">
        <f t="shared" ref="F6:F70" si="12">D6*E6</f>
        <v>0</v>
      </c>
      <c r="G6" s="69">
        <v>0</v>
      </c>
      <c r="H6" s="9">
        <f t="shared" ref="H6:H70" si="13">D6*G6</f>
        <v>0</v>
      </c>
      <c r="I6" s="10"/>
      <c r="J6" s="9">
        <f t="shared" si="0"/>
        <v>0</v>
      </c>
      <c r="K6" s="11"/>
      <c r="L6" s="9">
        <f t="shared" si="1"/>
        <v>0</v>
      </c>
      <c r="M6" s="11"/>
      <c r="N6" s="9">
        <f t="shared" ref="N6:N70" si="14">(M6*D6)*1.16</f>
        <v>0</v>
      </c>
      <c r="O6" s="10"/>
      <c r="P6" s="9">
        <f>(O6*D6)*1.16</f>
        <v>0</v>
      </c>
      <c r="Q6" s="10"/>
      <c r="R6" s="9">
        <f t="shared" si="3"/>
        <v>0</v>
      </c>
      <c r="S6" s="10"/>
      <c r="T6" s="9">
        <f t="shared" si="4"/>
        <v>0</v>
      </c>
      <c r="U6" s="11"/>
      <c r="V6" s="9">
        <f t="shared" si="5"/>
        <v>0</v>
      </c>
      <c r="W6" s="11"/>
      <c r="X6" s="9">
        <f t="shared" si="6"/>
        <v>0</v>
      </c>
      <c r="Y6" s="10"/>
      <c r="Z6" s="9">
        <f t="shared" ref="Z6:Z70" si="15">(Y6*D6)*1.16</f>
        <v>0</v>
      </c>
      <c r="AA6" s="11"/>
      <c r="AB6" s="9">
        <f t="shared" ref="AB6:AB70" si="16">(AA6*D6)*1.16</f>
        <v>0</v>
      </c>
      <c r="AC6" s="11"/>
      <c r="AD6" s="9">
        <f t="shared" si="7"/>
        <v>0</v>
      </c>
      <c r="AE6" s="11"/>
      <c r="AF6" s="9">
        <f t="shared" si="8"/>
        <v>0</v>
      </c>
      <c r="AG6" s="11"/>
      <c r="AH6" s="9">
        <f t="shared" si="9"/>
        <v>0</v>
      </c>
      <c r="AI6" s="11"/>
      <c r="AJ6" s="9">
        <f t="shared" ref="AJ6:AJ69" si="17">(AI6*D6)*1.16</f>
        <v>0</v>
      </c>
      <c r="AK6" s="11"/>
      <c r="AL6" s="9">
        <f t="shared" si="10"/>
        <v>0</v>
      </c>
      <c r="AM6" s="10"/>
      <c r="AN6" s="12">
        <f t="shared" si="11"/>
        <v>0</v>
      </c>
      <c r="AO6" s="13">
        <f t="shared" ref="AO6:AO70" si="18">F6+H6+J6+L6+N6+P6+R6+T6+V6+X6+Z6+AB6+AD6+AF6+AH6+AL6+AN6</f>
        <v>0</v>
      </c>
    </row>
    <row r="7" spans="1:42" hidden="1" x14ac:dyDescent="0.25">
      <c r="A7" s="14" t="s">
        <v>11</v>
      </c>
      <c r="B7" s="15" t="s">
        <v>16</v>
      </c>
      <c r="C7" s="42" t="s">
        <v>17</v>
      </c>
      <c r="D7" s="55">
        <v>29.37</v>
      </c>
      <c r="E7" s="70">
        <v>0</v>
      </c>
      <c r="F7" s="9">
        <f t="shared" si="12"/>
        <v>0</v>
      </c>
      <c r="G7" s="69">
        <v>0</v>
      </c>
      <c r="H7" s="9">
        <f t="shared" si="13"/>
        <v>0</v>
      </c>
      <c r="I7" s="10"/>
      <c r="J7" s="9">
        <f t="shared" si="0"/>
        <v>0</v>
      </c>
      <c r="K7" s="11"/>
      <c r="L7" s="9">
        <f t="shared" si="1"/>
        <v>0</v>
      </c>
      <c r="M7" s="10"/>
      <c r="N7" s="9">
        <f t="shared" si="14"/>
        <v>0</v>
      </c>
      <c r="O7" s="72">
        <v>1</v>
      </c>
      <c r="P7" s="9">
        <f t="shared" si="2"/>
        <v>34.069200000000002</v>
      </c>
      <c r="Q7" s="10"/>
      <c r="R7" s="9">
        <f t="shared" si="3"/>
        <v>0</v>
      </c>
      <c r="S7" s="10"/>
      <c r="T7" s="9">
        <f t="shared" si="4"/>
        <v>0</v>
      </c>
      <c r="U7" s="11"/>
      <c r="V7" s="9">
        <f t="shared" si="5"/>
        <v>0</v>
      </c>
      <c r="W7" s="11"/>
      <c r="X7" s="9">
        <f t="shared" si="6"/>
        <v>0</v>
      </c>
      <c r="Y7" s="10"/>
      <c r="Z7" s="9">
        <f t="shared" si="15"/>
        <v>0</v>
      </c>
      <c r="AA7" s="11"/>
      <c r="AB7" s="9">
        <f t="shared" si="16"/>
        <v>0</v>
      </c>
      <c r="AC7" s="11"/>
      <c r="AD7" s="9">
        <f t="shared" si="7"/>
        <v>0</v>
      </c>
      <c r="AE7" s="11"/>
      <c r="AF7" s="9">
        <f t="shared" si="8"/>
        <v>0</v>
      </c>
      <c r="AG7" s="11"/>
      <c r="AH7" s="9">
        <f t="shared" si="9"/>
        <v>0</v>
      </c>
      <c r="AI7" s="11"/>
      <c r="AJ7" s="9">
        <f t="shared" si="17"/>
        <v>0</v>
      </c>
      <c r="AK7" s="11"/>
      <c r="AL7" s="9">
        <f t="shared" si="10"/>
        <v>0</v>
      </c>
      <c r="AM7" s="10"/>
      <c r="AN7" s="12">
        <f t="shared" si="11"/>
        <v>0</v>
      </c>
      <c r="AO7" s="13">
        <f>F7+H7+J7+L7+N7+P7+R7+T7+V7+X7+Z7+AB7+AD7+AF7+AH7+AL7+AN7</f>
        <v>34.069200000000002</v>
      </c>
    </row>
    <row r="8" spans="1:42" hidden="1" x14ac:dyDescent="0.25">
      <c r="A8" s="14" t="s">
        <v>11</v>
      </c>
      <c r="B8" s="15" t="s">
        <v>18</v>
      </c>
      <c r="C8" s="42" t="s">
        <v>15</v>
      </c>
      <c r="D8" s="55">
        <v>188.29</v>
      </c>
      <c r="E8" s="70">
        <v>0</v>
      </c>
      <c r="F8" s="9">
        <f t="shared" si="12"/>
        <v>0</v>
      </c>
      <c r="G8" s="69">
        <v>1</v>
      </c>
      <c r="H8" s="9">
        <f t="shared" si="13"/>
        <v>188.29</v>
      </c>
      <c r="I8" s="10"/>
      <c r="J8" s="9">
        <f t="shared" si="0"/>
        <v>0</v>
      </c>
      <c r="K8" s="11"/>
      <c r="L8" s="9">
        <f t="shared" si="1"/>
        <v>0</v>
      </c>
      <c r="M8" s="10"/>
      <c r="N8" s="9">
        <f t="shared" si="14"/>
        <v>0</v>
      </c>
      <c r="O8" s="10"/>
      <c r="P8" s="9">
        <f t="shared" si="2"/>
        <v>0</v>
      </c>
      <c r="Q8" s="10"/>
      <c r="R8" s="9">
        <f t="shared" si="3"/>
        <v>0</v>
      </c>
      <c r="S8" s="10"/>
      <c r="T8" s="9">
        <f t="shared" si="4"/>
        <v>0</v>
      </c>
      <c r="U8" s="11"/>
      <c r="V8" s="9">
        <f t="shared" si="5"/>
        <v>0</v>
      </c>
      <c r="W8" s="11"/>
      <c r="X8" s="9">
        <f t="shared" si="6"/>
        <v>0</v>
      </c>
      <c r="Y8" s="10"/>
      <c r="Z8" s="9">
        <f t="shared" si="15"/>
        <v>0</v>
      </c>
      <c r="AA8" s="11"/>
      <c r="AB8" s="9">
        <f t="shared" si="16"/>
        <v>0</v>
      </c>
      <c r="AC8" s="11"/>
      <c r="AD8" s="9">
        <f t="shared" si="7"/>
        <v>0</v>
      </c>
      <c r="AE8" s="11"/>
      <c r="AF8" s="9">
        <f t="shared" si="8"/>
        <v>0</v>
      </c>
      <c r="AG8" s="11"/>
      <c r="AH8" s="9">
        <f t="shared" si="9"/>
        <v>0</v>
      </c>
      <c r="AI8" s="11"/>
      <c r="AJ8" s="9">
        <f t="shared" si="17"/>
        <v>0</v>
      </c>
      <c r="AK8" s="11"/>
      <c r="AL8" s="9">
        <f t="shared" si="10"/>
        <v>0</v>
      </c>
      <c r="AM8" s="10"/>
      <c r="AN8" s="12">
        <f t="shared" si="11"/>
        <v>0</v>
      </c>
      <c r="AO8" s="13">
        <f t="shared" si="18"/>
        <v>188.29</v>
      </c>
    </row>
    <row r="9" spans="1:42" hidden="1" x14ac:dyDescent="0.25">
      <c r="A9" s="14" t="s">
        <v>11</v>
      </c>
      <c r="B9" s="15" t="s">
        <v>19</v>
      </c>
      <c r="C9" s="42" t="s">
        <v>15</v>
      </c>
      <c r="D9" s="55">
        <v>39.630000000000003</v>
      </c>
      <c r="E9" s="70">
        <v>0</v>
      </c>
      <c r="F9" s="9">
        <f>D9*E9</f>
        <v>0</v>
      </c>
      <c r="G9" s="69">
        <v>1</v>
      </c>
      <c r="H9" s="9">
        <f>D9*G9</f>
        <v>39.630000000000003</v>
      </c>
      <c r="I9" s="10"/>
      <c r="J9" s="9">
        <f>(I9*D9)*1.16</f>
        <v>0</v>
      </c>
      <c r="K9" s="11"/>
      <c r="L9" s="9">
        <f>(K9*D9)*1.16</f>
        <v>0</v>
      </c>
      <c r="M9" s="10"/>
      <c r="N9" s="9">
        <f>(M9*D9)*1.16</f>
        <v>0</v>
      </c>
      <c r="O9" s="10"/>
      <c r="P9" s="9">
        <f>(O9*D9)*1.16</f>
        <v>0</v>
      </c>
      <c r="Q9" s="10"/>
      <c r="R9" s="9">
        <f>(Q9*D9)*1.16</f>
        <v>0</v>
      </c>
      <c r="S9" s="10"/>
      <c r="T9" s="9">
        <f>(S9*D9)*1.16</f>
        <v>0</v>
      </c>
      <c r="U9" s="11"/>
      <c r="V9" s="9">
        <f>(U9*D9)*1.16</f>
        <v>0</v>
      </c>
      <c r="W9" s="11"/>
      <c r="X9" s="9">
        <f>(W9*D9)*1.16</f>
        <v>0</v>
      </c>
      <c r="Y9" s="10"/>
      <c r="Z9" s="9">
        <f>(Y9*D9)*1.16</f>
        <v>0</v>
      </c>
      <c r="AA9" s="11"/>
      <c r="AB9" s="9">
        <f>(AA9*D9)*1.16</f>
        <v>0</v>
      </c>
      <c r="AC9" s="11"/>
      <c r="AD9" s="9">
        <f>(AC9*D9)*1.16</f>
        <v>0</v>
      </c>
      <c r="AE9" s="11"/>
      <c r="AF9" s="9">
        <f>(AE9*D9)*1.16</f>
        <v>0</v>
      </c>
      <c r="AG9" s="11"/>
      <c r="AH9" s="9">
        <f>(AG9*D9)*1.16</f>
        <v>0</v>
      </c>
      <c r="AI9" s="11"/>
      <c r="AJ9" s="9">
        <f t="shared" si="17"/>
        <v>0</v>
      </c>
      <c r="AK9" s="11"/>
      <c r="AL9" s="9">
        <f t="shared" si="10"/>
        <v>0</v>
      </c>
      <c r="AM9" s="10"/>
      <c r="AN9" s="12">
        <f>(AM9*D9)*1.16</f>
        <v>0</v>
      </c>
      <c r="AO9" s="13">
        <f t="shared" si="18"/>
        <v>39.630000000000003</v>
      </c>
    </row>
    <row r="10" spans="1:42" hidden="1" x14ac:dyDescent="0.25">
      <c r="A10" s="14" t="s">
        <v>11</v>
      </c>
      <c r="B10" s="15" t="s">
        <v>20</v>
      </c>
      <c r="C10" s="42" t="s">
        <v>15</v>
      </c>
      <c r="D10" s="56">
        <v>50.94</v>
      </c>
      <c r="E10" s="70">
        <v>0</v>
      </c>
      <c r="F10" s="9">
        <f t="shared" si="12"/>
        <v>0</v>
      </c>
      <c r="G10" s="69">
        <v>0</v>
      </c>
      <c r="H10" s="9">
        <f t="shared" si="13"/>
        <v>0</v>
      </c>
      <c r="I10" s="10"/>
      <c r="J10" s="9">
        <f t="shared" si="0"/>
        <v>0</v>
      </c>
      <c r="K10" s="11"/>
      <c r="L10" s="9">
        <f t="shared" si="1"/>
        <v>0</v>
      </c>
      <c r="M10" s="10"/>
      <c r="N10" s="9">
        <f t="shared" si="14"/>
        <v>0</v>
      </c>
      <c r="O10" s="10"/>
      <c r="P10" s="9">
        <f t="shared" si="2"/>
        <v>0</v>
      </c>
      <c r="Q10" s="10"/>
      <c r="R10" s="9">
        <f t="shared" si="3"/>
        <v>0</v>
      </c>
      <c r="S10" s="10"/>
      <c r="T10" s="9">
        <f t="shared" si="4"/>
        <v>0</v>
      </c>
      <c r="U10" s="11"/>
      <c r="V10" s="9">
        <f t="shared" si="5"/>
        <v>0</v>
      </c>
      <c r="W10" s="11"/>
      <c r="X10" s="9">
        <f t="shared" si="6"/>
        <v>0</v>
      </c>
      <c r="Y10" s="10"/>
      <c r="Z10" s="9">
        <f t="shared" si="15"/>
        <v>0</v>
      </c>
      <c r="AA10" s="11"/>
      <c r="AB10" s="9">
        <f t="shared" si="16"/>
        <v>0</v>
      </c>
      <c r="AC10" s="11"/>
      <c r="AD10" s="9">
        <f t="shared" si="7"/>
        <v>0</v>
      </c>
      <c r="AE10" s="11"/>
      <c r="AF10" s="9">
        <f t="shared" si="8"/>
        <v>0</v>
      </c>
      <c r="AG10" s="11"/>
      <c r="AH10" s="9">
        <f t="shared" si="9"/>
        <v>0</v>
      </c>
      <c r="AI10" s="11"/>
      <c r="AJ10" s="9">
        <f t="shared" si="17"/>
        <v>0</v>
      </c>
      <c r="AK10" s="11"/>
      <c r="AL10" s="9">
        <f t="shared" si="10"/>
        <v>0</v>
      </c>
      <c r="AM10" s="10"/>
      <c r="AN10" s="12">
        <f t="shared" si="11"/>
        <v>0</v>
      </c>
      <c r="AO10" s="13">
        <f t="shared" si="18"/>
        <v>0</v>
      </c>
    </row>
    <row r="11" spans="1:42" hidden="1" x14ac:dyDescent="0.25">
      <c r="A11" s="16" t="s">
        <v>11</v>
      </c>
      <c r="B11" s="15" t="s">
        <v>21</v>
      </c>
      <c r="C11" s="43" t="s">
        <v>15</v>
      </c>
      <c r="D11" s="56">
        <v>73.319999999999993</v>
      </c>
      <c r="E11" s="70">
        <v>0</v>
      </c>
      <c r="F11" s="9">
        <f t="shared" si="12"/>
        <v>0</v>
      </c>
      <c r="G11" s="69">
        <v>0</v>
      </c>
      <c r="H11" s="9">
        <f t="shared" si="13"/>
        <v>0</v>
      </c>
      <c r="I11" s="10"/>
      <c r="J11" s="9">
        <f t="shared" si="0"/>
        <v>0</v>
      </c>
      <c r="K11" s="11"/>
      <c r="L11" s="9">
        <f t="shared" si="1"/>
        <v>0</v>
      </c>
      <c r="M11" s="10"/>
      <c r="N11" s="9">
        <f t="shared" si="14"/>
        <v>0</v>
      </c>
      <c r="O11" s="10"/>
      <c r="P11" s="9">
        <f t="shared" si="2"/>
        <v>0</v>
      </c>
      <c r="Q11" s="10"/>
      <c r="R11" s="9">
        <f t="shared" si="3"/>
        <v>0</v>
      </c>
      <c r="S11" s="10"/>
      <c r="T11" s="9">
        <f t="shared" si="4"/>
        <v>0</v>
      </c>
      <c r="U11" s="11"/>
      <c r="V11" s="9">
        <f t="shared" si="5"/>
        <v>0</v>
      </c>
      <c r="W11" s="11"/>
      <c r="X11" s="9">
        <f t="shared" si="6"/>
        <v>0</v>
      </c>
      <c r="Y11" s="10"/>
      <c r="Z11" s="9">
        <f t="shared" si="15"/>
        <v>0</v>
      </c>
      <c r="AA11" s="11"/>
      <c r="AB11" s="9">
        <f t="shared" si="16"/>
        <v>0</v>
      </c>
      <c r="AC11" s="11"/>
      <c r="AD11" s="9">
        <f t="shared" si="7"/>
        <v>0</v>
      </c>
      <c r="AE11" s="11"/>
      <c r="AF11" s="9">
        <f t="shared" si="8"/>
        <v>0</v>
      </c>
      <c r="AG11" s="71">
        <v>2</v>
      </c>
      <c r="AH11" s="9">
        <f t="shared" si="9"/>
        <v>170.10239999999996</v>
      </c>
      <c r="AI11" s="11"/>
      <c r="AJ11" s="9">
        <f t="shared" si="17"/>
        <v>0</v>
      </c>
      <c r="AK11" s="11"/>
      <c r="AL11" s="9">
        <f t="shared" si="10"/>
        <v>0</v>
      </c>
      <c r="AM11" s="10"/>
      <c r="AN11" s="12">
        <f t="shared" si="11"/>
        <v>0</v>
      </c>
      <c r="AO11" s="13">
        <f t="shared" si="18"/>
        <v>170.10239999999996</v>
      </c>
    </row>
    <row r="12" spans="1:42" hidden="1" x14ac:dyDescent="0.25">
      <c r="A12" s="14" t="s">
        <v>11</v>
      </c>
      <c r="B12" s="15" t="s">
        <v>22</v>
      </c>
      <c r="C12" s="42" t="s">
        <v>15</v>
      </c>
      <c r="D12" s="56">
        <v>39.630000000000003</v>
      </c>
      <c r="E12" s="70">
        <v>0</v>
      </c>
      <c r="F12" s="9">
        <f t="shared" si="12"/>
        <v>0</v>
      </c>
      <c r="G12" s="69">
        <v>0</v>
      </c>
      <c r="H12" s="9">
        <f t="shared" si="13"/>
        <v>0</v>
      </c>
      <c r="I12" s="10"/>
      <c r="J12" s="9">
        <f t="shared" si="0"/>
        <v>0</v>
      </c>
      <c r="K12" s="11"/>
      <c r="L12" s="9">
        <f t="shared" si="1"/>
        <v>0</v>
      </c>
      <c r="M12" s="10"/>
      <c r="N12" s="9">
        <f t="shared" si="14"/>
        <v>0</v>
      </c>
      <c r="O12" s="10"/>
      <c r="P12" s="9">
        <f t="shared" si="2"/>
        <v>0</v>
      </c>
      <c r="Q12" s="10"/>
      <c r="R12" s="9">
        <f t="shared" si="3"/>
        <v>0</v>
      </c>
      <c r="S12" s="10"/>
      <c r="T12" s="9">
        <f t="shared" si="4"/>
        <v>0</v>
      </c>
      <c r="U12" s="11"/>
      <c r="V12" s="9">
        <f t="shared" si="5"/>
        <v>0</v>
      </c>
      <c r="W12" s="11"/>
      <c r="X12" s="9">
        <f t="shared" si="6"/>
        <v>0</v>
      </c>
      <c r="Y12" s="10"/>
      <c r="Z12" s="9">
        <f t="shared" si="15"/>
        <v>0</v>
      </c>
      <c r="AA12" s="11"/>
      <c r="AB12" s="9">
        <f t="shared" si="16"/>
        <v>0</v>
      </c>
      <c r="AC12" s="11"/>
      <c r="AD12" s="9">
        <f t="shared" si="7"/>
        <v>0</v>
      </c>
      <c r="AE12" s="11"/>
      <c r="AF12" s="9">
        <f t="shared" si="8"/>
        <v>0</v>
      </c>
      <c r="AG12" s="11"/>
      <c r="AH12" s="9">
        <f t="shared" si="9"/>
        <v>0</v>
      </c>
      <c r="AI12" s="11"/>
      <c r="AJ12" s="9">
        <f t="shared" si="17"/>
        <v>0</v>
      </c>
      <c r="AK12" s="11"/>
      <c r="AL12" s="9">
        <f t="shared" si="10"/>
        <v>0</v>
      </c>
      <c r="AM12" s="10"/>
      <c r="AN12" s="12">
        <f t="shared" si="11"/>
        <v>0</v>
      </c>
      <c r="AO12" s="13">
        <f t="shared" si="18"/>
        <v>0</v>
      </c>
    </row>
    <row r="13" spans="1:42" hidden="1" x14ac:dyDescent="0.25">
      <c r="A13" s="14" t="s">
        <v>11</v>
      </c>
      <c r="B13" s="15" t="s">
        <v>23</v>
      </c>
      <c r="C13" s="42" t="s">
        <v>15</v>
      </c>
      <c r="D13" s="56">
        <v>31.71</v>
      </c>
      <c r="E13" s="70">
        <v>0</v>
      </c>
      <c r="F13" s="9">
        <f t="shared" si="12"/>
        <v>0</v>
      </c>
      <c r="G13" s="69">
        <v>0</v>
      </c>
      <c r="H13" s="9">
        <f t="shared" si="13"/>
        <v>0</v>
      </c>
      <c r="I13" s="10"/>
      <c r="J13" s="9">
        <f t="shared" si="0"/>
        <v>0</v>
      </c>
      <c r="K13" s="11"/>
      <c r="L13" s="9">
        <f t="shared" si="1"/>
        <v>0</v>
      </c>
      <c r="M13" s="10"/>
      <c r="N13" s="9">
        <f t="shared" si="14"/>
        <v>0</v>
      </c>
      <c r="O13" s="10"/>
      <c r="P13" s="9">
        <f t="shared" si="2"/>
        <v>0</v>
      </c>
      <c r="Q13" s="10"/>
      <c r="R13" s="9">
        <f t="shared" si="3"/>
        <v>0</v>
      </c>
      <c r="S13" s="10"/>
      <c r="T13" s="9">
        <f t="shared" si="4"/>
        <v>0</v>
      </c>
      <c r="U13" s="11"/>
      <c r="V13" s="9">
        <f t="shared" si="5"/>
        <v>0</v>
      </c>
      <c r="W13" s="11"/>
      <c r="X13" s="9">
        <f t="shared" si="6"/>
        <v>0</v>
      </c>
      <c r="Y13" s="10"/>
      <c r="Z13" s="9">
        <f t="shared" si="15"/>
        <v>0</v>
      </c>
      <c r="AA13" s="11"/>
      <c r="AB13" s="9">
        <f t="shared" si="16"/>
        <v>0</v>
      </c>
      <c r="AC13" s="11"/>
      <c r="AD13" s="9">
        <f t="shared" si="7"/>
        <v>0</v>
      </c>
      <c r="AE13" s="11"/>
      <c r="AF13" s="9">
        <f t="shared" si="8"/>
        <v>0</v>
      </c>
      <c r="AG13" s="11"/>
      <c r="AH13" s="9">
        <f t="shared" si="9"/>
        <v>0</v>
      </c>
      <c r="AI13" s="11"/>
      <c r="AJ13" s="9">
        <f t="shared" si="17"/>
        <v>0</v>
      </c>
      <c r="AK13" s="11"/>
      <c r="AL13" s="9">
        <f t="shared" si="10"/>
        <v>0</v>
      </c>
      <c r="AM13" s="10"/>
      <c r="AN13" s="12">
        <f t="shared" si="11"/>
        <v>0</v>
      </c>
      <c r="AO13" s="13">
        <f t="shared" si="18"/>
        <v>0</v>
      </c>
    </row>
    <row r="14" spans="1:42" hidden="1" x14ac:dyDescent="0.25">
      <c r="A14" s="14" t="s">
        <v>11</v>
      </c>
      <c r="B14" s="15" t="s">
        <v>24</v>
      </c>
      <c r="C14" s="42" t="s">
        <v>25</v>
      </c>
      <c r="D14" s="56">
        <v>66</v>
      </c>
      <c r="E14" s="70">
        <v>0</v>
      </c>
      <c r="F14" s="9">
        <f t="shared" si="12"/>
        <v>0</v>
      </c>
      <c r="G14" s="69">
        <v>0</v>
      </c>
      <c r="H14" s="9">
        <f t="shared" si="13"/>
        <v>0</v>
      </c>
      <c r="I14" s="10"/>
      <c r="J14" s="9">
        <f t="shared" si="0"/>
        <v>0</v>
      </c>
      <c r="K14" s="11"/>
      <c r="L14" s="9">
        <f t="shared" si="1"/>
        <v>0</v>
      </c>
      <c r="M14" s="10"/>
      <c r="N14" s="9">
        <f t="shared" si="14"/>
        <v>0</v>
      </c>
      <c r="O14" s="10"/>
      <c r="P14" s="9">
        <f t="shared" si="2"/>
        <v>0</v>
      </c>
      <c r="Q14" s="10"/>
      <c r="R14" s="9">
        <f t="shared" si="3"/>
        <v>0</v>
      </c>
      <c r="S14" s="10"/>
      <c r="T14" s="9">
        <f t="shared" si="4"/>
        <v>0</v>
      </c>
      <c r="U14" s="11"/>
      <c r="V14" s="9">
        <f t="shared" si="5"/>
        <v>0</v>
      </c>
      <c r="W14" s="11"/>
      <c r="X14" s="9">
        <f t="shared" si="6"/>
        <v>0</v>
      </c>
      <c r="Y14" s="10"/>
      <c r="Z14" s="9">
        <f t="shared" si="15"/>
        <v>0</v>
      </c>
      <c r="AA14" s="11"/>
      <c r="AB14" s="9">
        <f t="shared" si="16"/>
        <v>0</v>
      </c>
      <c r="AC14" s="11"/>
      <c r="AD14" s="9">
        <f t="shared" si="7"/>
        <v>0</v>
      </c>
      <c r="AE14" s="11"/>
      <c r="AF14" s="9">
        <f t="shared" si="8"/>
        <v>0</v>
      </c>
      <c r="AG14" s="11"/>
      <c r="AH14" s="9">
        <f t="shared" si="9"/>
        <v>0</v>
      </c>
      <c r="AI14" s="11"/>
      <c r="AJ14" s="9">
        <f t="shared" si="17"/>
        <v>0</v>
      </c>
      <c r="AK14" s="11"/>
      <c r="AL14" s="9">
        <f t="shared" si="10"/>
        <v>0</v>
      </c>
      <c r="AM14" s="10"/>
      <c r="AN14" s="12">
        <f t="shared" si="11"/>
        <v>0</v>
      </c>
      <c r="AO14" s="13">
        <f t="shared" si="18"/>
        <v>0</v>
      </c>
    </row>
    <row r="15" spans="1:42" hidden="1" x14ac:dyDescent="0.25">
      <c r="A15" s="14" t="s">
        <v>11</v>
      </c>
      <c r="B15" s="15" t="s">
        <v>26</v>
      </c>
      <c r="C15" s="42" t="s">
        <v>15</v>
      </c>
      <c r="D15" s="56">
        <f>85/12</f>
        <v>7.083333333333333</v>
      </c>
      <c r="E15" s="70">
        <v>0</v>
      </c>
      <c r="F15" s="9">
        <f t="shared" si="12"/>
        <v>0</v>
      </c>
      <c r="G15" s="69">
        <v>0</v>
      </c>
      <c r="H15" s="9">
        <f t="shared" si="13"/>
        <v>0</v>
      </c>
      <c r="I15" s="10"/>
      <c r="J15" s="9">
        <f t="shared" si="0"/>
        <v>0</v>
      </c>
      <c r="K15" s="11"/>
      <c r="L15" s="9">
        <f t="shared" si="1"/>
        <v>0</v>
      </c>
      <c r="M15" s="10"/>
      <c r="N15" s="9">
        <f t="shared" si="14"/>
        <v>0</v>
      </c>
      <c r="O15" s="10"/>
      <c r="P15" s="9">
        <f t="shared" si="2"/>
        <v>0</v>
      </c>
      <c r="Q15" s="10"/>
      <c r="R15" s="9">
        <f t="shared" si="3"/>
        <v>0</v>
      </c>
      <c r="S15" s="10"/>
      <c r="T15" s="9">
        <f t="shared" si="4"/>
        <v>0</v>
      </c>
      <c r="U15" s="11"/>
      <c r="V15" s="9">
        <f t="shared" si="5"/>
        <v>0</v>
      </c>
      <c r="W15" s="11"/>
      <c r="X15" s="9">
        <f t="shared" si="6"/>
        <v>0</v>
      </c>
      <c r="Y15" s="10"/>
      <c r="Z15" s="9">
        <f t="shared" si="15"/>
        <v>0</v>
      </c>
      <c r="AA15" s="11"/>
      <c r="AB15" s="9">
        <f t="shared" si="16"/>
        <v>0</v>
      </c>
      <c r="AC15" s="11"/>
      <c r="AD15" s="9">
        <f t="shared" si="7"/>
        <v>0</v>
      </c>
      <c r="AE15" s="11"/>
      <c r="AF15" s="9">
        <f t="shared" si="8"/>
        <v>0</v>
      </c>
      <c r="AG15" s="11"/>
      <c r="AH15" s="9">
        <f t="shared" si="9"/>
        <v>0</v>
      </c>
      <c r="AI15" s="11"/>
      <c r="AJ15" s="9">
        <f t="shared" si="17"/>
        <v>0</v>
      </c>
      <c r="AK15" s="11"/>
      <c r="AL15" s="9">
        <f t="shared" si="10"/>
        <v>0</v>
      </c>
      <c r="AM15" s="10"/>
      <c r="AN15" s="12">
        <f t="shared" si="11"/>
        <v>0</v>
      </c>
      <c r="AO15" s="13">
        <f t="shared" si="18"/>
        <v>0</v>
      </c>
    </row>
    <row r="16" spans="1:42" hidden="1" x14ac:dyDescent="0.25">
      <c r="A16" s="14" t="s">
        <v>11</v>
      </c>
      <c r="B16" s="15" t="s">
        <v>27</v>
      </c>
      <c r="C16" s="42" t="s">
        <v>15</v>
      </c>
      <c r="D16" s="56">
        <v>27.85</v>
      </c>
      <c r="E16" s="70">
        <v>0</v>
      </c>
      <c r="F16" s="9">
        <f t="shared" si="12"/>
        <v>0</v>
      </c>
      <c r="G16" s="69">
        <v>0</v>
      </c>
      <c r="H16" s="9">
        <f t="shared" si="13"/>
        <v>0</v>
      </c>
      <c r="I16" s="10"/>
      <c r="J16" s="9">
        <f t="shared" si="0"/>
        <v>0</v>
      </c>
      <c r="K16" s="11"/>
      <c r="L16" s="9">
        <f t="shared" si="1"/>
        <v>0</v>
      </c>
      <c r="M16" s="71">
        <v>5</v>
      </c>
      <c r="N16" s="9">
        <f t="shared" si="14"/>
        <v>161.53</v>
      </c>
      <c r="O16" s="10"/>
      <c r="P16" s="9">
        <f t="shared" si="2"/>
        <v>0</v>
      </c>
      <c r="Q16" s="10"/>
      <c r="R16" s="9">
        <f t="shared" si="3"/>
        <v>0</v>
      </c>
      <c r="S16" s="10"/>
      <c r="T16" s="9">
        <f t="shared" si="4"/>
        <v>0</v>
      </c>
      <c r="U16" s="11"/>
      <c r="V16" s="9">
        <f t="shared" si="5"/>
        <v>0</v>
      </c>
      <c r="W16" s="11"/>
      <c r="X16" s="9">
        <f t="shared" si="6"/>
        <v>0</v>
      </c>
      <c r="Y16" s="10"/>
      <c r="Z16" s="9">
        <f t="shared" si="15"/>
        <v>0</v>
      </c>
      <c r="AA16" s="11"/>
      <c r="AB16" s="9">
        <f t="shared" si="16"/>
        <v>0</v>
      </c>
      <c r="AC16" s="11"/>
      <c r="AD16" s="9">
        <f t="shared" si="7"/>
        <v>0</v>
      </c>
      <c r="AE16" s="11"/>
      <c r="AF16" s="9">
        <f t="shared" si="8"/>
        <v>0</v>
      </c>
      <c r="AG16" s="11"/>
      <c r="AH16" s="9">
        <f t="shared" si="9"/>
        <v>0</v>
      </c>
      <c r="AI16" s="11"/>
      <c r="AJ16" s="9">
        <f t="shared" si="17"/>
        <v>0</v>
      </c>
      <c r="AK16" s="11"/>
      <c r="AL16" s="9">
        <f t="shared" si="10"/>
        <v>0</v>
      </c>
      <c r="AM16" s="10"/>
      <c r="AN16" s="12">
        <f t="shared" si="11"/>
        <v>0</v>
      </c>
      <c r="AO16" s="13">
        <f t="shared" si="18"/>
        <v>161.53</v>
      </c>
    </row>
    <row r="17" spans="1:41" hidden="1" x14ac:dyDescent="0.25">
      <c r="A17" s="14" t="s">
        <v>11</v>
      </c>
      <c r="B17" s="15" t="s">
        <v>28</v>
      </c>
      <c r="C17" s="44" t="s">
        <v>29</v>
      </c>
      <c r="D17" s="56">
        <v>12.37</v>
      </c>
      <c r="E17" s="70">
        <v>0</v>
      </c>
      <c r="F17" s="9">
        <f t="shared" si="12"/>
        <v>0</v>
      </c>
      <c r="G17" s="69">
        <v>0</v>
      </c>
      <c r="H17" s="9">
        <f t="shared" si="13"/>
        <v>0</v>
      </c>
      <c r="I17" s="10"/>
      <c r="J17" s="9">
        <f t="shared" si="0"/>
        <v>0</v>
      </c>
      <c r="K17" s="11"/>
      <c r="L17" s="9">
        <f t="shared" si="1"/>
        <v>0</v>
      </c>
      <c r="M17" s="10"/>
      <c r="N17" s="9">
        <f t="shared" si="14"/>
        <v>0</v>
      </c>
      <c r="O17" s="10"/>
      <c r="P17" s="9">
        <f t="shared" si="2"/>
        <v>0</v>
      </c>
      <c r="Q17" s="10"/>
      <c r="R17" s="9">
        <f t="shared" si="3"/>
        <v>0</v>
      </c>
      <c r="S17" s="10"/>
      <c r="T17" s="9">
        <f t="shared" si="4"/>
        <v>0</v>
      </c>
      <c r="U17" s="11"/>
      <c r="V17" s="9">
        <f t="shared" si="5"/>
        <v>0</v>
      </c>
      <c r="W17" s="11"/>
      <c r="X17" s="9">
        <f t="shared" si="6"/>
        <v>0</v>
      </c>
      <c r="Y17" s="10"/>
      <c r="Z17" s="9">
        <f t="shared" si="15"/>
        <v>0</v>
      </c>
      <c r="AA17" s="11"/>
      <c r="AB17" s="9">
        <f t="shared" si="16"/>
        <v>0</v>
      </c>
      <c r="AC17" s="11"/>
      <c r="AD17" s="9">
        <f t="shared" si="7"/>
        <v>0</v>
      </c>
      <c r="AE17" s="11"/>
      <c r="AF17" s="9">
        <f t="shared" si="8"/>
        <v>0</v>
      </c>
      <c r="AG17" s="11"/>
      <c r="AH17" s="9">
        <f t="shared" si="9"/>
        <v>0</v>
      </c>
      <c r="AI17" s="11"/>
      <c r="AJ17" s="9">
        <f t="shared" si="17"/>
        <v>0</v>
      </c>
      <c r="AK17" s="11"/>
      <c r="AL17" s="9">
        <f t="shared" si="10"/>
        <v>0</v>
      </c>
      <c r="AM17" s="10"/>
      <c r="AN17" s="12">
        <f t="shared" si="11"/>
        <v>0</v>
      </c>
      <c r="AO17" s="13">
        <f t="shared" si="18"/>
        <v>0</v>
      </c>
    </row>
    <row r="18" spans="1:41" hidden="1" x14ac:dyDescent="0.25">
      <c r="A18" s="14" t="s">
        <v>11</v>
      </c>
      <c r="B18" s="15" t="s">
        <v>30</v>
      </c>
      <c r="C18" s="45" t="s">
        <v>31</v>
      </c>
      <c r="D18" s="56">
        <f>21.28</f>
        <v>21.28</v>
      </c>
      <c r="E18" s="70">
        <v>0</v>
      </c>
      <c r="F18" s="9">
        <f t="shared" si="12"/>
        <v>0</v>
      </c>
      <c r="G18" s="69">
        <v>0</v>
      </c>
      <c r="H18" s="9">
        <f t="shared" si="13"/>
        <v>0</v>
      </c>
      <c r="I18" s="10"/>
      <c r="J18" s="9">
        <f t="shared" si="0"/>
        <v>0</v>
      </c>
      <c r="K18" s="11"/>
      <c r="L18" s="9">
        <f t="shared" si="1"/>
        <v>0</v>
      </c>
      <c r="M18" s="10"/>
      <c r="N18" s="9">
        <f t="shared" si="14"/>
        <v>0</v>
      </c>
      <c r="O18" s="10"/>
      <c r="P18" s="9">
        <f t="shared" si="2"/>
        <v>0</v>
      </c>
      <c r="Q18" s="10"/>
      <c r="R18" s="9">
        <f t="shared" si="3"/>
        <v>0</v>
      </c>
      <c r="S18" s="10"/>
      <c r="T18" s="9">
        <f t="shared" si="4"/>
        <v>0</v>
      </c>
      <c r="U18" s="11"/>
      <c r="V18" s="9">
        <f t="shared" si="5"/>
        <v>0</v>
      </c>
      <c r="W18" s="11"/>
      <c r="X18" s="9">
        <f t="shared" si="6"/>
        <v>0</v>
      </c>
      <c r="Y18" s="10"/>
      <c r="Z18" s="9">
        <f t="shared" si="15"/>
        <v>0</v>
      </c>
      <c r="AA18" s="11"/>
      <c r="AB18" s="9">
        <f t="shared" si="16"/>
        <v>0</v>
      </c>
      <c r="AC18" s="11"/>
      <c r="AD18" s="9">
        <f t="shared" si="7"/>
        <v>0</v>
      </c>
      <c r="AE18" s="11"/>
      <c r="AF18" s="9">
        <f t="shared" si="8"/>
        <v>0</v>
      </c>
      <c r="AG18" s="11"/>
      <c r="AH18" s="9">
        <f t="shared" si="9"/>
        <v>0</v>
      </c>
      <c r="AI18" s="11"/>
      <c r="AJ18" s="9">
        <f t="shared" si="17"/>
        <v>0</v>
      </c>
      <c r="AK18" s="11"/>
      <c r="AL18" s="9">
        <f t="shared" si="10"/>
        <v>0</v>
      </c>
      <c r="AM18" s="10"/>
      <c r="AN18" s="12">
        <f t="shared" si="11"/>
        <v>0</v>
      </c>
      <c r="AO18" s="13">
        <f t="shared" si="18"/>
        <v>0</v>
      </c>
    </row>
    <row r="19" spans="1:41" hidden="1" x14ac:dyDescent="0.25">
      <c r="A19" s="14" t="s">
        <v>11</v>
      </c>
      <c r="B19" s="15" t="s">
        <v>32</v>
      </c>
      <c r="C19" s="45" t="s">
        <v>31</v>
      </c>
      <c r="D19" s="56">
        <v>4.68</v>
      </c>
      <c r="E19" s="70">
        <v>0</v>
      </c>
      <c r="F19" s="9">
        <f t="shared" si="12"/>
        <v>0</v>
      </c>
      <c r="G19" s="69">
        <v>0</v>
      </c>
      <c r="H19" s="9">
        <f t="shared" si="13"/>
        <v>0</v>
      </c>
      <c r="I19" s="10"/>
      <c r="J19" s="9">
        <f t="shared" si="0"/>
        <v>0</v>
      </c>
      <c r="K19" s="11"/>
      <c r="L19" s="9">
        <f t="shared" si="1"/>
        <v>0</v>
      </c>
      <c r="M19" s="10"/>
      <c r="N19" s="9">
        <f t="shared" si="14"/>
        <v>0</v>
      </c>
      <c r="O19" s="10"/>
      <c r="P19" s="9">
        <f t="shared" si="2"/>
        <v>0</v>
      </c>
      <c r="Q19" s="10"/>
      <c r="R19" s="9">
        <f t="shared" si="3"/>
        <v>0</v>
      </c>
      <c r="S19" s="10"/>
      <c r="T19" s="9">
        <f t="shared" si="4"/>
        <v>0</v>
      </c>
      <c r="U19" s="11"/>
      <c r="V19" s="9">
        <f t="shared" si="5"/>
        <v>0</v>
      </c>
      <c r="W19" s="11"/>
      <c r="X19" s="9">
        <f t="shared" si="6"/>
        <v>0</v>
      </c>
      <c r="Y19" s="10"/>
      <c r="Z19" s="9">
        <f t="shared" si="15"/>
        <v>0</v>
      </c>
      <c r="AA19" s="11"/>
      <c r="AB19" s="9">
        <f t="shared" si="16"/>
        <v>0</v>
      </c>
      <c r="AC19" s="11"/>
      <c r="AD19" s="9">
        <f t="shared" si="7"/>
        <v>0</v>
      </c>
      <c r="AE19" s="11"/>
      <c r="AF19" s="9">
        <f t="shared" si="8"/>
        <v>0</v>
      </c>
      <c r="AG19" s="11"/>
      <c r="AH19" s="9">
        <f t="shared" si="9"/>
        <v>0</v>
      </c>
      <c r="AI19" s="11"/>
      <c r="AJ19" s="9">
        <f t="shared" si="17"/>
        <v>0</v>
      </c>
      <c r="AK19" s="11"/>
      <c r="AL19" s="9">
        <f t="shared" si="10"/>
        <v>0</v>
      </c>
      <c r="AM19" s="10"/>
      <c r="AN19" s="12">
        <f t="shared" si="11"/>
        <v>0</v>
      </c>
      <c r="AO19" s="13">
        <f t="shared" si="18"/>
        <v>0</v>
      </c>
    </row>
    <row r="20" spans="1:41" hidden="1" x14ac:dyDescent="0.25">
      <c r="A20" s="14" t="s">
        <v>11</v>
      </c>
      <c r="B20" s="15" t="s">
        <v>33</v>
      </c>
      <c r="C20" s="45" t="s">
        <v>34</v>
      </c>
      <c r="D20" s="56">
        <v>4.68</v>
      </c>
      <c r="E20" s="70">
        <v>0</v>
      </c>
      <c r="F20" s="9">
        <f t="shared" si="12"/>
        <v>0</v>
      </c>
      <c r="G20" s="69">
        <v>1</v>
      </c>
      <c r="H20" s="9">
        <f t="shared" si="13"/>
        <v>4.68</v>
      </c>
      <c r="I20" s="10"/>
      <c r="J20" s="9">
        <f t="shared" si="0"/>
        <v>0</v>
      </c>
      <c r="K20" s="11"/>
      <c r="L20" s="9">
        <f t="shared" si="1"/>
        <v>0</v>
      </c>
      <c r="M20" s="10"/>
      <c r="N20" s="9">
        <f t="shared" si="14"/>
        <v>0</v>
      </c>
      <c r="O20" s="72">
        <v>2</v>
      </c>
      <c r="P20" s="9">
        <f t="shared" si="2"/>
        <v>10.857599999999998</v>
      </c>
      <c r="Q20" s="10"/>
      <c r="R20" s="9">
        <f t="shared" si="3"/>
        <v>0</v>
      </c>
      <c r="S20" s="10"/>
      <c r="T20" s="9">
        <f t="shared" si="4"/>
        <v>0</v>
      </c>
      <c r="U20" s="11"/>
      <c r="V20" s="9">
        <f t="shared" si="5"/>
        <v>0</v>
      </c>
      <c r="W20" s="11"/>
      <c r="X20" s="9">
        <f t="shared" si="6"/>
        <v>0</v>
      </c>
      <c r="Y20" s="10"/>
      <c r="Z20" s="9">
        <f t="shared" si="15"/>
        <v>0</v>
      </c>
      <c r="AA20" s="11"/>
      <c r="AB20" s="9">
        <f t="shared" si="16"/>
        <v>0</v>
      </c>
      <c r="AC20" s="11"/>
      <c r="AD20" s="9">
        <f t="shared" si="7"/>
        <v>0</v>
      </c>
      <c r="AE20" s="11"/>
      <c r="AF20" s="9">
        <f t="shared" si="8"/>
        <v>0</v>
      </c>
      <c r="AG20" s="11"/>
      <c r="AH20" s="9">
        <f t="shared" si="9"/>
        <v>0</v>
      </c>
      <c r="AI20" s="11"/>
      <c r="AJ20" s="9">
        <f t="shared" si="17"/>
        <v>0</v>
      </c>
      <c r="AK20" s="11"/>
      <c r="AL20" s="9">
        <f t="shared" si="10"/>
        <v>0</v>
      </c>
      <c r="AM20" s="10"/>
      <c r="AN20" s="12">
        <f t="shared" si="11"/>
        <v>0</v>
      </c>
      <c r="AO20" s="13">
        <f t="shared" si="18"/>
        <v>15.537599999999998</v>
      </c>
    </row>
    <row r="21" spans="1:41" hidden="1" x14ac:dyDescent="0.25">
      <c r="A21" s="14" t="s">
        <v>11</v>
      </c>
      <c r="B21" s="15" t="s">
        <v>35</v>
      </c>
      <c r="C21" s="42" t="s">
        <v>15</v>
      </c>
      <c r="D21" s="56">
        <v>21.51</v>
      </c>
      <c r="E21" s="70">
        <v>0</v>
      </c>
      <c r="F21" s="9">
        <f t="shared" si="12"/>
        <v>0</v>
      </c>
      <c r="G21" s="69">
        <v>0</v>
      </c>
      <c r="H21" s="9">
        <f t="shared" si="13"/>
        <v>0</v>
      </c>
      <c r="I21" s="10"/>
      <c r="J21" s="9">
        <f t="shared" si="0"/>
        <v>0</v>
      </c>
      <c r="K21" s="11"/>
      <c r="L21" s="9">
        <f t="shared" si="1"/>
        <v>0</v>
      </c>
      <c r="M21" s="10"/>
      <c r="N21" s="9">
        <f t="shared" si="14"/>
        <v>0</v>
      </c>
      <c r="O21" s="10"/>
      <c r="P21" s="9">
        <f t="shared" si="2"/>
        <v>0</v>
      </c>
      <c r="Q21" s="10"/>
      <c r="R21" s="9">
        <f t="shared" si="3"/>
        <v>0</v>
      </c>
      <c r="S21" s="10"/>
      <c r="T21" s="9">
        <f t="shared" si="4"/>
        <v>0</v>
      </c>
      <c r="U21" s="11"/>
      <c r="V21" s="9">
        <f t="shared" si="5"/>
        <v>0</v>
      </c>
      <c r="W21" s="11"/>
      <c r="X21" s="9">
        <f t="shared" si="6"/>
        <v>0</v>
      </c>
      <c r="Y21" s="10"/>
      <c r="Z21" s="9">
        <f t="shared" si="15"/>
        <v>0</v>
      </c>
      <c r="AA21" s="11"/>
      <c r="AB21" s="9">
        <f t="shared" si="16"/>
        <v>0</v>
      </c>
      <c r="AC21" s="11"/>
      <c r="AD21" s="9">
        <f t="shared" si="7"/>
        <v>0</v>
      </c>
      <c r="AE21" s="11"/>
      <c r="AF21" s="9">
        <f t="shared" si="8"/>
        <v>0</v>
      </c>
      <c r="AG21" s="11"/>
      <c r="AH21" s="9">
        <f t="shared" si="9"/>
        <v>0</v>
      </c>
      <c r="AI21" s="11"/>
      <c r="AJ21" s="9">
        <f t="shared" si="17"/>
        <v>0</v>
      </c>
      <c r="AK21" s="11"/>
      <c r="AL21" s="9">
        <f t="shared" si="10"/>
        <v>0</v>
      </c>
      <c r="AM21" s="10"/>
      <c r="AN21" s="12">
        <f t="shared" si="11"/>
        <v>0</v>
      </c>
      <c r="AO21" s="13">
        <f t="shared" si="18"/>
        <v>0</v>
      </c>
    </row>
    <row r="22" spans="1:41" hidden="1" x14ac:dyDescent="0.25">
      <c r="A22" s="14" t="s">
        <v>11</v>
      </c>
      <c r="B22" s="15" t="s">
        <v>36</v>
      </c>
      <c r="C22" s="42" t="s">
        <v>15</v>
      </c>
      <c r="D22" s="56">
        <f>200/100</f>
        <v>2</v>
      </c>
      <c r="E22" s="70">
        <v>0</v>
      </c>
      <c r="F22" s="9">
        <f t="shared" si="12"/>
        <v>0</v>
      </c>
      <c r="G22" s="69">
        <v>100</v>
      </c>
      <c r="H22" s="9">
        <f t="shared" si="13"/>
        <v>200</v>
      </c>
      <c r="I22" s="10"/>
      <c r="J22" s="9">
        <f t="shared" si="0"/>
        <v>0</v>
      </c>
      <c r="K22" s="11"/>
      <c r="L22" s="9">
        <f t="shared" si="1"/>
        <v>0</v>
      </c>
      <c r="M22" s="10"/>
      <c r="N22" s="9">
        <f t="shared" si="14"/>
        <v>0</v>
      </c>
      <c r="O22" s="72">
        <v>85</v>
      </c>
      <c r="P22" s="9">
        <f t="shared" si="2"/>
        <v>197.2</v>
      </c>
      <c r="Q22" s="10">
        <v>15</v>
      </c>
      <c r="R22" s="9">
        <f t="shared" si="3"/>
        <v>34.799999999999997</v>
      </c>
      <c r="S22" s="10"/>
      <c r="T22" s="9">
        <f t="shared" si="4"/>
        <v>0</v>
      </c>
      <c r="U22" s="11"/>
      <c r="V22" s="9">
        <f t="shared" si="5"/>
        <v>0</v>
      </c>
      <c r="W22" s="11"/>
      <c r="X22" s="9">
        <f t="shared" si="6"/>
        <v>0</v>
      </c>
      <c r="Y22" s="10"/>
      <c r="Z22" s="9">
        <f t="shared" si="15"/>
        <v>0</v>
      </c>
      <c r="AA22" s="11"/>
      <c r="AB22" s="9">
        <f t="shared" si="16"/>
        <v>0</v>
      </c>
      <c r="AC22" s="11"/>
      <c r="AD22" s="9">
        <f t="shared" si="7"/>
        <v>0</v>
      </c>
      <c r="AE22" s="11">
        <v>15</v>
      </c>
      <c r="AF22" s="9">
        <f t="shared" si="8"/>
        <v>34.799999999999997</v>
      </c>
      <c r="AG22" s="11"/>
      <c r="AH22" s="9">
        <f t="shared" si="9"/>
        <v>0</v>
      </c>
      <c r="AI22" s="11"/>
      <c r="AJ22" s="9">
        <f t="shared" si="17"/>
        <v>0</v>
      </c>
      <c r="AK22" s="11"/>
      <c r="AL22" s="9">
        <f t="shared" si="10"/>
        <v>0</v>
      </c>
      <c r="AM22" s="10"/>
      <c r="AN22" s="12">
        <f t="shared" si="11"/>
        <v>0</v>
      </c>
      <c r="AO22" s="13">
        <f t="shared" si="18"/>
        <v>466.8</v>
      </c>
    </row>
    <row r="23" spans="1:41" hidden="1" x14ac:dyDescent="0.25">
      <c r="A23" s="14" t="s">
        <v>11</v>
      </c>
      <c r="B23" s="15" t="s">
        <v>37</v>
      </c>
      <c r="C23" s="42" t="s">
        <v>38</v>
      </c>
      <c r="D23" s="56">
        <v>10.65</v>
      </c>
      <c r="E23" s="70">
        <v>0</v>
      </c>
      <c r="F23" s="9">
        <f t="shared" si="12"/>
        <v>0</v>
      </c>
      <c r="G23" s="69">
        <v>0</v>
      </c>
      <c r="H23" s="9">
        <f t="shared" si="13"/>
        <v>0</v>
      </c>
      <c r="I23" s="10"/>
      <c r="J23" s="9">
        <f t="shared" si="0"/>
        <v>0</v>
      </c>
      <c r="K23" s="11"/>
      <c r="L23" s="9">
        <f t="shared" si="1"/>
        <v>0</v>
      </c>
      <c r="M23" s="10"/>
      <c r="N23" s="9">
        <f t="shared" si="14"/>
        <v>0</v>
      </c>
      <c r="O23" s="10"/>
      <c r="P23" s="9">
        <f t="shared" si="2"/>
        <v>0</v>
      </c>
      <c r="Q23" s="10"/>
      <c r="R23" s="9">
        <f t="shared" si="3"/>
        <v>0</v>
      </c>
      <c r="S23" s="10"/>
      <c r="T23" s="9">
        <f t="shared" si="4"/>
        <v>0</v>
      </c>
      <c r="U23" s="11"/>
      <c r="V23" s="9">
        <f t="shared" si="5"/>
        <v>0</v>
      </c>
      <c r="W23" s="11"/>
      <c r="X23" s="9">
        <f t="shared" si="6"/>
        <v>0</v>
      </c>
      <c r="Y23" s="10"/>
      <c r="Z23" s="9">
        <f t="shared" si="15"/>
        <v>0</v>
      </c>
      <c r="AA23" s="11"/>
      <c r="AB23" s="9">
        <f t="shared" si="16"/>
        <v>0</v>
      </c>
      <c r="AC23" s="11"/>
      <c r="AD23" s="9">
        <f t="shared" si="7"/>
        <v>0</v>
      </c>
      <c r="AE23" s="11"/>
      <c r="AF23" s="9">
        <f t="shared" si="8"/>
        <v>0</v>
      </c>
      <c r="AG23" s="11"/>
      <c r="AH23" s="9">
        <f t="shared" si="9"/>
        <v>0</v>
      </c>
      <c r="AI23" s="11"/>
      <c r="AJ23" s="9">
        <f t="shared" si="17"/>
        <v>0</v>
      </c>
      <c r="AK23" s="11"/>
      <c r="AL23" s="9">
        <f t="shared" si="10"/>
        <v>0</v>
      </c>
      <c r="AM23" s="10"/>
      <c r="AN23" s="12">
        <f t="shared" si="11"/>
        <v>0</v>
      </c>
      <c r="AO23" s="13">
        <f t="shared" si="18"/>
        <v>0</v>
      </c>
    </row>
    <row r="24" spans="1:41" hidden="1" x14ac:dyDescent="0.25">
      <c r="A24" s="14" t="s">
        <v>11</v>
      </c>
      <c r="B24" s="15" t="s">
        <v>39</v>
      </c>
      <c r="C24" s="44" t="s">
        <v>40</v>
      </c>
      <c r="D24" s="56">
        <v>7.29</v>
      </c>
      <c r="E24" s="70">
        <v>0</v>
      </c>
      <c r="F24" s="9">
        <f t="shared" si="12"/>
        <v>0</v>
      </c>
      <c r="G24" s="69">
        <v>0</v>
      </c>
      <c r="H24" s="9">
        <f t="shared" si="13"/>
        <v>0</v>
      </c>
      <c r="I24" s="10"/>
      <c r="J24" s="9">
        <f t="shared" si="0"/>
        <v>0</v>
      </c>
      <c r="K24" s="11"/>
      <c r="L24" s="9">
        <f t="shared" si="1"/>
        <v>0</v>
      </c>
      <c r="M24" s="10"/>
      <c r="N24" s="9">
        <f t="shared" si="14"/>
        <v>0</v>
      </c>
      <c r="O24" s="10"/>
      <c r="P24" s="9">
        <f t="shared" si="2"/>
        <v>0</v>
      </c>
      <c r="Q24" s="10"/>
      <c r="R24" s="9">
        <f t="shared" si="3"/>
        <v>0</v>
      </c>
      <c r="S24" s="10"/>
      <c r="T24" s="9">
        <f t="shared" si="4"/>
        <v>0</v>
      </c>
      <c r="U24" s="11"/>
      <c r="V24" s="9">
        <f t="shared" si="5"/>
        <v>0</v>
      </c>
      <c r="W24" s="11"/>
      <c r="X24" s="9">
        <f t="shared" si="6"/>
        <v>0</v>
      </c>
      <c r="Y24" s="10"/>
      <c r="Z24" s="9">
        <f t="shared" si="15"/>
        <v>0</v>
      </c>
      <c r="AA24" s="11"/>
      <c r="AB24" s="9">
        <f t="shared" si="16"/>
        <v>0</v>
      </c>
      <c r="AC24" s="11"/>
      <c r="AD24" s="9">
        <f t="shared" si="7"/>
        <v>0</v>
      </c>
      <c r="AE24" s="11"/>
      <c r="AF24" s="9">
        <f t="shared" si="8"/>
        <v>0</v>
      </c>
      <c r="AG24" s="11"/>
      <c r="AH24" s="9">
        <f t="shared" si="9"/>
        <v>0</v>
      </c>
      <c r="AI24" s="11"/>
      <c r="AJ24" s="9">
        <f t="shared" si="17"/>
        <v>0</v>
      </c>
      <c r="AK24" s="11"/>
      <c r="AL24" s="9">
        <f t="shared" si="10"/>
        <v>0</v>
      </c>
      <c r="AM24" s="10"/>
      <c r="AN24" s="12">
        <f t="shared" si="11"/>
        <v>0</v>
      </c>
      <c r="AO24" s="13">
        <f t="shared" si="18"/>
        <v>0</v>
      </c>
    </row>
    <row r="25" spans="1:41" hidden="1" x14ac:dyDescent="0.25">
      <c r="A25" s="14" t="s">
        <v>11</v>
      </c>
      <c r="B25" s="15" t="s">
        <v>41</v>
      </c>
      <c r="C25" s="44" t="s">
        <v>40</v>
      </c>
      <c r="D25" s="56">
        <v>11.65</v>
      </c>
      <c r="E25" s="70">
        <v>0</v>
      </c>
      <c r="F25" s="9">
        <f t="shared" si="12"/>
        <v>0</v>
      </c>
      <c r="G25" s="69">
        <v>0</v>
      </c>
      <c r="H25" s="9">
        <f t="shared" si="13"/>
        <v>0</v>
      </c>
      <c r="I25" s="10"/>
      <c r="J25" s="9">
        <f t="shared" si="0"/>
        <v>0</v>
      </c>
      <c r="K25" s="11"/>
      <c r="L25" s="9">
        <f t="shared" si="1"/>
        <v>0</v>
      </c>
      <c r="M25" s="10"/>
      <c r="N25" s="9">
        <f t="shared" si="14"/>
        <v>0</v>
      </c>
      <c r="O25" s="72">
        <v>1</v>
      </c>
      <c r="P25" s="9">
        <f t="shared" si="2"/>
        <v>13.513999999999999</v>
      </c>
      <c r="Q25" s="10"/>
      <c r="R25" s="9">
        <f t="shared" si="3"/>
        <v>0</v>
      </c>
      <c r="S25" s="10"/>
      <c r="T25" s="9">
        <f t="shared" si="4"/>
        <v>0</v>
      </c>
      <c r="U25" s="11"/>
      <c r="V25" s="9">
        <f t="shared" si="5"/>
        <v>0</v>
      </c>
      <c r="W25" s="11"/>
      <c r="X25" s="9">
        <f t="shared" si="6"/>
        <v>0</v>
      </c>
      <c r="Y25" s="10"/>
      <c r="Z25" s="9">
        <f t="shared" si="15"/>
        <v>0</v>
      </c>
      <c r="AA25" s="11"/>
      <c r="AB25" s="9">
        <f t="shared" si="16"/>
        <v>0</v>
      </c>
      <c r="AC25" s="11"/>
      <c r="AD25" s="9">
        <f t="shared" si="7"/>
        <v>0</v>
      </c>
      <c r="AE25" s="11"/>
      <c r="AF25" s="9">
        <f t="shared" si="8"/>
        <v>0</v>
      </c>
      <c r="AG25" s="11"/>
      <c r="AH25" s="9">
        <f t="shared" si="9"/>
        <v>0</v>
      </c>
      <c r="AI25" s="11"/>
      <c r="AJ25" s="9">
        <f t="shared" si="17"/>
        <v>0</v>
      </c>
      <c r="AK25" s="11"/>
      <c r="AL25" s="9">
        <f t="shared" si="10"/>
        <v>0</v>
      </c>
      <c r="AM25" s="10"/>
      <c r="AN25" s="12">
        <f t="shared" si="11"/>
        <v>0</v>
      </c>
      <c r="AO25" s="13">
        <f t="shared" si="18"/>
        <v>13.513999999999999</v>
      </c>
    </row>
    <row r="26" spans="1:41" hidden="1" x14ac:dyDescent="0.25">
      <c r="A26" s="14" t="s">
        <v>11</v>
      </c>
      <c r="B26" s="21" t="s">
        <v>494</v>
      </c>
      <c r="C26" s="46" t="s">
        <v>15</v>
      </c>
      <c r="D26" s="38">
        <v>83.5</v>
      </c>
      <c r="E26" s="70">
        <v>0</v>
      </c>
      <c r="F26" s="9">
        <f t="shared" si="12"/>
        <v>0</v>
      </c>
      <c r="G26" s="69">
        <v>0</v>
      </c>
      <c r="H26" s="9">
        <f t="shared" si="13"/>
        <v>0</v>
      </c>
      <c r="I26" s="10"/>
      <c r="J26" s="9">
        <f t="shared" si="0"/>
        <v>0</v>
      </c>
      <c r="K26" s="11"/>
      <c r="L26" s="9">
        <f t="shared" si="1"/>
        <v>0</v>
      </c>
      <c r="M26" s="10"/>
      <c r="N26" s="9">
        <f t="shared" si="14"/>
        <v>0</v>
      </c>
      <c r="O26" s="10"/>
      <c r="P26" s="9">
        <f t="shared" si="2"/>
        <v>0</v>
      </c>
      <c r="Q26" s="10"/>
      <c r="R26" s="9">
        <f t="shared" si="3"/>
        <v>0</v>
      </c>
      <c r="S26" s="10"/>
      <c r="T26" s="9">
        <f t="shared" si="4"/>
        <v>0</v>
      </c>
      <c r="U26" s="11"/>
      <c r="V26" s="9">
        <f t="shared" si="5"/>
        <v>0</v>
      </c>
      <c r="W26" s="11"/>
      <c r="X26" s="9">
        <f t="shared" si="6"/>
        <v>0</v>
      </c>
      <c r="Y26" s="10"/>
      <c r="Z26" s="9">
        <f t="shared" si="15"/>
        <v>0</v>
      </c>
      <c r="AA26" s="11"/>
      <c r="AB26" s="9">
        <f t="shared" si="16"/>
        <v>0</v>
      </c>
      <c r="AC26" s="11"/>
      <c r="AD26" s="9">
        <f t="shared" si="7"/>
        <v>0</v>
      </c>
      <c r="AE26" s="11"/>
      <c r="AF26" s="9">
        <f t="shared" si="8"/>
        <v>0</v>
      </c>
      <c r="AG26" s="11"/>
      <c r="AH26" s="9">
        <f t="shared" si="9"/>
        <v>0</v>
      </c>
      <c r="AI26" s="11"/>
      <c r="AJ26" s="9">
        <f t="shared" si="17"/>
        <v>0</v>
      </c>
      <c r="AK26" s="11"/>
      <c r="AL26" s="9">
        <f t="shared" si="10"/>
        <v>0</v>
      </c>
      <c r="AM26" s="10"/>
      <c r="AN26" s="12">
        <f t="shared" si="11"/>
        <v>0</v>
      </c>
      <c r="AO26" s="13">
        <f t="shared" si="18"/>
        <v>0</v>
      </c>
    </row>
    <row r="27" spans="1:41" hidden="1" x14ac:dyDescent="0.25">
      <c r="A27" s="14" t="s">
        <v>11</v>
      </c>
      <c r="B27" s="15" t="s">
        <v>42</v>
      </c>
      <c r="C27" s="42" t="s">
        <v>15</v>
      </c>
      <c r="D27" s="56">
        <v>2.0499999999999998</v>
      </c>
      <c r="E27" s="70">
        <v>0</v>
      </c>
      <c r="F27" s="9">
        <f t="shared" si="12"/>
        <v>0</v>
      </c>
      <c r="G27" s="69">
        <v>0</v>
      </c>
      <c r="H27" s="9">
        <f t="shared" si="13"/>
        <v>0</v>
      </c>
      <c r="I27" s="10"/>
      <c r="J27" s="9">
        <f t="shared" si="0"/>
        <v>0</v>
      </c>
      <c r="K27" s="11"/>
      <c r="L27" s="9">
        <f t="shared" si="1"/>
        <v>0</v>
      </c>
      <c r="M27" s="10"/>
      <c r="N27" s="9">
        <f t="shared" si="14"/>
        <v>0</v>
      </c>
      <c r="O27" s="10"/>
      <c r="P27" s="9">
        <f t="shared" si="2"/>
        <v>0</v>
      </c>
      <c r="Q27" s="10"/>
      <c r="R27" s="9">
        <f t="shared" si="3"/>
        <v>0</v>
      </c>
      <c r="S27" s="10"/>
      <c r="T27" s="9">
        <f t="shared" si="4"/>
        <v>0</v>
      </c>
      <c r="U27" s="11"/>
      <c r="V27" s="9">
        <f t="shared" si="5"/>
        <v>0</v>
      </c>
      <c r="W27" s="11"/>
      <c r="X27" s="9">
        <f t="shared" si="6"/>
        <v>0</v>
      </c>
      <c r="Y27" s="10"/>
      <c r="Z27" s="9">
        <f t="shared" si="15"/>
        <v>0</v>
      </c>
      <c r="AA27" s="11"/>
      <c r="AB27" s="9">
        <f t="shared" si="16"/>
        <v>0</v>
      </c>
      <c r="AC27" s="11"/>
      <c r="AD27" s="9">
        <f t="shared" si="7"/>
        <v>0</v>
      </c>
      <c r="AE27" s="11"/>
      <c r="AF27" s="9">
        <f t="shared" si="8"/>
        <v>0</v>
      </c>
      <c r="AG27" s="11"/>
      <c r="AH27" s="9">
        <f t="shared" si="9"/>
        <v>0</v>
      </c>
      <c r="AI27" s="11"/>
      <c r="AJ27" s="9">
        <f t="shared" si="17"/>
        <v>0</v>
      </c>
      <c r="AK27" s="11"/>
      <c r="AL27" s="9">
        <f t="shared" si="10"/>
        <v>0</v>
      </c>
      <c r="AM27" s="10"/>
      <c r="AN27" s="12">
        <f t="shared" si="11"/>
        <v>0</v>
      </c>
      <c r="AO27" s="13">
        <f t="shared" si="18"/>
        <v>0</v>
      </c>
    </row>
    <row r="28" spans="1:41" hidden="1" x14ac:dyDescent="0.25">
      <c r="A28" s="14" t="s">
        <v>11</v>
      </c>
      <c r="B28" s="15" t="s">
        <v>43</v>
      </c>
      <c r="C28" s="42" t="s">
        <v>15</v>
      </c>
      <c r="D28" s="56">
        <v>3.97</v>
      </c>
      <c r="E28" s="70">
        <v>0</v>
      </c>
      <c r="F28" s="9">
        <f t="shared" si="12"/>
        <v>0</v>
      </c>
      <c r="G28" s="69">
        <v>0</v>
      </c>
      <c r="H28" s="9">
        <f t="shared" si="13"/>
        <v>0</v>
      </c>
      <c r="I28" s="10"/>
      <c r="J28" s="9">
        <f t="shared" si="0"/>
        <v>0</v>
      </c>
      <c r="K28" s="11"/>
      <c r="L28" s="9">
        <f t="shared" si="1"/>
        <v>0</v>
      </c>
      <c r="M28" s="10"/>
      <c r="N28" s="9">
        <f t="shared" si="14"/>
        <v>0</v>
      </c>
      <c r="O28" s="10"/>
      <c r="P28" s="9">
        <f t="shared" si="2"/>
        <v>0</v>
      </c>
      <c r="Q28" s="10"/>
      <c r="R28" s="9">
        <f t="shared" si="3"/>
        <v>0</v>
      </c>
      <c r="S28" s="10"/>
      <c r="T28" s="9">
        <f t="shared" si="4"/>
        <v>0</v>
      </c>
      <c r="U28" s="11"/>
      <c r="V28" s="9">
        <f t="shared" si="5"/>
        <v>0</v>
      </c>
      <c r="W28" s="11"/>
      <c r="X28" s="9">
        <f t="shared" si="6"/>
        <v>0</v>
      </c>
      <c r="Y28" s="10"/>
      <c r="Z28" s="9">
        <f t="shared" si="15"/>
        <v>0</v>
      </c>
      <c r="AA28" s="11"/>
      <c r="AB28" s="9">
        <f t="shared" si="16"/>
        <v>0</v>
      </c>
      <c r="AC28" s="11"/>
      <c r="AD28" s="9">
        <f t="shared" si="7"/>
        <v>0</v>
      </c>
      <c r="AE28" s="11"/>
      <c r="AF28" s="9">
        <f t="shared" si="8"/>
        <v>0</v>
      </c>
      <c r="AG28" s="11"/>
      <c r="AH28" s="9">
        <f t="shared" si="9"/>
        <v>0</v>
      </c>
      <c r="AI28" s="11"/>
      <c r="AJ28" s="9">
        <f t="shared" si="17"/>
        <v>0</v>
      </c>
      <c r="AK28" s="11"/>
      <c r="AL28" s="9">
        <f t="shared" si="10"/>
        <v>0</v>
      </c>
      <c r="AM28" s="10"/>
      <c r="AN28" s="12">
        <f t="shared" si="11"/>
        <v>0</v>
      </c>
      <c r="AO28" s="13">
        <f t="shared" si="18"/>
        <v>0</v>
      </c>
    </row>
    <row r="29" spans="1:41" hidden="1" x14ac:dyDescent="0.25">
      <c r="A29" s="14" t="s">
        <v>11</v>
      </c>
      <c r="B29" s="15" t="s">
        <v>44</v>
      </c>
      <c r="C29" s="42" t="s">
        <v>15</v>
      </c>
      <c r="D29" s="56">
        <v>8.44</v>
      </c>
      <c r="E29" s="70">
        <v>0</v>
      </c>
      <c r="F29" s="9">
        <f t="shared" si="12"/>
        <v>0</v>
      </c>
      <c r="G29" s="69">
        <v>0</v>
      </c>
      <c r="H29" s="9">
        <f t="shared" si="13"/>
        <v>0</v>
      </c>
      <c r="I29" s="10"/>
      <c r="J29" s="9">
        <f t="shared" si="0"/>
        <v>0</v>
      </c>
      <c r="K29" s="11"/>
      <c r="L29" s="9">
        <f t="shared" si="1"/>
        <v>0</v>
      </c>
      <c r="M29" s="10"/>
      <c r="N29" s="9">
        <f t="shared" si="14"/>
        <v>0</v>
      </c>
      <c r="O29" s="10"/>
      <c r="P29" s="9">
        <f t="shared" si="2"/>
        <v>0</v>
      </c>
      <c r="Q29" s="10"/>
      <c r="R29" s="9">
        <f t="shared" si="3"/>
        <v>0</v>
      </c>
      <c r="S29" s="10"/>
      <c r="T29" s="9">
        <f t="shared" si="4"/>
        <v>0</v>
      </c>
      <c r="U29" s="11"/>
      <c r="V29" s="9">
        <f t="shared" si="5"/>
        <v>0</v>
      </c>
      <c r="W29" s="11"/>
      <c r="X29" s="9">
        <f t="shared" si="6"/>
        <v>0</v>
      </c>
      <c r="Y29" s="10"/>
      <c r="Z29" s="9">
        <f t="shared" si="15"/>
        <v>0</v>
      </c>
      <c r="AA29" s="11"/>
      <c r="AB29" s="9">
        <f t="shared" si="16"/>
        <v>0</v>
      </c>
      <c r="AC29" s="11"/>
      <c r="AD29" s="9">
        <f t="shared" si="7"/>
        <v>0</v>
      </c>
      <c r="AE29" s="11"/>
      <c r="AF29" s="9">
        <f t="shared" si="8"/>
        <v>0</v>
      </c>
      <c r="AG29" s="11"/>
      <c r="AH29" s="9">
        <f t="shared" si="9"/>
        <v>0</v>
      </c>
      <c r="AI29" s="11"/>
      <c r="AJ29" s="9">
        <f t="shared" si="17"/>
        <v>0</v>
      </c>
      <c r="AK29" s="11"/>
      <c r="AL29" s="9">
        <f t="shared" si="10"/>
        <v>0</v>
      </c>
      <c r="AM29" s="10"/>
      <c r="AN29" s="12">
        <f t="shared" si="11"/>
        <v>0</v>
      </c>
      <c r="AO29" s="13">
        <f t="shared" si="18"/>
        <v>0</v>
      </c>
    </row>
    <row r="30" spans="1:41" hidden="1" x14ac:dyDescent="0.25">
      <c r="A30" s="14" t="s">
        <v>11</v>
      </c>
      <c r="B30" s="15" t="s">
        <v>45</v>
      </c>
      <c r="C30" s="42" t="s">
        <v>15</v>
      </c>
      <c r="D30" s="56">
        <v>55.45</v>
      </c>
      <c r="E30" s="70">
        <v>0</v>
      </c>
      <c r="F30" s="9">
        <f t="shared" si="12"/>
        <v>0</v>
      </c>
      <c r="G30" s="69">
        <v>0</v>
      </c>
      <c r="H30" s="9">
        <f t="shared" si="13"/>
        <v>0</v>
      </c>
      <c r="I30" s="10"/>
      <c r="J30" s="9">
        <f t="shared" si="0"/>
        <v>0</v>
      </c>
      <c r="K30" s="11"/>
      <c r="L30" s="9">
        <f t="shared" si="1"/>
        <v>0</v>
      </c>
      <c r="M30" s="10"/>
      <c r="N30" s="9">
        <f t="shared" si="14"/>
        <v>0</v>
      </c>
      <c r="O30" s="10"/>
      <c r="P30" s="9">
        <f t="shared" si="2"/>
        <v>0</v>
      </c>
      <c r="Q30" s="10"/>
      <c r="R30" s="9">
        <f t="shared" si="3"/>
        <v>0</v>
      </c>
      <c r="S30" s="10"/>
      <c r="T30" s="9">
        <f t="shared" si="4"/>
        <v>0</v>
      </c>
      <c r="U30" s="11"/>
      <c r="V30" s="9">
        <f t="shared" si="5"/>
        <v>0</v>
      </c>
      <c r="W30" s="11"/>
      <c r="X30" s="9">
        <f t="shared" si="6"/>
        <v>0</v>
      </c>
      <c r="Y30" s="10"/>
      <c r="Z30" s="9">
        <f t="shared" si="15"/>
        <v>0</v>
      </c>
      <c r="AA30" s="11"/>
      <c r="AB30" s="9">
        <f t="shared" si="16"/>
        <v>0</v>
      </c>
      <c r="AC30" s="11"/>
      <c r="AD30" s="9">
        <f t="shared" si="7"/>
        <v>0</v>
      </c>
      <c r="AE30" s="11"/>
      <c r="AF30" s="9">
        <f t="shared" si="8"/>
        <v>0</v>
      </c>
      <c r="AG30" s="11"/>
      <c r="AH30" s="9">
        <f t="shared" si="9"/>
        <v>0</v>
      </c>
      <c r="AI30" s="11"/>
      <c r="AJ30" s="9">
        <f t="shared" si="17"/>
        <v>0</v>
      </c>
      <c r="AK30" s="11"/>
      <c r="AL30" s="9">
        <f t="shared" si="10"/>
        <v>0</v>
      </c>
      <c r="AM30" s="10"/>
      <c r="AN30" s="12">
        <f t="shared" si="11"/>
        <v>0</v>
      </c>
      <c r="AO30" s="13">
        <f t="shared" si="18"/>
        <v>0</v>
      </c>
    </row>
    <row r="31" spans="1:41" hidden="1" x14ac:dyDescent="0.25">
      <c r="A31" s="14" t="s">
        <v>11</v>
      </c>
      <c r="B31" s="15" t="s">
        <v>46</v>
      </c>
      <c r="C31" s="42" t="s">
        <v>15</v>
      </c>
      <c r="D31" s="56">
        <v>95.28</v>
      </c>
      <c r="E31" s="70">
        <v>0</v>
      </c>
      <c r="F31" s="9">
        <f t="shared" si="12"/>
        <v>0</v>
      </c>
      <c r="G31" s="69">
        <v>0</v>
      </c>
      <c r="H31" s="9">
        <f t="shared" si="13"/>
        <v>0</v>
      </c>
      <c r="I31" s="10"/>
      <c r="J31" s="9">
        <f t="shared" si="0"/>
        <v>0</v>
      </c>
      <c r="K31" s="11"/>
      <c r="L31" s="9">
        <f t="shared" si="1"/>
        <v>0</v>
      </c>
      <c r="M31" s="10"/>
      <c r="N31" s="9">
        <f t="shared" si="14"/>
        <v>0</v>
      </c>
      <c r="O31" s="10"/>
      <c r="P31" s="9">
        <f t="shared" si="2"/>
        <v>0</v>
      </c>
      <c r="Q31" s="10"/>
      <c r="R31" s="9">
        <f t="shared" si="3"/>
        <v>0</v>
      </c>
      <c r="S31" s="10"/>
      <c r="T31" s="9">
        <f t="shared" si="4"/>
        <v>0</v>
      </c>
      <c r="U31" s="11"/>
      <c r="V31" s="9">
        <f t="shared" si="5"/>
        <v>0</v>
      </c>
      <c r="W31" s="11"/>
      <c r="X31" s="9">
        <f t="shared" si="6"/>
        <v>0</v>
      </c>
      <c r="Y31" s="10"/>
      <c r="Z31" s="9">
        <f t="shared" si="15"/>
        <v>0</v>
      </c>
      <c r="AA31" s="11"/>
      <c r="AB31" s="9">
        <f t="shared" si="16"/>
        <v>0</v>
      </c>
      <c r="AC31" s="11"/>
      <c r="AD31" s="9">
        <f t="shared" si="7"/>
        <v>0</v>
      </c>
      <c r="AE31" s="11"/>
      <c r="AF31" s="9">
        <f t="shared" si="8"/>
        <v>0</v>
      </c>
      <c r="AG31" s="11"/>
      <c r="AH31" s="9">
        <f t="shared" si="9"/>
        <v>0</v>
      </c>
      <c r="AI31" s="11"/>
      <c r="AJ31" s="9">
        <f t="shared" si="17"/>
        <v>0</v>
      </c>
      <c r="AK31" s="11"/>
      <c r="AL31" s="9">
        <f t="shared" si="10"/>
        <v>0</v>
      </c>
      <c r="AM31" s="10"/>
      <c r="AN31" s="12">
        <f t="shared" si="11"/>
        <v>0</v>
      </c>
      <c r="AO31" s="13">
        <f t="shared" si="18"/>
        <v>0</v>
      </c>
    </row>
    <row r="32" spans="1:41" hidden="1" x14ac:dyDescent="0.25">
      <c r="A32" s="14" t="s">
        <v>11</v>
      </c>
      <c r="B32" s="15" t="s">
        <v>47</v>
      </c>
      <c r="C32" s="42" t="s">
        <v>15</v>
      </c>
      <c r="D32" s="56">
        <v>75.650000000000006</v>
      </c>
      <c r="E32" s="70">
        <v>0</v>
      </c>
      <c r="F32" s="9">
        <f t="shared" si="12"/>
        <v>0</v>
      </c>
      <c r="G32" s="69">
        <v>0</v>
      </c>
      <c r="H32" s="9">
        <f t="shared" si="13"/>
        <v>0</v>
      </c>
      <c r="I32" s="10"/>
      <c r="J32" s="9">
        <f t="shared" si="0"/>
        <v>0</v>
      </c>
      <c r="K32" s="11"/>
      <c r="L32" s="9">
        <f t="shared" si="1"/>
        <v>0</v>
      </c>
      <c r="M32" s="10"/>
      <c r="N32" s="9">
        <f t="shared" si="14"/>
        <v>0</v>
      </c>
      <c r="O32" s="10"/>
      <c r="P32" s="9">
        <f t="shared" si="2"/>
        <v>0</v>
      </c>
      <c r="Q32" s="10"/>
      <c r="R32" s="9">
        <f t="shared" si="3"/>
        <v>0</v>
      </c>
      <c r="S32" s="10"/>
      <c r="T32" s="9">
        <f t="shared" si="4"/>
        <v>0</v>
      </c>
      <c r="U32" s="11"/>
      <c r="V32" s="9">
        <f t="shared" si="5"/>
        <v>0</v>
      </c>
      <c r="W32" s="11"/>
      <c r="X32" s="9">
        <f t="shared" si="6"/>
        <v>0</v>
      </c>
      <c r="Y32" s="10"/>
      <c r="Z32" s="9">
        <f t="shared" si="15"/>
        <v>0</v>
      </c>
      <c r="AA32" s="11"/>
      <c r="AB32" s="9">
        <f t="shared" si="16"/>
        <v>0</v>
      </c>
      <c r="AC32" s="11"/>
      <c r="AD32" s="9">
        <f t="shared" si="7"/>
        <v>0</v>
      </c>
      <c r="AE32" s="11"/>
      <c r="AF32" s="9">
        <f t="shared" si="8"/>
        <v>0</v>
      </c>
      <c r="AG32" s="11"/>
      <c r="AH32" s="9">
        <f t="shared" si="9"/>
        <v>0</v>
      </c>
      <c r="AI32" s="11"/>
      <c r="AJ32" s="9">
        <f t="shared" si="17"/>
        <v>0</v>
      </c>
      <c r="AK32" s="11"/>
      <c r="AL32" s="9">
        <f t="shared" si="10"/>
        <v>0</v>
      </c>
      <c r="AM32" s="10"/>
      <c r="AN32" s="12">
        <f t="shared" si="11"/>
        <v>0</v>
      </c>
      <c r="AO32" s="13">
        <f t="shared" si="18"/>
        <v>0</v>
      </c>
    </row>
    <row r="33" spans="1:41" hidden="1" x14ac:dyDescent="0.25">
      <c r="A33" s="14" t="s">
        <v>11</v>
      </c>
      <c r="B33" s="15" t="s">
        <v>447</v>
      </c>
      <c r="C33" s="42" t="s">
        <v>48</v>
      </c>
      <c r="D33" s="56">
        <v>28.65</v>
      </c>
      <c r="E33" s="70">
        <v>0</v>
      </c>
      <c r="F33" s="9">
        <f t="shared" si="12"/>
        <v>0</v>
      </c>
      <c r="G33" s="69">
        <v>0</v>
      </c>
      <c r="H33" s="9">
        <f t="shared" si="13"/>
        <v>0</v>
      </c>
      <c r="I33" s="10"/>
      <c r="J33" s="9">
        <f t="shared" si="0"/>
        <v>0</v>
      </c>
      <c r="K33" s="11"/>
      <c r="L33" s="9">
        <f t="shared" si="1"/>
        <v>0</v>
      </c>
      <c r="M33" s="10"/>
      <c r="N33" s="9">
        <f t="shared" si="14"/>
        <v>0</v>
      </c>
      <c r="O33" s="10"/>
      <c r="P33" s="9">
        <f t="shared" si="2"/>
        <v>0</v>
      </c>
      <c r="Q33" s="10"/>
      <c r="R33" s="9">
        <f t="shared" si="3"/>
        <v>0</v>
      </c>
      <c r="S33" s="10"/>
      <c r="T33" s="9">
        <f t="shared" si="4"/>
        <v>0</v>
      </c>
      <c r="U33" s="11"/>
      <c r="V33" s="9">
        <f t="shared" si="5"/>
        <v>0</v>
      </c>
      <c r="W33" s="11"/>
      <c r="X33" s="9">
        <f t="shared" si="6"/>
        <v>0</v>
      </c>
      <c r="Y33" s="10"/>
      <c r="Z33" s="9">
        <f t="shared" si="15"/>
        <v>0</v>
      </c>
      <c r="AA33" s="11"/>
      <c r="AB33" s="9">
        <f t="shared" si="16"/>
        <v>0</v>
      </c>
      <c r="AC33" s="11"/>
      <c r="AD33" s="9">
        <f t="shared" si="7"/>
        <v>0</v>
      </c>
      <c r="AE33" s="11"/>
      <c r="AF33" s="9">
        <f t="shared" si="8"/>
        <v>0</v>
      </c>
      <c r="AG33" s="11"/>
      <c r="AH33" s="9">
        <f t="shared" si="9"/>
        <v>0</v>
      </c>
      <c r="AI33" s="11"/>
      <c r="AJ33" s="9">
        <f t="shared" si="17"/>
        <v>0</v>
      </c>
      <c r="AK33" s="11"/>
      <c r="AL33" s="9">
        <f t="shared" si="10"/>
        <v>0</v>
      </c>
      <c r="AM33" s="10"/>
      <c r="AN33" s="12">
        <f t="shared" si="11"/>
        <v>0</v>
      </c>
      <c r="AO33" s="13">
        <f t="shared" si="18"/>
        <v>0</v>
      </c>
    </row>
    <row r="34" spans="1:41" hidden="1" x14ac:dyDescent="0.25">
      <c r="A34" s="14" t="s">
        <v>11</v>
      </c>
      <c r="B34" s="15" t="s">
        <v>448</v>
      </c>
      <c r="C34" s="42" t="s">
        <v>48</v>
      </c>
      <c r="D34" s="56">
        <v>28.65</v>
      </c>
      <c r="E34" s="70">
        <v>0</v>
      </c>
      <c r="F34" s="9">
        <f t="shared" si="12"/>
        <v>0</v>
      </c>
      <c r="G34" s="69">
        <v>0</v>
      </c>
      <c r="H34" s="9">
        <f t="shared" si="13"/>
        <v>0</v>
      </c>
      <c r="I34" s="10"/>
      <c r="J34" s="9">
        <f t="shared" si="0"/>
        <v>0</v>
      </c>
      <c r="K34" s="11"/>
      <c r="L34" s="9">
        <f t="shared" si="1"/>
        <v>0</v>
      </c>
      <c r="M34" s="10"/>
      <c r="N34" s="9">
        <f t="shared" si="14"/>
        <v>0</v>
      </c>
      <c r="O34" s="10"/>
      <c r="P34" s="9">
        <f t="shared" si="2"/>
        <v>0</v>
      </c>
      <c r="Q34" s="10"/>
      <c r="R34" s="9">
        <f t="shared" si="3"/>
        <v>0</v>
      </c>
      <c r="S34" s="10"/>
      <c r="T34" s="9">
        <f t="shared" si="4"/>
        <v>0</v>
      </c>
      <c r="U34" s="11"/>
      <c r="V34" s="9">
        <f t="shared" si="5"/>
        <v>0</v>
      </c>
      <c r="W34" s="11"/>
      <c r="X34" s="9">
        <f t="shared" si="6"/>
        <v>0</v>
      </c>
      <c r="Y34" s="10"/>
      <c r="Z34" s="9">
        <f t="shared" si="15"/>
        <v>0</v>
      </c>
      <c r="AA34" s="11"/>
      <c r="AB34" s="9">
        <f t="shared" si="16"/>
        <v>0</v>
      </c>
      <c r="AC34" s="11"/>
      <c r="AD34" s="9">
        <f t="shared" si="7"/>
        <v>0</v>
      </c>
      <c r="AE34" s="11"/>
      <c r="AF34" s="9">
        <f t="shared" si="8"/>
        <v>0</v>
      </c>
      <c r="AG34" s="11"/>
      <c r="AH34" s="9">
        <f t="shared" si="9"/>
        <v>0</v>
      </c>
      <c r="AI34" s="11"/>
      <c r="AJ34" s="9">
        <f t="shared" si="17"/>
        <v>0</v>
      </c>
      <c r="AK34" s="11"/>
      <c r="AL34" s="9">
        <f t="shared" si="10"/>
        <v>0</v>
      </c>
      <c r="AM34" s="10"/>
      <c r="AN34" s="12">
        <f t="shared" si="11"/>
        <v>0</v>
      </c>
      <c r="AO34" s="13">
        <f t="shared" si="18"/>
        <v>0</v>
      </c>
    </row>
    <row r="35" spans="1:41" hidden="1" x14ac:dyDescent="0.25">
      <c r="A35" s="14" t="s">
        <v>11</v>
      </c>
      <c r="B35" s="15" t="s">
        <v>49</v>
      </c>
      <c r="C35" s="42" t="s">
        <v>50</v>
      </c>
      <c r="D35" s="56">
        <v>28.65</v>
      </c>
      <c r="E35" s="70">
        <v>0</v>
      </c>
      <c r="F35" s="9">
        <f t="shared" si="12"/>
        <v>0</v>
      </c>
      <c r="G35" s="69">
        <v>0</v>
      </c>
      <c r="H35" s="9">
        <f t="shared" si="13"/>
        <v>0</v>
      </c>
      <c r="I35" s="10"/>
      <c r="J35" s="9">
        <f t="shared" si="0"/>
        <v>0</v>
      </c>
      <c r="K35" s="11"/>
      <c r="L35" s="9">
        <f t="shared" si="1"/>
        <v>0</v>
      </c>
      <c r="M35" s="10"/>
      <c r="N35" s="9">
        <f t="shared" si="14"/>
        <v>0</v>
      </c>
      <c r="O35" s="10"/>
      <c r="P35" s="9">
        <f t="shared" si="2"/>
        <v>0</v>
      </c>
      <c r="Q35" s="10"/>
      <c r="R35" s="9">
        <f t="shared" si="3"/>
        <v>0</v>
      </c>
      <c r="S35" s="10"/>
      <c r="T35" s="9">
        <f t="shared" si="4"/>
        <v>0</v>
      </c>
      <c r="U35" s="11"/>
      <c r="V35" s="9">
        <f t="shared" si="5"/>
        <v>0</v>
      </c>
      <c r="W35" s="11"/>
      <c r="X35" s="9">
        <f t="shared" si="6"/>
        <v>0</v>
      </c>
      <c r="Y35" s="10"/>
      <c r="Z35" s="9">
        <f t="shared" si="15"/>
        <v>0</v>
      </c>
      <c r="AA35" s="11"/>
      <c r="AB35" s="9">
        <f t="shared" si="16"/>
        <v>0</v>
      </c>
      <c r="AC35" s="11"/>
      <c r="AD35" s="9">
        <f t="shared" si="7"/>
        <v>0</v>
      </c>
      <c r="AE35" s="11"/>
      <c r="AF35" s="9">
        <f t="shared" si="8"/>
        <v>0</v>
      </c>
      <c r="AG35" s="11"/>
      <c r="AH35" s="9">
        <f t="shared" si="9"/>
        <v>0</v>
      </c>
      <c r="AI35" s="11"/>
      <c r="AJ35" s="9">
        <f t="shared" si="17"/>
        <v>0</v>
      </c>
      <c r="AK35" s="11"/>
      <c r="AL35" s="9">
        <f t="shared" si="10"/>
        <v>0</v>
      </c>
      <c r="AM35" s="10"/>
      <c r="AN35" s="12">
        <f t="shared" si="11"/>
        <v>0</v>
      </c>
      <c r="AO35" s="13">
        <f t="shared" si="18"/>
        <v>0</v>
      </c>
    </row>
    <row r="36" spans="1:41" hidden="1" x14ac:dyDescent="0.25">
      <c r="A36" s="14" t="s">
        <v>11</v>
      </c>
      <c r="B36" s="15" t="s">
        <v>51</v>
      </c>
      <c r="C36" s="42" t="s">
        <v>50</v>
      </c>
      <c r="D36" s="56">
        <v>25.56</v>
      </c>
      <c r="E36" s="70">
        <v>0</v>
      </c>
      <c r="F36" s="9">
        <f t="shared" si="12"/>
        <v>0</v>
      </c>
      <c r="G36" s="69">
        <v>0</v>
      </c>
      <c r="H36" s="9">
        <f t="shared" si="13"/>
        <v>0</v>
      </c>
      <c r="I36" s="10"/>
      <c r="J36" s="9">
        <f t="shared" si="0"/>
        <v>0</v>
      </c>
      <c r="K36" s="11"/>
      <c r="L36" s="9">
        <f t="shared" si="1"/>
        <v>0</v>
      </c>
      <c r="M36" s="10"/>
      <c r="N36" s="9">
        <f t="shared" si="14"/>
        <v>0</v>
      </c>
      <c r="O36" s="10"/>
      <c r="P36" s="9">
        <f t="shared" si="2"/>
        <v>0</v>
      </c>
      <c r="Q36" s="10"/>
      <c r="R36" s="9">
        <f t="shared" si="3"/>
        <v>0</v>
      </c>
      <c r="S36" s="10"/>
      <c r="T36" s="9">
        <f t="shared" si="4"/>
        <v>0</v>
      </c>
      <c r="U36" s="11"/>
      <c r="V36" s="9">
        <f t="shared" si="5"/>
        <v>0</v>
      </c>
      <c r="W36" s="11"/>
      <c r="X36" s="9">
        <f t="shared" si="6"/>
        <v>0</v>
      </c>
      <c r="Y36" s="10"/>
      <c r="Z36" s="9">
        <f t="shared" si="15"/>
        <v>0</v>
      </c>
      <c r="AA36" s="11"/>
      <c r="AB36" s="9">
        <f t="shared" si="16"/>
        <v>0</v>
      </c>
      <c r="AC36" s="11"/>
      <c r="AD36" s="9">
        <f t="shared" si="7"/>
        <v>0</v>
      </c>
      <c r="AE36" s="11"/>
      <c r="AF36" s="9">
        <f t="shared" si="8"/>
        <v>0</v>
      </c>
      <c r="AG36" s="11"/>
      <c r="AH36" s="9">
        <f t="shared" si="9"/>
        <v>0</v>
      </c>
      <c r="AI36" s="11"/>
      <c r="AJ36" s="9">
        <f t="shared" si="17"/>
        <v>0</v>
      </c>
      <c r="AK36" s="11"/>
      <c r="AL36" s="9">
        <f t="shared" si="10"/>
        <v>0</v>
      </c>
      <c r="AM36" s="10"/>
      <c r="AN36" s="12">
        <f t="shared" si="11"/>
        <v>0</v>
      </c>
      <c r="AO36" s="13">
        <f t="shared" si="18"/>
        <v>0</v>
      </c>
    </row>
    <row r="37" spans="1:41" hidden="1" x14ac:dyDescent="0.25">
      <c r="A37" s="14" t="s">
        <v>11</v>
      </c>
      <c r="B37" s="15" t="s">
        <v>488</v>
      </c>
      <c r="C37" s="42" t="s">
        <v>489</v>
      </c>
      <c r="D37" s="56">
        <v>56.78</v>
      </c>
      <c r="E37" s="70">
        <v>0</v>
      </c>
      <c r="F37" s="9">
        <f t="shared" si="12"/>
        <v>0</v>
      </c>
      <c r="G37" s="69">
        <v>0</v>
      </c>
      <c r="H37" s="9">
        <f t="shared" si="13"/>
        <v>0</v>
      </c>
      <c r="I37" s="10"/>
      <c r="J37" s="9">
        <f t="shared" si="0"/>
        <v>0</v>
      </c>
      <c r="K37" s="11"/>
      <c r="L37" s="9">
        <f t="shared" si="1"/>
        <v>0</v>
      </c>
      <c r="M37" s="10"/>
      <c r="N37" s="9">
        <f t="shared" si="14"/>
        <v>0</v>
      </c>
      <c r="O37" s="10"/>
      <c r="P37" s="9">
        <f t="shared" si="2"/>
        <v>0</v>
      </c>
      <c r="Q37" s="10"/>
      <c r="R37" s="9">
        <f t="shared" si="3"/>
        <v>0</v>
      </c>
      <c r="S37" s="10"/>
      <c r="T37" s="9">
        <f t="shared" si="4"/>
        <v>0</v>
      </c>
      <c r="U37" s="11"/>
      <c r="V37" s="9">
        <f t="shared" si="5"/>
        <v>0</v>
      </c>
      <c r="W37" s="11"/>
      <c r="X37" s="9">
        <f t="shared" si="6"/>
        <v>0</v>
      </c>
      <c r="Y37" s="10"/>
      <c r="Z37" s="9">
        <f t="shared" si="15"/>
        <v>0</v>
      </c>
      <c r="AA37" s="11"/>
      <c r="AB37" s="9">
        <f t="shared" si="16"/>
        <v>0</v>
      </c>
      <c r="AC37" s="11"/>
      <c r="AD37" s="9">
        <f t="shared" si="7"/>
        <v>0</v>
      </c>
      <c r="AE37" s="11"/>
      <c r="AF37" s="9">
        <f t="shared" si="8"/>
        <v>0</v>
      </c>
      <c r="AG37" s="11"/>
      <c r="AH37" s="9">
        <f t="shared" si="9"/>
        <v>0</v>
      </c>
      <c r="AI37" s="11"/>
      <c r="AJ37" s="9">
        <f t="shared" si="17"/>
        <v>0</v>
      </c>
      <c r="AK37" s="11"/>
      <c r="AL37" s="9">
        <f t="shared" si="10"/>
        <v>0</v>
      </c>
      <c r="AM37" s="10"/>
      <c r="AN37" s="12">
        <f t="shared" si="11"/>
        <v>0</v>
      </c>
      <c r="AO37" s="13">
        <f t="shared" si="18"/>
        <v>0</v>
      </c>
    </row>
    <row r="38" spans="1:41" hidden="1" x14ac:dyDescent="0.25">
      <c r="A38" s="14" t="s">
        <v>11</v>
      </c>
      <c r="B38" s="15" t="s">
        <v>449</v>
      </c>
      <c r="C38" s="42" t="s">
        <v>50</v>
      </c>
      <c r="D38" s="56">
        <v>22.32</v>
      </c>
      <c r="E38" s="70">
        <v>0</v>
      </c>
      <c r="F38" s="9">
        <f t="shared" si="12"/>
        <v>0</v>
      </c>
      <c r="G38" s="69">
        <v>0</v>
      </c>
      <c r="H38" s="9">
        <f t="shared" si="13"/>
        <v>0</v>
      </c>
      <c r="I38" s="10"/>
      <c r="J38" s="9">
        <f t="shared" si="0"/>
        <v>0</v>
      </c>
      <c r="K38" s="11"/>
      <c r="L38" s="9">
        <f t="shared" si="1"/>
        <v>0</v>
      </c>
      <c r="M38" s="10"/>
      <c r="N38" s="9">
        <f t="shared" si="14"/>
        <v>0</v>
      </c>
      <c r="O38" s="10"/>
      <c r="P38" s="9">
        <f t="shared" si="2"/>
        <v>0</v>
      </c>
      <c r="Q38" s="10"/>
      <c r="R38" s="9">
        <f t="shared" si="3"/>
        <v>0</v>
      </c>
      <c r="S38" s="10"/>
      <c r="T38" s="9">
        <f t="shared" si="4"/>
        <v>0</v>
      </c>
      <c r="U38" s="11"/>
      <c r="V38" s="9">
        <f t="shared" si="5"/>
        <v>0</v>
      </c>
      <c r="W38" s="11"/>
      <c r="X38" s="9">
        <f t="shared" si="6"/>
        <v>0</v>
      </c>
      <c r="Y38" s="10"/>
      <c r="Z38" s="9">
        <f t="shared" si="15"/>
        <v>0</v>
      </c>
      <c r="AA38" s="11"/>
      <c r="AB38" s="9">
        <f t="shared" si="16"/>
        <v>0</v>
      </c>
      <c r="AC38" s="11"/>
      <c r="AD38" s="9">
        <f t="shared" si="7"/>
        <v>0</v>
      </c>
      <c r="AE38" s="11"/>
      <c r="AF38" s="9">
        <f t="shared" si="8"/>
        <v>0</v>
      </c>
      <c r="AG38" s="11"/>
      <c r="AH38" s="9">
        <f t="shared" si="9"/>
        <v>0</v>
      </c>
      <c r="AI38" s="11"/>
      <c r="AJ38" s="9">
        <f t="shared" si="17"/>
        <v>0</v>
      </c>
      <c r="AK38" s="11"/>
      <c r="AL38" s="9">
        <f t="shared" si="10"/>
        <v>0</v>
      </c>
      <c r="AM38" s="10"/>
      <c r="AN38" s="12">
        <f t="shared" si="11"/>
        <v>0</v>
      </c>
      <c r="AO38" s="13">
        <f t="shared" si="18"/>
        <v>0</v>
      </c>
    </row>
    <row r="39" spans="1:41" hidden="1" x14ac:dyDescent="0.25">
      <c r="A39" s="14" t="s">
        <v>11</v>
      </c>
      <c r="B39" s="15" t="s">
        <v>52</v>
      </c>
      <c r="C39" s="42" t="s">
        <v>50</v>
      </c>
      <c r="D39" s="56">
        <v>22.32</v>
      </c>
      <c r="E39" s="70">
        <v>0</v>
      </c>
      <c r="F39" s="9">
        <f t="shared" si="12"/>
        <v>0</v>
      </c>
      <c r="G39" s="69">
        <v>0</v>
      </c>
      <c r="H39" s="9">
        <f t="shared" si="13"/>
        <v>0</v>
      </c>
      <c r="I39" s="10"/>
      <c r="J39" s="9">
        <f t="shared" si="0"/>
        <v>0</v>
      </c>
      <c r="K39" s="11"/>
      <c r="L39" s="9">
        <f t="shared" si="1"/>
        <v>0</v>
      </c>
      <c r="M39" s="10"/>
      <c r="N39" s="9">
        <f t="shared" si="14"/>
        <v>0</v>
      </c>
      <c r="O39" s="10"/>
      <c r="P39" s="9">
        <f t="shared" si="2"/>
        <v>0</v>
      </c>
      <c r="Q39" s="10"/>
      <c r="R39" s="9">
        <f t="shared" si="3"/>
        <v>0</v>
      </c>
      <c r="S39" s="10"/>
      <c r="T39" s="9">
        <f t="shared" si="4"/>
        <v>0</v>
      </c>
      <c r="U39" s="11"/>
      <c r="V39" s="9">
        <f t="shared" si="5"/>
        <v>0</v>
      </c>
      <c r="W39" s="11"/>
      <c r="X39" s="9">
        <f t="shared" si="6"/>
        <v>0</v>
      </c>
      <c r="Y39" s="10"/>
      <c r="Z39" s="9">
        <f t="shared" si="15"/>
        <v>0</v>
      </c>
      <c r="AA39" s="11"/>
      <c r="AB39" s="9">
        <f t="shared" si="16"/>
        <v>0</v>
      </c>
      <c r="AC39" s="11"/>
      <c r="AD39" s="9">
        <f t="shared" si="7"/>
        <v>0</v>
      </c>
      <c r="AE39" s="11"/>
      <c r="AF39" s="9">
        <f t="shared" si="8"/>
        <v>0</v>
      </c>
      <c r="AG39" s="11"/>
      <c r="AH39" s="9">
        <f t="shared" si="9"/>
        <v>0</v>
      </c>
      <c r="AI39" s="11"/>
      <c r="AJ39" s="9">
        <f t="shared" si="17"/>
        <v>0</v>
      </c>
      <c r="AK39" s="11"/>
      <c r="AL39" s="9">
        <f t="shared" si="10"/>
        <v>0</v>
      </c>
      <c r="AM39" s="10"/>
      <c r="AN39" s="12">
        <f t="shared" si="11"/>
        <v>0</v>
      </c>
      <c r="AO39" s="13">
        <f t="shared" si="18"/>
        <v>0</v>
      </c>
    </row>
    <row r="40" spans="1:41" hidden="1" x14ac:dyDescent="0.25">
      <c r="A40" s="14" t="s">
        <v>11</v>
      </c>
      <c r="B40" s="15" t="s">
        <v>53</v>
      </c>
      <c r="C40" s="42" t="s">
        <v>50</v>
      </c>
      <c r="D40" s="56">
        <v>22.32</v>
      </c>
      <c r="E40" s="70">
        <v>0</v>
      </c>
      <c r="F40" s="9">
        <f t="shared" si="12"/>
        <v>0</v>
      </c>
      <c r="G40" s="69">
        <v>0</v>
      </c>
      <c r="H40" s="9">
        <f t="shared" si="13"/>
        <v>0</v>
      </c>
      <c r="I40" s="10"/>
      <c r="J40" s="9">
        <f t="shared" si="0"/>
        <v>0</v>
      </c>
      <c r="K40" s="11"/>
      <c r="L40" s="9">
        <f t="shared" si="1"/>
        <v>0</v>
      </c>
      <c r="M40" s="10"/>
      <c r="N40" s="9">
        <f t="shared" si="14"/>
        <v>0</v>
      </c>
      <c r="O40" s="10"/>
      <c r="P40" s="9">
        <f t="shared" si="2"/>
        <v>0</v>
      </c>
      <c r="Q40" s="10"/>
      <c r="R40" s="9">
        <f t="shared" si="3"/>
        <v>0</v>
      </c>
      <c r="S40" s="10"/>
      <c r="T40" s="9">
        <f t="shared" si="4"/>
        <v>0</v>
      </c>
      <c r="U40" s="11"/>
      <c r="V40" s="9">
        <f t="shared" si="5"/>
        <v>0</v>
      </c>
      <c r="W40" s="11"/>
      <c r="X40" s="9">
        <f t="shared" si="6"/>
        <v>0</v>
      </c>
      <c r="Y40" s="10"/>
      <c r="Z40" s="9">
        <f t="shared" si="15"/>
        <v>0</v>
      </c>
      <c r="AA40" s="11"/>
      <c r="AB40" s="9">
        <f t="shared" si="16"/>
        <v>0</v>
      </c>
      <c r="AC40" s="11"/>
      <c r="AD40" s="9">
        <f t="shared" si="7"/>
        <v>0</v>
      </c>
      <c r="AE40" s="11"/>
      <c r="AF40" s="9">
        <f t="shared" si="8"/>
        <v>0</v>
      </c>
      <c r="AG40" s="11"/>
      <c r="AH40" s="9">
        <f t="shared" si="9"/>
        <v>0</v>
      </c>
      <c r="AI40" s="11"/>
      <c r="AJ40" s="9">
        <f t="shared" si="17"/>
        <v>0</v>
      </c>
      <c r="AK40" s="11"/>
      <c r="AL40" s="9">
        <f t="shared" si="10"/>
        <v>0</v>
      </c>
      <c r="AM40" s="10"/>
      <c r="AN40" s="12">
        <f t="shared" si="11"/>
        <v>0</v>
      </c>
      <c r="AO40" s="13">
        <f t="shared" si="18"/>
        <v>0</v>
      </c>
    </row>
    <row r="41" spans="1:41" hidden="1" x14ac:dyDescent="0.25">
      <c r="A41" s="14" t="s">
        <v>11</v>
      </c>
      <c r="B41" s="15" t="s">
        <v>54</v>
      </c>
      <c r="C41" s="42" t="s">
        <v>50</v>
      </c>
      <c r="D41" s="56">
        <v>22.32</v>
      </c>
      <c r="E41" s="70">
        <v>0</v>
      </c>
      <c r="F41" s="9">
        <f t="shared" si="12"/>
        <v>0</v>
      </c>
      <c r="G41" s="69">
        <v>0</v>
      </c>
      <c r="H41" s="9">
        <f t="shared" si="13"/>
        <v>0</v>
      </c>
      <c r="I41" s="10"/>
      <c r="J41" s="9">
        <f t="shared" si="0"/>
        <v>0</v>
      </c>
      <c r="K41" s="11"/>
      <c r="L41" s="9">
        <f t="shared" si="1"/>
        <v>0</v>
      </c>
      <c r="M41" s="10"/>
      <c r="N41" s="9">
        <f t="shared" si="14"/>
        <v>0</v>
      </c>
      <c r="O41" s="10"/>
      <c r="P41" s="9">
        <f t="shared" si="2"/>
        <v>0</v>
      </c>
      <c r="Q41" s="10"/>
      <c r="R41" s="9">
        <f t="shared" si="3"/>
        <v>0</v>
      </c>
      <c r="S41" s="10"/>
      <c r="T41" s="9">
        <f t="shared" si="4"/>
        <v>0</v>
      </c>
      <c r="U41" s="11"/>
      <c r="V41" s="9">
        <f t="shared" si="5"/>
        <v>0</v>
      </c>
      <c r="W41" s="11"/>
      <c r="X41" s="9">
        <f t="shared" si="6"/>
        <v>0</v>
      </c>
      <c r="Y41" s="10"/>
      <c r="Z41" s="9">
        <f t="shared" si="15"/>
        <v>0</v>
      </c>
      <c r="AA41" s="11"/>
      <c r="AB41" s="9">
        <f t="shared" si="16"/>
        <v>0</v>
      </c>
      <c r="AC41" s="11"/>
      <c r="AD41" s="9">
        <f t="shared" si="7"/>
        <v>0</v>
      </c>
      <c r="AE41" s="11"/>
      <c r="AF41" s="9">
        <f t="shared" si="8"/>
        <v>0</v>
      </c>
      <c r="AG41" s="11"/>
      <c r="AH41" s="9">
        <f t="shared" si="9"/>
        <v>0</v>
      </c>
      <c r="AI41" s="11"/>
      <c r="AJ41" s="9">
        <f t="shared" si="17"/>
        <v>0</v>
      </c>
      <c r="AK41" s="11"/>
      <c r="AL41" s="9">
        <f t="shared" si="10"/>
        <v>0</v>
      </c>
      <c r="AM41" s="10"/>
      <c r="AN41" s="12">
        <f t="shared" si="11"/>
        <v>0</v>
      </c>
      <c r="AO41" s="13">
        <f t="shared" si="18"/>
        <v>0</v>
      </c>
    </row>
    <row r="42" spans="1:41" hidden="1" x14ac:dyDescent="0.25">
      <c r="A42" s="14" t="s">
        <v>11</v>
      </c>
      <c r="B42" s="15" t="s">
        <v>55</v>
      </c>
      <c r="C42" s="42" t="s">
        <v>50</v>
      </c>
      <c r="D42" s="56">
        <v>22.32</v>
      </c>
      <c r="E42" s="70">
        <v>0</v>
      </c>
      <c r="F42" s="9">
        <f t="shared" si="12"/>
        <v>0</v>
      </c>
      <c r="G42" s="69">
        <v>0</v>
      </c>
      <c r="H42" s="9">
        <f t="shared" si="13"/>
        <v>0</v>
      </c>
      <c r="I42" s="10"/>
      <c r="J42" s="9">
        <f t="shared" si="0"/>
        <v>0</v>
      </c>
      <c r="K42" s="11"/>
      <c r="L42" s="9">
        <f t="shared" si="1"/>
        <v>0</v>
      </c>
      <c r="M42" s="10"/>
      <c r="N42" s="9">
        <f t="shared" si="14"/>
        <v>0</v>
      </c>
      <c r="O42" s="10"/>
      <c r="P42" s="9">
        <f t="shared" si="2"/>
        <v>0</v>
      </c>
      <c r="Q42" s="10"/>
      <c r="R42" s="9">
        <f t="shared" si="3"/>
        <v>0</v>
      </c>
      <c r="S42" s="10"/>
      <c r="T42" s="9">
        <f t="shared" si="4"/>
        <v>0</v>
      </c>
      <c r="U42" s="11"/>
      <c r="V42" s="9">
        <f t="shared" si="5"/>
        <v>0</v>
      </c>
      <c r="W42" s="11"/>
      <c r="X42" s="9">
        <f t="shared" si="6"/>
        <v>0</v>
      </c>
      <c r="Y42" s="10"/>
      <c r="Z42" s="9">
        <f t="shared" si="15"/>
        <v>0</v>
      </c>
      <c r="AA42" s="11"/>
      <c r="AB42" s="9">
        <f t="shared" si="16"/>
        <v>0</v>
      </c>
      <c r="AC42" s="11"/>
      <c r="AD42" s="9">
        <f t="shared" si="7"/>
        <v>0</v>
      </c>
      <c r="AE42" s="11"/>
      <c r="AF42" s="9">
        <f t="shared" si="8"/>
        <v>0</v>
      </c>
      <c r="AG42" s="11"/>
      <c r="AH42" s="9">
        <f t="shared" si="9"/>
        <v>0</v>
      </c>
      <c r="AI42" s="11"/>
      <c r="AJ42" s="9">
        <f t="shared" si="17"/>
        <v>0</v>
      </c>
      <c r="AK42" s="11"/>
      <c r="AL42" s="9">
        <f t="shared" si="10"/>
        <v>0</v>
      </c>
      <c r="AM42" s="10"/>
      <c r="AN42" s="12">
        <f t="shared" si="11"/>
        <v>0</v>
      </c>
      <c r="AO42" s="13">
        <f t="shared" si="18"/>
        <v>0</v>
      </c>
    </row>
    <row r="43" spans="1:41" hidden="1" x14ac:dyDescent="0.25">
      <c r="A43" s="14" t="s">
        <v>11</v>
      </c>
      <c r="B43" s="15" t="s">
        <v>56</v>
      </c>
      <c r="C43" s="42" t="s">
        <v>50</v>
      </c>
      <c r="D43" s="56">
        <v>22.32</v>
      </c>
      <c r="E43" s="70">
        <v>0</v>
      </c>
      <c r="F43" s="9">
        <f t="shared" si="12"/>
        <v>0</v>
      </c>
      <c r="G43" s="69">
        <v>0</v>
      </c>
      <c r="H43" s="9">
        <f t="shared" si="13"/>
        <v>0</v>
      </c>
      <c r="I43" s="10"/>
      <c r="J43" s="9">
        <f t="shared" si="0"/>
        <v>0</v>
      </c>
      <c r="K43" s="11"/>
      <c r="L43" s="9">
        <f t="shared" si="1"/>
        <v>0</v>
      </c>
      <c r="M43" s="10"/>
      <c r="N43" s="9">
        <f t="shared" si="14"/>
        <v>0</v>
      </c>
      <c r="O43" s="10"/>
      <c r="P43" s="9">
        <f t="shared" si="2"/>
        <v>0</v>
      </c>
      <c r="Q43" s="10"/>
      <c r="R43" s="9">
        <f t="shared" si="3"/>
        <v>0</v>
      </c>
      <c r="S43" s="10"/>
      <c r="T43" s="9">
        <f t="shared" si="4"/>
        <v>0</v>
      </c>
      <c r="U43" s="11"/>
      <c r="V43" s="9">
        <f t="shared" si="5"/>
        <v>0</v>
      </c>
      <c r="W43" s="11"/>
      <c r="X43" s="9">
        <f t="shared" si="6"/>
        <v>0</v>
      </c>
      <c r="Y43" s="10"/>
      <c r="Z43" s="9">
        <f t="shared" si="15"/>
        <v>0</v>
      </c>
      <c r="AA43" s="11"/>
      <c r="AB43" s="9">
        <f t="shared" si="16"/>
        <v>0</v>
      </c>
      <c r="AC43" s="11"/>
      <c r="AD43" s="9">
        <f t="shared" si="7"/>
        <v>0</v>
      </c>
      <c r="AE43" s="11"/>
      <c r="AF43" s="9">
        <f t="shared" si="8"/>
        <v>0</v>
      </c>
      <c r="AG43" s="11"/>
      <c r="AH43" s="9">
        <f t="shared" si="9"/>
        <v>0</v>
      </c>
      <c r="AI43" s="11"/>
      <c r="AJ43" s="9">
        <f t="shared" si="17"/>
        <v>0</v>
      </c>
      <c r="AK43" s="11"/>
      <c r="AL43" s="9">
        <f t="shared" si="10"/>
        <v>0</v>
      </c>
      <c r="AM43" s="10"/>
      <c r="AN43" s="12">
        <f t="shared" si="11"/>
        <v>0</v>
      </c>
      <c r="AO43" s="13">
        <f t="shared" si="18"/>
        <v>0</v>
      </c>
    </row>
    <row r="44" spans="1:41" hidden="1" x14ac:dyDescent="0.25">
      <c r="A44" s="14" t="s">
        <v>11</v>
      </c>
      <c r="B44" s="15" t="s">
        <v>57</v>
      </c>
      <c r="C44" s="42" t="s">
        <v>50</v>
      </c>
      <c r="D44" s="56">
        <v>22.32</v>
      </c>
      <c r="E44" s="70">
        <v>0</v>
      </c>
      <c r="F44" s="9">
        <f t="shared" si="12"/>
        <v>0</v>
      </c>
      <c r="G44" s="69">
        <v>0</v>
      </c>
      <c r="H44" s="9">
        <f t="shared" si="13"/>
        <v>0</v>
      </c>
      <c r="I44" s="10"/>
      <c r="J44" s="9">
        <f t="shared" si="0"/>
        <v>0</v>
      </c>
      <c r="K44" s="11"/>
      <c r="L44" s="9">
        <f t="shared" si="1"/>
        <v>0</v>
      </c>
      <c r="M44" s="10"/>
      <c r="N44" s="9">
        <f t="shared" si="14"/>
        <v>0</v>
      </c>
      <c r="O44" s="10"/>
      <c r="P44" s="9">
        <f t="shared" si="2"/>
        <v>0</v>
      </c>
      <c r="Q44" s="10"/>
      <c r="R44" s="9">
        <f t="shared" si="3"/>
        <v>0</v>
      </c>
      <c r="S44" s="10"/>
      <c r="T44" s="9">
        <f t="shared" si="4"/>
        <v>0</v>
      </c>
      <c r="U44" s="11"/>
      <c r="V44" s="9">
        <f t="shared" si="5"/>
        <v>0</v>
      </c>
      <c r="W44" s="11"/>
      <c r="X44" s="9">
        <f t="shared" si="6"/>
        <v>0</v>
      </c>
      <c r="Y44" s="10"/>
      <c r="Z44" s="9">
        <f t="shared" si="15"/>
        <v>0</v>
      </c>
      <c r="AA44" s="11"/>
      <c r="AB44" s="9">
        <f t="shared" si="16"/>
        <v>0</v>
      </c>
      <c r="AC44" s="11"/>
      <c r="AD44" s="9">
        <f t="shared" si="7"/>
        <v>0</v>
      </c>
      <c r="AE44" s="11"/>
      <c r="AF44" s="9">
        <f t="shared" si="8"/>
        <v>0</v>
      </c>
      <c r="AG44" s="11"/>
      <c r="AH44" s="9">
        <f t="shared" si="9"/>
        <v>0</v>
      </c>
      <c r="AI44" s="11"/>
      <c r="AJ44" s="9">
        <f t="shared" si="17"/>
        <v>0</v>
      </c>
      <c r="AK44" s="11"/>
      <c r="AL44" s="9">
        <f t="shared" si="10"/>
        <v>0</v>
      </c>
      <c r="AM44" s="10"/>
      <c r="AN44" s="12">
        <f t="shared" si="11"/>
        <v>0</v>
      </c>
      <c r="AO44" s="13">
        <f t="shared" si="18"/>
        <v>0</v>
      </c>
    </row>
    <row r="45" spans="1:41" hidden="1" x14ac:dyDescent="0.25">
      <c r="A45" s="14" t="s">
        <v>11</v>
      </c>
      <c r="B45" s="15" t="s">
        <v>58</v>
      </c>
      <c r="C45" s="42" t="s">
        <v>50</v>
      </c>
      <c r="D45" s="56">
        <v>22.32</v>
      </c>
      <c r="E45" s="70">
        <v>0</v>
      </c>
      <c r="F45" s="9">
        <f t="shared" si="12"/>
        <v>0</v>
      </c>
      <c r="G45" s="69">
        <v>0</v>
      </c>
      <c r="H45" s="9">
        <f t="shared" si="13"/>
        <v>0</v>
      </c>
      <c r="I45" s="10"/>
      <c r="J45" s="9">
        <f t="shared" si="0"/>
        <v>0</v>
      </c>
      <c r="K45" s="11"/>
      <c r="L45" s="9">
        <f t="shared" si="1"/>
        <v>0</v>
      </c>
      <c r="M45" s="10"/>
      <c r="N45" s="9">
        <f t="shared" si="14"/>
        <v>0</v>
      </c>
      <c r="O45" s="10"/>
      <c r="P45" s="9">
        <f t="shared" si="2"/>
        <v>0</v>
      </c>
      <c r="Q45" s="10"/>
      <c r="R45" s="9">
        <f t="shared" si="3"/>
        <v>0</v>
      </c>
      <c r="S45" s="10"/>
      <c r="T45" s="9">
        <f t="shared" si="4"/>
        <v>0</v>
      </c>
      <c r="U45" s="11"/>
      <c r="V45" s="9">
        <f t="shared" si="5"/>
        <v>0</v>
      </c>
      <c r="W45" s="11"/>
      <c r="X45" s="9">
        <f t="shared" si="6"/>
        <v>0</v>
      </c>
      <c r="Y45" s="10"/>
      <c r="Z45" s="9">
        <f t="shared" si="15"/>
        <v>0</v>
      </c>
      <c r="AA45" s="11"/>
      <c r="AB45" s="9">
        <f t="shared" si="16"/>
        <v>0</v>
      </c>
      <c r="AC45" s="11"/>
      <c r="AD45" s="9">
        <f t="shared" si="7"/>
        <v>0</v>
      </c>
      <c r="AE45" s="11"/>
      <c r="AF45" s="9">
        <f t="shared" si="8"/>
        <v>0</v>
      </c>
      <c r="AG45" s="11"/>
      <c r="AH45" s="9">
        <f t="shared" si="9"/>
        <v>0</v>
      </c>
      <c r="AI45" s="11"/>
      <c r="AJ45" s="9">
        <f t="shared" si="17"/>
        <v>0</v>
      </c>
      <c r="AK45" s="11"/>
      <c r="AL45" s="9">
        <f t="shared" si="10"/>
        <v>0</v>
      </c>
      <c r="AM45" s="10"/>
      <c r="AN45" s="12">
        <f t="shared" si="11"/>
        <v>0</v>
      </c>
      <c r="AO45" s="13">
        <f t="shared" si="18"/>
        <v>0</v>
      </c>
    </row>
    <row r="46" spans="1:41" hidden="1" x14ac:dyDescent="0.25">
      <c r="A46" s="14" t="s">
        <v>11</v>
      </c>
      <c r="B46" s="15" t="s">
        <v>59</v>
      </c>
      <c r="C46" s="42" t="s">
        <v>50</v>
      </c>
      <c r="D46" s="56">
        <v>22.32</v>
      </c>
      <c r="E46" s="70">
        <v>0</v>
      </c>
      <c r="F46" s="9">
        <f t="shared" si="12"/>
        <v>0</v>
      </c>
      <c r="G46" s="69">
        <v>0</v>
      </c>
      <c r="H46" s="9">
        <f t="shared" si="13"/>
        <v>0</v>
      </c>
      <c r="I46" s="10"/>
      <c r="J46" s="9">
        <f t="shared" si="0"/>
        <v>0</v>
      </c>
      <c r="K46" s="11"/>
      <c r="L46" s="9">
        <f t="shared" si="1"/>
        <v>0</v>
      </c>
      <c r="M46" s="10"/>
      <c r="N46" s="9">
        <f t="shared" si="14"/>
        <v>0</v>
      </c>
      <c r="O46" s="10"/>
      <c r="P46" s="9">
        <f t="shared" si="2"/>
        <v>0</v>
      </c>
      <c r="Q46" s="10"/>
      <c r="R46" s="9">
        <f t="shared" si="3"/>
        <v>0</v>
      </c>
      <c r="S46" s="10"/>
      <c r="T46" s="9">
        <f t="shared" si="4"/>
        <v>0</v>
      </c>
      <c r="U46" s="11"/>
      <c r="V46" s="9">
        <f t="shared" si="5"/>
        <v>0</v>
      </c>
      <c r="W46" s="11"/>
      <c r="X46" s="9">
        <f t="shared" si="6"/>
        <v>0</v>
      </c>
      <c r="Y46" s="10"/>
      <c r="Z46" s="9">
        <f t="shared" si="15"/>
        <v>0</v>
      </c>
      <c r="AA46" s="11"/>
      <c r="AB46" s="9">
        <f t="shared" si="16"/>
        <v>0</v>
      </c>
      <c r="AC46" s="11"/>
      <c r="AD46" s="9">
        <f t="shared" si="7"/>
        <v>0</v>
      </c>
      <c r="AE46" s="11"/>
      <c r="AF46" s="9">
        <f t="shared" si="8"/>
        <v>0</v>
      </c>
      <c r="AG46" s="11"/>
      <c r="AH46" s="9">
        <f t="shared" si="9"/>
        <v>0</v>
      </c>
      <c r="AI46" s="11"/>
      <c r="AJ46" s="9">
        <f t="shared" si="17"/>
        <v>0</v>
      </c>
      <c r="AK46" s="11"/>
      <c r="AL46" s="9">
        <f t="shared" si="10"/>
        <v>0</v>
      </c>
      <c r="AM46" s="10"/>
      <c r="AN46" s="12">
        <f t="shared" si="11"/>
        <v>0</v>
      </c>
      <c r="AO46" s="13">
        <f t="shared" si="18"/>
        <v>0</v>
      </c>
    </row>
    <row r="47" spans="1:41" hidden="1" x14ac:dyDescent="0.25">
      <c r="A47" s="14" t="s">
        <v>11</v>
      </c>
      <c r="B47" s="15" t="s">
        <v>60</v>
      </c>
      <c r="C47" s="42" t="s">
        <v>50</v>
      </c>
      <c r="D47" s="56">
        <v>22.32</v>
      </c>
      <c r="E47" s="70">
        <v>0</v>
      </c>
      <c r="F47" s="9">
        <f t="shared" si="12"/>
        <v>0</v>
      </c>
      <c r="G47" s="69">
        <v>0</v>
      </c>
      <c r="H47" s="9">
        <f t="shared" si="13"/>
        <v>0</v>
      </c>
      <c r="I47" s="10"/>
      <c r="J47" s="9">
        <f t="shared" si="0"/>
        <v>0</v>
      </c>
      <c r="K47" s="11"/>
      <c r="L47" s="9">
        <f t="shared" si="1"/>
        <v>0</v>
      </c>
      <c r="M47" s="10"/>
      <c r="N47" s="9">
        <f t="shared" si="14"/>
        <v>0</v>
      </c>
      <c r="O47" s="10"/>
      <c r="P47" s="9">
        <f t="shared" si="2"/>
        <v>0</v>
      </c>
      <c r="Q47" s="10"/>
      <c r="R47" s="9">
        <f t="shared" si="3"/>
        <v>0</v>
      </c>
      <c r="S47" s="10"/>
      <c r="T47" s="9">
        <f t="shared" si="4"/>
        <v>0</v>
      </c>
      <c r="U47" s="11"/>
      <c r="V47" s="9">
        <f t="shared" si="5"/>
        <v>0</v>
      </c>
      <c r="W47" s="11"/>
      <c r="X47" s="9">
        <f t="shared" si="6"/>
        <v>0</v>
      </c>
      <c r="Y47" s="10"/>
      <c r="Z47" s="9">
        <f t="shared" si="15"/>
        <v>0</v>
      </c>
      <c r="AA47" s="11"/>
      <c r="AB47" s="9">
        <f t="shared" si="16"/>
        <v>0</v>
      </c>
      <c r="AC47" s="11"/>
      <c r="AD47" s="9">
        <f t="shared" si="7"/>
        <v>0</v>
      </c>
      <c r="AE47" s="11"/>
      <c r="AF47" s="9">
        <f t="shared" si="8"/>
        <v>0</v>
      </c>
      <c r="AG47" s="11"/>
      <c r="AH47" s="9">
        <f t="shared" si="9"/>
        <v>0</v>
      </c>
      <c r="AI47" s="11"/>
      <c r="AJ47" s="9">
        <f t="shared" si="17"/>
        <v>0</v>
      </c>
      <c r="AK47" s="11"/>
      <c r="AL47" s="9">
        <f t="shared" si="10"/>
        <v>0</v>
      </c>
      <c r="AM47" s="10"/>
      <c r="AN47" s="12">
        <f t="shared" si="11"/>
        <v>0</v>
      </c>
      <c r="AO47" s="13">
        <f t="shared" si="18"/>
        <v>0</v>
      </c>
    </row>
    <row r="48" spans="1:41" hidden="1" x14ac:dyDescent="0.25">
      <c r="A48" s="14" t="s">
        <v>11</v>
      </c>
      <c r="B48" s="15" t="s">
        <v>399</v>
      </c>
      <c r="C48" s="42" t="s">
        <v>50</v>
      </c>
      <c r="D48" s="56">
        <v>23.32</v>
      </c>
      <c r="E48" s="70">
        <v>0</v>
      </c>
      <c r="F48" s="9">
        <f t="shared" si="12"/>
        <v>0</v>
      </c>
      <c r="G48" s="69">
        <v>0</v>
      </c>
      <c r="H48" s="9">
        <f t="shared" si="13"/>
        <v>0</v>
      </c>
      <c r="I48" s="10"/>
      <c r="J48" s="9">
        <f t="shared" si="0"/>
        <v>0</v>
      </c>
      <c r="K48" s="11"/>
      <c r="L48" s="9">
        <f t="shared" si="1"/>
        <v>0</v>
      </c>
      <c r="M48" s="10"/>
      <c r="N48" s="9">
        <f t="shared" si="14"/>
        <v>0</v>
      </c>
      <c r="O48" s="10"/>
      <c r="P48" s="9">
        <f t="shared" si="2"/>
        <v>0</v>
      </c>
      <c r="Q48" s="10"/>
      <c r="R48" s="9">
        <f t="shared" si="3"/>
        <v>0</v>
      </c>
      <c r="S48" s="10"/>
      <c r="T48" s="9">
        <f t="shared" si="4"/>
        <v>0</v>
      </c>
      <c r="U48" s="11"/>
      <c r="V48" s="9">
        <f t="shared" si="5"/>
        <v>0</v>
      </c>
      <c r="W48" s="11"/>
      <c r="X48" s="9">
        <f t="shared" si="6"/>
        <v>0</v>
      </c>
      <c r="Y48" s="10"/>
      <c r="Z48" s="9">
        <f t="shared" si="15"/>
        <v>0</v>
      </c>
      <c r="AA48" s="11"/>
      <c r="AB48" s="9">
        <f t="shared" si="16"/>
        <v>0</v>
      </c>
      <c r="AC48" s="11"/>
      <c r="AD48" s="9">
        <f t="shared" si="7"/>
        <v>0</v>
      </c>
      <c r="AE48" s="11"/>
      <c r="AF48" s="9">
        <f t="shared" si="8"/>
        <v>0</v>
      </c>
      <c r="AG48" s="11"/>
      <c r="AH48" s="9">
        <f t="shared" si="9"/>
        <v>0</v>
      </c>
      <c r="AI48" s="11"/>
      <c r="AJ48" s="9">
        <f t="shared" si="17"/>
        <v>0</v>
      </c>
      <c r="AK48" s="11"/>
      <c r="AL48" s="9">
        <f t="shared" si="10"/>
        <v>0</v>
      </c>
      <c r="AM48" s="10"/>
      <c r="AN48" s="12">
        <f t="shared" si="11"/>
        <v>0</v>
      </c>
      <c r="AO48" s="13">
        <f t="shared" si="18"/>
        <v>0</v>
      </c>
    </row>
    <row r="49" spans="1:41" hidden="1" x14ac:dyDescent="0.25">
      <c r="A49" s="14" t="s">
        <v>11</v>
      </c>
      <c r="B49" s="15" t="s">
        <v>61</v>
      </c>
      <c r="C49" s="42" t="s">
        <v>50</v>
      </c>
      <c r="D49" s="56">
        <v>22.32</v>
      </c>
      <c r="E49" s="70">
        <v>0</v>
      </c>
      <c r="F49" s="9">
        <f t="shared" si="12"/>
        <v>0</v>
      </c>
      <c r="G49" s="69">
        <v>0</v>
      </c>
      <c r="H49" s="9">
        <f t="shared" si="13"/>
        <v>0</v>
      </c>
      <c r="I49" s="10"/>
      <c r="J49" s="9">
        <f t="shared" si="0"/>
        <v>0</v>
      </c>
      <c r="K49" s="11"/>
      <c r="L49" s="9">
        <f t="shared" si="1"/>
        <v>0</v>
      </c>
      <c r="M49" s="10"/>
      <c r="N49" s="9">
        <f t="shared" si="14"/>
        <v>0</v>
      </c>
      <c r="O49" s="10"/>
      <c r="P49" s="9">
        <f t="shared" si="2"/>
        <v>0</v>
      </c>
      <c r="Q49" s="10"/>
      <c r="R49" s="9">
        <f t="shared" si="3"/>
        <v>0</v>
      </c>
      <c r="S49" s="10"/>
      <c r="T49" s="9">
        <f t="shared" si="4"/>
        <v>0</v>
      </c>
      <c r="U49" s="11"/>
      <c r="V49" s="9">
        <f t="shared" si="5"/>
        <v>0</v>
      </c>
      <c r="W49" s="11"/>
      <c r="X49" s="9">
        <f t="shared" si="6"/>
        <v>0</v>
      </c>
      <c r="Y49" s="10"/>
      <c r="Z49" s="9">
        <f t="shared" si="15"/>
        <v>0</v>
      </c>
      <c r="AA49" s="11"/>
      <c r="AB49" s="9">
        <f t="shared" si="16"/>
        <v>0</v>
      </c>
      <c r="AC49" s="11"/>
      <c r="AD49" s="9">
        <f t="shared" si="7"/>
        <v>0</v>
      </c>
      <c r="AE49" s="11"/>
      <c r="AF49" s="9">
        <f t="shared" si="8"/>
        <v>0</v>
      </c>
      <c r="AG49" s="11"/>
      <c r="AH49" s="9">
        <f t="shared" si="9"/>
        <v>0</v>
      </c>
      <c r="AI49" s="11"/>
      <c r="AJ49" s="9">
        <f t="shared" si="17"/>
        <v>0</v>
      </c>
      <c r="AK49" s="11"/>
      <c r="AL49" s="9">
        <f t="shared" si="10"/>
        <v>0</v>
      </c>
      <c r="AM49" s="10"/>
      <c r="AN49" s="12">
        <f t="shared" si="11"/>
        <v>0</v>
      </c>
      <c r="AO49" s="13">
        <f t="shared" si="18"/>
        <v>0</v>
      </c>
    </row>
    <row r="50" spans="1:41" hidden="1" x14ac:dyDescent="0.25">
      <c r="A50" s="14" t="s">
        <v>11</v>
      </c>
      <c r="B50" s="15" t="s">
        <v>62</v>
      </c>
      <c r="C50" s="42" t="s">
        <v>50</v>
      </c>
      <c r="D50" s="56">
        <v>22.32</v>
      </c>
      <c r="E50" s="70">
        <v>0</v>
      </c>
      <c r="F50" s="9">
        <f t="shared" si="12"/>
        <v>0</v>
      </c>
      <c r="G50" s="69">
        <v>0</v>
      </c>
      <c r="H50" s="9">
        <f t="shared" si="13"/>
        <v>0</v>
      </c>
      <c r="I50" s="10"/>
      <c r="J50" s="9">
        <f t="shared" si="0"/>
        <v>0</v>
      </c>
      <c r="K50" s="11"/>
      <c r="L50" s="9">
        <f t="shared" si="1"/>
        <v>0</v>
      </c>
      <c r="M50" s="10"/>
      <c r="N50" s="9">
        <f t="shared" si="14"/>
        <v>0</v>
      </c>
      <c r="O50" s="10"/>
      <c r="P50" s="9">
        <f t="shared" si="2"/>
        <v>0</v>
      </c>
      <c r="Q50" s="10"/>
      <c r="R50" s="9">
        <f t="shared" si="3"/>
        <v>0</v>
      </c>
      <c r="S50" s="10"/>
      <c r="T50" s="9">
        <f t="shared" si="4"/>
        <v>0</v>
      </c>
      <c r="U50" s="11"/>
      <c r="V50" s="9">
        <f t="shared" si="5"/>
        <v>0</v>
      </c>
      <c r="W50" s="11"/>
      <c r="X50" s="9">
        <f t="shared" si="6"/>
        <v>0</v>
      </c>
      <c r="Y50" s="10"/>
      <c r="Z50" s="9">
        <f t="shared" si="15"/>
        <v>0</v>
      </c>
      <c r="AA50" s="11"/>
      <c r="AB50" s="9">
        <f t="shared" si="16"/>
        <v>0</v>
      </c>
      <c r="AC50" s="11"/>
      <c r="AD50" s="9">
        <f t="shared" si="7"/>
        <v>0</v>
      </c>
      <c r="AE50" s="11"/>
      <c r="AF50" s="9">
        <f t="shared" si="8"/>
        <v>0</v>
      </c>
      <c r="AG50" s="11"/>
      <c r="AH50" s="9">
        <f t="shared" si="9"/>
        <v>0</v>
      </c>
      <c r="AI50" s="11"/>
      <c r="AJ50" s="9">
        <f t="shared" si="17"/>
        <v>0</v>
      </c>
      <c r="AK50" s="11"/>
      <c r="AL50" s="9">
        <f t="shared" si="10"/>
        <v>0</v>
      </c>
      <c r="AM50" s="10"/>
      <c r="AN50" s="12">
        <f t="shared" si="11"/>
        <v>0</v>
      </c>
      <c r="AO50" s="13">
        <f t="shared" si="18"/>
        <v>0</v>
      </c>
    </row>
    <row r="51" spans="1:41" hidden="1" x14ac:dyDescent="0.25">
      <c r="A51" s="14" t="s">
        <v>11</v>
      </c>
      <c r="B51" s="15" t="s">
        <v>400</v>
      </c>
      <c r="C51" s="42" t="s">
        <v>50</v>
      </c>
      <c r="D51" s="56">
        <v>23.32</v>
      </c>
      <c r="E51" s="70">
        <v>0</v>
      </c>
      <c r="F51" s="9">
        <f t="shared" si="12"/>
        <v>0</v>
      </c>
      <c r="G51" s="69">
        <v>0</v>
      </c>
      <c r="H51" s="9">
        <f t="shared" si="13"/>
        <v>0</v>
      </c>
      <c r="I51" s="10"/>
      <c r="J51" s="9">
        <f t="shared" si="0"/>
        <v>0</v>
      </c>
      <c r="K51" s="11"/>
      <c r="L51" s="9">
        <f t="shared" si="1"/>
        <v>0</v>
      </c>
      <c r="M51" s="10"/>
      <c r="N51" s="9">
        <f t="shared" si="14"/>
        <v>0</v>
      </c>
      <c r="O51" s="10"/>
      <c r="P51" s="9">
        <f t="shared" si="2"/>
        <v>0</v>
      </c>
      <c r="Q51" s="10"/>
      <c r="R51" s="9">
        <f t="shared" si="3"/>
        <v>0</v>
      </c>
      <c r="S51" s="10"/>
      <c r="T51" s="9">
        <f t="shared" si="4"/>
        <v>0</v>
      </c>
      <c r="U51" s="11"/>
      <c r="V51" s="9">
        <f t="shared" si="5"/>
        <v>0</v>
      </c>
      <c r="W51" s="11"/>
      <c r="X51" s="9">
        <f t="shared" si="6"/>
        <v>0</v>
      </c>
      <c r="Y51" s="10"/>
      <c r="Z51" s="9">
        <f t="shared" si="15"/>
        <v>0</v>
      </c>
      <c r="AA51" s="11"/>
      <c r="AB51" s="9">
        <f t="shared" si="16"/>
        <v>0</v>
      </c>
      <c r="AC51" s="11"/>
      <c r="AD51" s="9">
        <f t="shared" si="7"/>
        <v>0</v>
      </c>
      <c r="AE51" s="11"/>
      <c r="AF51" s="9">
        <f t="shared" si="8"/>
        <v>0</v>
      </c>
      <c r="AG51" s="11"/>
      <c r="AH51" s="9">
        <f t="shared" si="9"/>
        <v>0</v>
      </c>
      <c r="AI51" s="11"/>
      <c r="AJ51" s="9">
        <f t="shared" si="17"/>
        <v>0</v>
      </c>
      <c r="AK51" s="11"/>
      <c r="AL51" s="9">
        <f t="shared" si="10"/>
        <v>0</v>
      </c>
      <c r="AM51" s="10"/>
      <c r="AN51" s="12">
        <f t="shared" si="11"/>
        <v>0</v>
      </c>
      <c r="AO51" s="13">
        <f t="shared" si="18"/>
        <v>0</v>
      </c>
    </row>
    <row r="52" spans="1:41" hidden="1" x14ac:dyDescent="0.25">
      <c r="A52" s="14" t="s">
        <v>11</v>
      </c>
      <c r="B52" s="15" t="s">
        <v>63</v>
      </c>
      <c r="C52" s="42" t="s">
        <v>50</v>
      </c>
      <c r="D52" s="56">
        <v>22.32</v>
      </c>
      <c r="E52" s="70">
        <v>0</v>
      </c>
      <c r="F52" s="9">
        <f t="shared" si="12"/>
        <v>0</v>
      </c>
      <c r="G52" s="69">
        <v>0</v>
      </c>
      <c r="H52" s="9">
        <f t="shared" si="13"/>
        <v>0</v>
      </c>
      <c r="I52" s="10"/>
      <c r="J52" s="9">
        <f t="shared" si="0"/>
        <v>0</v>
      </c>
      <c r="K52" s="11"/>
      <c r="L52" s="9">
        <f t="shared" si="1"/>
        <v>0</v>
      </c>
      <c r="M52" s="10"/>
      <c r="N52" s="9">
        <f t="shared" si="14"/>
        <v>0</v>
      </c>
      <c r="O52" s="10"/>
      <c r="P52" s="9">
        <f t="shared" si="2"/>
        <v>0</v>
      </c>
      <c r="Q52" s="10"/>
      <c r="R52" s="9">
        <f t="shared" si="3"/>
        <v>0</v>
      </c>
      <c r="S52" s="10"/>
      <c r="T52" s="9">
        <f t="shared" si="4"/>
        <v>0</v>
      </c>
      <c r="U52" s="11"/>
      <c r="V52" s="9">
        <f t="shared" si="5"/>
        <v>0</v>
      </c>
      <c r="W52" s="11"/>
      <c r="X52" s="9">
        <f t="shared" si="6"/>
        <v>0</v>
      </c>
      <c r="Y52" s="10"/>
      <c r="Z52" s="9">
        <f t="shared" si="15"/>
        <v>0</v>
      </c>
      <c r="AA52" s="11"/>
      <c r="AB52" s="9">
        <f t="shared" si="16"/>
        <v>0</v>
      </c>
      <c r="AC52" s="11"/>
      <c r="AD52" s="9">
        <f t="shared" si="7"/>
        <v>0</v>
      </c>
      <c r="AE52" s="11"/>
      <c r="AF52" s="9">
        <f t="shared" si="8"/>
        <v>0</v>
      </c>
      <c r="AG52" s="11"/>
      <c r="AH52" s="9">
        <f t="shared" si="9"/>
        <v>0</v>
      </c>
      <c r="AI52" s="11"/>
      <c r="AJ52" s="9">
        <f t="shared" si="17"/>
        <v>0</v>
      </c>
      <c r="AK52" s="11"/>
      <c r="AL52" s="9">
        <f t="shared" si="10"/>
        <v>0</v>
      </c>
      <c r="AM52" s="10"/>
      <c r="AN52" s="12">
        <f t="shared" si="11"/>
        <v>0</v>
      </c>
      <c r="AO52" s="13">
        <f t="shared" si="18"/>
        <v>0</v>
      </c>
    </row>
    <row r="53" spans="1:41" hidden="1" x14ac:dyDescent="0.25">
      <c r="A53" s="14" t="s">
        <v>11</v>
      </c>
      <c r="B53" s="15" t="s">
        <v>64</v>
      </c>
      <c r="C53" s="42" t="s">
        <v>65</v>
      </c>
      <c r="D53" s="56">
        <v>271.77999999999997</v>
      </c>
      <c r="E53" s="70">
        <v>0</v>
      </c>
      <c r="F53" s="9">
        <f t="shared" si="12"/>
        <v>0</v>
      </c>
      <c r="G53" s="69">
        <v>0</v>
      </c>
      <c r="H53" s="9">
        <f t="shared" si="13"/>
        <v>0</v>
      </c>
      <c r="I53" s="10"/>
      <c r="J53" s="9">
        <f t="shared" si="0"/>
        <v>0</v>
      </c>
      <c r="K53" s="11"/>
      <c r="L53" s="9">
        <f t="shared" si="1"/>
        <v>0</v>
      </c>
      <c r="M53" s="10"/>
      <c r="N53" s="9">
        <f t="shared" si="14"/>
        <v>0</v>
      </c>
      <c r="O53" s="10"/>
      <c r="P53" s="9">
        <f t="shared" si="2"/>
        <v>0</v>
      </c>
      <c r="Q53" s="10"/>
      <c r="R53" s="9">
        <f t="shared" si="3"/>
        <v>0</v>
      </c>
      <c r="S53" s="10"/>
      <c r="T53" s="9">
        <f t="shared" si="4"/>
        <v>0</v>
      </c>
      <c r="U53" s="11"/>
      <c r="V53" s="9">
        <f t="shared" si="5"/>
        <v>0</v>
      </c>
      <c r="W53" s="11"/>
      <c r="X53" s="9">
        <f t="shared" si="6"/>
        <v>0</v>
      </c>
      <c r="Y53" s="10"/>
      <c r="Z53" s="9">
        <f t="shared" si="15"/>
        <v>0</v>
      </c>
      <c r="AA53" s="11"/>
      <c r="AB53" s="9">
        <f t="shared" si="16"/>
        <v>0</v>
      </c>
      <c r="AC53" s="11"/>
      <c r="AD53" s="9">
        <f t="shared" si="7"/>
        <v>0</v>
      </c>
      <c r="AE53" s="11"/>
      <c r="AF53" s="9">
        <f t="shared" si="8"/>
        <v>0</v>
      </c>
      <c r="AG53" s="11"/>
      <c r="AH53" s="9">
        <f t="shared" si="9"/>
        <v>0</v>
      </c>
      <c r="AI53" s="11"/>
      <c r="AJ53" s="9">
        <f t="shared" si="17"/>
        <v>0</v>
      </c>
      <c r="AK53" s="11"/>
      <c r="AL53" s="9">
        <f t="shared" si="10"/>
        <v>0</v>
      </c>
      <c r="AM53" s="10"/>
      <c r="AN53" s="12">
        <f t="shared" si="11"/>
        <v>0</v>
      </c>
      <c r="AO53" s="13">
        <f t="shared" si="18"/>
        <v>0</v>
      </c>
    </row>
    <row r="54" spans="1:41" hidden="1" x14ac:dyDescent="0.25">
      <c r="A54" s="14" t="s">
        <v>11</v>
      </c>
      <c r="B54" s="15" t="s">
        <v>66</v>
      </c>
      <c r="C54" s="42" t="s">
        <v>38</v>
      </c>
      <c r="D54" s="56">
        <f>243.17/25</f>
        <v>9.726799999999999</v>
      </c>
      <c r="E54" s="70">
        <v>0</v>
      </c>
      <c r="F54" s="9">
        <f t="shared" si="12"/>
        <v>0</v>
      </c>
      <c r="G54" s="69">
        <v>0</v>
      </c>
      <c r="H54" s="9">
        <f t="shared" si="13"/>
        <v>0</v>
      </c>
      <c r="I54" s="10"/>
      <c r="J54" s="9">
        <f t="shared" si="0"/>
        <v>0</v>
      </c>
      <c r="K54" s="11"/>
      <c r="L54" s="9">
        <f t="shared" si="1"/>
        <v>0</v>
      </c>
      <c r="M54" s="10"/>
      <c r="N54" s="9">
        <f t="shared" si="14"/>
        <v>0</v>
      </c>
      <c r="O54" s="10"/>
      <c r="P54" s="9">
        <f t="shared" si="2"/>
        <v>0</v>
      </c>
      <c r="Q54" s="10"/>
      <c r="R54" s="9">
        <f t="shared" si="3"/>
        <v>0</v>
      </c>
      <c r="S54" s="10"/>
      <c r="T54" s="9">
        <f t="shared" si="4"/>
        <v>0</v>
      </c>
      <c r="U54" s="11"/>
      <c r="V54" s="9">
        <f t="shared" si="5"/>
        <v>0</v>
      </c>
      <c r="W54" s="11"/>
      <c r="X54" s="9">
        <f t="shared" si="6"/>
        <v>0</v>
      </c>
      <c r="Y54" s="10"/>
      <c r="Z54" s="9">
        <f t="shared" si="15"/>
        <v>0</v>
      </c>
      <c r="AA54" s="11"/>
      <c r="AB54" s="9">
        <f t="shared" si="16"/>
        <v>0</v>
      </c>
      <c r="AC54" s="11"/>
      <c r="AD54" s="9">
        <f t="shared" si="7"/>
        <v>0</v>
      </c>
      <c r="AE54" s="11"/>
      <c r="AF54" s="9">
        <f t="shared" si="8"/>
        <v>0</v>
      </c>
      <c r="AG54" s="11"/>
      <c r="AH54" s="9">
        <f t="shared" si="9"/>
        <v>0</v>
      </c>
      <c r="AI54" s="11"/>
      <c r="AJ54" s="9">
        <f t="shared" si="17"/>
        <v>0</v>
      </c>
      <c r="AK54" s="11"/>
      <c r="AL54" s="9">
        <f t="shared" si="10"/>
        <v>0</v>
      </c>
      <c r="AM54" s="10"/>
      <c r="AN54" s="12">
        <f t="shared" si="11"/>
        <v>0</v>
      </c>
      <c r="AO54" s="13">
        <f t="shared" si="18"/>
        <v>0</v>
      </c>
    </row>
    <row r="55" spans="1:41" hidden="1" x14ac:dyDescent="0.25">
      <c r="A55" s="14" t="s">
        <v>11</v>
      </c>
      <c r="B55" s="15" t="s">
        <v>67</v>
      </c>
      <c r="C55" s="42" t="s">
        <v>38</v>
      </c>
      <c r="D55" s="56">
        <f>180.12/25</f>
        <v>7.2048000000000005</v>
      </c>
      <c r="E55" s="70">
        <v>0</v>
      </c>
      <c r="F55" s="9">
        <f t="shared" si="12"/>
        <v>0</v>
      </c>
      <c r="G55" s="69">
        <v>0</v>
      </c>
      <c r="H55" s="9">
        <f t="shared" si="13"/>
        <v>0</v>
      </c>
      <c r="I55" s="10"/>
      <c r="J55" s="9">
        <f t="shared" si="0"/>
        <v>0</v>
      </c>
      <c r="K55" s="11"/>
      <c r="L55" s="9">
        <f t="shared" si="1"/>
        <v>0</v>
      </c>
      <c r="M55" s="10"/>
      <c r="N55" s="9">
        <f t="shared" si="14"/>
        <v>0</v>
      </c>
      <c r="O55" s="10"/>
      <c r="P55" s="9">
        <f t="shared" si="2"/>
        <v>0</v>
      </c>
      <c r="Q55" s="10"/>
      <c r="R55" s="9">
        <f t="shared" si="3"/>
        <v>0</v>
      </c>
      <c r="S55" s="10"/>
      <c r="T55" s="9">
        <f t="shared" si="4"/>
        <v>0</v>
      </c>
      <c r="U55" s="11"/>
      <c r="V55" s="9">
        <f t="shared" si="5"/>
        <v>0</v>
      </c>
      <c r="W55" s="11"/>
      <c r="X55" s="9">
        <f t="shared" si="6"/>
        <v>0</v>
      </c>
      <c r="Y55" s="10"/>
      <c r="Z55" s="9">
        <f t="shared" si="15"/>
        <v>0</v>
      </c>
      <c r="AA55" s="11"/>
      <c r="AB55" s="9">
        <f t="shared" si="16"/>
        <v>0</v>
      </c>
      <c r="AC55" s="11"/>
      <c r="AD55" s="9">
        <f t="shared" si="7"/>
        <v>0</v>
      </c>
      <c r="AE55" s="11"/>
      <c r="AF55" s="9">
        <f t="shared" si="8"/>
        <v>0</v>
      </c>
      <c r="AG55" s="11"/>
      <c r="AH55" s="9">
        <f t="shared" si="9"/>
        <v>0</v>
      </c>
      <c r="AI55" s="11"/>
      <c r="AJ55" s="9">
        <f t="shared" si="17"/>
        <v>0</v>
      </c>
      <c r="AK55" s="11"/>
      <c r="AL55" s="9">
        <f t="shared" si="10"/>
        <v>0</v>
      </c>
      <c r="AM55" s="10"/>
      <c r="AN55" s="12">
        <f t="shared" si="11"/>
        <v>0</v>
      </c>
      <c r="AO55" s="13">
        <f t="shared" si="18"/>
        <v>0</v>
      </c>
    </row>
    <row r="56" spans="1:41" hidden="1" x14ac:dyDescent="0.25">
      <c r="A56" s="14" t="s">
        <v>11</v>
      </c>
      <c r="B56" s="15" t="s">
        <v>68</v>
      </c>
      <c r="C56" s="44" t="s">
        <v>69</v>
      </c>
      <c r="D56" s="56">
        <f>138.66/100</f>
        <v>1.3866000000000001</v>
      </c>
      <c r="E56" s="70">
        <v>0</v>
      </c>
      <c r="F56" s="9">
        <f t="shared" si="12"/>
        <v>0</v>
      </c>
      <c r="G56" s="69">
        <v>0</v>
      </c>
      <c r="H56" s="9">
        <f t="shared" si="13"/>
        <v>0</v>
      </c>
      <c r="I56" s="10"/>
      <c r="J56" s="9">
        <f t="shared" si="0"/>
        <v>0</v>
      </c>
      <c r="K56" s="11"/>
      <c r="L56" s="9">
        <f t="shared" si="1"/>
        <v>0</v>
      </c>
      <c r="M56" s="10"/>
      <c r="N56" s="9">
        <f t="shared" si="14"/>
        <v>0</v>
      </c>
      <c r="O56" s="10"/>
      <c r="P56" s="9">
        <f t="shared" si="2"/>
        <v>0</v>
      </c>
      <c r="Q56" s="10"/>
      <c r="R56" s="9">
        <f t="shared" si="3"/>
        <v>0</v>
      </c>
      <c r="S56" s="10"/>
      <c r="T56" s="9">
        <f t="shared" si="4"/>
        <v>0</v>
      </c>
      <c r="U56" s="11"/>
      <c r="V56" s="9">
        <f t="shared" si="5"/>
        <v>0</v>
      </c>
      <c r="W56" s="11"/>
      <c r="X56" s="9">
        <f t="shared" si="6"/>
        <v>0</v>
      </c>
      <c r="Y56" s="10"/>
      <c r="Z56" s="9">
        <f t="shared" si="15"/>
        <v>0</v>
      </c>
      <c r="AA56" s="11"/>
      <c r="AB56" s="9">
        <f t="shared" si="16"/>
        <v>0</v>
      </c>
      <c r="AC56" s="11"/>
      <c r="AD56" s="9">
        <f t="shared" si="7"/>
        <v>0</v>
      </c>
      <c r="AE56" s="11"/>
      <c r="AF56" s="9">
        <f t="shared" si="8"/>
        <v>0</v>
      </c>
      <c r="AG56" s="11"/>
      <c r="AH56" s="9">
        <f t="shared" si="9"/>
        <v>0</v>
      </c>
      <c r="AI56" s="11"/>
      <c r="AJ56" s="9">
        <f t="shared" si="17"/>
        <v>0</v>
      </c>
      <c r="AK56" s="11"/>
      <c r="AL56" s="9">
        <f t="shared" si="10"/>
        <v>0</v>
      </c>
      <c r="AM56" s="10"/>
      <c r="AN56" s="12">
        <f t="shared" si="11"/>
        <v>0</v>
      </c>
      <c r="AO56" s="13">
        <f t="shared" si="18"/>
        <v>0</v>
      </c>
    </row>
    <row r="57" spans="1:41" hidden="1" x14ac:dyDescent="0.25">
      <c r="A57" s="14" t="s">
        <v>11</v>
      </c>
      <c r="B57" s="15" t="s">
        <v>70</v>
      </c>
      <c r="C57" s="44" t="s">
        <v>69</v>
      </c>
      <c r="D57" s="56">
        <f>159/100</f>
        <v>1.59</v>
      </c>
      <c r="E57" s="70">
        <v>0</v>
      </c>
      <c r="F57" s="9">
        <f t="shared" si="12"/>
        <v>0</v>
      </c>
      <c r="G57" s="69">
        <v>100</v>
      </c>
      <c r="H57" s="9">
        <f t="shared" si="13"/>
        <v>159</v>
      </c>
      <c r="I57" s="10"/>
      <c r="J57" s="9">
        <f t="shared" si="0"/>
        <v>0</v>
      </c>
      <c r="K57" s="11"/>
      <c r="L57" s="9">
        <f t="shared" si="1"/>
        <v>0</v>
      </c>
      <c r="M57" s="10"/>
      <c r="N57" s="9">
        <f t="shared" si="14"/>
        <v>0</v>
      </c>
      <c r="O57" s="72">
        <v>100</v>
      </c>
      <c r="P57" s="9">
        <f t="shared" si="2"/>
        <v>184.44</v>
      </c>
      <c r="Q57" s="10"/>
      <c r="R57" s="9">
        <f t="shared" si="3"/>
        <v>0</v>
      </c>
      <c r="S57" s="10"/>
      <c r="T57" s="9">
        <f t="shared" si="4"/>
        <v>0</v>
      </c>
      <c r="U57" s="11"/>
      <c r="V57" s="9">
        <f t="shared" si="5"/>
        <v>0</v>
      </c>
      <c r="W57" s="11"/>
      <c r="X57" s="9">
        <f t="shared" si="6"/>
        <v>0</v>
      </c>
      <c r="Y57" s="10"/>
      <c r="Z57" s="9">
        <f t="shared" si="15"/>
        <v>0</v>
      </c>
      <c r="AA57" s="11"/>
      <c r="AB57" s="9">
        <f t="shared" si="16"/>
        <v>0</v>
      </c>
      <c r="AC57" s="11"/>
      <c r="AD57" s="9">
        <f t="shared" si="7"/>
        <v>0</v>
      </c>
      <c r="AE57" s="11"/>
      <c r="AF57" s="9">
        <f t="shared" si="8"/>
        <v>0</v>
      </c>
      <c r="AG57" s="11"/>
      <c r="AH57" s="9">
        <f t="shared" si="9"/>
        <v>0</v>
      </c>
      <c r="AI57" s="11"/>
      <c r="AJ57" s="9">
        <f t="shared" si="17"/>
        <v>0</v>
      </c>
      <c r="AK57" s="11"/>
      <c r="AL57" s="9">
        <f t="shared" si="10"/>
        <v>0</v>
      </c>
      <c r="AM57" s="10"/>
      <c r="AN57" s="12">
        <f t="shared" si="11"/>
        <v>0</v>
      </c>
      <c r="AO57" s="13">
        <f t="shared" si="18"/>
        <v>343.44</v>
      </c>
    </row>
    <row r="58" spans="1:41" hidden="1" x14ac:dyDescent="0.25">
      <c r="A58" s="14" t="s">
        <v>11</v>
      </c>
      <c r="B58" s="15" t="s">
        <v>71</v>
      </c>
      <c r="C58" s="44" t="s">
        <v>69</v>
      </c>
      <c r="D58" s="56">
        <f>162/100</f>
        <v>1.62</v>
      </c>
      <c r="E58" s="70">
        <v>0</v>
      </c>
      <c r="F58" s="9">
        <f t="shared" si="12"/>
        <v>0</v>
      </c>
      <c r="G58" s="69">
        <v>0</v>
      </c>
      <c r="H58" s="9">
        <f t="shared" si="13"/>
        <v>0</v>
      </c>
      <c r="I58" s="10"/>
      <c r="J58" s="9">
        <f t="shared" si="0"/>
        <v>0</v>
      </c>
      <c r="K58" s="11"/>
      <c r="L58" s="9">
        <f t="shared" si="1"/>
        <v>0</v>
      </c>
      <c r="M58" s="10"/>
      <c r="N58" s="9">
        <f t="shared" si="14"/>
        <v>0</v>
      </c>
      <c r="O58" s="10"/>
      <c r="P58" s="9">
        <f t="shared" si="2"/>
        <v>0</v>
      </c>
      <c r="Q58" s="10"/>
      <c r="R58" s="9">
        <f t="shared" si="3"/>
        <v>0</v>
      </c>
      <c r="S58" s="10"/>
      <c r="T58" s="9">
        <f t="shared" si="4"/>
        <v>0</v>
      </c>
      <c r="U58" s="11"/>
      <c r="V58" s="9">
        <f t="shared" si="5"/>
        <v>0</v>
      </c>
      <c r="W58" s="11"/>
      <c r="X58" s="9">
        <f t="shared" si="6"/>
        <v>0</v>
      </c>
      <c r="Y58" s="10"/>
      <c r="Z58" s="9">
        <f t="shared" si="15"/>
        <v>0</v>
      </c>
      <c r="AA58" s="11"/>
      <c r="AB58" s="9">
        <f t="shared" si="16"/>
        <v>0</v>
      </c>
      <c r="AC58" s="11"/>
      <c r="AD58" s="9">
        <f t="shared" si="7"/>
        <v>0</v>
      </c>
      <c r="AE58" s="11"/>
      <c r="AF58" s="9">
        <f t="shared" si="8"/>
        <v>0</v>
      </c>
      <c r="AG58" s="11"/>
      <c r="AH58" s="9">
        <f t="shared" si="9"/>
        <v>0</v>
      </c>
      <c r="AI58" s="11"/>
      <c r="AJ58" s="9">
        <f t="shared" si="17"/>
        <v>0</v>
      </c>
      <c r="AK58" s="11"/>
      <c r="AL58" s="9">
        <f t="shared" si="10"/>
        <v>0</v>
      </c>
      <c r="AM58" s="10"/>
      <c r="AN58" s="12">
        <f t="shared" si="11"/>
        <v>0</v>
      </c>
      <c r="AO58" s="13">
        <f t="shared" si="18"/>
        <v>0</v>
      </c>
    </row>
    <row r="59" spans="1:41" hidden="1" x14ac:dyDescent="0.25">
      <c r="A59" s="14" t="s">
        <v>11</v>
      </c>
      <c r="B59" s="15" t="s">
        <v>72</v>
      </c>
      <c r="C59" s="44" t="s">
        <v>69</v>
      </c>
      <c r="D59" s="56">
        <f>130.29/100</f>
        <v>1.3028999999999999</v>
      </c>
      <c r="E59" s="70">
        <v>0</v>
      </c>
      <c r="F59" s="9">
        <f t="shared" si="12"/>
        <v>0</v>
      </c>
      <c r="G59" s="69">
        <v>0</v>
      </c>
      <c r="H59" s="9">
        <f t="shared" si="13"/>
        <v>0</v>
      </c>
      <c r="I59" s="10"/>
      <c r="J59" s="9">
        <f t="shared" si="0"/>
        <v>0</v>
      </c>
      <c r="K59" s="11"/>
      <c r="L59" s="9">
        <f t="shared" si="1"/>
        <v>0</v>
      </c>
      <c r="M59" s="10"/>
      <c r="N59" s="9">
        <f t="shared" si="14"/>
        <v>0</v>
      </c>
      <c r="O59" s="10"/>
      <c r="P59" s="9">
        <f t="shared" si="2"/>
        <v>0</v>
      </c>
      <c r="Q59" s="10"/>
      <c r="R59" s="9">
        <f t="shared" si="3"/>
        <v>0</v>
      </c>
      <c r="S59" s="10"/>
      <c r="T59" s="9">
        <f t="shared" si="4"/>
        <v>0</v>
      </c>
      <c r="U59" s="11"/>
      <c r="V59" s="9">
        <f t="shared" si="5"/>
        <v>0</v>
      </c>
      <c r="W59" s="11"/>
      <c r="X59" s="9">
        <f t="shared" si="6"/>
        <v>0</v>
      </c>
      <c r="Y59" s="10"/>
      <c r="Z59" s="9">
        <f t="shared" si="15"/>
        <v>0</v>
      </c>
      <c r="AA59" s="11"/>
      <c r="AB59" s="9">
        <f t="shared" si="16"/>
        <v>0</v>
      </c>
      <c r="AC59" s="11"/>
      <c r="AD59" s="9">
        <f t="shared" si="7"/>
        <v>0</v>
      </c>
      <c r="AE59" s="11"/>
      <c r="AF59" s="9">
        <f t="shared" si="8"/>
        <v>0</v>
      </c>
      <c r="AG59" s="11"/>
      <c r="AH59" s="9">
        <f t="shared" si="9"/>
        <v>0</v>
      </c>
      <c r="AI59" s="11"/>
      <c r="AJ59" s="9">
        <f t="shared" si="17"/>
        <v>0</v>
      </c>
      <c r="AK59" s="11"/>
      <c r="AL59" s="9">
        <f t="shared" si="10"/>
        <v>0</v>
      </c>
      <c r="AM59" s="10"/>
      <c r="AN59" s="12">
        <f t="shared" si="11"/>
        <v>0</v>
      </c>
      <c r="AO59" s="13">
        <f t="shared" si="18"/>
        <v>0</v>
      </c>
    </row>
    <row r="60" spans="1:41" hidden="1" x14ac:dyDescent="0.25">
      <c r="A60" s="14" t="s">
        <v>11</v>
      </c>
      <c r="B60" s="15" t="s">
        <v>73</v>
      </c>
      <c r="C60" s="42" t="s">
        <v>15</v>
      </c>
      <c r="D60" s="56">
        <v>710</v>
      </c>
      <c r="E60" s="70">
        <v>0</v>
      </c>
      <c r="F60" s="9">
        <f t="shared" si="12"/>
        <v>0</v>
      </c>
      <c r="G60" s="69">
        <v>0</v>
      </c>
      <c r="H60" s="9">
        <f t="shared" si="13"/>
        <v>0</v>
      </c>
      <c r="I60" s="10"/>
      <c r="J60" s="9">
        <f t="shared" si="0"/>
        <v>0</v>
      </c>
      <c r="K60" s="11"/>
      <c r="L60" s="9">
        <f t="shared" si="1"/>
        <v>0</v>
      </c>
      <c r="M60" s="10"/>
      <c r="N60" s="9">
        <f t="shared" si="14"/>
        <v>0</v>
      </c>
      <c r="O60" s="10"/>
      <c r="P60" s="9">
        <f t="shared" si="2"/>
        <v>0</v>
      </c>
      <c r="Q60" s="10"/>
      <c r="R60" s="9">
        <f t="shared" si="3"/>
        <v>0</v>
      </c>
      <c r="S60" s="10"/>
      <c r="T60" s="9">
        <f t="shared" si="4"/>
        <v>0</v>
      </c>
      <c r="U60" s="11"/>
      <c r="V60" s="9">
        <f t="shared" si="5"/>
        <v>0</v>
      </c>
      <c r="W60" s="11"/>
      <c r="X60" s="9">
        <f t="shared" si="6"/>
        <v>0</v>
      </c>
      <c r="Y60" s="10"/>
      <c r="Z60" s="9">
        <f t="shared" si="15"/>
        <v>0</v>
      </c>
      <c r="AA60" s="11"/>
      <c r="AB60" s="9">
        <f t="shared" si="16"/>
        <v>0</v>
      </c>
      <c r="AC60" s="11"/>
      <c r="AD60" s="9">
        <f t="shared" si="7"/>
        <v>0</v>
      </c>
      <c r="AE60" s="11"/>
      <c r="AF60" s="9">
        <f t="shared" si="8"/>
        <v>0</v>
      </c>
      <c r="AG60" s="11"/>
      <c r="AH60" s="9">
        <f t="shared" si="9"/>
        <v>0</v>
      </c>
      <c r="AI60" s="11"/>
      <c r="AJ60" s="9">
        <f t="shared" si="17"/>
        <v>0</v>
      </c>
      <c r="AK60" s="11"/>
      <c r="AL60" s="9">
        <f t="shared" si="10"/>
        <v>0</v>
      </c>
      <c r="AM60" s="10"/>
      <c r="AN60" s="12">
        <f t="shared" si="11"/>
        <v>0</v>
      </c>
      <c r="AO60" s="13">
        <f t="shared" si="18"/>
        <v>0</v>
      </c>
    </row>
    <row r="61" spans="1:41" hidden="1" x14ac:dyDescent="0.25">
      <c r="A61" s="14" t="s">
        <v>11</v>
      </c>
      <c r="B61" s="15" t="s">
        <v>74</v>
      </c>
      <c r="C61" s="42" t="s">
        <v>15</v>
      </c>
      <c r="D61" s="56">
        <v>3.38</v>
      </c>
      <c r="E61" s="70">
        <v>0</v>
      </c>
      <c r="F61" s="9">
        <f t="shared" si="12"/>
        <v>0</v>
      </c>
      <c r="G61" s="69">
        <v>0</v>
      </c>
      <c r="H61" s="9">
        <f t="shared" si="13"/>
        <v>0</v>
      </c>
      <c r="I61" s="10"/>
      <c r="J61" s="9">
        <f t="shared" si="0"/>
        <v>0</v>
      </c>
      <c r="K61" s="11"/>
      <c r="L61" s="9">
        <f t="shared" si="1"/>
        <v>0</v>
      </c>
      <c r="M61" s="10"/>
      <c r="N61" s="9">
        <f t="shared" si="14"/>
        <v>0</v>
      </c>
      <c r="O61" s="10"/>
      <c r="P61" s="9">
        <f t="shared" si="2"/>
        <v>0</v>
      </c>
      <c r="Q61" s="10"/>
      <c r="R61" s="9">
        <f t="shared" si="3"/>
        <v>0</v>
      </c>
      <c r="S61" s="10"/>
      <c r="T61" s="9">
        <f t="shared" si="4"/>
        <v>0</v>
      </c>
      <c r="U61" s="11"/>
      <c r="V61" s="9">
        <f t="shared" si="5"/>
        <v>0</v>
      </c>
      <c r="W61" s="11"/>
      <c r="X61" s="9">
        <f t="shared" si="6"/>
        <v>0</v>
      </c>
      <c r="Y61" s="10"/>
      <c r="Z61" s="9">
        <f t="shared" si="15"/>
        <v>0</v>
      </c>
      <c r="AA61" s="11"/>
      <c r="AB61" s="9">
        <f t="shared" si="16"/>
        <v>0</v>
      </c>
      <c r="AC61" s="11"/>
      <c r="AD61" s="9">
        <f t="shared" si="7"/>
        <v>0</v>
      </c>
      <c r="AE61" s="11"/>
      <c r="AF61" s="9">
        <f t="shared" si="8"/>
        <v>0</v>
      </c>
      <c r="AG61" s="11"/>
      <c r="AH61" s="9">
        <f t="shared" si="9"/>
        <v>0</v>
      </c>
      <c r="AI61" s="11"/>
      <c r="AJ61" s="9">
        <f t="shared" si="17"/>
        <v>0</v>
      </c>
      <c r="AK61" s="11"/>
      <c r="AL61" s="9">
        <f t="shared" si="10"/>
        <v>0</v>
      </c>
      <c r="AM61" s="10"/>
      <c r="AN61" s="12">
        <f t="shared" si="11"/>
        <v>0</v>
      </c>
      <c r="AO61" s="13">
        <f t="shared" si="18"/>
        <v>0</v>
      </c>
    </row>
    <row r="62" spans="1:41" hidden="1" x14ac:dyDescent="0.25">
      <c r="A62" s="14" t="s">
        <v>11</v>
      </c>
      <c r="B62" s="15" t="s">
        <v>75</v>
      </c>
      <c r="C62" s="42" t="s">
        <v>76</v>
      </c>
      <c r="D62" s="56">
        <v>24.91</v>
      </c>
      <c r="E62" s="70">
        <v>0</v>
      </c>
      <c r="F62" s="9">
        <f t="shared" si="12"/>
        <v>0</v>
      </c>
      <c r="G62" s="69">
        <v>0</v>
      </c>
      <c r="H62" s="9">
        <f t="shared" si="13"/>
        <v>0</v>
      </c>
      <c r="I62" s="10"/>
      <c r="J62" s="9">
        <f t="shared" si="0"/>
        <v>0</v>
      </c>
      <c r="K62" s="11"/>
      <c r="L62" s="9">
        <f t="shared" si="1"/>
        <v>0</v>
      </c>
      <c r="M62" s="11"/>
      <c r="N62" s="9">
        <f t="shared" si="14"/>
        <v>0</v>
      </c>
      <c r="O62" s="10"/>
      <c r="P62" s="9">
        <f t="shared" si="2"/>
        <v>0</v>
      </c>
      <c r="Q62" s="10"/>
      <c r="R62" s="9">
        <f t="shared" si="3"/>
        <v>0</v>
      </c>
      <c r="S62" s="10"/>
      <c r="T62" s="9">
        <f t="shared" si="4"/>
        <v>0</v>
      </c>
      <c r="U62" s="11"/>
      <c r="V62" s="9">
        <f t="shared" si="5"/>
        <v>0</v>
      </c>
      <c r="W62" s="11"/>
      <c r="X62" s="9">
        <f t="shared" si="6"/>
        <v>0</v>
      </c>
      <c r="Y62" s="10"/>
      <c r="Z62" s="9">
        <f t="shared" si="15"/>
        <v>0</v>
      </c>
      <c r="AA62" s="11"/>
      <c r="AB62" s="9">
        <f t="shared" si="16"/>
        <v>0</v>
      </c>
      <c r="AC62" s="11"/>
      <c r="AD62" s="9">
        <f t="shared" si="7"/>
        <v>0</v>
      </c>
      <c r="AE62" s="11"/>
      <c r="AF62" s="9">
        <f t="shared" si="8"/>
        <v>0</v>
      </c>
      <c r="AG62" s="11"/>
      <c r="AH62" s="9">
        <f t="shared" si="9"/>
        <v>0</v>
      </c>
      <c r="AI62" s="11"/>
      <c r="AJ62" s="9">
        <f t="shared" si="17"/>
        <v>0</v>
      </c>
      <c r="AK62" s="11"/>
      <c r="AL62" s="9">
        <f t="shared" si="10"/>
        <v>0</v>
      </c>
      <c r="AM62" s="10"/>
      <c r="AN62" s="12">
        <f t="shared" si="11"/>
        <v>0</v>
      </c>
      <c r="AO62" s="13">
        <f t="shared" si="18"/>
        <v>0</v>
      </c>
    </row>
    <row r="63" spans="1:41" hidden="1" x14ac:dyDescent="0.25">
      <c r="A63" s="14" t="s">
        <v>11</v>
      </c>
      <c r="B63" s="15" t="s">
        <v>77</v>
      </c>
      <c r="C63" s="44" t="s">
        <v>69</v>
      </c>
      <c r="D63" s="56">
        <f>47/100</f>
        <v>0.47</v>
      </c>
      <c r="E63" s="70">
        <v>0</v>
      </c>
      <c r="F63" s="9">
        <f t="shared" si="12"/>
        <v>0</v>
      </c>
      <c r="G63" s="69">
        <v>0</v>
      </c>
      <c r="H63" s="9">
        <f t="shared" si="13"/>
        <v>0</v>
      </c>
      <c r="I63" s="10"/>
      <c r="J63" s="9">
        <f t="shared" si="0"/>
        <v>0</v>
      </c>
      <c r="K63" s="11"/>
      <c r="L63" s="9">
        <f t="shared" si="1"/>
        <v>0</v>
      </c>
      <c r="M63" s="10"/>
      <c r="N63" s="9">
        <f t="shared" si="14"/>
        <v>0</v>
      </c>
      <c r="O63" s="10"/>
      <c r="P63" s="9">
        <f t="shared" si="2"/>
        <v>0</v>
      </c>
      <c r="Q63" s="10"/>
      <c r="R63" s="9">
        <f t="shared" si="3"/>
        <v>0</v>
      </c>
      <c r="S63" s="10"/>
      <c r="T63" s="9">
        <f t="shared" si="4"/>
        <v>0</v>
      </c>
      <c r="U63" s="11"/>
      <c r="V63" s="9">
        <f t="shared" si="5"/>
        <v>0</v>
      </c>
      <c r="W63" s="11"/>
      <c r="X63" s="9">
        <f t="shared" si="6"/>
        <v>0</v>
      </c>
      <c r="Y63" s="10"/>
      <c r="Z63" s="9">
        <f t="shared" si="15"/>
        <v>0</v>
      </c>
      <c r="AA63" s="11"/>
      <c r="AB63" s="9">
        <f t="shared" si="16"/>
        <v>0</v>
      </c>
      <c r="AC63" s="11"/>
      <c r="AD63" s="9">
        <f t="shared" si="7"/>
        <v>0</v>
      </c>
      <c r="AE63" s="11"/>
      <c r="AF63" s="9">
        <f t="shared" si="8"/>
        <v>0</v>
      </c>
      <c r="AG63" s="11"/>
      <c r="AH63" s="9">
        <f t="shared" si="9"/>
        <v>0</v>
      </c>
      <c r="AI63" s="11"/>
      <c r="AJ63" s="9">
        <f t="shared" si="17"/>
        <v>0</v>
      </c>
      <c r="AK63" s="11"/>
      <c r="AL63" s="9">
        <f t="shared" si="10"/>
        <v>0</v>
      </c>
      <c r="AM63" s="10"/>
      <c r="AN63" s="12">
        <f t="shared" si="11"/>
        <v>0</v>
      </c>
      <c r="AO63" s="13">
        <f t="shared" si="18"/>
        <v>0</v>
      </c>
    </row>
    <row r="64" spans="1:41" hidden="1" x14ac:dyDescent="0.25">
      <c r="A64" s="14" t="s">
        <v>11</v>
      </c>
      <c r="B64" s="15" t="s">
        <v>78</v>
      </c>
      <c r="C64" s="42" t="s">
        <v>65</v>
      </c>
      <c r="D64" s="56">
        <v>48.78</v>
      </c>
      <c r="E64" s="70">
        <v>0</v>
      </c>
      <c r="F64" s="9">
        <f t="shared" si="12"/>
        <v>0</v>
      </c>
      <c r="G64" s="69">
        <v>0</v>
      </c>
      <c r="H64" s="9">
        <f t="shared" si="13"/>
        <v>0</v>
      </c>
      <c r="I64" s="10"/>
      <c r="J64" s="9">
        <f t="shared" si="0"/>
        <v>0</v>
      </c>
      <c r="K64" s="11"/>
      <c r="L64" s="9">
        <f t="shared" si="1"/>
        <v>0</v>
      </c>
      <c r="M64" s="10"/>
      <c r="N64" s="9">
        <f t="shared" si="14"/>
        <v>0</v>
      </c>
      <c r="O64" s="10"/>
      <c r="P64" s="9">
        <f t="shared" si="2"/>
        <v>0</v>
      </c>
      <c r="Q64" s="10"/>
      <c r="R64" s="9">
        <f t="shared" si="3"/>
        <v>0</v>
      </c>
      <c r="S64" s="10"/>
      <c r="T64" s="9">
        <f t="shared" si="4"/>
        <v>0</v>
      </c>
      <c r="U64" s="11"/>
      <c r="V64" s="9">
        <f t="shared" si="5"/>
        <v>0</v>
      </c>
      <c r="W64" s="11"/>
      <c r="X64" s="9">
        <f t="shared" si="6"/>
        <v>0</v>
      </c>
      <c r="Y64" s="10"/>
      <c r="Z64" s="9">
        <f t="shared" si="15"/>
        <v>0</v>
      </c>
      <c r="AA64" s="11"/>
      <c r="AB64" s="9">
        <f t="shared" si="16"/>
        <v>0</v>
      </c>
      <c r="AC64" s="11"/>
      <c r="AD64" s="9">
        <f t="shared" si="7"/>
        <v>0</v>
      </c>
      <c r="AE64" s="11"/>
      <c r="AF64" s="9">
        <f t="shared" si="8"/>
        <v>0</v>
      </c>
      <c r="AG64" s="11"/>
      <c r="AH64" s="9">
        <f t="shared" si="9"/>
        <v>0</v>
      </c>
      <c r="AI64" s="11"/>
      <c r="AJ64" s="9">
        <f t="shared" si="17"/>
        <v>0</v>
      </c>
      <c r="AK64" s="11"/>
      <c r="AL64" s="9">
        <f t="shared" si="10"/>
        <v>0</v>
      </c>
      <c r="AM64" s="10"/>
      <c r="AN64" s="12">
        <f t="shared" si="11"/>
        <v>0</v>
      </c>
      <c r="AO64" s="13">
        <f t="shared" si="18"/>
        <v>0</v>
      </c>
    </row>
    <row r="65" spans="1:41" hidden="1" x14ac:dyDescent="0.25">
      <c r="A65" s="14" t="s">
        <v>11</v>
      </c>
      <c r="B65" s="15" t="s">
        <v>79</v>
      </c>
      <c r="C65" s="42" t="s">
        <v>65</v>
      </c>
      <c r="D65" s="38">
        <f>59</f>
        <v>59</v>
      </c>
      <c r="E65" s="70">
        <v>0</v>
      </c>
      <c r="F65" s="9">
        <f t="shared" si="12"/>
        <v>0</v>
      </c>
      <c r="G65" s="69">
        <v>0</v>
      </c>
      <c r="H65" s="9">
        <f t="shared" si="13"/>
        <v>0</v>
      </c>
      <c r="I65" s="10"/>
      <c r="J65" s="9">
        <f t="shared" si="0"/>
        <v>0</v>
      </c>
      <c r="K65" s="11"/>
      <c r="L65" s="9">
        <f t="shared" si="1"/>
        <v>0</v>
      </c>
      <c r="M65" s="10"/>
      <c r="N65" s="9">
        <f t="shared" si="14"/>
        <v>0</v>
      </c>
      <c r="O65" s="10"/>
      <c r="P65" s="9">
        <f t="shared" si="2"/>
        <v>0</v>
      </c>
      <c r="Q65" s="10"/>
      <c r="R65" s="9">
        <f t="shared" si="3"/>
        <v>0</v>
      </c>
      <c r="S65" s="10"/>
      <c r="T65" s="9">
        <f t="shared" si="4"/>
        <v>0</v>
      </c>
      <c r="U65" s="11"/>
      <c r="V65" s="9">
        <f t="shared" si="5"/>
        <v>0</v>
      </c>
      <c r="W65" s="11"/>
      <c r="X65" s="9">
        <f t="shared" si="6"/>
        <v>0</v>
      </c>
      <c r="Y65" s="10"/>
      <c r="Z65" s="9">
        <f t="shared" si="15"/>
        <v>0</v>
      </c>
      <c r="AA65" s="11"/>
      <c r="AB65" s="9">
        <f t="shared" si="16"/>
        <v>0</v>
      </c>
      <c r="AC65" s="11"/>
      <c r="AD65" s="9">
        <f t="shared" si="7"/>
        <v>0</v>
      </c>
      <c r="AE65" s="11"/>
      <c r="AF65" s="9">
        <f t="shared" si="8"/>
        <v>0</v>
      </c>
      <c r="AG65" s="11"/>
      <c r="AH65" s="9">
        <f t="shared" si="9"/>
        <v>0</v>
      </c>
      <c r="AI65" s="11"/>
      <c r="AJ65" s="9">
        <f t="shared" si="17"/>
        <v>0</v>
      </c>
      <c r="AK65" s="11"/>
      <c r="AL65" s="9">
        <f t="shared" si="10"/>
        <v>0</v>
      </c>
      <c r="AM65" s="10"/>
      <c r="AN65" s="12">
        <f t="shared" si="11"/>
        <v>0</v>
      </c>
      <c r="AO65" s="13">
        <f t="shared" si="18"/>
        <v>0</v>
      </c>
    </row>
    <row r="66" spans="1:41" hidden="1" x14ac:dyDescent="0.25">
      <c r="A66" s="14" t="s">
        <v>11</v>
      </c>
      <c r="B66" s="15" t="s">
        <v>450</v>
      </c>
      <c r="C66" s="42" t="s">
        <v>65</v>
      </c>
      <c r="D66" s="56">
        <f>56/100</f>
        <v>0.56000000000000005</v>
      </c>
      <c r="E66" s="70">
        <v>0</v>
      </c>
      <c r="F66" s="9">
        <f t="shared" si="12"/>
        <v>0</v>
      </c>
      <c r="G66" s="69">
        <v>0</v>
      </c>
      <c r="H66" s="9">
        <f t="shared" si="13"/>
        <v>0</v>
      </c>
      <c r="I66" s="10"/>
      <c r="J66" s="9">
        <f t="shared" si="0"/>
        <v>0</v>
      </c>
      <c r="K66" s="11"/>
      <c r="L66" s="9">
        <f t="shared" si="1"/>
        <v>0</v>
      </c>
      <c r="M66" s="10"/>
      <c r="N66" s="9">
        <f t="shared" si="14"/>
        <v>0</v>
      </c>
      <c r="O66" s="10"/>
      <c r="P66" s="9">
        <f t="shared" si="2"/>
        <v>0</v>
      </c>
      <c r="Q66" s="10"/>
      <c r="R66" s="9">
        <f t="shared" si="3"/>
        <v>0</v>
      </c>
      <c r="S66" s="10"/>
      <c r="T66" s="9">
        <f t="shared" si="4"/>
        <v>0</v>
      </c>
      <c r="U66" s="11"/>
      <c r="V66" s="9">
        <f t="shared" si="5"/>
        <v>0</v>
      </c>
      <c r="W66" s="11"/>
      <c r="X66" s="9">
        <f t="shared" si="6"/>
        <v>0</v>
      </c>
      <c r="Y66" s="10"/>
      <c r="Z66" s="9">
        <f t="shared" si="15"/>
        <v>0</v>
      </c>
      <c r="AA66" s="11"/>
      <c r="AB66" s="9">
        <f t="shared" si="16"/>
        <v>0</v>
      </c>
      <c r="AC66" s="11"/>
      <c r="AD66" s="9">
        <f t="shared" si="7"/>
        <v>0</v>
      </c>
      <c r="AE66" s="11"/>
      <c r="AF66" s="9">
        <f t="shared" si="8"/>
        <v>0</v>
      </c>
      <c r="AG66" s="11"/>
      <c r="AH66" s="9">
        <f t="shared" si="9"/>
        <v>0</v>
      </c>
      <c r="AI66" s="11"/>
      <c r="AJ66" s="9">
        <f t="shared" si="17"/>
        <v>0</v>
      </c>
      <c r="AK66" s="11"/>
      <c r="AL66" s="9">
        <f t="shared" si="10"/>
        <v>0</v>
      </c>
      <c r="AM66" s="10"/>
      <c r="AN66" s="12">
        <f t="shared" si="11"/>
        <v>0</v>
      </c>
      <c r="AO66" s="13">
        <f t="shared" si="18"/>
        <v>0</v>
      </c>
    </row>
    <row r="67" spans="1:41" hidden="1" x14ac:dyDescent="0.25">
      <c r="A67" s="14" t="s">
        <v>11</v>
      </c>
      <c r="B67" s="15" t="s">
        <v>80</v>
      </c>
      <c r="C67" s="42" t="s">
        <v>65</v>
      </c>
      <c r="D67" s="56">
        <f>56/100</f>
        <v>0.56000000000000005</v>
      </c>
      <c r="E67" s="70">
        <v>0</v>
      </c>
      <c r="F67" s="9">
        <f t="shared" si="12"/>
        <v>0</v>
      </c>
      <c r="G67" s="69">
        <v>0</v>
      </c>
      <c r="H67" s="9">
        <f t="shared" si="13"/>
        <v>0</v>
      </c>
      <c r="I67" s="10"/>
      <c r="J67" s="9">
        <f t="shared" si="0"/>
        <v>0</v>
      </c>
      <c r="K67" s="11"/>
      <c r="L67" s="9">
        <f t="shared" si="1"/>
        <v>0</v>
      </c>
      <c r="M67" s="10"/>
      <c r="N67" s="9">
        <f t="shared" si="14"/>
        <v>0</v>
      </c>
      <c r="O67" s="10"/>
      <c r="P67" s="9">
        <f t="shared" si="2"/>
        <v>0</v>
      </c>
      <c r="Q67" s="10"/>
      <c r="R67" s="9">
        <f t="shared" si="3"/>
        <v>0</v>
      </c>
      <c r="S67" s="10"/>
      <c r="T67" s="9">
        <f t="shared" si="4"/>
        <v>0</v>
      </c>
      <c r="U67" s="11"/>
      <c r="V67" s="9">
        <f t="shared" si="5"/>
        <v>0</v>
      </c>
      <c r="W67" s="11"/>
      <c r="X67" s="9">
        <f t="shared" si="6"/>
        <v>0</v>
      </c>
      <c r="Y67" s="10"/>
      <c r="Z67" s="9">
        <f t="shared" si="15"/>
        <v>0</v>
      </c>
      <c r="AA67" s="11"/>
      <c r="AB67" s="9">
        <f t="shared" si="16"/>
        <v>0</v>
      </c>
      <c r="AC67" s="11"/>
      <c r="AD67" s="9">
        <f t="shared" si="7"/>
        <v>0</v>
      </c>
      <c r="AE67" s="11"/>
      <c r="AF67" s="9">
        <f t="shared" si="8"/>
        <v>0</v>
      </c>
      <c r="AG67" s="11"/>
      <c r="AH67" s="9">
        <f t="shared" si="9"/>
        <v>0</v>
      </c>
      <c r="AI67" s="11"/>
      <c r="AJ67" s="9">
        <f t="shared" si="17"/>
        <v>0</v>
      </c>
      <c r="AK67" s="11"/>
      <c r="AL67" s="9">
        <f t="shared" si="10"/>
        <v>0</v>
      </c>
      <c r="AM67" s="10"/>
      <c r="AN67" s="12">
        <f t="shared" si="11"/>
        <v>0</v>
      </c>
      <c r="AO67" s="13">
        <f t="shared" si="18"/>
        <v>0</v>
      </c>
    </row>
    <row r="68" spans="1:41" hidden="1" x14ac:dyDescent="0.25">
      <c r="A68" s="14" t="s">
        <v>11</v>
      </c>
      <c r="B68" s="15" t="s">
        <v>81</v>
      </c>
      <c r="C68" s="42" t="s">
        <v>65</v>
      </c>
      <c r="D68" s="56">
        <f>56/100</f>
        <v>0.56000000000000005</v>
      </c>
      <c r="E68" s="70">
        <v>0</v>
      </c>
      <c r="F68" s="9">
        <f t="shared" si="12"/>
        <v>0</v>
      </c>
      <c r="G68" s="69">
        <v>0</v>
      </c>
      <c r="H68" s="9">
        <f t="shared" si="13"/>
        <v>0</v>
      </c>
      <c r="I68" s="10"/>
      <c r="J68" s="9">
        <f t="shared" si="0"/>
        <v>0</v>
      </c>
      <c r="K68" s="11"/>
      <c r="L68" s="9">
        <f t="shared" si="1"/>
        <v>0</v>
      </c>
      <c r="M68" s="10"/>
      <c r="N68" s="9">
        <f t="shared" si="14"/>
        <v>0</v>
      </c>
      <c r="O68" s="10"/>
      <c r="P68" s="9">
        <f t="shared" si="2"/>
        <v>0</v>
      </c>
      <c r="Q68" s="10"/>
      <c r="R68" s="9">
        <f t="shared" si="3"/>
        <v>0</v>
      </c>
      <c r="S68" s="10"/>
      <c r="T68" s="9">
        <f t="shared" si="4"/>
        <v>0</v>
      </c>
      <c r="U68" s="11"/>
      <c r="V68" s="9">
        <f t="shared" si="5"/>
        <v>0</v>
      </c>
      <c r="W68" s="11"/>
      <c r="X68" s="9">
        <f t="shared" si="6"/>
        <v>0</v>
      </c>
      <c r="Y68" s="10"/>
      <c r="Z68" s="9">
        <f t="shared" si="15"/>
        <v>0</v>
      </c>
      <c r="AA68" s="11"/>
      <c r="AB68" s="9">
        <f t="shared" si="16"/>
        <v>0</v>
      </c>
      <c r="AC68" s="11"/>
      <c r="AD68" s="9">
        <f t="shared" si="7"/>
        <v>0</v>
      </c>
      <c r="AE68" s="11"/>
      <c r="AF68" s="9">
        <f t="shared" si="8"/>
        <v>0</v>
      </c>
      <c r="AG68" s="11"/>
      <c r="AH68" s="9">
        <f t="shared" si="9"/>
        <v>0</v>
      </c>
      <c r="AI68" s="11"/>
      <c r="AJ68" s="9">
        <f t="shared" si="17"/>
        <v>0</v>
      </c>
      <c r="AK68" s="11"/>
      <c r="AL68" s="9">
        <f t="shared" si="10"/>
        <v>0</v>
      </c>
      <c r="AM68" s="10"/>
      <c r="AN68" s="12">
        <f t="shared" si="11"/>
        <v>0</v>
      </c>
      <c r="AO68" s="13">
        <f t="shared" si="18"/>
        <v>0</v>
      </c>
    </row>
    <row r="69" spans="1:41" hidden="1" x14ac:dyDescent="0.25">
      <c r="A69" s="14" t="s">
        <v>11</v>
      </c>
      <c r="B69" s="15" t="s">
        <v>82</v>
      </c>
      <c r="C69" s="42" t="s">
        <v>83</v>
      </c>
      <c r="D69" s="56">
        <f>865.9/10</f>
        <v>86.59</v>
      </c>
      <c r="E69" s="70">
        <v>0</v>
      </c>
      <c r="F69" s="9">
        <f t="shared" si="12"/>
        <v>0</v>
      </c>
      <c r="G69" s="69">
        <v>3</v>
      </c>
      <c r="H69" s="9">
        <f t="shared" si="13"/>
        <v>259.77</v>
      </c>
      <c r="I69" s="10"/>
      <c r="J69" s="9">
        <f t="shared" si="0"/>
        <v>0</v>
      </c>
      <c r="K69" s="11"/>
      <c r="L69" s="9">
        <f t="shared" si="1"/>
        <v>0</v>
      </c>
      <c r="M69" s="71">
        <v>10</v>
      </c>
      <c r="N69" s="9">
        <f t="shared" si="14"/>
        <v>1004.4440000000001</v>
      </c>
      <c r="O69" s="72">
        <v>3</v>
      </c>
      <c r="P69" s="9">
        <f t="shared" si="2"/>
        <v>301.33319999999998</v>
      </c>
      <c r="Q69" s="10"/>
      <c r="R69" s="9">
        <f t="shared" si="3"/>
        <v>0</v>
      </c>
      <c r="S69" s="72">
        <v>2</v>
      </c>
      <c r="T69" s="9">
        <f t="shared" si="4"/>
        <v>200.8888</v>
      </c>
      <c r="U69" s="11"/>
      <c r="V69" s="9">
        <f t="shared" si="5"/>
        <v>0</v>
      </c>
      <c r="W69" s="10"/>
      <c r="X69" s="9">
        <f t="shared" si="6"/>
        <v>0</v>
      </c>
      <c r="Y69" s="10"/>
      <c r="Z69" s="9">
        <f t="shared" si="15"/>
        <v>0</v>
      </c>
      <c r="AA69" s="11"/>
      <c r="AB69" s="9">
        <f t="shared" si="16"/>
        <v>0</v>
      </c>
      <c r="AC69" s="11">
        <v>1</v>
      </c>
      <c r="AD69" s="9">
        <f t="shared" si="7"/>
        <v>100.4444</v>
      </c>
      <c r="AE69" s="11"/>
      <c r="AF69" s="9">
        <f t="shared" si="8"/>
        <v>0</v>
      </c>
      <c r="AG69" s="11"/>
      <c r="AH69" s="9">
        <f t="shared" si="9"/>
        <v>0</v>
      </c>
      <c r="AI69" s="11"/>
      <c r="AJ69" s="9">
        <f t="shared" si="17"/>
        <v>0</v>
      </c>
      <c r="AK69" s="11"/>
      <c r="AL69" s="9">
        <f t="shared" si="10"/>
        <v>0</v>
      </c>
      <c r="AM69" s="10"/>
      <c r="AN69" s="12">
        <f t="shared" si="11"/>
        <v>0</v>
      </c>
      <c r="AO69" s="13">
        <f t="shared" si="18"/>
        <v>1866.8804</v>
      </c>
    </row>
    <row r="70" spans="1:41" hidden="1" x14ac:dyDescent="0.25">
      <c r="A70" s="14" t="s">
        <v>11</v>
      </c>
      <c r="B70" s="15" t="s">
        <v>84</v>
      </c>
      <c r="C70" s="42" t="s">
        <v>65</v>
      </c>
      <c r="D70" s="56">
        <v>0.56000000000000005</v>
      </c>
      <c r="E70" s="70">
        <v>0</v>
      </c>
      <c r="F70" s="9">
        <f t="shared" si="12"/>
        <v>0</v>
      </c>
      <c r="G70" s="69">
        <v>0</v>
      </c>
      <c r="H70" s="9">
        <f t="shared" si="13"/>
        <v>0</v>
      </c>
      <c r="I70" s="10"/>
      <c r="J70" s="9">
        <f t="shared" ref="J70:J133" si="19">(I70*D70)*1.16</f>
        <v>0</v>
      </c>
      <c r="K70" s="11"/>
      <c r="L70" s="9">
        <f t="shared" ref="L70:L133" si="20">(K70*D70)*1.16</f>
        <v>0</v>
      </c>
      <c r="M70" s="11"/>
      <c r="N70" s="9">
        <f t="shared" si="14"/>
        <v>0</v>
      </c>
      <c r="O70" s="10"/>
      <c r="P70" s="9">
        <f t="shared" ref="P70:P133" si="21">(O70*D70)*1.16</f>
        <v>0</v>
      </c>
      <c r="Q70" s="10"/>
      <c r="R70" s="9">
        <f t="shared" ref="R70:R133" si="22">(Q70*D70)*1.16</f>
        <v>0</v>
      </c>
      <c r="S70" s="10"/>
      <c r="T70" s="9">
        <f t="shared" ref="T70:T133" si="23">(S70*D70)*1.16</f>
        <v>0</v>
      </c>
      <c r="U70" s="11"/>
      <c r="V70" s="9">
        <f t="shared" ref="V70:V133" si="24">(U70*D70)*1.16</f>
        <v>0</v>
      </c>
      <c r="W70" s="11"/>
      <c r="X70" s="9">
        <f t="shared" ref="X70:X133" si="25">(W70*D70)*1.16</f>
        <v>0</v>
      </c>
      <c r="Y70" s="10"/>
      <c r="Z70" s="9">
        <f t="shared" si="15"/>
        <v>0</v>
      </c>
      <c r="AA70" s="11"/>
      <c r="AB70" s="9">
        <f t="shared" si="16"/>
        <v>0</v>
      </c>
      <c r="AC70" s="11"/>
      <c r="AD70" s="9">
        <f t="shared" ref="AD70:AD133" si="26">(AC70*D70)*1.16</f>
        <v>0</v>
      </c>
      <c r="AE70" s="11"/>
      <c r="AF70" s="9">
        <f t="shared" ref="AF70:AF133" si="27">(AE70*D70)*1.16</f>
        <v>0</v>
      </c>
      <c r="AG70" s="11"/>
      <c r="AH70" s="9">
        <f t="shared" ref="AH70:AH133" si="28">(AG70*D70)*1.16</f>
        <v>0</v>
      </c>
      <c r="AI70" s="11"/>
      <c r="AJ70" s="9">
        <f t="shared" ref="AJ70:AJ133" si="29">(AI70*D70)*1.16</f>
        <v>0</v>
      </c>
      <c r="AK70" s="11"/>
      <c r="AL70" s="9">
        <f t="shared" ref="AL70:AL133" si="30">(AK70*D70)*1.16</f>
        <v>0</v>
      </c>
      <c r="AM70" s="10"/>
      <c r="AN70" s="12">
        <f t="shared" ref="AN70:AN133" si="31">(AM70*D70)*1.16</f>
        <v>0</v>
      </c>
      <c r="AO70" s="13">
        <f t="shared" si="18"/>
        <v>0</v>
      </c>
    </row>
    <row r="71" spans="1:41" hidden="1" x14ac:dyDescent="0.25">
      <c r="A71" s="14" t="s">
        <v>11</v>
      </c>
      <c r="B71" s="15" t="s">
        <v>85</v>
      </c>
      <c r="C71" s="42" t="s">
        <v>65</v>
      </c>
      <c r="D71" s="56">
        <v>59</v>
      </c>
      <c r="E71" s="70">
        <v>0</v>
      </c>
      <c r="F71" s="9">
        <f t="shared" ref="F71:F134" si="32">D71*E71</f>
        <v>0</v>
      </c>
      <c r="G71" s="69">
        <v>0</v>
      </c>
      <c r="H71" s="9">
        <f t="shared" ref="H71:H134" si="33">D71*G71</f>
        <v>0</v>
      </c>
      <c r="I71" s="10"/>
      <c r="J71" s="9">
        <f t="shared" si="19"/>
        <v>0</v>
      </c>
      <c r="K71" s="11"/>
      <c r="L71" s="9">
        <f t="shared" si="20"/>
        <v>0</v>
      </c>
      <c r="M71" s="11"/>
      <c r="N71" s="9">
        <f t="shared" ref="N71:N134" si="34">(M71*D71)*1.16</f>
        <v>0</v>
      </c>
      <c r="O71" s="10"/>
      <c r="P71" s="9">
        <f t="shared" si="21"/>
        <v>0</v>
      </c>
      <c r="Q71" s="10"/>
      <c r="R71" s="9">
        <f t="shared" si="22"/>
        <v>0</v>
      </c>
      <c r="S71" s="10"/>
      <c r="T71" s="9">
        <f t="shared" si="23"/>
        <v>0</v>
      </c>
      <c r="U71" s="11"/>
      <c r="V71" s="9">
        <f t="shared" si="24"/>
        <v>0</v>
      </c>
      <c r="W71" s="11"/>
      <c r="X71" s="9">
        <f t="shared" si="25"/>
        <v>0</v>
      </c>
      <c r="Y71" s="10"/>
      <c r="Z71" s="9">
        <f t="shared" ref="Z71:Z134" si="35">(Y71*D71)*1.16</f>
        <v>0</v>
      </c>
      <c r="AA71" s="11"/>
      <c r="AB71" s="9">
        <f t="shared" ref="AB71:AB134" si="36">(AA71*D71)*1.16</f>
        <v>0</v>
      </c>
      <c r="AC71" s="11"/>
      <c r="AD71" s="9">
        <f t="shared" si="26"/>
        <v>0</v>
      </c>
      <c r="AE71" s="11"/>
      <c r="AF71" s="9">
        <f t="shared" si="27"/>
        <v>0</v>
      </c>
      <c r="AG71" s="11"/>
      <c r="AH71" s="9">
        <f t="shared" si="28"/>
        <v>0</v>
      </c>
      <c r="AI71" s="11"/>
      <c r="AJ71" s="9">
        <f t="shared" si="29"/>
        <v>0</v>
      </c>
      <c r="AK71" s="11"/>
      <c r="AL71" s="9">
        <f t="shared" si="30"/>
        <v>0</v>
      </c>
      <c r="AM71" s="10"/>
      <c r="AN71" s="12">
        <f t="shared" si="31"/>
        <v>0</v>
      </c>
      <c r="AO71" s="13">
        <f t="shared" ref="AO71:AO134" si="37">F71+H71+J71+L71+N71+P71+R71+T71+V71+X71+Z71+AB71+AD71+AF71+AH71+AL71+AN71</f>
        <v>0</v>
      </c>
    </row>
    <row r="72" spans="1:41" hidden="1" x14ac:dyDescent="0.25">
      <c r="A72" s="14" t="s">
        <v>11</v>
      </c>
      <c r="B72" s="15" t="s">
        <v>86</v>
      </c>
      <c r="C72" s="42" t="s">
        <v>65</v>
      </c>
      <c r="D72" s="56">
        <v>0.56000000000000005</v>
      </c>
      <c r="E72" s="70">
        <v>0</v>
      </c>
      <c r="F72" s="9">
        <f t="shared" si="32"/>
        <v>0</v>
      </c>
      <c r="G72" s="69">
        <v>0</v>
      </c>
      <c r="H72" s="9">
        <f t="shared" si="33"/>
        <v>0</v>
      </c>
      <c r="I72" s="10"/>
      <c r="J72" s="9">
        <f t="shared" si="19"/>
        <v>0</v>
      </c>
      <c r="K72" s="11"/>
      <c r="L72" s="9">
        <f t="shared" si="20"/>
        <v>0</v>
      </c>
      <c r="M72" s="11"/>
      <c r="N72" s="9">
        <f t="shared" si="34"/>
        <v>0</v>
      </c>
      <c r="O72" s="10"/>
      <c r="P72" s="9">
        <f t="shared" si="21"/>
        <v>0</v>
      </c>
      <c r="Q72" s="10"/>
      <c r="R72" s="9">
        <f t="shared" si="22"/>
        <v>0</v>
      </c>
      <c r="S72" s="10"/>
      <c r="T72" s="9">
        <f t="shared" si="23"/>
        <v>0</v>
      </c>
      <c r="U72" s="11"/>
      <c r="V72" s="9">
        <f t="shared" si="24"/>
        <v>0</v>
      </c>
      <c r="W72" s="11"/>
      <c r="X72" s="9">
        <f t="shared" si="25"/>
        <v>0</v>
      </c>
      <c r="Y72" s="10"/>
      <c r="Z72" s="9">
        <f t="shared" si="35"/>
        <v>0</v>
      </c>
      <c r="AA72" s="11"/>
      <c r="AB72" s="9">
        <f t="shared" si="36"/>
        <v>0</v>
      </c>
      <c r="AC72" s="11"/>
      <c r="AD72" s="9">
        <f t="shared" si="26"/>
        <v>0</v>
      </c>
      <c r="AE72" s="11"/>
      <c r="AF72" s="9">
        <f t="shared" si="27"/>
        <v>0</v>
      </c>
      <c r="AG72" s="11"/>
      <c r="AH72" s="9">
        <f t="shared" si="28"/>
        <v>0</v>
      </c>
      <c r="AI72" s="11"/>
      <c r="AJ72" s="9">
        <f t="shared" si="29"/>
        <v>0</v>
      </c>
      <c r="AK72" s="11"/>
      <c r="AL72" s="9">
        <f t="shared" si="30"/>
        <v>0</v>
      </c>
      <c r="AM72" s="10"/>
      <c r="AN72" s="12">
        <f t="shared" si="31"/>
        <v>0</v>
      </c>
      <c r="AO72" s="13">
        <f t="shared" si="37"/>
        <v>0</v>
      </c>
    </row>
    <row r="73" spans="1:41" hidden="1" x14ac:dyDescent="0.25">
      <c r="A73" s="14" t="s">
        <v>11</v>
      </c>
      <c r="B73" s="15" t="s">
        <v>87</v>
      </c>
      <c r="C73" s="42" t="s">
        <v>65</v>
      </c>
      <c r="D73" s="56">
        <v>59</v>
      </c>
      <c r="E73" s="70">
        <v>0</v>
      </c>
      <c r="F73" s="9">
        <f t="shared" si="32"/>
        <v>0</v>
      </c>
      <c r="G73" s="69">
        <v>0</v>
      </c>
      <c r="H73" s="9">
        <f t="shared" si="33"/>
        <v>0</v>
      </c>
      <c r="I73" s="10"/>
      <c r="J73" s="9">
        <f t="shared" si="19"/>
        <v>0</v>
      </c>
      <c r="K73" s="11"/>
      <c r="L73" s="9">
        <f t="shared" si="20"/>
        <v>0</v>
      </c>
      <c r="M73" s="11"/>
      <c r="N73" s="9">
        <f t="shared" si="34"/>
        <v>0</v>
      </c>
      <c r="O73" s="10"/>
      <c r="P73" s="9">
        <f t="shared" si="21"/>
        <v>0</v>
      </c>
      <c r="Q73" s="10"/>
      <c r="R73" s="9">
        <f t="shared" si="22"/>
        <v>0</v>
      </c>
      <c r="S73" s="10"/>
      <c r="T73" s="9">
        <f t="shared" si="23"/>
        <v>0</v>
      </c>
      <c r="U73" s="11"/>
      <c r="V73" s="9">
        <f t="shared" si="24"/>
        <v>0</v>
      </c>
      <c r="W73" s="11"/>
      <c r="X73" s="9">
        <f t="shared" si="25"/>
        <v>0</v>
      </c>
      <c r="Y73" s="10"/>
      <c r="Z73" s="9">
        <f t="shared" si="35"/>
        <v>0</v>
      </c>
      <c r="AA73" s="11"/>
      <c r="AB73" s="9">
        <f t="shared" si="36"/>
        <v>0</v>
      </c>
      <c r="AC73" s="11"/>
      <c r="AD73" s="9">
        <f t="shared" si="26"/>
        <v>0</v>
      </c>
      <c r="AE73" s="11"/>
      <c r="AF73" s="9">
        <f t="shared" si="27"/>
        <v>0</v>
      </c>
      <c r="AG73" s="11"/>
      <c r="AH73" s="9">
        <f t="shared" si="28"/>
        <v>0</v>
      </c>
      <c r="AI73" s="11"/>
      <c r="AJ73" s="9">
        <f t="shared" si="29"/>
        <v>0</v>
      </c>
      <c r="AK73" s="11"/>
      <c r="AL73" s="9">
        <f t="shared" si="30"/>
        <v>0</v>
      </c>
      <c r="AM73" s="10"/>
      <c r="AN73" s="12">
        <f t="shared" si="31"/>
        <v>0</v>
      </c>
      <c r="AO73" s="13">
        <f t="shared" si="37"/>
        <v>0</v>
      </c>
    </row>
    <row r="74" spans="1:41" hidden="1" x14ac:dyDescent="0.25">
      <c r="A74" s="14" t="s">
        <v>11</v>
      </c>
      <c r="B74" s="15" t="s">
        <v>88</v>
      </c>
      <c r="C74" s="42" t="s">
        <v>65</v>
      </c>
      <c r="D74" s="56">
        <v>0.56000000000000005</v>
      </c>
      <c r="E74" s="70">
        <v>0</v>
      </c>
      <c r="F74" s="9">
        <f t="shared" si="32"/>
        <v>0</v>
      </c>
      <c r="G74" s="69">
        <v>0</v>
      </c>
      <c r="H74" s="9">
        <f t="shared" si="33"/>
        <v>0</v>
      </c>
      <c r="I74" s="10"/>
      <c r="J74" s="9">
        <f t="shared" si="19"/>
        <v>0</v>
      </c>
      <c r="K74" s="11"/>
      <c r="L74" s="9">
        <f t="shared" si="20"/>
        <v>0</v>
      </c>
      <c r="M74" s="11"/>
      <c r="N74" s="9">
        <f t="shared" si="34"/>
        <v>0</v>
      </c>
      <c r="O74" s="10"/>
      <c r="P74" s="9">
        <f t="shared" si="21"/>
        <v>0</v>
      </c>
      <c r="Q74" s="10"/>
      <c r="R74" s="9">
        <f t="shared" si="22"/>
        <v>0</v>
      </c>
      <c r="S74" s="10"/>
      <c r="T74" s="9">
        <f t="shared" si="23"/>
        <v>0</v>
      </c>
      <c r="U74" s="11"/>
      <c r="V74" s="9">
        <f t="shared" si="24"/>
        <v>0</v>
      </c>
      <c r="W74" s="11"/>
      <c r="X74" s="9">
        <f t="shared" si="25"/>
        <v>0</v>
      </c>
      <c r="Y74" s="10"/>
      <c r="Z74" s="9">
        <f t="shared" si="35"/>
        <v>0</v>
      </c>
      <c r="AA74" s="11"/>
      <c r="AB74" s="9">
        <f t="shared" si="36"/>
        <v>0</v>
      </c>
      <c r="AC74" s="11"/>
      <c r="AD74" s="9">
        <f t="shared" si="26"/>
        <v>0</v>
      </c>
      <c r="AE74" s="11"/>
      <c r="AF74" s="9">
        <f t="shared" si="27"/>
        <v>0</v>
      </c>
      <c r="AG74" s="11"/>
      <c r="AH74" s="9">
        <f t="shared" si="28"/>
        <v>0</v>
      </c>
      <c r="AI74" s="11"/>
      <c r="AJ74" s="9">
        <f t="shared" si="29"/>
        <v>0</v>
      </c>
      <c r="AK74" s="11"/>
      <c r="AL74" s="9">
        <f t="shared" si="30"/>
        <v>0</v>
      </c>
      <c r="AM74" s="10"/>
      <c r="AN74" s="12">
        <f t="shared" si="31"/>
        <v>0</v>
      </c>
      <c r="AO74" s="13">
        <f t="shared" si="37"/>
        <v>0</v>
      </c>
    </row>
    <row r="75" spans="1:41" hidden="1" x14ac:dyDescent="0.25">
      <c r="A75" s="14" t="s">
        <v>11</v>
      </c>
      <c r="B75" s="15" t="s">
        <v>89</v>
      </c>
      <c r="C75" s="42" t="s">
        <v>83</v>
      </c>
      <c r="D75" s="56">
        <v>115.85</v>
      </c>
      <c r="E75" s="70">
        <v>0</v>
      </c>
      <c r="F75" s="9">
        <f t="shared" si="32"/>
        <v>0</v>
      </c>
      <c r="G75" s="69">
        <v>0</v>
      </c>
      <c r="H75" s="9">
        <f t="shared" si="33"/>
        <v>0</v>
      </c>
      <c r="I75" s="10"/>
      <c r="J75" s="9">
        <f t="shared" si="19"/>
        <v>0</v>
      </c>
      <c r="K75" s="11"/>
      <c r="L75" s="9">
        <f t="shared" si="20"/>
        <v>0</v>
      </c>
      <c r="M75" s="11"/>
      <c r="N75" s="9">
        <f t="shared" si="34"/>
        <v>0</v>
      </c>
      <c r="O75" s="10"/>
      <c r="P75" s="9">
        <f t="shared" si="21"/>
        <v>0</v>
      </c>
      <c r="Q75" s="10"/>
      <c r="R75" s="9">
        <f t="shared" si="22"/>
        <v>0</v>
      </c>
      <c r="S75" s="10"/>
      <c r="T75" s="9">
        <f t="shared" si="23"/>
        <v>0</v>
      </c>
      <c r="U75" s="11"/>
      <c r="V75" s="9">
        <f t="shared" si="24"/>
        <v>0</v>
      </c>
      <c r="W75" s="11"/>
      <c r="X75" s="9">
        <f t="shared" si="25"/>
        <v>0</v>
      </c>
      <c r="Y75" s="10"/>
      <c r="Z75" s="9">
        <f t="shared" si="35"/>
        <v>0</v>
      </c>
      <c r="AA75" s="11"/>
      <c r="AB75" s="9">
        <f t="shared" si="36"/>
        <v>0</v>
      </c>
      <c r="AC75" s="11"/>
      <c r="AD75" s="9">
        <f t="shared" si="26"/>
        <v>0</v>
      </c>
      <c r="AE75" s="11"/>
      <c r="AF75" s="9">
        <f t="shared" si="27"/>
        <v>0</v>
      </c>
      <c r="AG75" s="11"/>
      <c r="AH75" s="9">
        <f t="shared" si="28"/>
        <v>0</v>
      </c>
      <c r="AI75" s="11"/>
      <c r="AJ75" s="9">
        <f t="shared" si="29"/>
        <v>0</v>
      </c>
      <c r="AK75" s="11"/>
      <c r="AL75" s="9">
        <f t="shared" si="30"/>
        <v>0</v>
      </c>
      <c r="AM75" s="10"/>
      <c r="AN75" s="12">
        <f t="shared" si="31"/>
        <v>0</v>
      </c>
      <c r="AO75" s="13">
        <f t="shared" si="37"/>
        <v>0</v>
      </c>
    </row>
    <row r="76" spans="1:41" hidden="1" x14ac:dyDescent="0.25">
      <c r="A76" s="14" t="s">
        <v>11</v>
      </c>
      <c r="B76" s="15" t="s">
        <v>90</v>
      </c>
      <c r="C76" s="45" t="s">
        <v>15</v>
      </c>
      <c r="D76" s="56">
        <v>2.44</v>
      </c>
      <c r="E76" s="70">
        <v>0</v>
      </c>
      <c r="F76" s="9">
        <f t="shared" si="32"/>
        <v>0</v>
      </c>
      <c r="G76" s="69">
        <v>0</v>
      </c>
      <c r="H76" s="9">
        <f t="shared" si="33"/>
        <v>0</v>
      </c>
      <c r="I76" s="10"/>
      <c r="J76" s="9">
        <f t="shared" si="19"/>
        <v>0</v>
      </c>
      <c r="K76" s="11"/>
      <c r="L76" s="9">
        <f t="shared" si="20"/>
        <v>0</v>
      </c>
      <c r="M76" s="11"/>
      <c r="N76" s="9">
        <f t="shared" si="34"/>
        <v>0</v>
      </c>
      <c r="O76" s="10"/>
      <c r="P76" s="9">
        <f t="shared" si="21"/>
        <v>0</v>
      </c>
      <c r="Q76" s="10"/>
      <c r="R76" s="9">
        <f t="shared" si="22"/>
        <v>0</v>
      </c>
      <c r="S76" s="10"/>
      <c r="T76" s="9">
        <f t="shared" si="23"/>
        <v>0</v>
      </c>
      <c r="U76" s="11"/>
      <c r="V76" s="9">
        <f t="shared" si="24"/>
        <v>0</v>
      </c>
      <c r="W76" s="11"/>
      <c r="X76" s="9">
        <f t="shared" si="25"/>
        <v>0</v>
      </c>
      <c r="Y76" s="10"/>
      <c r="Z76" s="9">
        <f t="shared" si="35"/>
        <v>0</v>
      </c>
      <c r="AA76" s="11"/>
      <c r="AB76" s="9">
        <f t="shared" si="36"/>
        <v>0</v>
      </c>
      <c r="AC76" s="11"/>
      <c r="AD76" s="9">
        <f t="shared" si="26"/>
        <v>0</v>
      </c>
      <c r="AE76" s="11"/>
      <c r="AF76" s="9">
        <f t="shared" si="27"/>
        <v>0</v>
      </c>
      <c r="AG76" s="11"/>
      <c r="AH76" s="9">
        <f t="shared" si="28"/>
        <v>0</v>
      </c>
      <c r="AI76" s="11"/>
      <c r="AJ76" s="9">
        <f t="shared" si="29"/>
        <v>0</v>
      </c>
      <c r="AK76" s="11"/>
      <c r="AL76" s="9">
        <f t="shared" si="30"/>
        <v>0</v>
      </c>
      <c r="AM76" s="10"/>
      <c r="AN76" s="12">
        <f t="shared" si="31"/>
        <v>0</v>
      </c>
      <c r="AO76" s="13">
        <f t="shared" si="37"/>
        <v>0</v>
      </c>
    </row>
    <row r="77" spans="1:41" hidden="1" x14ac:dyDescent="0.25">
      <c r="A77" s="14" t="s">
        <v>11</v>
      </c>
      <c r="B77" s="15" t="s">
        <v>91</v>
      </c>
      <c r="C77" s="45" t="s">
        <v>15</v>
      </c>
      <c r="D77" s="56">
        <v>21.37</v>
      </c>
      <c r="E77" s="70">
        <v>0</v>
      </c>
      <c r="F77" s="9">
        <f t="shared" si="32"/>
        <v>0</v>
      </c>
      <c r="G77" s="69">
        <v>0</v>
      </c>
      <c r="H77" s="9">
        <f t="shared" si="33"/>
        <v>0</v>
      </c>
      <c r="I77" s="10"/>
      <c r="J77" s="9">
        <f t="shared" si="19"/>
        <v>0</v>
      </c>
      <c r="K77" s="11"/>
      <c r="L77" s="9">
        <f t="shared" si="20"/>
        <v>0</v>
      </c>
      <c r="M77" s="11"/>
      <c r="N77" s="9">
        <f t="shared" si="34"/>
        <v>0</v>
      </c>
      <c r="O77" s="72">
        <v>1</v>
      </c>
      <c r="P77" s="9">
        <f t="shared" si="21"/>
        <v>24.789200000000001</v>
      </c>
      <c r="Q77" s="10"/>
      <c r="R77" s="9">
        <f t="shared" si="22"/>
        <v>0</v>
      </c>
      <c r="S77" s="72">
        <v>1</v>
      </c>
      <c r="T77" s="9">
        <f t="shared" si="23"/>
        <v>24.789200000000001</v>
      </c>
      <c r="U77" s="11"/>
      <c r="V77" s="9">
        <f t="shared" si="24"/>
        <v>0</v>
      </c>
      <c r="W77" s="11"/>
      <c r="X77" s="9">
        <f t="shared" si="25"/>
        <v>0</v>
      </c>
      <c r="Y77" s="10"/>
      <c r="Z77" s="9">
        <f t="shared" si="35"/>
        <v>0</v>
      </c>
      <c r="AA77" s="11"/>
      <c r="AB77" s="9">
        <f t="shared" si="36"/>
        <v>0</v>
      </c>
      <c r="AC77" s="11"/>
      <c r="AD77" s="9">
        <f t="shared" si="26"/>
        <v>0</v>
      </c>
      <c r="AE77" s="11"/>
      <c r="AF77" s="9">
        <f t="shared" si="27"/>
        <v>0</v>
      </c>
      <c r="AG77" s="11"/>
      <c r="AH77" s="9">
        <f t="shared" si="28"/>
        <v>0</v>
      </c>
      <c r="AI77" s="11"/>
      <c r="AJ77" s="9">
        <f t="shared" si="29"/>
        <v>0</v>
      </c>
      <c r="AK77" s="11"/>
      <c r="AL77" s="9">
        <f t="shared" si="30"/>
        <v>0</v>
      </c>
      <c r="AM77" s="10"/>
      <c r="AN77" s="12">
        <f t="shared" si="31"/>
        <v>0</v>
      </c>
      <c r="AO77" s="13">
        <f t="shared" si="37"/>
        <v>49.578400000000002</v>
      </c>
    </row>
    <row r="78" spans="1:41" hidden="1" x14ac:dyDescent="0.25">
      <c r="A78" s="14" t="s">
        <v>11</v>
      </c>
      <c r="B78" s="15" t="s">
        <v>92</v>
      </c>
      <c r="C78" s="45" t="s">
        <v>15</v>
      </c>
      <c r="D78" s="56">
        <v>141.99</v>
      </c>
      <c r="E78" s="70">
        <v>0</v>
      </c>
      <c r="F78" s="9">
        <f t="shared" si="32"/>
        <v>0</v>
      </c>
      <c r="G78" s="69">
        <v>0</v>
      </c>
      <c r="H78" s="9">
        <f t="shared" si="33"/>
        <v>0</v>
      </c>
      <c r="I78" s="10"/>
      <c r="J78" s="9">
        <f t="shared" si="19"/>
        <v>0</v>
      </c>
      <c r="K78" s="11"/>
      <c r="L78" s="9">
        <f t="shared" si="20"/>
        <v>0</v>
      </c>
      <c r="M78" s="11"/>
      <c r="N78" s="9">
        <f t="shared" si="34"/>
        <v>0</v>
      </c>
      <c r="O78" s="10"/>
      <c r="P78" s="9">
        <f t="shared" si="21"/>
        <v>0</v>
      </c>
      <c r="Q78" s="10"/>
      <c r="R78" s="9">
        <f t="shared" si="22"/>
        <v>0</v>
      </c>
      <c r="S78" s="10"/>
      <c r="T78" s="9">
        <f t="shared" si="23"/>
        <v>0</v>
      </c>
      <c r="U78" s="11"/>
      <c r="V78" s="9">
        <f t="shared" si="24"/>
        <v>0</v>
      </c>
      <c r="W78" s="11"/>
      <c r="X78" s="9">
        <f t="shared" si="25"/>
        <v>0</v>
      </c>
      <c r="Y78" s="10"/>
      <c r="Z78" s="9">
        <f t="shared" si="35"/>
        <v>0</v>
      </c>
      <c r="AA78" s="11"/>
      <c r="AB78" s="9">
        <f t="shared" si="36"/>
        <v>0</v>
      </c>
      <c r="AC78" s="11"/>
      <c r="AD78" s="9">
        <f t="shared" si="26"/>
        <v>0</v>
      </c>
      <c r="AE78" s="11"/>
      <c r="AF78" s="9">
        <f t="shared" si="27"/>
        <v>0</v>
      </c>
      <c r="AG78" s="11"/>
      <c r="AH78" s="9">
        <f t="shared" si="28"/>
        <v>0</v>
      </c>
      <c r="AI78" s="11"/>
      <c r="AJ78" s="9">
        <f t="shared" si="29"/>
        <v>0</v>
      </c>
      <c r="AK78" s="11"/>
      <c r="AL78" s="9">
        <f t="shared" si="30"/>
        <v>0</v>
      </c>
      <c r="AM78" s="10"/>
      <c r="AN78" s="12">
        <f t="shared" si="31"/>
        <v>0</v>
      </c>
      <c r="AO78" s="13">
        <f t="shared" si="37"/>
        <v>0</v>
      </c>
    </row>
    <row r="79" spans="1:41" hidden="1" x14ac:dyDescent="0.25">
      <c r="A79" s="14" t="s">
        <v>11</v>
      </c>
      <c r="B79" s="15" t="s">
        <v>93</v>
      </c>
      <c r="C79" s="45" t="s">
        <v>15</v>
      </c>
      <c r="D79" s="56">
        <v>15.89</v>
      </c>
      <c r="E79" s="70">
        <v>0</v>
      </c>
      <c r="F79" s="9">
        <f t="shared" si="32"/>
        <v>0</v>
      </c>
      <c r="G79" s="69">
        <v>0</v>
      </c>
      <c r="H79" s="9">
        <f t="shared" si="33"/>
        <v>0</v>
      </c>
      <c r="I79" s="10"/>
      <c r="J79" s="9">
        <f t="shared" si="19"/>
        <v>0</v>
      </c>
      <c r="K79" s="11"/>
      <c r="L79" s="9">
        <f t="shared" si="20"/>
        <v>0</v>
      </c>
      <c r="M79" s="11"/>
      <c r="N79" s="9">
        <f t="shared" si="34"/>
        <v>0</v>
      </c>
      <c r="O79" s="72">
        <v>2</v>
      </c>
      <c r="P79" s="9">
        <f t="shared" si="21"/>
        <v>36.864799999999995</v>
      </c>
      <c r="Q79" s="10"/>
      <c r="R79" s="9">
        <f t="shared" si="22"/>
        <v>0</v>
      </c>
      <c r="S79" s="10"/>
      <c r="T79" s="9">
        <f t="shared" si="23"/>
        <v>0</v>
      </c>
      <c r="U79" s="11"/>
      <c r="V79" s="9">
        <f t="shared" si="24"/>
        <v>0</v>
      </c>
      <c r="W79" s="11"/>
      <c r="X79" s="9">
        <f t="shared" si="25"/>
        <v>0</v>
      </c>
      <c r="Y79" s="10"/>
      <c r="Z79" s="9">
        <f t="shared" si="35"/>
        <v>0</v>
      </c>
      <c r="AA79" s="11"/>
      <c r="AB79" s="9">
        <f t="shared" si="36"/>
        <v>0</v>
      </c>
      <c r="AC79" s="11"/>
      <c r="AD79" s="9">
        <f t="shared" si="26"/>
        <v>0</v>
      </c>
      <c r="AE79" s="11"/>
      <c r="AF79" s="9">
        <f t="shared" si="27"/>
        <v>0</v>
      </c>
      <c r="AG79" s="11"/>
      <c r="AH79" s="9">
        <f t="shared" si="28"/>
        <v>0</v>
      </c>
      <c r="AI79" s="11"/>
      <c r="AJ79" s="9">
        <f t="shared" si="29"/>
        <v>0</v>
      </c>
      <c r="AK79" s="11"/>
      <c r="AL79" s="9">
        <f t="shared" si="30"/>
        <v>0</v>
      </c>
      <c r="AM79" s="10"/>
      <c r="AN79" s="12">
        <f t="shared" si="31"/>
        <v>0</v>
      </c>
      <c r="AO79" s="13">
        <f t="shared" si="37"/>
        <v>36.864799999999995</v>
      </c>
    </row>
    <row r="80" spans="1:41" hidden="1" x14ac:dyDescent="0.25">
      <c r="A80" s="14" t="s">
        <v>11</v>
      </c>
      <c r="B80" s="15" t="s">
        <v>94</v>
      </c>
      <c r="C80" s="45" t="s">
        <v>15</v>
      </c>
      <c r="D80" s="56">
        <v>17.559999999999999</v>
      </c>
      <c r="E80" s="70">
        <v>0</v>
      </c>
      <c r="F80" s="9">
        <f t="shared" si="32"/>
        <v>0</v>
      </c>
      <c r="G80" s="69">
        <v>0</v>
      </c>
      <c r="H80" s="9">
        <f t="shared" si="33"/>
        <v>0</v>
      </c>
      <c r="I80" s="10"/>
      <c r="J80" s="9">
        <f t="shared" si="19"/>
        <v>0</v>
      </c>
      <c r="K80" s="11"/>
      <c r="L80" s="9">
        <f t="shared" si="20"/>
        <v>0</v>
      </c>
      <c r="M80" s="11"/>
      <c r="N80" s="9">
        <f t="shared" si="34"/>
        <v>0</v>
      </c>
      <c r="O80" s="10"/>
      <c r="P80" s="9">
        <f t="shared" si="21"/>
        <v>0</v>
      </c>
      <c r="Q80" s="10"/>
      <c r="R80" s="9">
        <f t="shared" si="22"/>
        <v>0</v>
      </c>
      <c r="S80" s="10"/>
      <c r="T80" s="9">
        <f t="shared" si="23"/>
        <v>0</v>
      </c>
      <c r="U80" s="11"/>
      <c r="V80" s="9">
        <f t="shared" si="24"/>
        <v>0</v>
      </c>
      <c r="W80" s="11"/>
      <c r="X80" s="9">
        <f t="shared" si="25"/>
        <v>0</v>
      </c>
      <c r="Y80" s="10"/>
      <c r="Z80" s="9">
        <f t="shared" si="35"/>
        <v>0</v>
      </c>
      <c r="AA80" s="11"/>
      <c r="AB80" s="9">
        <f t="shared" si="36"/>
        <v>0</v>
      </c>
      <c r="AC80" s="11"/>
      <c r="AD80" s="9">
        <f t="shared" si="26"/>
        <v>0</v>
      </c>
      <c r="AE80" s="11"/>
      <c r="AF80" s="9">
        <f t="shared" si="27"/>
        <v>0</v>
      </c>
      <c r="AG80" s="11"/>
      <c r="AH80" s="9">
        <f t="shared" si="28"/>
        <v>0</v>
      </c>
      <c r="AI80" s="11"/>
      <c r="AJ80" s="9">
        <f t="shared" si="29"/>
        <v>0</v>
      </c>
      <c r="AK80" s="11"/>
      <c r="AL80" s="9">
        <f t="shared" si="30"/>
        <v>0</v>
      </c>
      <c r="AM80" s="10"/>
      <c r="AN80" s="12">
        <f t="shared" si="31"/>
        <v>0</v>
      </c>
      <c r="AO80" s="13">
        <f t="shared" si="37"/>
        <v>0</v>
      </c>
    </row>
    <row r="81" spans="1:41" hidden="1" x14ac:dyDescent="0.25">
      <c r="A81" s="14" t="s">
        <v>11</v>
      </c>
      <c r="B81" s="15" t="s">
        <v>95</v>
      </c>
      <c r="C81" s="45" t="s">
        <v>15</v>
      </c>
      <c r="D81" s="56">
        <v>12.13</v>
      </c>
      <c r="E81" s="70">
        <v>0</v>
      </c>
      <c r="F81" s="9">
        <f t="shared" si="32"/>
        <v>0</v>
      </c>
      <c r="G81" s="69">
        <v>0</v>
      </c>
      <c r="H81" s="9">
        <f t="shared" si="33"/>
        <v>0</v>
      </c>
      <c r="I81" s="10"/>
      <c r="J81" s="9">
        <f t="shared" si="19"/>
        <v>0</v>
      </c>
      <c r="K81" s="11"/>
      <c r="L81" s="9">
        <f t="shared" si="20"/>
        <v>0</v>
      </c>
      <c r="M81" s="11"/>
      <c r="N81" s="9">
        <f t="shared" si="34"/>
        <v>0</v>
      </c>
      <c r="O81" s="10"/>
      <c r="P81" s="9">
        <f t="shared" si="21"/>
        <v>0</v>
      </c>
      <c r="Q81" s="10"/>
      <c r="R81" s="9">
        <f t="shared" si="22"/>
        <v>0</v>
      </c>
      <c r="S81" s="10"/>
      <c r="T81" s="9">
        <f t="shared" si="23"/>
        <v>0</v>
      </c>
      <c r="U81" s="11"/>
      <c r="V81" s="9">
        <f t="shared" si="24"/>
        <v>0</v>
      </c>
      <c r="W81" s="11"/>
      <c r="X81" s="9">
        <f t="shared" si="25"/>
        <v>0</v>
      </c>
      <c r="Y81" s="10"/>
      <c r="Z81" s="9">
        <f t="shared" si="35"/>
        <v>0</v>
      </c>
      <c r="AA81" s="11"/>
      <c r="AB81" s="9">
        <f t="shared" si="36"/>
        <v>0</v>
      </c>
      <c r="AC81" s="11"/>
      <c r="AD81" s="9">
        <f t="shared" si="26"/>
        <v>0</v>
      </c>
      <c r="AE81" s="11"/>
      <c r="AF81" s="9">
        <f t="shared" si="27"/>
        <v>0</v>
      </c>
      <c r="AG81" s="11"/>
      <c r="AH81" s="9">
        <f t="shared" si="28"/>
        <v>0</v>
      </c>
      <c r="AI81" s="11"/>
      <c r="AJ81" s="9">
        <f t="shared" si="29"/>
        <v>0</v>
      </c>
      <c r="AK81" s="11"/>
      <c r="AL81" s="9">
        <f t="shared" si="30"/>
        <v>0</v>
      </c>
      <c r="AM81" s="10"/>
      <c r="AN81" s="12">
        <f t="shared" si="31"/>
        <v>0</v>
      </c>
      <c r="AO81" s="13">
        <f t="shared" si="37"/>
        <v>0</v>
      </c>
    </row>
    <row r="82" spans="1:41" hidden="1" x14ac:dyDescent="0.25">
      <c r="A82" s="14" t="s">
        <v>11</v>
      </c>
      <c r="B82" s="15" t="s">
        <v>96</v>
      </c>
      <c r="C82" s="45" t="s">
        <v>25</v>
      </c>
      <c r="D82" s="56">
        <v>465</v>
      </c>
      <c r="E82" s="70">
        <v>0</v>
      </c>
      <c r="F82" s="9">
        <f t="shared" si="32"/>
        <v>0</v>
      </c>
      <c r="G82" s="69">
        <v>0</v>
      </c>
      <c r="H82" s="9">
        <f t="shared" si="33"/>
        <v>0</v>
      </c>
      <c r="I82" s="10"/>
      <c r="J82" s="9">
        <f t="shared" si="19"/>
        <v>0</v>
      </c>
      <c r="K82" s="11"/>
      <c r="L82" s="9">
        <f t="shared" si="20"/>
        <v>0</v>
      </c>
      <c r="M82" s="11"/>
      <c r="N82" s="9">
        <f t="shared" si="34"/>
        <v>0</v>
      </c>
      <c r="O82" s="10"/>
      <c r="P82" s="9">
        <f t="shared" si="21"/>
        <v>0</v>
      </c>
      <c r="Q82" s="10"/>
      <c r="R82" s="9">
        <f t="shared" si="22"/>
        <v>0</v>
      </c>
      <c r="S82" s="10"/>
      <c r="T82" s="9">
        <f t="shared" si="23"/>
        <v>0</v>
      </c>
      <c r="U82" s="11"/>
      <c r="V82" s="9">
        <f t="shared" si="24"/>
        <v>0</v>
      </c>
      <c r="W82" s="11"/>
      <c r="X82" s="9">
        <f t="shared" si="25"/>
        <v>0</v>
      </c>
      <c r="Y82" s="10"/>
      <c r="Z82" s="9">
        <f t="shared" si="35"/>
        <v>0</v>
      </c>
      <c r="AA82" s="11"/>
      <c r="AB82" s="9">
        <f t="shared" si="36"/>
        <v>0</v>
      </c>
      <c r="AC82" s="11"/>
      <c r="AD82" s="9">
        <f t="shared" si="26"/>
        <v>0</v>
      </c>
      <c r="AE82" s="11"/>
      <c r="AF82" s="9">
        <f t="shared" si="27"/>
        <v>0</v>
      </c>
      <c r="AG82" s="11"/>
      <c r="AH82" s="9">
        <f t="shared" si="28"/>
        <v>0</v>
      </c>
      <c r="AI82" s="11"/>
      <c r="AJ82" s="9">
        <f t="shared" si="29"/>
        <v>0</v>
      </c>
      <c r="AK82" s="11"/>
      <c r="AL82" s="9">
        <f t="shared" si="30"/>
        <v>0</v>
      </c>
      <c r="AM82" s="10"/>
      <c r="AN82" s="12">
        <f t="shared" si="31"/>
        <v>0</v>
      </c>
      <c r="AO82" s="13">
        <f t="shared" si="37"/>
        <v>0</v>
      </c>
    </row>
    <row r="83" spans="1:41" hidden="1" x14ac:dyDescent="0.25">
      <c r="A83" s="14" t="s">
        <v>11</v>
      </c>
      <c r="B83" s="15" t="s">
        <v>97</v>
      </c>
      <c r="C83" s="45" t="s">
        <v>15</v>
      </c>
      <c r="D83" s="56">
        <f>6.68</f>
        <v>6.68</v>
      </c>
      <c r="E83" s="70">
        <v>0</v>
      </c>
      <c r="F83" s="9">
        <f t="shared" si="32"/>
        <v>0</v>
      </c>
      <c r="G83" s="69">
        <v>0</v>
      </c>
      <c r="H83" s="9">
        <f t="shared" si="33"/>
        <v>0</v>
      </c>
      <c r="I83" s="10"/>
      <c r="J83" s="9">
        <f t="shared" si="19"/>
        <v>0</v>
      </c>
      <c r="K83" s="11"/>
      <c r="L83" s="9">
        <f t="shared" si="20"/>
        <v>0</v>
      </c>
      <c r="M83" s="11"/>
      <c r="N83" s="9">
        <f t="shared" si="34"/>
        <v>0</v>
      </c>
      <c r="O83" s="10"/>
      <c r="P83" s="9">
        <f t="shared" si="21"/>
        <v>0</v>
      </c>
      <c r="Q83" s="10"/>
      <c r="R83" s="9">
        <f t="shared" si="22"/>
        <v>0</v>
      </c>
      <c r="S83" s="10"/>
      <c r="T83" s="9">
        <f t="shared" si="23"/>
        <v>0</v>
      </c>
      <c r="U83" s="11"/>
      <c r="V83" s="9">
        <f t="shared" si="24"/>
        <v>0</v>
      </c>
      <c r="W83" s="11"/>
      <c r="X83" s="9">
        <f t="shared" si="25"/>
        <v>0</v>
      </c>
      <c r="Y83" s="10"/>
      <c r="Z83" s="9">
        <f t="shared" si="35"/>
        <v>0</v>
      </c>
      <c r="AA83" s="11"/>
      <c r="AB83" s="9">
        <f t="shared" si="36"/>
        <v>0</v>
      </c>
      <c r="AC83" s="11"/>
      <c r="AD83" s="9">
        <f t="shared" si="26"/>
        <v>0</v>
      </c>
      <c r="AE83" s="11"/>
      <c r="AF83" s="9">
        <f t="shared" si="27"/>
        <v>0</v>
      </c>
      <c r="AG83" s="11"/>
      <c r="AH83" s="9">
        <f t="shared" si="28"/>
        <v>0</v>
      </c>
      <c r="AI83" s="11"/>
      <c r="AJ83" s="9">
        <f t="shared" si="29"/>
        <v>0</v>
      </c>
      <c r="AK83" s="11"/>
      <c r="AL83" s="9">
        <f t="shared" si="30"/>
        <v>0</v>
      </c>
      <c r="AM83" s="10"/>
      <c r="AN83" s="12">
        <f t="shared" si="31"/>
        <v>0</v>
      </c>
      <c r="AO83" s="13">
        <f t="shared" si="37"/>
        <v>0</v>
      </c>
    </row>
    <row r="84" spans="1:41" hidden="1" x14ac:dyDescent="0.25">
      <c r="A84" s="14" t="s">
        <v>11</v>
      </c>
      <c r="B84" s="15" t="s">
        <v>451</v>
      </c>
      <c r="C84" s="45" t="s">
        <v>34</v>
      </c>
      <c r="D84" s="56">
        <v>76.77</v>
      </c>
      <c r="E84" s="70">
        <v>0</v>
      </c>
      <c r="F84" s="9">
        <f t="shared" si="32"/>
        <v>0</v>
      </c>
      <c r="G84" s="69">
        <v>1</v>
      </c>
      <c r="H84" s="9">
        <f t="shared" si="33"/>
        <v>76.77</v>
      </c>
      <c r="I84" s="10"/>
      <c r="J84" s="9">
        <f t="shared" si="19"/>
        <v>0</v>
      </c>
      <c r="K84" s="11"/>
      <c r="L84" s="9">
        <f t="shared" si="20"/>
        <v>0</v>
      </c>
      <c r="M84" s="71">
        <v>1</v>
      </c>
      <c r="N84" s="9">
        <f t="shared" si="34"/>
        <v>89.05319999999999</v>
      </c>
      <c r="O84" s="72">
        <v>1</v>
      </c>
      <c r="P84" s="9">
        <f t="shared" si="21"/>
        <v>89.05319999999999</v>
      </c>
      <c r="Q84" s="10"/>
      <c r="R84" s="9">
        <f t="shared" si="22"/>
        <v>0</v>
      </c>
      <c r="S84" s="72">
        <v>1</v>
      </c>
      <c r="T84" s="9">
        <f t="shared" si="23"/>
        <v>89.05319999999999</v>
      </c>
      <c r="U84" s="11"/>
      <c r="V84" s="9">
        <f t="shared" si="24"/>
        <v>0</v>
      </c>
      <c r="W84" s="11"/>
      <c r="X84" s="9">
        <f t="shared" si="25"/>
        <v>0</v>
      </c>
      <c r="Y84" s="10"/>
      <c r="Z84" s="9">
        <f t="shared" si="35"/>
        <v>0</v>
      </c>
      <c r="AA84" s="11"/>
      <c r="AB84" s="9">
        <f t="shared" si="36"/>
        <v>0</v>
      </c>
      <c r="AC84" s="11"/>
      <c r="AD84" s="9">
        <f t="shared" si="26"/>
        <v>0</v>
      </c>
      <c r="AE84" s="11"/>
      <c r="AF84" s="9">
        <f t="shared" si="27"/>
        <v>0</v>
      </c>
      <c r="AG84" s="11"/>
      <c r="AH84" s="9">
        <f t="shared" si="28"/>
        <v>0</v>
      </c>
      <c r="AI84" s="11"/>
      <c r="AJ84" s="9">
        <f t="shared" si="29"/>
        <v>0</v>
      </c>
      <c r="AK84" s="11"/>
      <c r="AL84" s="9">
        <f t="shared" si="30"/>
        <v>0</v>
      </c>
      <c r="AM84" s="10"/>
      <c r="AN84" s="12">
        <f t="shared" si="31"/>
        <v>0</v>
      </c>
      <c r="AO84" s="13">
        <f t="shared" si="37"/>
        <v>343.92959999999999</v>
      </c>
    </row>
    <row r="85" spans="1:41" hidden="1" x14ac:dyDescent="0.25">
      <c r="A85" s="14" t="s">
        <v>11</v>
      </c>
      <c r="B85" s="15" t="s">
        <v>98</v>
      </c>
      <c r="C85" s="45" t="s">
        <v>31</v>
      </c>
      <c r="D85" s="56">
        <f>176/50</f>
        <v>3.52</v>
      </c>
      <c r="E85" s="70">
        <v>0</v>
      </c>
      <c r="F85" s="9">
        <f t="shared" si="32"/>
        <v>0</v>
      </c>
      <c r="G85" s="69">
        <v>0</v>
      </c>
      <c r="H85" s="9">
        <f t="shared" si="33"/>
        <v>0</v>
      </c>
      <c r="I85" s="10"/>
      <c r="J85" s="9">
        <f t="shared" si="19"/>
        <v>0</v>
      </c>
      <c r="K85" s="11"/>
      <c r="L85" s="9">
        <f t="shared" si="20"/>
        <v>0</v>
      </c>
      <c r="M85" s="11"/>
      <c r="N85" s="9">
        <f t="shared" si="34"/>
        <v>0</v>
      </c>
      <c r="O85" s="10"/>
      <c r="P85" s="9">
        <f t="shared" si="21"/>
        <v>0</v>
      </c>
      <c r="Q85" s="10"/>
      <c r="R85" s="9">
        <f t="shared" si="22"/>
        <v>0</v>
      </c>
      <c r="S85" s="72">
        <v>50</v>
      </c>
      <c r="T85" s="9">
        <f t="shared" si="23"/>
        <v>204.16</v>
      </c>
      <c r="U85" s="11"/>
      <c r="V85" s="9">
        <f t="shared" si="24"/>
        <v>0</v>
      </c>
      <c r="W85" s="11"/>
      <c r="X85" s="9">
        <f t="shared" si="25"/>
        <v>0</v>
      </c>
      <c r="Y85" s="10"/>
      <c r="Z85" s="9">
        <f t="shared" si="35"/>
        <v>0</v>
      </c>
      <c r="AA85" s="11"/>
      <c r="AB85" s="9">
        <f t="shared" si="36"/>
        <v>0</v>
      </c>
      <c r="AC85" s="11"/>
      <c r="AD85" s="9">
        <f t="shared" si="26"/>
        <v>0</v>
      </c>
      <c r="AE85" s="11"/>
      <c r="AF85" s="9">
        <f t="shared" si="27"/>
        <v>0</v>
      </c>
      <c r="AG85" s="11"/>
      <c r="AH85" s="9">
        <f t="shared" si="28"/>
        <v>0</v>
      </c>
      <c r="AI85" s="11"/>
      <c r="AJ85" s="9">
        <f t="shared" si="29"/>
        <v>0</v>
      </c>
      <c r="AK85" s="11"/>
      <c r="AL85" s="9">
        <f t="shared" si="30"/>
        <v>0</v>
      </c>
      <c r="AM85" s="10"/>
      <c r="AN85" s="12">
        <f t="shared" si="31"/>
        <v>0</v>
      </c>
      <c r="AO85" s="13">
        <f t="shared" si="37"/>
        <v>204.16</v>
      </c>
    </row>
    <row r="86" spans="1:41" hidden="1" x14ac:dyDescent="0.25">
      <c r="A86" s="14" t="s">
        <v>11</v>
      </c>
      <c r="B86" s="15" t="s">
        <v>99</v>
      </c>
      <c r="C86" s="45" t="s">
        <v>100</v>
      </c>
      <c r="D86" s="56">
        <f>122.88/12</f>
        <v>10.24</v>
      </c>
      <c r="E86" s="70">
        <v>0</v>
      </c>
      <c r="F86" s="9">
        <f t="shared" si="32"/>
        <v>0</v>
      </c>
      <c r="G86" s="69">
        <v>0</v>
      </c>
      <c r="H86" s="9">
        <f t="shared" si="33"/>
        <v>0</v>
      </c>
      <c r="I86" s="10"/>
      <c r="J86" s="9">
        <f t="shared" si="19"/>
        <v>0</v>
      </c>
      <c r="K86" s="11"/>
      <c r="L86" s="9">
        <f t="shared" si="20"/>
        <v>0</v>
      </c>
      <c r="M86" s="11"/>
      <c r="N86" s="9">
        <f t="shared" si="34"/>
        <v>0</v>
      </c>
      <c r="O86" s="10"/>
      <c r="P86" s="9">
        <f t="shared" si="21"/>
        <v>0</v>
      </c>
      <c r="Q86" s="10"/>
      <c r="R86" s="9">
        <f t="shared" si="22"/>
        <v>0</v>
      </c>
      <c r="S86" s="10"/>
      <c r="T86" s="9">
        <f t="shared" si="23"/>
        <v>0</v>
      </c>
      <c r="U86" s="11"/>
      <c r="V86" s="9">
        <f t="shared" si="24"/>
        <v>0</v>
      </c>
      <c r="W86" s="11"/>
      <c r="X86" s="9">
        <f t="shared" si="25"/>
        <v>0</v>
      </c>
      <c r="Y86" s="10"/>
      <c r="Z86" s="9">
        <f t="shared" si="35"/>
        <v>0</v>
      </c>
      <c r="AA86" s="11"/>
      <c r="AB86" s="9">
        <f t="shared" si="36"/>
        <v>0</v>
      </c>
      <c r="AC86" s="11"/>
      <c r="AD86" s="9">
        <f t="shared" si="26"/>
        <v>0</v>
      </c>
      <c r="AE86" s="11"/>
      <c r="AF86" s="9">
        <f t="shared" si="27"/>
        <v>0</v>
      </c>
      <c r="AG86" s="11"/>
      <c r="AH86" s="9">
        <f t="shared" si="28"/>
        <v>0</v>
      </c>
      <c r="AI86" s="11"/>
      <c r="AJ86" s="9">
        <f t="shared" si="29"/>
        <v>0</v>
      </c>
      <c r="AK86" s="11"/>
      <c r="AL86" s="9">
        <f t="shared" si="30"/>
        <v>0</v>
      </c>
      <c r="AM86" s="10"/>
      <c r="AN86" s="12">
        <f t="shared" si="31"/>
        <v>0</v>
      </c>
      <c r="AO86" s="13">
        <f t="shared" si="37"/>
        <v>0</v>
      </c>
    </row>
    <row r="87" spans="1:41" hidden="1" x14ac:dyDescent="0.25">
      <c r="A87" s="14" t="s">
        <v>11</v>
      </c>
      <c r="B87" s="15" t="s">
        <v>101</v>
      </c>
      <c r="C87" s="45" t="s">
        <v>15</v>
      </c>
      <c r="D87" s="56">
        <v>1.08</v>
      </c>
      <c r="E87" s="70">
        <v>0</v>
      </c>
      <c r="F87" s="9">
        <f t="shared" si="32"/>
        <v>0</v>
      </c>
      <c r="G87" s="69">
        <v>0</v>
      </c>
      <c r="H87" s="9">
        <f t="shared" si="33"/>
        <v>0</v>
      </c>
      <c r="I87" s="10"/>
      <c r="J87" s="9">
        <f t="shared" si="19"/>
        <v>0</v>
      </c>
      <c r="K87" s="11"/>
      <c r="L87" s="9">
        <f t="shared" si="20"/>
        <v>0</v>
      </c>
      <c r="M87" s="11"/>
      <c r="N87" s="9">
        <f t="shared" si="34"/>
        <v>0</v>
      </c>
      <c r="O87" s="10"/>
      <c r="P87" s="9">
        <f t="shared" si="21"/>
        <v>0</v>
      </c>
      <c r="Q87" s="10"/>
      <c r="R87" s="9">
        <f t="shared" si="22"/>
        <v>0</v>
      </c>
      <c r="S87" s="10"/>
      <c r="T87" s="9">
        <f t="shared" si="23"/>
        <v>0</v>
      </c>
      <c r="U87" s="11"/>
      <c r="V87" s="9">
        <f t="shared" si="24"/>
        <v>0</v>
      </c>
      <c r="W87" s="11"/>
      <c r="X87" s="9">
        <f t="shared" si="25"/>
        <v>0</v>
      </c>
      <c r="Y87" s="10"/>
      <c r="Z87" s="9">
        <f t="shared" si="35"/>
        <v>0</v>
      </c>
      <c r="AA87" s="11"/>
      <c r="AB87" s="9">
        <f t="shared" si="36"/>
        <v>0</v>
      </c>
      <c r="AC87" s="11"/>
      <c r="AD87" s="9">
        <f t="shared" si="26"/>
        <v>0</v>
      </c>
      <c r="AE87" s="11"/>
      <c r="AF87" s="9">
        <f t="shared" si="27"/>
        <v>0</v>
      </c>
      <c r="AG87" s="11"/>
      <c r="AH87" s="9">
        <f t="shared" si="28"/>
        <v>0</v>
      </c>
      <c r="AI87" s="11"/>
      <c r="AJ87" s="9">
        <f t="shared" si="29"/>
        <v>0</v>
      </c>
      <c r="AK87" s="11"/>
      <c r="AL87" s="9">
        <f t="shared" si="30"/>
        <v>0</v>
      </c>
      <c r="AM87" s="10"/>
      <c r="AN87" s="12">
        <f t="shared" si="31"/>
        <v>0</v>
      </c>
      <c r="AO87" s="13">
        <f t="shared" si="37"/>
        <v>0</v>
      </c>
    </row>
    <row r="88" spans="1:41" hidden="1" x14ac:dyDescent="0.25">
      <c r="A88" s="14" t="s">
        <v>11</v>
      </c>
      <c r="B88" s="15" t="s">
        <v>452</v>
      </c>
      <c r="C88" s="45" t="s">
        <v>15</v>
      </c>
      <c r="D88" s="56">
        <v>286.04000000000002</v>
      </c>
      <c r="E88" s="70">
        <v>0</v>
      </c>
      <c r="F88" s="9">
        <f t="shared" si="32"/>
        <v>0</v>
      </c>
      <c r="G88" s="69">
        <v>0</v>
      </c>
      <c r="H88" s="9">
        <f t="shared" si="33"/>
        <v>0</v>
      </c>
      <c r="I88" s="10"/>
      <c r="J88" s="9">
        <f t="shared" si="19"/>
        <v>0</v>
      </c>
      <c r="K88" s="11"/>
      <c r="L88" s="9">
        <f t="shared" si="20"/>
        <v>0</v>
      </c>
      <c r="M88" s="11"/>
      <c r="N88" s="9">
        <f t="shared" si="34"/>
        <v>0</v>
      </c>
      <c r="O88" s="10"/>
      <c r="P88" s="9">
        <f t="shared" si="21"/>
        <v>0</v>
      </c>
      <c r="Q88" s="10"/>
      <c r="R88" s="9">
        <f t="shared" si="22"/>
        <v>0</v>
      </c>
      <c r="S88" s="10"/>
      <c r="T88" s="9">
        <f t="shared" si="23"/>
        <v>0</v>
      </c>
      <c r="U88" s="11"/>
      <c r="V88" s="9">
        <f t="shared" si="24"/>
        <v>0</v>
      </c>
      <c r="W88" s="11"/>
      <c r="X88" s="9">
        <f t="shared" si="25"/>
        <v>0</v>
      </c>
      <c r="Y88" s="10"/>
      <c r="Z88" s="9">
        <f t="shared" si="35"/>
        <v>0</v>
      </c>
      <c r="AA88" s="11"/>
      <c r="AB88" s="9">
        <f t="shared" si="36"/>
        <v>0</v>
      </c>
      <c r="AC88" s="11"/>
      <c r="AD88" s="9">
        <f t="shared" si="26"/>
        <v>0</v>
      </c>
      <c r="AE88" s="11"/>
      <c r="AF88" s="9">
        <f t="shared" si="27"/>
        <v>0</v>
      </c>
      <c r="AG88" s="11"/>
      <c r="AH88" s="9">
        <f t="shared" si="28"/>
        <v>0</v>
      </c>
      <c r="AI88" s="11"/>
      <c r="AJ88" s="9">
        <f t="shared" si="29"/>
        <v>0</v>
      </c>
      <c r="AK88" s="11"/>
      <c r="AL88" s="9">
        <f t="shared" si="30"/>
        <v>0</v>
      </c>
      <c r="AM88" s="10"/>
      <c r="AN88" s="12">
        <f t="shared" si="31"/>
        <v>0</v>
      </c>
      <c r="AO88" s="13">
        <f t="shared" si="37"/>
        <v>0</v>
      </c>
    </row>
    <row r="89" spans="1:41" hidden="1" x14ac:dyDescent="0.25">
      <c r="A89" s="14" t="s">
        <v>11</v>
      </c>
      <c r="B89" s="15" t="s">
        <v>453</v>
      </c>
      <c r="C89" s="45" t="s">
        <v>15</v>
      </c>
      <c r="D89" s="56">
        <v>141.99</v>
      </c>
      <c r="E89" s="70">
        <v>0</v>
      </c>
      <c r="F89" s="9">
        <f t="shared" si="32"/>
        <v>0</v>
      </c>
      <c r="G89" s="69">
        <v>0</v>
      </c>
      <c r="H89" s="9">
        <f t="shared" si="33"/>
        <v>0</v>
      </c>
      <c r="I89" s="10"/>
      <c r="J89" s="9">
        <f t="shared" si="19"/>
        <v>0</v>
      </c>
      <c r="K89" s="11"/>
      <c r="L89" s="9">
        <f t="shared" si="20"/>
        <v>0</v>
      </c>
      <c r="M89" s="11"/>
      <c r="N89" s="9">
        <f t="shared" si="34"/>
        <v>0</v>
      </c>
      <c r="O89" s="10"/>
      <c r="P89" s="9">
        <f t="shared" si="21"/>
        <v>0</v>
      </c>
      <c r="Q89" s="10"/>
      <c r="R89" s="9">
        <f t="shared" si="22"/>
        <v>0</v>
      </c>
      <c r="S89" s="10"/>
      <c r="T89" s="9">
        <f t="shared" si="23"/>
        <v>0</v>
      </c>
      <c r="U89" s="11"/>
      <c r="V89" s="9">
        <f t="shared" si="24"/>
        <v>0</v>
      </c>
      <c r="W89" s="11"/>
      <c r="X89" s="9">
        <f t="shared" si="25"/>
        <v>0</v>
      </c>
      <c r="Y89" s="10"/>
      <c r="Z89" s="9">
        <f t="shared" si="35"/>
        <v>0</v>
      </c>
      <c r="AA89" s="11"/>
      <c r="AB89" s="9">
        <f t="shared" si="36"/>
        <v>0</v>
      </c>
      <c r="AC89" s="11"/>
      <c r="AD89" s="9">
        <f t="shared" si="26"/>
        <v>0</v>
      </c>
      <c r="AE89" s="11"/>
      <c r="AF89" s="9">
        <f t="shared" si="27"/>
        <v>0</v>
      </c>
      <c r="AG89" s="11"/>
      <c r="AH89" s="9">
        <f t="shared" si="28"/>
        <v>0</v>
      </c>
      <c r="AI89" s="11"/>
      <c r="AJ89" s="9">
        <f t="shared" si="29"/>
        <v>0</v>
      </c>
      <c r="AK89" s="11"/>
      <c r="AL89" s="9">
        <f t="shared" si="30"/>
        <v>0</v>
      </c>
      <c r="AM89" s="10"/>
      <c r="AN89" s="12">
        <f t="shared" si="31"/>
        <v>0</v>
      </c>
      <c r="AO89" s="13">
        <f t="shared" si="37"/>
        <v>0</v>
      </c>
    </row>
    <row r="90" spans="1:41" hidden="1" x14ac:dyDescent="0.25">
      <c r="A90" s="14" t="s">
        <v>11</v>
      </c>
      <c r="B90" s="15" t="s">
        <v>102</v>
      </c>
      <c r="C90" s="45" t="s">
        <v>34</v>
      </c>
      <c r="D90" s="56">
        <v>31.18</v>
      </c>
      <c r="E90" s="70">
        <v>0</v>
      </c>
      <c r="F90" s="9">
        <f t="shared" si="32"/>
        <v>0</v>
      </c>
      <c r="G90" s="69">
        <v>0</v>
      </c>
      <c r="H90" s="9">
        <f t="shared" si="33"/>
        <v>0</v>
      </c>
      <c r="I90" s="10"/>
      <c r="J90" s="9">
        <f t="shared" si="19"/>
        <v>0</v>
      </c>
      <c r="K90" s="11"/>
      <c r="L90" s="9">
        <f t="shared" si="20"/>
        <v>0</v>
      </c>
      <c r="M90" s="11"/>
      <c r="N90" s="9">
        <f t="shared" si="34"/>
        <v>0</v>
      </c>
      <c r="O90" s="10"/>
      <c r="P90" s="9">
        <f t="shared" si="21"/>
        <v>0</v>
      </c>
      <c r="Q90" s="10"/>
      <c r="R90" s="9">
        <f t="shared" si="22"/>
        <v>0</v>
      </c>
      <c r="S90" s="10"/>
      <c r="T90" s="9">
        <f t="shared" si="23"/>
        <v>0</v>
      </c>
      <c r="U90" s="11"/>
      <c r="V90" s="9">
        <f t="shared" si="24"/>
        <v>0</v>
      </c>
      <c r="W90" s="11"/>
      <c r="X90" s="9">
        <f t="shared" si="25"/>
        <v>0</v>
      </c>
      <c r="Y90" s="10"/>
      <c r="Z90" s="9">
        <f t="shared" si="35"/>
        <v>0</v>
      </c>
      <c r="AA90" s="11"/>
      <c r="AB90" s="9">
        <f t="shared" si="36"/>
        <v>0</v>
      </c>
      <c r="AC90" s="11"/>
      <c r="AD90" s="9">
        <f t="shared" si="26"/>
        <v>0</v>
      </c>
      <c r="AE90" s="11"/>
      <c r="AF90" s="9">
        <f t="shared" si="27"/>
        <v>0</v>
      </c>
      <c r="AG90" s="11"/>
      <c r="AH90" s="9">
        <f t="shared" si="28"/>
        <v>0</v>
      </c>
      <c r="AI90" s="11"/>
      <c r="AJ90" s="9">
        <f t="shared" si="29"/>
        <v>0</v>
      </c>
      <c r="AK90" s="11"/>
      <c r="AL90" s="9">
        <f t="shared" si="30"/>
        <v>0</v>
      </c>
      <c r="AM90" s="10"/>
      <c r="AN90" s="12">
        <f t="shared" si="31"/>
        <v>0</v>
      </c>
      <c r="AO90" s="13">
        <f t="shared" si="37"/>
        <v>0</v>
      </c>
    </row>
    <row r="91" spans="1:41" hidden="1" x14ac:dyDescent="0.25">
      <c r="A91" s="14" t="s">
        <v>11</v>
      </c>
      <c r="B91" s="15" t="s">
        <v>454</v>
      </c>
      <c r="C91" s="44" t="s">
        <v>29</v>
      </c>
      <c r="D91" s="56">
        <f>44.64/12</f>
        <v>3.72</v>
      </c>
      <c r="E91" s="70">
        <v>0</v>
      </c>
      <c r="F91" s="9">
        <f t="shared" si="32"/>
        <v>0</v>
      </c>
      <c r="G91" s="69">
        <v>0</v>
      </c>
      <c r="H91" s="9">
        <f t="shared" si="33"/>
        <v>0</v>
      </c>
      <c r="I91" s="10"/>
      <c r="J91" s="9">
        <f t="shared" si="19"/>
        <v>0</v>
      </c>
      <c r="K91" s="11"/>
      <c r="L91" s="9">
        <f t="shared" si="20"/>
        <v>0</v>
      </c>
      <c r="M91" s="11"/>
      <c r="N91" s="9">
        <f t="shared" si="34"/>
        <v>0</v>
      </c>
      <c r="O91" s="10"/>
      <c r="P91" s="9">
        <f t="shared" si="21"/>
        <v>0</v>
      </c>
      <c r="Q91" s="10"/>
      <c r="R91" s="9">
        <f t="shared" si="22"/>
        <v>0</v>
      </c>
      <c r="S91" s="10"/>
      <c r="T91" s="9">
        <f t="shared" si="23"/>
        <v>0</v>
      </c>
      <c r="U91" s="11"/>
      <c r="V91" s="9">
        <f t="shared" si="24"/>
        <v>0</v>
      </c>
      <c r="W91" s="11"/>
      <c r="X91" s="9">
        <f t="shared" si="25"/>
        <v>0</v>
      </c>
      <c r="Y91" s="10"/>
      <c r="Z91" s="9">
        <f t="shared" si="35"/>
        <v>0</v>
      </c>
      <c r="AA91" s="11"/>
      <c r="AB91" s="9">
        <f t="shared" si="36"/>
        <v>0</v>
      </c>
      <c r="AC91" s="11"/>
      <c r="AD91" s="9">
        <f t="shared" si="26"/>
        <v>0</v>
      </c>
      <c r="AE91" s="11"/>
      <c r="AF91" s="9">
        <f t="shared" si="27"/>
        <v>0</v>
      </c>
      <c r="AG91" s="11"/>
      <c r="AH91" s="9">
        <f t="shared" si="28"/>
        <v>0</v>
      </c>
      <c r="AI91" s="11"/>
      <c r="AJ91" s="9">
        <f t="shared" si="29"/>
        <v>0</v>
      </c>
      <c r="AK91" s="11"/>
      <c r="AL91" s="9">
        <f t="shared" si="30"/>
        <v>0</v>
      </c>
      <c r="AM91" s="10"/>
      <c r="AN91" s="12">
        <f t="shared" si="31"/>
        <v>0</v>
      </c>
      <c r="AO91" s="13">
        <f t="shared" si="37"/>
        <v>0</v>
      </c>
    </row>
    <row r="92" spans="1:41" hidden="1" x14ac:dyDescent="0.25">
      <c r="A92" s="14" t="s">
        <v>11</v>
      </c>
      <c r="B92" s="15" t="s">
        <v>455</v>
      </c>
      <c r="C92" s="44" t="s">
        <v>29</v>
      </c>
      <c r="D92" s="56">
        <f>61.79</f>
        <v>61.79</v>
      </c>
      <c r="E92" s="70">
        <v>0</v>
      </c>
      <c r="F92" s="9">
        <f t="shared" si="32"/>
        <v>0</v>
      </c>
      <c r="G92" s="69">
        <v>0</v>
      </c>
      <c r="H92" s="9">
        <f t="shared" si="33"/>
        <v>0</v>
      </c>
      <c r="I92" s="10"/>
      <c r="J92" s="9">
        <f t="shared" si="19"/>
        <v>0</v>
      </c>
      <c r="K92" s="11"/>
      <c r="L92" s="9">
        <f t="shared" si="20"/>
        <v>0</v>
      </c>
      <c r="M92" s="11"/>
      <c r="N92" s="9">
        <f t="shared" si="34"/>
        <v>0</v>
      </c>
      <c r="O92" s="10"/>
      <c r="P92" s="9">
        <f t="shared" si="21"/>
        <v>0</v>
      </c>
      <c r="Q92" s="10"/>
      <c r="R92" s="9">
        <f t="shared" si="22"/>
        <v>0</v>
      </c>
      <c r="S92" s="10"/>
      <c r="T92" s="9">
        <f t="shared" si="23"/>
        <v>0</v>
      </c>
      <c r="U92" s="11"/>
      <c r="V92" s="9">
        <f t="shared" si="24"/>
        <v>0</v>
      </c>
      <c r="W92" s="11"/>
      <c r="X92" s="9">
        <f t="shared" si="25"/>
        <v>0</v>
      </c>
      <c r="Y92" s="10"/>
      <c r="Z92" s="9">
        <f t="shared" si="35"/>
        <v>0</v>
      </c>
      <c r="AA92" s="11"/>
      <c r="AB92" s="9">
        <f t="shared" si="36"/>
        <v>0</v>
      </c>
      <c r="AC92" s="11"/>
      <c r="AD92" s="9">
        <f t="shared" si="26"/>
        <v>0</v>
      </c>
      <c r="AE92" s="11"/>
      <c r="AF92" s="9">
        <f t="shared" si="27"/>
        <v>0</v>
      </c>
      <c r="AG92" s="11"/>
      <c r="AH92" s="9">
        <f t="shared" si="28"/>
        <v>0</v>
      </c>
      <c r="AI92" s="11"/>
      <c r="AJ92" s="9">
        <f t="shared" si="29"/>
        <v>0</v>
      </c>
      <c r="AK92" s="11"/>
      <c r="AL92" s="9">
        <f t="shared" si="30"/>
        <v>0</v>
      </c>
      <c r="AM92" s="10"/>
      <c r="AN92" s="12">
        <f t="shared" si="31"/>
        <v>0</v>
      </c>
      <c r="AO92" s="13">
        <f t="shared" si="37"/>
        <v>0</v>
      </c>
    </row>
    <row r="93" spans="1:41" hidden="1" x14ac:dyDescent="0.25">
      <c r="A93" s="14" t="s">
        <v>11</v>
      </c>
      <c r="B93" s="15" t="s">
        <v>103</v>
      </c>
      <c r="C93" s="44" t="s">
        <v>29</v>
      </c>
      <c r="D93" s="56">
        <f>32.4/12</f>
        <v>2.6999999999999997</v>
      </c>
      <c r="E93" s="70">
        <v>1</v>
      </c>
      <c r="F93" s="9">
        <f t="shared" si="32"/>
        <v>2.6999999999999997</v>
      </c>
      <c r="G93" s="69">
        <v>0</v>
      </c>
      <c r="H93" s="9">
        <f t="shared" si="33"/>
        <v>0</v>
      </c>
      <c r="I93" s="10"/>
      <c r="J93" s="9">
        <f t="shared" si="19"/>
        <v>0</v>
      </c>
      <c r="K93" s="11"/>
      <c r="L93" s="9">
        <f t="shared" si="20"/>
        <v>0</v>
      </c>
      <c r="M93" s="71">
        <f>4*12</f>
        <v>48</v>
      </c>
      <c r="N93" s="9">
        <f t="shared" si="34"/>
        <v>150.33599999999998</v>
      </c>
      <c r="O93" s="10"/>
      <c r="P93" s="9">
        <f t="shared" si="21"/>
        <v>0</v>
      </c>
      <c r="Q93" s="10"/>
      <c r="R93" s="9">
        <f t="shared" si="22"/>
        <v>0</v>
      </c>
      <c r="S93" s="72">
        <f>2*12</f>
        <v>24</v>
      </c>
      <c r="T93" s="9">
        <f t="shared" si="23"/>
        <v>75.167999999999992</v>
      </c>
      <c r="U93" s="11"/>
      <c r="V93" s="9">
        <f t="shared" si="24"/>
        <v>0</v>
      </c>
      <c r="W93" s="11"/>
      <c r="X93" s="9">
        <f t="shared" si="25"/>
        <v>0</v>
      </c>
      <c r="Y93" s="10"/>
      <c r="Z93" s="9">
        <f t="shared" si="35"/>
        <v>0</v>
      </c>
      <c r="AA93" s="53"/>
      <c r="AB93" s="9">
        <f t="shared" si="36"/>
        <v>0</v>
      </c>
      <c r="AC93" s="11"/>
      <c r="AD93" s="9">
        <f t="shared" si="26"/>
        <v>0</v>
      </c>
      <c r="AE93" s="11"/>
      <c r="AF93" s="9">
        <f t="shared" si="27"/>
        <v>0</v>
      </c>
      <c r="AG93" s="11"/>
      <c r="AH93" s="9">
        <f t="shared" si="28"/>
        <v>0</v>
      </c>
      <c r="AI93" s="11"/>
      <c r="AJ93" s="9">
        <f t="shared" si="29"/>
        <v>0</v>
      </c>
      <c r="AK93" s="11"/>
      <c r="AL93" s="9">
        <f t="shared" si="30"/>
        <v>0</v>
      </c>
      <c r="AM93" s="10"/>
      <c r="AN93" s="12">
        <f t="shared" si="31"/>
        <v>0</v>
      </c>
      <c r="AO93" s="13">
        <f t="shared" si="37"/>
        <v>228.20399999999995</v>
      </c>
    </row>
    <row r="94" spans="1:41" hidden="1" x14ac:dyDescent="0.25">
      <c r="A94" s="14" t="s">
        <v>11</v>
      </c>
      <c r="B94" s="15" t="s">
        <v>104</v>
      </c>
      <c r="C94" s="44" t="s">
        <v>29</v>
      </c>
      <c r="D94" s="56">
        <f>32.4/12</f>
        <v>2.6999999999999997</v>
      </c>
      <c r="E94" s="70">
        <v>1</v>
      </c>
      <c r="F94" s="9">
        <f t="shared" si="32"/>
        <v>2.6999999999999997</v>
      </c>
      <c r="G94" s="69">
        <v>0</v>
      </c>
      <c r="H94" s="9">
        <f t="shared" si="33"/>
        <v>0</v>
      </c>
      <c r="I94" s="10"/>
      <c r="J94" s="9">
        <f t="shared" si="19"/>
        <v>0</v>
      </c>
      <c r="K94" s="11"/>
      <c r="L94" s="9">
        <f t="shared" si="20"/>
        <v>0</v>
      </c>
      <c r="M94" s="71">
        <f>4*12</f>
        <v>48</v>
      </c>
      <c r="N94" s="9">
        <f t="shared" si="34"/>
        <v>150.33599999999998</v>
      </c>
      <c r="O94" s="10"/>
      <c r="P94" s="9">
        <f t="shared" si="21"/>
        <v>0</v>
      </c>
      <c r="Q94" s="10">
        <v>12</v>
      </c>
      <c r="R94" s="9">
        <f t="shared" si="22"/>
        <v>37.583999999999996</v>
      </c>
      <c r="S94" s="72">
        <v>12</v>
      </c>
      <c r="T94" s="9">
        <f t="shared" si="23"/>
        <v>37.583999999999996</v>
      </c>
      <c r="U94" s="11"/>
      <c r="V94" s="9">
        <f t="shared" si="24"/>
        <v>0</v>
      </c>
      <c r="W94" s="11"/>
      <c r="X94" s="9">
        <f t="shared" si="25"/>
        <v>0</v>
      </c>
      <c r="Y94" s="10"/>
      <c r="Z94" s="9">
        <f t="shared" si="35"/>
        <v>0</v>
      </c>
      <c r="AA94" s="53"/>
      <c r="AB94" s="9">
        <f t="shared" si="36"/>
        <v>0</v>
      </c>
      <c r="AC94" s="11">
        <f>2*12</f>
        <v>24</v>
      </c>
      <c r="AD94" s="9">
        <f t="shared" si="26"/>
        <v>75.167999999999992</v>
      </c>
      <c r="AE94" s="11"/>
      <c r="AF94" s="65">
        <f t="shared" si="27"/>
        <v>0</v>
      </c>
      <c r="AG94" s="11"/>
      <c r="AH94" s="9">
        <f t="shared" si="28"/>
        <v>0</v>
      </c>
      <c r="AI94" s="11"/>
      <c r="AJ94" s="9">
        <f t="shared" si="29"/>
        <v>0</v>
      </c>
      <c r="AK94" s="11"/>
      <c r="AL94" s="9">
        <f t="shared" si="30"/>
        <v>0</v>
      </c>
      <c r="AM94" s="10"/>
      <c r="AN94" s="12">
        <f t="shared" si="31"/>
        <v>0</v>
      </c>
      <c r="AO94" s="13">
        <f t="shared" si="37"/>
        <v>303.37199999999996</v>
      </c>
    </row>
    <row r="95" spans="1:41" hidden="1" x14ac:dyDescent="0.25">
      <c r="A95" s="14" t="s">
        <v>11</v>
      </c>
      <c r="B95" s="15" t="s">
        <v>105</v>
      </c>
      <c r="C95" s="44" t="s">
        <v>29</v>
      </c>
      <c r="D95" s="56">
        <f>32.4/12</f>
        <v>2.6999999999999997</v>
      </c>
      <c r="E95" s="70">
        <v>0</v>
      </c>
      <c r="F95" s="9">
        <f t="shared" si="32"/>
        <v>0</v>
      </c>
      <c r="G95" s="69">
        <v>0</v>
      </c>
      <c r="H95" s="9">
        <f t="shared" si="33"/>
        <v>0</v>
      </c>
      <c r="I95" s="10"/>
      <c r="J95" s="9">
        <f t="shared" si="19"/>
        <v>0</v>
      </c>
      <c r="K95" s="11"/>
      <c r="L95" s="9">
        <f t="shared" si="20"/>
        <v>0</v>
      </c>
      <c r="M95" s="71">
        <f>4*12</f>
        <v>48</v>
      </c>
      <c r="N95" s="9">
        <f t="shared" si="34"/>
        <v>150.33599999999998</v>
      </c>
      <c r="O95" s="10"/>
      <c r="P95" s="9">
        <f t="shared" si="21"/>
        <v>0</v>
      </c>
      <c r="Q95" s="10"/>
      <c r="R95" s="9">
        <f t="shared" si="22"/>
        <v>0</v>
      </c>
      <c r="S95" s="10"/>
      <c r="T95" s="9">
        <f t="shared" si="23"/>
        <v>0</v>
      </c>
      <c r="U95" s="11"/>
      <c r="V95" s="9">
        <f t="shared" si="24"/>
        <v>0</v>
      </c>
      <c r="W95" s="11"/>
      <c r="X95" s="9">
        <f t="shared" si="25"/>
        <v>0</v>
      </c>
      <c r="Y95" s="10"/>
      <c r="Z95" s="9">
        <f t="shared" si="35"/>
        <v>0</v>
      </c>
      <c r="AA95" s="11"/>
      <c r="AB95" s="9">
        <f t="shared" si="36"/>
        <v>0</v>
      </c>
      <c r="AC95" s="11"/>
      <c r="AD95" s="9">
        <f t="shared" si="26"/>
        <v>0</v>
      </c>
      <c r="AE95" s="11"/>
      <c r="AF95" s="9">
        <f t="shared" si="27"/>
        <v>0</v>
      </c>
      <c r="AG95" s="11"/>
      <c r="AH95" s="9">
        <f t="shared" si="28"/>
        <v>0</v>
      </c>
      <c r="AI95" s="11"/>
      <c r="AJ95" s="9">
        <f t="shared" si="29"/>
        <v>0</v>
      </c>
      <c r="AK95" s="11"/>
      <c r="AL95" s="9">
        <f t="shared" si="30"/>
        <v>0</v>
      </c>
      <c r="AM95" s="10"/>
      <c r="AN95" s="12">
        <f t="shared" si="31"/>
        <v>0</v>
      </c>
      <c r="AO95" s="13">
        <f t="shared" si="37"/>
        <v>150.33599999999998</v>
      </c>
    </row>
    <row r="96" spans="1:41" hidden="1" x14ac:dyDescent="0.25">
      <c r="A96" s="14" t="s">
        <v>11</v>
      </c>
      <c r="B96" s="15" t="s">
        <v>106</v>
      </c>
      <c r="C96" s="47" t="s">
        <v>107</v>
      </c>
      <c r="D96" s="56">
        <f>38</f>
        <v>38</v>
      </c>
      <c r="E96" s="70">
        <v>0</v>
      </c>
      <c r="F96" s="9">
        <f t="shared" si="32"/>
        <v>0</v>
      </c>
      <c r="G96" s="69">
        <v>1</v>
      </c>
      <c r="H96" s="9">
        <f t="shared" si="33"/>
        <v>38</v>
      </c>
      <c r="I96" s="10"/>
      <c r="J96" s="9">
        <f t="shared" si="19"/>
        <v>0</v>
      </c>
      <c r="K96" s="11"/>
      <c r="L96" s="9">
        <f t="shared" si="20"/>
        <v>0</v>
      </c>
      <c r="M96" s="71">
        <v>7</v>
      </c>
      <c r="N96" s="9">
        <f t="shared" si="34"/>
        <v>308.56</v>
      </c>
      <c r="O96" s="10"/>
      <c r="P96" s="9">
        <f t="shared" si="21"/>
        <v>0</v>
      </c>
      <c r="Q96" s="10"/>
      <c r="R96" s="9">
        <f t="shared" si="22"/>
        <v>0</v>
      </c>
      <c r="S96" s="10"/>
      <c r="T96" s="9">
        <f t="shared" si="23"/>
        <v>0</v>
      </c>
      <c r="U96" s="11"/>
      <c r="V96" s="9">
        <f t="shared" si="24"/>
        <v>0</v>
      </c>
      <c r="W96" s="11"/>
      <c r="X96" s="9">
        <f t="shared" si="25"/>
        <v>0</v>
      </c>
      <c r="Y96" s="10"/>
      <c r="Z96" s="9">
        <f t="shared" si="35"/>
        <v>0</v>
      </c>
      <c r="AA96" s="11"/>
      <c r="AB96" s="9">
        <f t="shared" si="36"/>
        <v>0</v>
      </c>
      <c r="AC96" s="11"/>
      <c r="AD96" s="9">
        <f t="shared" si="26"/>
        <v>0</v>
      </c>
      <c r="AE96" s="11"/>
      <c r="AF96" s="9">
        <f t="shared" si="27"/>
        <v>0</v>
      </c>
      <c r="AG96" s="11"/>
      <c r="AH96" s="9">
        <f t="shared" si="28"/>
        <v>0</v>
      </c>
      <c r="AI96" s="11"/>
      <c r="AJ96" s="9">
        <f t="shared" si="29"/>
        <v>0</v>
      </c>
      <c r="AK96" s="11"/>
      <c r="AL96" s="9">
        <f t="shared" si="30"/>
        <v>0</v>
      </c>
      <c r="AM96" s="10"/>
      <c r="AN96" s="12">
        <f t="shared" si="31"/>
        <v>0</v>
      </c>
      <c r="AO96" s="13">
        <f t="shared" si="37"/>
        <v>346.56</v>
      </c>
    </row>
    <row r="97" spans="1:41" hidden="1" x14ac:dyDescent="0.25">
      <c r="A97" s="14" t="s">
        <v>11</v>
      </c>
      <c r="B97" s="15" t="s">
        <v>108</v>
      </c>
      <c r="C97" s="42" t="s">
        <v>15</v>
      </c>
      <c r="D97" s="56">
        <v>9.18</v>
      </c>
      <c r="E97" s="70">
        <v>0</v>
      </c>
      <c r="F97" s="9">
        <f t="shared" si="32"/>
        <v>0</v>
      </c>
      <c r="G97" s="69">
        <v>0</v>
      </c>
      <c r="H97" s="9">
        <f t="shared" si="33"/>
        <v>0</v>
      </c>
      <c r="I97" s="10"/>
      <c r="J97" s="9">
        <f t="shared" si="19"/>
        <v>0</v>
      </c>
      <c r="K97" s="11"/>
      <c r="L97" s="9">
        <f t="shared" si="20"/>
        <v>0</v>
      </c>
      <c r="M97" s="71">
        <v>3</v>
      </c>
      <c r="N97" s="9">
        <f t="shared" si="34"/>
        <v>31.946399999999997</v>
      </c>
      <c r="O97" s="10"/>
      <c r="P97" s="9">
        <f t="shared" si="21"/>
        <v>0</v>
      </c>
      <c r="Q97" s="10"/>
      <c r="R97" s="9">
        <f t="shared" si="22"/>
        <v>0</v>
      </c>
      <c r="S97" s="10"/>
      <c r="T97" s="9">
        <f t="shared" si="23"/>
        <v>0</v>
      </c>
      <c r="U97" s="11"/>
      <c r="V97" s="9">
        <f t="shared" si="24"/>
        <v>0</v>
      </c>
      <c r="W97" s="11"/>
      <c r="X97" s="9">
        <f t="shared" si="25"/>
        <v>0</v>
      </c>
      <c r="Y97" s="10"/>
      <c r="Z97" s="9">
        <f t="shared" si="35"/>
        <v>0</v>
      </c>
      <c r="AA97" s="11"/>
      <c r="AB97" s="9">
        <f t="shared" si="36"/>
        <v>0</v>
      </c>
      <c r="AC97" s="11"/>
      <c r="AD97" s="9">
        <f t="shared" si="26"/>
        <v>0</v>
      </c>
      <c r="AE97" s="11"/>
      <c r="AF97" s="9">
        <f t="shared" si="27"/>
        <v>0</v>
      </c>
      <c r="AG97" s="71">
        <v>1</v>
      </c>
      <c r="AH97" s="9">
        <f t="shared" si="28"/>
        <v>10.6488</v>
      </c>
      <c r="AI97" s="11"/>
      <c r="AJ97" s="9">
        <f t="shared" si="29"/>
        <v>0</v>
      </c>
      <c r="AK97" s="11"/>
      <c r="AL97" s="9">
        <f t="shared" si="30"/>
        <v>0</v>
      </c>
      <c r="AM97" s="10"/>
      <c r="AN97" s="12">
        <f t="shared" si="31"/>
        <v>0</v>
      </c>
      <c r="AO97" s="13">
        <f t="shared" si="37"/>
        <v>42.595199999999998</v>
      </c>
    </row>
    <row r="98" spans="1:41" hidden="1" x14ac:dyDescent="0.25">
      <c r="A98" s="14" t="s">
        <v>11</v>
      </c>
      <c r="B98" s="15" t="s">
        <v>109</v>
      </c>
      <c r="C98" s="42" t="s">
        <v>15</v>
      </c>
      <c r="D98" s="56">
        <v>61</v>
      </c>
      <c r="E98" s="70">
        <v>0</v>
      </c>
      <c r="F98" s="9">
        <f t="shared" si="32"/>
        <v>0</v>
      </c>
      <c r="G98" s="69">
        <v>0</v>
      </c>
      <c r="H98" s="9">
        <f t="shared" si="33"/>
        <v>0</v>
      </c>
      <c r="I98" s="10"/>
      <c r="J98" s="9">
        <f t="shared" si="19"/>
        <v>0</v>
      </c>
      <c r="K98" s="11"/>
      <c r="L98" s="9">
        <f t="shared" si="20"/>
        <v>0</v>
      </c>
      <c r="M98" s="11"/>
      <c r="N98" s="9">
        <f t="shared" si="34"/>
        <v>0</v>
      </c>
      <c r="O98" s="10"/>
      <c r="P98" s="9">
        <f t="shared" si="21"/>
        <v>0</v>
      </c>
      <c r="Q98" s="10"/>
      <c r="R98" s="9">
        <f t="shared" si="22"/>
        <v>0</v>
      </c>
      <c r="S98" s="10"/>
      <c r="T98" s="9">
        <f t="shared" si="23"/>
        <v>0</v>
      </c>
      <c r="U98" s="11"/>
      <c r="V98" s="9">
        <f t="shared" si="24"/>
        <v>0</v>
      </c>
      <c r="W98" s="11"/>
      <c r="X98" s="9">
        <f t="shared" si="25"/>
        <v>0</v>
      </c>
      <c r="Y98" s="10"/>
      <c r="Z98" s="9">
        <f t="shared" si="35"/>
        <v>0</v>
      </c>
      <c r="AA98" s="11"/>
      <c r="AB98" s="9">
        <f t="shared" si="36"/>
        <v>0</v>
      </c>
      <c r="AC98" s="11"/>
      <c r="AD98" s="9">
        <f t="shared" si="26"/>
        <v>0</v>
      </c>
      <c r="AE98" s="11"/>
      <c r="AF98" s="9">
        <f t="shared" si="27"/>
        <v>0</v>
      </c>
      <c r="AG98" s="11"/>
      <c r="AH98" s="9">
        <f t="shared" si="28"/>
        <v>0</v>
      </c>
      <c r="AI98" s="11"/>
      <c r="AJ98" s="9">
        <f t="shared" si="29"/>
        <v>0</v>
      </c>
      <c r="AK98" s="11"/>
      <c r="AL98" s="9">
        <f t="shared" si="30"/>
        <v>0</v>
      </c>
      <c r="AM98" s="10"/>
      <c r="AN98" s="12">
        <f t="shared" si="31"/>
        <v>0</v>
      </c>
      <c r="AO98" s="13">
        <f t="shared" si="37"/>
        <v>0</v>
      </c>
    </row>
    <row r="99" spans="1:41" hidden="1" x14ac:dyDescent="0.25">
      <c r="A99" s="14" t="s">
        <v>11</v>
      </c>
      <c r="B99" s="15" t="s">
        <v>110</v>
      </c>
      <c r="C99" s="44" t="s">
        <v>29</v>
      </c>
      <c r="D99" s="56">
        <f>65.64/12</f>
        <v>5.47</v>
      </c>
      <c r="E99" s="70">
        <v>0</v>
      </c>
      <c r="F99" s="9">
        <f t="shared" si="32"/>
        <v>0</v>
      </c>
      <c r="G99" s="69">
        <v>0</v>
      </c>
      <c r="H99" s="9">
        <f t="shared" si="33"/>
        <v>0</v>
      </c>
      <c r="I99" s="10"/>
      <c r="J99" s="9">
        <f t="shared" si="19"/>
        <v>0</v>
      </c>
      <c r="K99" s="11"/>
      <c r="L99" s="9">
        <f t="shared" si="20"/>
        <v>0</v>
      </c>
      <c r="M99" s="11"/>
      <c r="N99" s="9">
        <f t="shared" si="34"/>
        <v>0</v>
      </c>
      <c r="O99" s="10"/>
      <c r="P99" s="9">
        <f t="shared" si="21"/>
        <v>0</v>
      </c>
      <c r="Q99" s="10"/>
      <c r="R99" s="9">
        <f t="shared" si="22"/>
        <v>0</v>
      </c>
      <c r="S99" s="10"/>
      <c r="T99" s="9">
        <f t="shared" si="23"/>
        <v>0</v>
      </c>
      <c r="U99" s="11"/>
      <c r="V99" s="9">
        <f t="shared" si="24"/>
        <v>0</v>
      </c>
      <c r="W99" s="11"/>
      <c r="X99" s="9">
        <f t="shared" si="25"/>
        <v>0</v>
      </c>
      <c r="Y99" s="10"/>
      <c r="Z99" s="9">
        <f t="shared" si="35"/>
        <v>0</v>
      </c>
      <c r="AA99" s="11"/>
      <c r="AB99" s="9">
        <f t="shared" si="36"/>
        <v>0</v>
      </c>
      <c r="AC99" s="11"/>
      <c r="AD99" s="9">
        <f t="shared" si="26"/>
        <v>0</v>
      </c>
      <c r="AE99" s="11"/>
      <c r="AF99" s="9">
        <f t="shared" si="27"/>
        <v>0</v>
      </c>
      <c r="AG99" s="11"/>
      <c r="AH99" s="9">
        <f t="shared" si="28"/>
        <v>0</v>
      </c>
      <c r="AI99" s="11"/>
      <c r="AJ99" s="9">
        <f t="shared" si="29"/>
        <v>0</v>
      </c>
      <c r="AK99" s="11"/>
      <c r="AL99" s="9">
        <f t="shared" si="30"/>
        <v>0</v>
      </c>
      <c r="AM99" s="10"/>
      <c r="AN99" s="12">
        <f t="shared" si="31"/>
        <v>0</v>
      </c>
      <c r="AO99" s="13">
        <f t="shared" si="37"/>
        <v>0</v>
      </c>
    </row>
    <row r="100" spans="1:41" hidden="1" x14ac:dyDescent="0.25">
      <c r="A100" s="14" t="s">
        <v>11</v>
      </c>
      <c r="B100" s="15" t="s">
        <v>111</v>
      </c>
      <c r="C100" s="44" t="s">
        <v>29</v>
      </c>
      <c r="D100" s="56">
        <f>65.64/12</f>
        <v>5.47</v>
      </c>
      <c r="E100" s="70">
        <v>0</v>
      </c>
      <c r="F100" s="9">
        <f t="shared" si="32"/>
        <v>0</v>
      </c>
      <c r="G100" s="69">
        <v>0</v>
      </c>
      <c r="H100" s="9">
        <f t="shared" si="33"/>
        <v>0</v>
      </c>
      <c r="I100" s="10"/>
      <c r="J100" s="9">
        <f t="shared" si="19"/>
        <v>0</v>
      </c>
      <c r="K100" s="11"/>
      <c r="L100" s="9">
        <f t="shared" si="20"/>
        <v>0</v>
      </c>
      <c r="M100" s="11"/>
      <c r="N100" s="9">
        <f t="shared" si="34"/>
        <v>0</v>
      </c>
      <c r="O100" s="10"/>
      <c r="P100" s="9">
        <f t="shared" si="21"/>
        <v>0</v>
      </c>
      <c r="Q100" s="10"/>
      <c r="R100" s="9">
        <f t="shared" si="22"/>
        <v>0</v>
      </c>
      <c r="S100" s="10"/>
      <c r="T100" s="9">
        <f t="shared" si="23"/>
        <v>0</v>
      </c>
      <c r="U100" s="11"/>
      <c r="V100" s="9">
        <f t="shared" si="24"/>
        <v>0</v>
      </c>
      <c r="W100" s="11"/>
      <c r="X100" s="9">
        <f t="shared" si="25"/>
        <v>0</v>
      </c>
      <c r="Y100" s="10"/>
      <c r="Z100" s="9">
        <f t="shared" si="35"/>
        <v>0</v>
      </c>
      <c r="AA100" s="11"/>
      <c r="AB100" s="9">
        <f t="shared" si="36"/>
        <v>0</v>
      </c>
      <c r="AC100" s="11"/>
      <c r="AD100" s="9">
        <f t="shared" si="26"/>
        <v>0</v>
      </c>
      <c r="AE100" s="11"/>
      <c r="AF100" s="9">
        <f t="shared" si="27"/>
        <v>0</v>
      </c>
      <c r="AG100" s="11"/>
      <c r="AH100" s="9">
        <f t="shared" si="28"/>
        <v>0</v>
      </c>
      <c r="AI100" s="11"/>
      <c r="AJ100" s="9">
        <f t="shared" si="29"/>
        <v>0</v>
      </c>
      <c r="AK100" s="11"/>
      <c r="AL100" s="9">
        <f t="shared" si="30"/>
        <v>0</v>
      </c>
      <c r="AM100" s="10"/>
      <c r="AN100" s="12">
        <f t="shared" si="31"/>
        <v>0</v>
      </c>
      <c r="AO100" s="13">
        <f t="shared" si="37"/>
        <v>0</v>
      </c>
    </row>
    <row r="101" spans="1:41" hidden="1" x14ac:dyDescent="0.25">
      <c r="A101" s="14" t="s">
        <v>11</v>
      </c>
      <c r="B101" s="15" t="s">
        <v>456</v>
      </c>
      <c r="C101" s="44" t="s">
        <v>515</v>
      </c>
      <c r="D101" s="56">
        <v>44.54</v>
      </c>
      <c r="E101" s="70">
        <v>0</v>
      </c>
      <c r="F101" s="9">
        <f t="shared" si="32"/>
        <v>0</v>
      </c>
      <c r="G101" s="69">
        <v>0</v>
      </c>
      <c r="H101" s="9">
        <f t="shared" si="33"/>
        <v>0</v>
      </c>
      <c r="I101" s="10"/>
      <c r="J101" s="9">
        <f t="shared" si="19"/>
        <v>0</v>
      </c>
      <c r="K101" s="11"/>
      <c r="L101" s="9">
        <f t="shared" si="20"/>
        <v>0</v>
      </c>
      <c r="M101" s="11"/>
      <c r="N101" s="9">
        <f t="shared" si="34"/>
        <v>0</v>
      </c>
      <c r="O101" s="10"/>
      <c r="P101" s="9">
        <f t="shared" si="21"/>
        <v>0</v>
      </c>
      <c r="Q101" s="10"/>
      <c r="R101" s="9">
        <f t="shared" si="22"/>
        <v>0</v>
      </c>
      <c r="S101" s="10"/>
      <c r="T101" s="9">
        <f t="shared" si="23"/>
        <v>0</v>
      </c>
      <c r="U101" s="11"/>
      <c r="V101" s="9">
        <f t="shared" si="24"/>
        <v>0</v>
      </c>
      <c r="W101" s="11"/>
      <c r="X101" s="9">
        <f t="shared" si="25"/>
        <v>0</v>
      </c>
      <c r="Y101" s="10"/>
      <c r="Z101" s="9">
        <f t="shared" si="35"/>
        <v>0</v>
      </c>
      <c r="AA101" s="11"/>
      <c r="AB101" s="9">
        <f t="shared" si="36"/>
        <v>0</v>
      </c>
      <c r="AC101" s="11"/>
      <c r="AD101" s="9">
        <f t="shared" si="26"/>
        <v>0</v>
      </c>
      <c r="AE101" s="11"/>
      <c r="AF101" s="9">
        <f t="shared" si="27"/>
        <v>0</v>
      </c>
      <c r="AG101" s="11"/>
      <c r="AH101" s="9">
        <f t="shared" si="28"/>
        <v>0</v>
      </c>
      <c r="AI101" s="11"/>
      <c r="AJ101" s="9">
        <f t="shared" si="29"/>
        <v>0</v>
      </c>
      <c r="AK101" s="11"/>
      <c r="AL101" s="9">
        <f t="shared" si="30"/>
        <v>0</v>
      </c>
      <c r="AM101" s="10"/>
      <c r="AN101" s="12">
        <f t="shared" si="31"/>
        <v>0</v>
      </c>
      <c r="AO101" s="13">
        <f t="shared" si="37"/>
        <v>0</v>
      </c>
    </row>
    <row r="102" spans="1:41" hidden="1" x14ac:dyDescent="0.25">
      <c r="A102" s="14" t="s">
        <v>11</v>
      </c>
      <c r="B102" s="15" t="s">
        <v>112</v>
      </c>
      <c r="C102" s="42" t="s">
        <v>15</v>
      </c>
      <c r="D102" s="56">
        <v>2.0499999999999998</v>
      </c>
      <c r="E102" s="70">
        <v>0</v>
      </c>
      <c r="F102" s="9">
        <f t="shared" si="32"/>
        <v>0</v>
      </c>
      <c r="G102" s="69">
        <v>0</v>
      </c>
      <c r="H102" s="9">
        <f t="shared" si="33"/>
        <v>0</v>
      </c>
      <c r="I102" s="10"/>
      <c r="J102" s="9">
        <f t="shared" si="19"/>
        <v>0</v>
      </c>
      <c r="K102" s="11"/>
      <c r="L102" s="9">
        <f t="shared" si="20"/>
        <v>0</v>
      </c>
      <c r="M102" s="11"/>
      <c r="N102" s="9">
        <f t="shared" si="34"/>
        <v>0</v>
      </c>
      <c r="O102" s="10"/>
      <c r="P102" s="9">
        <f t="shared" si="21"/>
        <v>0</v>
      </c>
      <c r="Q102" s="10"/>
      <c r="R102" s="9">
        <f t="shared" si="22"/>
        <v>0</v>
      </c>
      <c r="S102" s="10"/>
      <c r="T102" s="9">
        <f t="shared" si="23"/>
        <v>0</v>
      </c>
      <c r="U102" s="11"/>
      <c r="V102" s="9">
        <f t="shared" si="24"/>
        <v>0</v>
      </c>
      <c r="W102" s="11"/>
      <c r="X102" s="9">
        <f t="shared" si="25"/>
        <v>0</v>
      </c>
      <c r="Y102" s="10"/>
      <c r="Z102" s="9">
        <f t="shared" si="35"/>
        <v>0</v>
      </c>
      <c r="AA102" s="11"/>
      <c r="AB102" s="9">
        <f t="shared" si="36"/>
        <v>0</v>
      </c>
      <c r="AC102" s="11"/>
      <c r="AD102" s="9">
        <f t="shared" si="26"/>
        <v>0</v>
      </c>
      <c r="AE102" s="11"/>
      <c r="AF102" s="9">
        <f t="shared" si="27"/>
        <v>0</v>
      </c>
      <c r="AG102" s="11"/>
      <c r="AH102" s="9">
        <f t="shared" si="28"/>
        <v>0</v>
      </c>
      <c r="AI102" s="11"/>
      <c r="AJ102" s="9">
        <f t="shared" si="29"/>
        <v>0</v>
      </c>
      <c r="AK102" s="11"/>
      <c r="AL102" s="9">
        <f t="shared" si="30"/>
        <v>0</v>
      </c>
      <c r="AM102" s="10"/>
      <c r="AN102" s="12">
        <f t="shared" si="31"/>
        <v>0</v>
      </c>
      <c r="AO102" s="13">
        <f t="shared" si="37"/>
        <v>0</v>
      </c>
    </row>
    <row r="103" spans="1:41" hidden="1" x14ac:dyDescent="0.25">
      <c r="A103" s="14" t="s">
        <v>11</v>
      </c>
      <c r="B103" s="15" t="s">
        <v>113</v>
      </c>
      <c r="C103" s="42" t="s">
        <v>15</v>
      </c>
      <c r="D103" s="56">
        <v>4.41</v>
      </c>
      <c r="E103" s="70">
        <v>0</v>
      </c>
      <c r="F103" s="9">
        <f t="shared" si="32"/>
        <v>0</v>
      </c>
      <c r="G103" s="69">
        <v>0</v>
      </c>
      <c r="H103" s="9">
        <f t="shared" si="33"/>
        <v>0</v>
      </c>
      <c r="I103" s="10"/>
      <c r="J103" s="9">
        <f t="shared" si="19"/>
        <v>0</v>
      </c>
      <c r="K103" s="11"/>
      <c r="L103" s="9">
        <f t="shared" si="20"/>
        <v>0</v>
      </c>
      <c r="M103" s="11"/>
      <c r="N103" s="9">
        <f t="shared" si="34"/>
        <v>0</v>
      </c>
      <c r="O103" s="10"/>
      <c r="P103" s="9">
        <f t="shared" si="21"/>
        <v>0</v>
      </c>
      <c r="Q103" s="10"/>
      <c r="R103" s="9">
        <f t="shared" si="22"/>
        <v>0</v>
      </c>
      <c r="S103" s="10"/>
      <c r="T103" s="9">
        <f t="shared" si="23"/>
        <v>0</v>
      </c>
      <c r="U103" s="11"/>
      <c r="V103" s="9">
        <f t="shared" si="24"/>
        <v>0</v>
      </c>
      <c r="W103" s="11"/>
      <c r="X103" s="9">
        <f t="shared" si="25"/>
        <v>0</v>
      </c>
      <c r="Y103" s="10"/>
      <c r="Z103" s="9">
        <f t="shared" si="35"/>
        <v>0</v>
      </c>
      <c r="AA103" s="11"/>
      <c r="AB103" s="9">
        <f t="shared" si="36"/>
        <v>0</v>
      </c>
      <c r="AC103" s="11"/>
      <c r="AD103" s="9">
        <f t="shared" si="26"/>
        <v>0</v>
      </c>
      <c r="AE103" s="11"/>
      <c r="AF103" s="9">
        <f t="shared" si="27"/>
        <v>0</v>
      </c>
      <c r="AG103" s="11"/>
      <c r="AH103" s="9">
        <f t="shared" si="28"/>
        <v>0</v>
      </c>
      <c r="AI103" s="11"/>
      <c r="AJ103" s="9">
        <f t="shared" si="29"/>
        <v>0</v>
      </c>
      <c r="AK103" s="11"/>
      <c r="AL103" s="9">
        <f t="shared" si="30"/>
        <v>0</v>
      </c>
      <c r="AM103" s="10"/>
      <c r="AN103" s="12">
        <f t="shared" si="31"/>
        <v>0</v>
      </c>
      <c r="AO103" s="13">
        <f t="shared" si="37"/>
        <v>0</v>
      </c>
    </row>
    <row r="104" spans="1:41" hidden="1" x14ac:dyDescent="0.25">
      <c r="A104" s="14" t="s">
        <v>11</v>
      </c>
      <c r="B104" s="15" t="s">
        <v>114</v>
      </c>
      <c r="C104" s="42" t="s">
        <v>15</v>
      </c>
      <c r="D104" s="56">
        <v>1.72</v>
      </c>
      <c r="E104" s="70">
        <v>0</v>
      </c>
      <c r="F104" s="9">
        <f t="shared" si="32"/>
        <v>0</v>
      </c>
      <c r="G104" s="69">
        <v>2</v>
      </c>
      <c r="H104" s="9">
        <f t="shared" si="33"/>
        <v>3.44</v>
      </c>
      <c r="I104" s="10"/>
      <c r="J104" s="9">
        <f t="shared" si="19"/>
        <v>0</v>
      </c>
      <c r="K104" s="11"/>
      <c r="L104" s="9">
        <f t="shared" si="20"/>
        <v>0</v>
      </c>
      <c r="M104" s="11"/>
      <c r="N104" s="9">
        <f t="shared" si="34"/>
        <v>0</v>
      </c>
      <c r="O104" s="10"/>
      <c r="P104" s="9">
        <f t="shared" si="21"/>
        <v>0</v>
      </c>
      <c r="Q104" s="10"/>
      <c r="R104" s="9">
        <f t="shared" si="22"/>
        <v>0</v>
      </c>
      <c r="S104" s="10"/>
      <c r="T104" s="9">
        <f t="shared" si="23"/>
        <v>0</v>
      </c>
      <c r="U104" s="11"/>
      <c r="V104" s="9">
        <f t="shared" si="24"/>
        <v>0</v>
      </c>
      <c r="W104" s="11"/>
      <c r="X104" s="9">
        <f t="shared" si="25"/>
        <v>0</v>
      </c>
      <c r="Y104" s="10"/>
      <c r="Z104" s="9">
        <f t="shared" si="35"/>
        <v>0</v>
      </c>
      <c r="AA104" s="11"/>
      <c r="AB104" s="9">
        <f t="shared" si="36"/>
        <v>0</v>
      </c>
      <c r="AC104" s="11"/>
      <c r="AD104" s="9">
        <f t="shared" si="26"/>
        <v>0</v>
      </c>
      <c r="AE104" s="11"/>
      <c r="AF104" s="9">
        <f t="shared" si="27"/>
        <v>0</v>
      </c>
      <c r="AG104" s="11"/>
      <c r="AH104" s="9">
        <f t="shared" si="28"/>
        <v>0</v>
      </c>
      <c r="AI104" s="11"/>
      <c r="AJ104" s="9">
        <f t="shared" si="29"/>
        <v>0</v>
      </c>
      <c r="AK104" s="11"/>
      <c r="AL104" s="9">
        <f t="shared" si="30"/>
        <v>0</v>
      </c>
      <c r="AM104" s="10"/>
      <c r="AN104" s="12">
        <f t="shared" si="31"/>
        <v>0</v>
      </c>
      <c r="AO104" s="13">
        <f t="shared" si="37"/>
        <v>3.44</v>
      </c>
    </row>
    <row r="105" spans="1:41" hidden="1" x14ac:dyDescent="0.25">
      <c r="A105" s="14" t="s">
        <v>11</v>
      </c>
      <c r="B105" s="15" t="s">
        <v>115</v>
      </c>
      <c r="C105" s="42" t="s">
        <v>15</v>
      </c>
      <c r="D105" s="56">
        <f>273/100</f>
        <v>2.73</v>
      </c>
      <c r="E105" s="70">
        <v>0</v>
      </c>
      <c r="F105" s="9">
        <f t="shared" si="32"/>
        <v>0</v>
      </c>
      <c r="G105" s="69">
        <v>0</v>
      </c>
      <c r="H105" s="9">
        <f t="shared" si="33"/>
        <v>0</v>
      </c>
      <c r="I105" s="10"/>
      <c r="J105" s="9">
        <f t="shared" si="19"/>
        <v>0</v>
      </c>
      <c r="K105" s="11"/>
      <c r="L105" s="9">
        <f t="shared" si="20"/>
        <v>0</v>
      </c>
      <c r="M105" s="11"/>
      <c r="N105" s="9">
        <f t="shared" si="34"/>
        <v>0</v>
      </c>
      <c r="O105" s="10"/>
      <c r="P105" s="9">
        <f t="shared" si="21"/>
        <v>0</v>
      </c>
      <c r="Q105" s="10"/>
      <c r="R105" s="9">
        <f t="shared" si="22"/>
        <v>0</v>
      </c>
      <c r="S105" s="10"/>
      <c r="T105" s="9">
        <f t="shared" si="23"/>
        <v>0</v>
      </c>
      <c r="U105" s="11"/>
      <c r="V105" s="9">
        <f t="shared" si="24"/>
        <v>0</v>
      </c>
      <c r="W105" s="11"/>
      <c r="X105" s="9">
        <f t="shared" si="25"/>
        <v>0</v>
      </c>
      <c r="Y105" s="10"/>
      <c r="Z105" s="9">
        <f t="shared" si="35"/>
        <v>0</v>
      </c>
      <c r="AA105" s="11"/>
      <c r="AB105" s="9">
        <f t="shared" si="36"/>
        <v>0</v>
      </c>
      <c r="AC105" s="11"/>
      <c r="AD105" s="9">
        <f t="shared" si="26"/>
        <v>0</v>
      </c>
      <c r="AE105" s="11"/>
      <c r="AF105" s="9">
        <f t="shared" si="27"/>
        <v>0</v>
      </c>
      <c r="AG105" s="11"/>
      <c r="AH105" s="9">
        <f t="shared" si="28"/>
        <v>0</v>
      </c>
      <c r="AI105" s="11"/>
      <c r="AJ105" s="9">
        <f t="shared" si="29"/>
        <v>0</v>
      </c>
      <c r="AK105" s="11"/>
      <c r="AL105" s="9">
        <f t="shared" si="30"/>
        <v>0</v>
      </c>
      <c r="AM105" s="10"/>
      <c r="AN105" s="12">
        <f t="shared" si="31"/>
        <v>0</v>
      </c>
      <c r="AO105" s="13">
        <f t="shared" si="37"/>
        <v>0</v>
      </c>
    </row>
    <row r="106" spans="1:41" hidden="1" x14ac:dyDescent="0.25">
      <c r="A106" s="14" t="s">
        <v>11</v>
      </c>
      <c r="B106" s="15" t="s">
        <v>116</v>
      </c>
      <c r="C106" s="42" t="s">
        <v>15</v>
      </c>
      <c r="D106" s="56">
        <v>0.53</v>
      </c>
      <c r="E106" s="70">
        <v>0</v>
      </c>
      <c r="F106" s="9">
        <f t="shared" si="32"/>
        <v>0</v>
      </c>
      <c r="G106" s="69">
        <v>1</v>
      </c>
      <c r="H106" s="9">
        <f t="shared" si="33"/>
        <v>0.53</v>
      </c>
      <c r="I106" s="10"/>
      <c r="J106" s="9">
        <f t="shared" si="19"/>
        <v>0</v>
      </c>
      <c r="K106" s="11"/>
      <c r="L106" s="9">
        <f t="shared" si="20"/>
        <v>0</v>
      </c>
      <c r="M106" s="11"/>
      <c r="N106" s="9">
        <f t="shared" si="34"/>
        <v>0</v>
      </c>
      <c r="O106" s="10"/>
      <c r="P106" s="9">
        <f t="shared" si="21"/>
        <v>0</v>
      </c>
      <c r="Q106" s="10"/>
      <c r="R106" s="9">
        <f t="shared" si="22"/>
        <v>0</v>
      </c>
      <c r="S106" s="10"/>
      <c r="T106" s="9">
        <f t="shared" si="23"/>
        <v>0</v>
      </c>
      <c r="U106" s="11"/>
      <c r="V106" s="9">
        <f t="shared" si="24"/>
        <v>0</v>
      </c>
      <c r="W106" s="11"/>
      <c r="X106" s="9">
        <f t="shared" si="25"/>
        <v>0</v>
      </c>
      <c r="Y106" s="10"/>
      <c r="Z106" s="9">
        <f t="shared" si="35"/>
        <v>0</v>
      </c>
      <c r="AA106" s="11"/>
      <c r="AB106" s="9">
        <f t="shared" si="36"/>
        <v>0</v>
      </c>
      <c r="AC106" s="11"/>
      <c r="AD106" s="9">
        <f t="shared" si="26"/>
        <v>0</v>
      </c>
      <c r="AE106" s="11"/>
      <c r="AF106" s="9">
        <f t="shared" si="27"/>
        <v>0</v>
      </c>
      <c r="AG106" s="11"/>
      <c r="AH106" s="9">
        <f t="shared" si="28"/>
        <v>0</v>
      </c>
      <c r="AI106" s="11"/>
      <c r="AJ106" s="9">
        <f t="shared" si="29"/>
        <v>0</v>
      </c>
      <c r="AK106" s="11"/>
      <c r="AL106" s="9">
        <f t="shared" si="30"/>
        <v>0</v>
      </c>
      <c r="AM106" s="10"/>
      <c r="AN106" s="12">
        <f t="shared" si="31"/>
        <v>0</v>
      </c>
      <c r="AO106" s="13">
        <f t="shared" si="37"/>
        <v>0.53</v>
      </c>
    </row>
    <row r="107" spans="1:41" hidden="1" x14ac:dyDescent="0.25">
      <c r="A107" s="14" t="s">
        <v>11</v>
      </c>
      <c r="B107" s="15" t="s">
        <v>457</v>
      </c>
      <c r="C107" s="42" t="s">
        <v>15</v>
      </c>
      <c r="D107" s="56">
        <v>27</v>
      </c>
      <c r="E107" s="70">
        <v>0</v>
      </c>
      <c r="F107" s="9">
        <f t="shared" si="32"/>
        <v>0</v>
      </c>
      <c r="G107" s="69">
        <v>0</v>
      </c>
      <c r="H107" s="9">
        <f t="shared" si="33"/>
        <v>0</v>
      </c>
      <c r="I107" s="10"/>
      <c r="J107" s="9">
        <f t="shared" si="19"/>
        <v>0</v>
      </c>
      <c r="K107" s="11"/>
      <c r="L107" s="9">
        <f t="shared" si="20"/>
        <v>0</v>
      </c>
      <c r="M107" s="11"/>
      <c r="N107" s="9">
        <f t="shared" si="34"/>
        <v>0</v>
      </c>
      <c r="O107" s="10"/>
      <c r="P107" s="9">
        <f t="shared" si="21"/>
        <v>0</v>
      </c>
      <c r="Q107" s="10"/>
      <c r="R107" s="9">
        <f t="shared" si="22"/>
        <v>0</v>
      </c>
      <c r="S107" s="10"/>
      <c r="T107" s="9">
        <f t="shared" si="23"/>
        <v>0</v>
      </c>
      <c r="U107" s="11"/>
      <c r="V107" s="9">
        <f t="shared" si="24"/>
        <v>0</v>
      </c>
      <c r="W107" s="11"/>
      <c r="X107" s="9">
        <f t="shared" si="25"/>
        <v>0</v>
      </c>
      <c r="Y107" s="10"/>
      <c r="Z107" s="9">
        <f t="shared" si="35"/>
        <v>0</v>
      </c>
      <c r="AA107" s="11"/>
      <c r="AB107" s="9">
        <f t="shared" si="36"/>
        <v>0</v>
      </c>
      <c r="AC107" s="11"/>
      <c r="AD107" s="9">
        <f t="shared" si="26"/>
        <v>0</v>
      </c>
      <c r="AE107" s="11"/>
      <c r="AF107" s="9">
        <f t="shared" si="27"/>
        <v>0</v>
      </c>
      <c r="AG107" s="11"/>
      <c r="AH107" s="9">
        <f t="shared" si="28"/>
        <v>0</v>
      </c>
      <c r="AI107" s="11"/>
      <c r="AJ107" s="9">
        <f t="shared" si="29"/>
        <v>0</v>
      </c>
      <c r="AK107" s="11"/>
      <c r="AL107" s="9">
        <f t="shared" si="30"/>
        <v>0</v>
      </c>
      <c r="AM107" s="10"/>
      <c r="AN107" s="12">
        <f t="shared" si="31"/>
        <v>0</v>
      </c>
      <c r="AO107" s="13">
        <f t="shared" si="37"/>
        <v>0</v>
      </c>
    </row>
    <row r="108" spans="1:41" hidden="1" x14ac:dyDescent="0.25">
      <c r="A108" s="14" t="s">
        <v>11</v>
      </c>
      <c r="B108" s="15" t="s">
        <v>458</v>
      </c>
      <c r="C108" s="42" t="s">
        <v>15</v>
      </c>
      <c r="D108" s="56">
        <v>37.07</v>
      </c>
      <c r="E108" s="70">
        <v>0</v>
      </c>
      <c r="F108" s="9">
        <f t="shared" si="32"/>
        <v>0</v>
      </c>
      <c r="G108" s="69">
        <v>0</v>
      </c>
      <c r="H108" s="9">
        <f t="shared" si="33"/>
        <v>0</v>
      </c>
      <c r="I108" s="10"/>
      <c r="J108" s="9">
        <f t="shared" si="19"/>
        <v>0</v>
      </c>
      <c r="K108" s="11"/>
      <c r="L108" s="9">
        <f t="shared" si="20"/>
        <v>0</v>
      </c>
      <c r="M108" s="11"/>
      <c r="N108" s="9">
        <f t="shared" si="34"/>
        <v>0</v>
      </c>
      <c r="O108" s="10"/>
      <c r="P108" s="9">
        <f t="shared" si="21"/>
        <v>0</v>
      </c>
      <c r="Q108" s="10">
        <v>6</v>
      </c>
      <c r="R108" s="9">
        <f t="shared" si="22"/>
        <v>258.00720000000001</v>
      </c>
      <c r="S108" s="10"/>
      <c r="T108" s="9">
        <f t="shared" si="23"/>
        <v>0</v>
      </c>
      <c r="U108" s="11"/>
      <c r="V108" s="9">
        <f t="shared" si="24"/>
        <v>0</v>
      </c>
      <c r="W108" s="11"/>
      <c r="X108" s="9">
        <f t="shared" si="25"/>
        <v>0</v>
      </c>
      <c r="Y108" s="10"/>
      <c r="Z108" s="9">
        <f t="shared" si="35"/>
        <v>0</v>
      </c>
      <c r="AA108" s="11"/>
      <c r="AB108" s="9">
        <f t="shared" si="36"/>
        <v>0</v>
      </c>
      <c r="AC108" s="11"/>
      <c r="AD108" s="9">
        <f t="shared" si="26"/>
        <v>0</v>
      </c>
      <c r="AE108" s="11"/>
      <c r="AF108" s="65">
        <f t="shared" si="27"/>
        <v>0</v>
      </c>
      <c r="AG108" s="11"/>
      <c r="AH108" s="9">
        <f t="shared" si="28"/>
        <v>0</v>
      </c>
      <c r="AI108" s="11"/>
      <c r="AJ108" s="9">
        <f t="shared" si="29"/>
        <v>0</v>
      </c>
      <c r="AK108" s="11"/>
      <c r="AL108" s="9">
        <f t="shared" si="30"/>
        <v>0</v>
      </c>
      <c r="AM108" s="10"/>
      <c r="AN108" s="12">
        <f t="shared" si="31"/>
        <v>0</v>
      </c>
      <c r="AO108" s="13">
        <f t="shared" si="37"/>
        <v>258.00720000000001</v>
      </c>
    </row>
    <row r="109" spans="1:41" hidden="1" x14ac:dyDescent="0.25">
      <c r="A109" s="14" t="s">
        <v>11</v>
      </c>
      <c r="B109" s="15" t="s">
        <v>117</v>
      </c>
      <c r="C109" s="42" t="s">
        <v>15</v>
      </c>
      <c r="D109" s="56">
        <v>28.3</v>
      </c>
      <c r="E109" s="70">
        <v>0</v>
      </c>
      <c r="F109" s="9">
        <f t="shared" si="32"/>
        <v>0</v>
      </c>
      <c r="G109" s="69">
        <v>0</v>
      </c>
      <c r="H109" s="9">
        <f t="shared" si="33"/>
        <v>0</v>
      </c>
      <c r="I109" s="10"/>
      <c r="J109" s="9">
        <f t="shared" si="19"/>
        <v>0</v>
      </c>
      <c r="K109" s="11"/>
      <c r="L109" s="9">
        <f t="shared" si="20"/>
        <v>0</v>
      </c>
      <c r="M109" s="11"/>
      <c r="N109" s="9">
        <f t="shared" si="34"/>
        <v>0</v>
      </c>
      <c r="O109" s="10"/>
      <c r="P109" s="9">
        <f t="shared" si="21"/>
        <v>0</v>
      </c>
      <c r="Q109" s="10"/>
      <c r="R109" s="9">
        <f t="shared" si="22"/>
        <v>0</v>
      </c>
      <c r="S109" s="72">
        <v>1</v>
      </c>
      <c r="T109" s="9">
        <f t="shared" si="23"/>
        <v>32.827999999999996</v>
      </c>
      <c r="U109" s="11"/>
      <c r="V109" s="9">
        <f t="shared" si="24"/>
        <v>0</v>
      </c>
      <c r="W109" s="11"/>
      <c r="X109" s="9">
        <f t="shared" si="25"/>
        <v>0</v>
      </c>
      <c r="Y109" s="10"/>
      <c r="Z109" s="9">
        <f t="shared" si="35"/>
        <v>0</v>
      </c>
      <c r="AA109" s="11"/>
      <c r="AB109" s="9">
        <f t="shared" si="36"/>
        <v>0</v>
      </c>
      <c r="AC109" s="11">
        <v>2</v>
      </c>
      <c r="AD109" s="9">
        <f t="shared" si="26"/>
        <v>65.655999999999992</v>
      </c>
      <c r="AE109" s="11"/>
      <c r="AF109" s="9">
        <f t="shared" si="27"/>
        <v>0</v>
      </c>
      <c r="AG109" s="11"/>
      <c r="AH109" s="9">
        <f t="shared" si="28"/>
        <v>0</v>
      </c>
      <c r="AI109" s="11"/>
      <c r="AJ109" s="9">
        <f t="shared" si="29"/>
        <v>0</v>
      </c>
      <c r="AK109" s="11"/>
      <c r="AL109" s="9">
        <f t="shared" si="30"/>
        <v>0</v>
      </c>
      <c r="AM109" s="10"/>
      <c r="AN109" s="12">
        <f t="shared" si="31"/>
        <v>0</v>
      </c>
      <c r="AO109" s="13">
        <f t="shared" si="37"/>
        <v>98.48399999999998</v>
      </c>
    </row>
    <row r="110" spans="1:41" hidden="1" x14ac:dyDescent="0.25">
      <c r="A110" s="14" t="s">
        <v>11</v>
      </c>
      <c r="B110" s="15" t="s">
        <v>118</v>
      </c>
      <c r="C110" s="42" t="s">
        <v>15</v>
      </c>
      <c r="D110" s="56">
        <v>18.28</v>
      </c>
      <c r="E110" s="70">
        <v>0</v>
      </c>
      <c r="F110" s="9">
        <f t="shared" si="32"/>
        <v>0</v>
      </c>
      <c r="G110" s="69">
        <v>0</v>
      </c>
      <c r="H110" s="9">
        <f t="shared" si="33"/>
        <v>0</v>
      </c>
      <c r="I110" s="10"/>
      <c r="J110" s="9">
        <f t="shared" si="19"/>
        <v>0</v>
      </c>
      <c r="K110" s="11"/>
      <c r="L110" s="9">
        <f t="shared" si="20"/>
        <v>0</v>
      </c>
      <c r="M110" s="11"/>
      <c r="N110" s="9">
        <f t="shared" si="34"/>
        <v>0</v>
      </c>
      <c r="O110" s="10"/>
      <c r="P110" s="9">
        <f t="shared" si="21"/>
        <v>0</v>
      </c>
      <c r="Q110" s="10"/>
      <c r="R110" s="9">
        <f t="shared" si="22"/>
        <v>0</v>
      </c>
      <c r="S110" s="10"/>
      <c r="T110" s="9">
        <f t="shared" si="23"/>
        <v>0</v>
      </c>
      <c r="U110" s="11"/>
      <c r="V110" s="9">
        <f t="shared" si="24"/>
        <v>0</v>
      </c>
      <c r="W110" s="11"/>
      <c r="X110" s="9">
        <f t="shared" si="25"/>
        <v>0</v>
      </c>
      <c r="Y110" s="10"/>
      <c r="Z110" s="9">
        <f t="shared" si="35"/>
        <v>0</v>
      </c>
      <c r="AA110" s="11"/>
      <c r="AB110" s="9">
        <f t="shared" si="36"/>
        <v>0</v>
      </c>
      <c r="AC110" s="11">
        <v>1</v>
      </c>
      <c r="AD110" s="9">
        <f t="shared" si="26"/>
        <v>21.204799999999999</v>
      </c>
      <c r="AE110" s="11"/>
      <c r="AF110" s="9">
        <f t="shared" si="27"/>
        <v>0</v>
      </c>
      <c r="AG110" s="11"/>
      <c r="AH110" s="9">
        <f t="shared" si="28"/>
        <v>0</v>
      </c>
      <c r="AI110" s="11"/>
      <c r="AJ110" s="9">
        <f t="shared" si="29"/>
        <v>0</v>
      </c>
      <c r="AK110" s="11"/>
      <c r="AL110" s="9">
        <f t="shared" si="30"/>
        <v>0</v>
      </c>
      <c r="AM110" s="10"/>
      <c r="AN110" s="12">
        <f t="shared" si="31"/>
        <v>0</v>
      </c>
      <c r="AO110" s="13">
        <f t="shared" si="37"/>
        <v>21.204799999999999</v>
      </c>
    </row>
    <row r="111" spans="1:41" hidden="1" x14ac:dyDescent="0.25">
      <c r="A111" s="14" t="s">
        <v>11</v>
      </c>
      <c r="B111" s="15" t="s">
        <v>119</v>
      </c>
      <c r="C111" s="42" t="s">
        <v>15</v>
      </c>
      <c r="D111" s="56">
        <v>18.28</v>
      </c>
      <c r="E111" s="70">
        <v>0</v>
      </c>
      <c r="F111" s="9">
        <f t="shared" si="32"/>
        <v>0</v>
      </c>
      <c r="G111" s="69">
        <v>0</v>
      </c>
      <c r="H111" s="9">
        <f t="shared" si="33"/>
        <v>0</v>
      </c>
      <c r="I111" s="10"/>
      <c r="J111" s="9">
        <f t="shared" si="19"/>
        <v>0</v>
      </c>
      <c r="K111" s="11"/>
      <c r="L111" s="9">
        <f t="shared" si="20"/>
        <v>0</v>
      </c>
      <c r="M111" s="11"/>
      <c r="N111" s="9">
        <f t="shared" si="34"/>
        <v>0</v>
      </c>
      <c r="O111" s="10"/>
      <c r="P111" s="9">
        <f t="shared" si="21"/>
        <v>0</v>
      </c>
      <c r="Q111" s="10"/>
      <c r="R111" s="9">
        <f t="shared" si="22"/>
        <v>0</v>
      </c>
      <c r="S111" s="10"/>
      <c r="T111" s="9">
        <f t="shared" si="23"/>
        <v>0</v>
      </c>
      <c r="U111" s="11"/>
      <c r="V111" s="9">
        <f t="shared" si="24"/>
        <v>0</v>
      </c>
      <c r="W111" s="11"/>
      <c r="X111" s="9">
        <f t="shared" si="25"/>
        <v>0</v>
      </c>
      <c r="Y111" s="10"/>
      <c r="Z111" s="9">
        <f t="shared" si="35"/>
        <v>0</v>
      </c>
      <c r="AA111" s="11"/>
      <c r="AB111" s="9">
        <f t="shared" si="36"/>
        <v>0</v>
      </c>
      <c r="AC111" s="11"/>
      <c r="AD111" s="9">
        <f t="shared" si="26"/>
        <v>0</v>
      </c>
      <c r="AE111" s="11"/>
      <c r="AF111" s="9">
        <f t="shared" si="27"/>
        <v>0</v>
      </c>
      <c r="AG111" s="11"/>
      <c r="AH111" s="9">
        <f t="shared" si="28"/>
        <v>0</v>
      </c>
      <c r="AI111" s="11"/>
      <c r="AJ111" s="9">
        <f t="shared" si="29"/>
        <v>0</v>
      </c>
      <c r="AK111" s="11"/>
      <c r="AL111" s="9">
        <f t="shared" si="30"/>
        <v>0</v>
      </c>
      <c r="AM111" s="10"/>
      <c r="AN111" s="12">
        <f t="shared" si="31"/>
        <v>0</v>
      </c>
      <c r="AO111" s="13">
        <f t="shared" si="37"/>
        <v>0</v>
      </c>
    </row>
    <row r="112" spans="1:41" hidden="1" x14ac:dyDescent="0.25">
      <c r="A112" s="14" t="s">
        <v>11</v>
      </c>
      <c r="B112" s="15" t="s">
        <v>120</v>
      </c>
      <c r="C112" s="42" t="s">
        <v>15</v>
      </c>
      <c r="D112" s="56">
        <v>37.5</v>
      </c>
      <c r="E112" s="70">
        <v>0</v>
      </c>
      <c r="F112" s="9">
        <f t="shared" si="32"/>
        <v>0</v>
      </c>
      <c r="G112" s="69">
        <v>1</v>
      </c>
      <c r="H112" s="9">
        <f t="shared" si="33"/>
        <v>37.5</v>
      </c>
      <c r="I112" s="10"/>
      <c r="J112" s="9">
        <f t="shared" si="19"/>
        <v>0</v>
      </c>
      <c r="K112" s="11"/>
      <c r="L112" s="9">
        <f t="shared" si="20"/>
        <v>0</v>
      </c>
      <c r="M112" s="11"/>
      <c r="N112" s="9">
        <f t="shared" si="34"/>
        <v>0</v>
      </c>
      <c r="O112" s="10"/>
      <c r="P112" s="9">
        <f t="shared" si="21"/>
        <v>0</v>
      </c>
      <c r="Q112" s="10"/>
      <c r="R112" s="9">
        <f t="shared" si="22"/>
        <v>0</v>
      </c>
      <c r="S112" s="10"/>
      <c r="T112" s="9">
        <f t="shared" si="23"/>
        <v>0</v>
      </c>
      <c r="U112" s="11"/>
      <c r="V112" s="9">
        <f t="shared" si="24"/>
        <v>0</v>
      </c>
      <c r="W112" s="11"/>
      <c r="X112" s="9">
        <f t="shared" si="25"/>
        <v>0</v>
      </c>
      <c r="Y112" s="10"/>
      <c r="Z112" s="9">
        <f t="shared" si="35"/>
        <v>0</v>
      </c>
      <c r="AA112" s="11"/>
      <c r="AB112" s="9">
        <f t="shared" si="36"/>
        <v>0</v>
      </c>
      <c r="AC112" s="11"/>
      <c r="AD112" s="9">
        <f t="shared" si="26"/>
        <v>0</v>
      </c>
      <c r="AE112" s="11"/>
      <c r="AF112" s="9">
        <f t="shared" si="27"/>
        <v>0</v>
      </c>
      <c r="AG112" s="11"/>
      <c r="AH112" s="9">
        <f t="shared" si="28"/>
        <v>0</v>
      </c>
      <c r="AI112" s="11"/>
      <c r="AJ112" s="9">
        <f t="shared" si="29"/>
        <v>0</v>
      </c>
      <c r="AK112" s="11"/>
      <c r="AL112" s="9">
        <f t="shared" si="30"/>
        <v>0</v>
      </c>
      <c r="AM112" s="10"/>
      <c r="AN112" s="12">
        <f t="shared" si="31"/>
        <v>0</v>
      </c>
      <c r="AO112" s="13">
        <f t="shared" si="37"/>
        <v>37.5</v>
      </c>
    </row>
    <row r="113" spans="1:41" hidden="1" x14ac:dyDescent="0.25">
      <c r="A113" s="14" t="s">
        <v>121</v>
      </c>
      <c r="B113" s="15" t="s">
        <v>122</v>
      </c>
      <c r="C113" s="48" t="s">
        <v>437</v>
      </c>
      <c r="D113" s="56">
        <f>0.6*100</f>
        <v>60</v>
      </c>
      <c r="E113" s="70">
        <v>0</v>
      </c>
      <c r="F113" s="9">
        <f t="shared" si="32"/>
        <v>0</v>
      </c>
      <c r="G113" s="69">
        <v>0</v>
      </c>
      <c r="H113" s="9">
        <f t="shared" si="33"/>
        <v>0</v>
      </c>
      <c r="I113" s="10"/>
      <c r="J113" s="9">
        <f t="shared" si="19"/>
        <v>0</v>
      </c>
      <c r="K113" s="11"/>
      <c r="L113" s="9">
        <f t="shared" si="20"/>
        <v>0</v>
      </c>
      <c r="M113" s="11"/>
      <c r="N113" s="9">
        <f t="shared" si="34"/>
        <v>0</v>
      </c>
      <c r="O113" s="10"/>
      <c r="P113" s="9">
        <f t="shared" si="21"/>
        <v>0</v>
      </c>
      <c r="Q113" s="10">
        <v>1</v>
      </c>
      <c r="R113" s="9">
        <f t="shared" si="22"/>
        <v>69.599999999999994</v>
      </c>
      <c r="S113" s="10"/>
      <c r="T113" s="9">
        <f t="shared" si="23"/>
        <v>0</v>
      </c>
      <c r="U113" s="11"/>
      <c r="V113" s="9">
        <f t="shared" si="24"/>
        <v>0</v>
      </c>
      <c r="W113" s="11"/>
      <c r="X113" s="9">
        <f t="shared" si="25"/>
        <v>0</v>
      </c>
      <c r="Y113" s="10"/>
      <c r="Z113" s="9">
        <f t="shared" si="35"/>
        <v>0</v>
      </c>
      <c r="AA113" s="10"/>
      <c r="AB113" s="9">
        <f t="shared" si="36"/>
        <v>0</v>
      </c>
      <c r="AC113" s="11">
        <v>1</v>
      </c>
      <c r="AD113" s="9">
        <f t="shared" si="26"/>
        <v>69.599999999999994</v>
      </c>
      <c r="AE113" s="11"/>
      <c r="AF113" s="9">
        <f t="shared" si="27"/>
        <v>0</v>
      </c>
      <c r="AG113" s="11"/>
      <c r="AH113" s="9">
        <f t="shared" si="28"/>
        <v>0</v>
      </c>
      <c r="AI113" s="11"/>
      <c r="AJ113" s="9">
        <f t="shared" si="29"/>
        <v>0</v>
      </c>
      <c r="AK113" s="11"/>
      <c r="AL113" s="9">
        <f t="shared" si="30"/>
        <v>0</v>
      </c>
      <c r="AM113" s="10"/>
      <c r="AN113" s="12">
        <f t="shared" si="31"/>
        <v>0</v>
      </c>
      <c r="AO113" s="13">
        <f t="shared" si="37"/>
        <v>139.19999999999999</v>
      </c>
    </row>
    <row r="114" spans="1:41" hidden="1" x14ac:dyDescent="0.25">
      <c r="A114" s="14" t="s">
        <v>121</v>
      </c>
      <c r="B114" s="15" t="s">
        <v>123</v>
      </c>
      <c r="C114" s="49" t="s">
        <v>438</v>
      </c>
      <c r="D114" s="57">
        <f>0.09*50</f>
        <v>4.5</v>
      </c>
      <c r="E114" s="70">
        <v>0</v>
      </c>
      <c r="F114" s="9">
        <f t="shared" si="32"/>
        <v>0</v>
      </c>
      <c r="G114" s="69">
        <v>0</v>
      </c>
      <c r="H114" s="9">
        <f t="shared" si="33"/>
        <v>0</v>
      </c>
      <c r="I114" s="10"/>
      <c r="J114" s="9">
        <f t="shared" si="19"/>
        <v>0</v>
      </c>
      <c r="K114" s="11"/>
      <c r="L114" s="9">
        <f t="shared" si="20"/>
        <v>0</v>
      </c>
      <c r="M114" s="11"/>
      <c r="N114" s="9">
        <f t="shared" si="34"/>
        <v>0</v>
      </c>
      <c r="O114" s="10"/>
      <c r="P114" s="9">
        <f t="shared" si="21"/>
        <v>0</v>
      </c>
      <c r="Q114" s="10"/>
      <c r="R114" s="9">
        <f t="shared" si="22"/>
        <v>0</v>
      </c>
      <c r="S114" s="10"/>
      <c r="T114" s="9">
        <f t="shared" si="23"/>
        <v>0</v>
      </c>
      <c r="U114" s="11"/>
      <c r="V114" s="9">
        <f t="shared" si="24"/>
        <v>0</v>
      </c>
      <c r="W114" s="11"/>
      <c r="X114" s="9">
        <f t="shared" si="25"/>
        <v>0</v>
      </c>
      <c r="Y114" s="10"/>
      <c r="Z114" s="9">
        <f t="shared" si="35"/>
        <v>0</v>
      </c>
      <c r="AA114" s="11"/>
      <c r="AB114" s="9">
        <f t="shared" si="36"/>
        <v>0</v>
      </c>
      <c r="AC114" s="11"/>
      <c r="AD114" s="9">
        <f t="shared" si="26"/>
        <v>0</v>
      </c>
      <c r="AE114" s="11"/>
      <c r="AF114" s="9">
        <f t="shared" si="27"/>
        <v>0</v>
      </c>
      <c r="AG114" s="11"/>
      <c r="AH114" s="9">
        <f t="shared" si="28"/>
        <v>0</v>
      </c>
      <c r="AI114" s="11"/>
      <c r="AJ114" s="9">
        <f t="shared" si="29"/>
        <v>0</v>
      </c>
      <c r="AK114" s="11"/>
      <c r="AL114" s="9">
        <f t="shared" si="30"/>
        <v>0</v>
      </c>
      <c r="AM114" s="10"/>
      <c r="AN114" s="12">
        <f t="shared" si="31"/>
        <v>0</v>
      </c>
      <c r="AO114" s="13">
        <f t="shared" si="37"/>
        <v>0</v>
      </c>
    </row>
    <row r="115" spans="1:41" hidden="1" x14ac:dyDescent="0.25">
      <c r="A115" s="14" t="s">
        <v>121</v>
      </c>
      <c r="B115" s="15" t="s">
        <v>124</v>
      </c>
      <c r="C115" s="49" t="s">
        <v>438</v>
      </c>
      <c r="D115" s="57">
        <f>0.09*50</f>
        <v>4.5</v>
      </c>
      <c r="E115" s="70">
        <v>0</v>
      </c>
      <c r="F115" s="9">
        <f t="shared" si="32"/>
        <v>0</v>
      </c>
      <c r="G115" s="69">
        <v>0</v>
      </c>
      <c r="H115" s="9">
        <f t="shared" si="33"/>
        <v>0</v>
      </c>
      <c r="I115" s="10"/>
      <c r="J115" s="9">
        <f t="shared" si="19"/>
        <v>0</v>
      </c>
      <c r="K115" s="11"/>
      <c r="L115" s="9">
        <f t="shared" si="20"/>
        <v>0</v>
      </c>
      <c r="M115" s="11"/>
      <c r="N115" s="9">
        <f t="shared" si="34"/>
        <v>0</v>
      </c>
      <c r="O115" s="10"/>
      <c r="P115" s="9">
        <f t="shared" si="21"/>
        <v>0</v>
      </c>
      <c r="Q115" s="10"/>
      <c r="R115" s="9">
        <f t="shared" si="22"/>
        <v>0</v>
      </c>
      <c r="S115" s="10"/>
      <c r="T115" s="9">
        <f t="shared" si="23"/>
        <v>0</v>
      </c>
      <c r="U115" s="11"/>
      <c r="V115" s="9">
        <f t="shared" si="24"/>
        <v>0</v>
      </c>
      <c r="W115" s="11"/>
      <c r="X115" s="9">
        <f t="shared" si="25"/>
        <v>0</v>
      </c>
      <c r="Y115" s="10"/>
      <c r="Z115" s="9">
        <f t="shared" si="35"/>
        <v>0</v>
      </c>
      <c r="AA115" s="11"/>
      <c r="AB115" s="9">
        <f t="shared" si="36"/>
        <v>0</v>
      </c>
      <c r="AC115" s="11"/>
      <c r="AD115" s="9">
        <f t="shared" si="26"/>
        <v>0</v>
      </c>
      <c r="AE115" s="11"/>
      <c r="AF115" s="9">
        <f t="shared" si="27"/>
        <v>0</v>
      </c>
      <c r="AG115" s="11"/>
      <c r="AH115" s="9">
        <f t="shared" si="28"/>
        <v>0</v>
      </c>
      <c r="AI115" s="11"/>
      <c r="AJ115" s="9">
        <f t="shared" si="29"/>
        <v>0</v>
      </c>
      <c r="AK115" s="11"/>
      <c r="AL115" s="9">
        <f t="shared" si="30"/>
        <v>0</v>
      </c>
      <c r="AM115" s="10"/>
      <c r="AN115" s="12">
        <f t="shared" si="31"/>
        <v>0</v>
      </c>
      <c r="AO115" s="13">
        <f t="shared" si="37"/>
        <v>0</v>
      </c>
    </row>
    <row r="116" spans="1:41" hidden="1" x14ac:dyDescent="0.25">
      <c r="A116" s="14" t="s">
        <v>121</v>
      </c>
      <c r="B116" s="15" t="s">
        <v>125</v>
      </c>
      <c r="C116" s="49" t="s">
        <v>438</v>
      </c>
      <c r="D116" s="57">
        <f>0.28*50</f>
        <v>14.000000000000002</v>
      </c>
      <c r="E116" s="70">
        <v>0</v>
      </c>
      <c r="F116" s="9">
        <f t="shared" si="32"/>
        <v>0</v>
      </c>
      <c r="G116" s="69">
        <v>0</v>
      </c>
      <c r="H116" s="9">
        <f t="shared" si="33"/>
        <v>0</v>
      </c>
      <c r="I116" s="10"/>
      <c r="J116" s="9">
        <f t="shared" si="19"/>
        <v>0</v>
      </c>
      <c r="K116" s="11"/>
      <c r="L116" s="9">
        <f t="shared" si="20"/>
        <v>0</v>
      </c>
      <c r="M116" s="71">
        <v>10</v>
      </c>
      <c r="N116" s="9">
        <f t="shared" si="34"/>
        <v>162.40000000000003</v>
      </c>
      <c r="O116" s="10"/>
      <c r="P116" s="9">
        <f t="shared" si="21"/>
        <v>0</v>
      </c>
      <c r="Q116" s="10"/>
      <c r="R116" s="9">
        <f t="shared" si="22"/>
        <v>0</v>
      </c>
      <c r="S116" s="10"/>
      <c r="T116" s="9">
        <f t="shared" si="23"/>
        <v>0</v>
      </c>
      <c r="U116" s="11">
        <v>5</v>
      </c>
      <c r="V116" s="9">
        <f t="shared" si="24"/>
        <v>81.200000000000017</v>
      </c>
      <c r="W116" s="11"/>
      <c r="X116" s="9">
        <f t="shared" si="25"/>
        <v>0</v>
      </c>
      <c r="Y116" s="10"/>
      <c r="Z116" s="9">
        <f t="shared" si="35"/>
        <v>0</v>
      </c>
      <c r="AA116" s="11"/>
      <c r="AB116" s="9">
        <f t="shared" si="36"/>
        <v>0</v>
      </c>
      <c r="AC116" s="11"/>
      <c r="AD116" s="9">
        <f t="shared" si="26"/>
        <v>0</v>
      </c>
      <c r="AE116" s="11"/>
      <c r="AF116" s="9">
        <f t="shared" si="27"/>
        <v>0</v>
      </c>
      <c r="AG116" s="11"/>
      <c r="AH116" s="9">
        <f t="shared" si="28"/>
        <v>0</v>
      </c>
      <c r="AI116" s="11"/>
      <c r="AJ116" s="9">
        <f t="shared" si="29"/>
        <v>0</v>
      </c>
      <c r="AK116" s="11"/>
      <c r="AL116" s="9">
        <f t="shared" si="30"/>
        <v>0</v>
      </c>
      <c r="AM116" s="10"/>
      <c r="AN116" s="12">
        <f t="shared" si="31"/>
        <v>0</v>
      </c>
      <c r="AO116" s="13">
        <f t="shared" si="37"/>
        <v>243.60000000000005</v>
      </c>
    </row>
    <row r="117" spans="1:41" hidden="1" x14ac:dyDescent="0.25">
      <c r="A117" s="14" t="s">
        <v>121</v>
      </c>
      <c r="B117" s="15" t="s">
        <v>127</v>
      </c>
      <c r="C117" s="49" t="s">
        <v>126</v>
      </c>
      <c r="D117" s="57">
        <f>0.28*50</f>
        <v>14.000000000000002</v>
      </c>
      <c r="E117" s="70">
        <v>0</v>
      </c>
      <c r="F117" s="9">
        <f t="shared" si="32"/>
        <v>0</v>
      </c>
      <c r="G117" s="69">
        <v>0</v>
      </c>
      <c r="H117" s="9">
        <f t="shared" si="33"/>
        <v>0</v>
      </c>
      <c r="I117" s="10"/>
      <c r="J117" s="9">
        <f t="shared" si="19"/>
        <v>0</v>
      </c>
      <c r="K117" s="11"/>
      <c r="L117" s="9">
        <f t="shared" si="20"/>
        <v>0</v>
      </c>
      <c r="M117" s="71">
        <v>10</v>
      </c>
      <c r="N117" s="9">
        <f t="shared" si="34"/>
        <v>162.40000000000003</v>
      </c>
      <c r="O117" s="10"/>
      <c r="P117" s="9">
        <f t="shared" si="21"/>
        <v>0</v>
      </c>
      <c r="Q117" s="10"/>
      <c r="R117" s="9">
        <f t="shared" si="22"/>
        <v>0</v>
      </c>
      <c r="S117" s="10"/>
      <c r="T117" s="9">
        <f t="shared" si="23"/>
        <v>0</v>
      </c>
      <c r="U117" s="11">
        <v>5</v>
      </c>
      <c r="V117" s="9">
        <f t="shared" si="24"/>
        <v>81.200000000000017</v>
      </c>
      <c r="W117" s="11"/>
      <c r="X117" s="9">
        <f t="shared" si="25"/>
        <v>0</v>
      </c>
      <c r="Y117" s="10"/>
      <c r="Z117" s="9">
        <f t="shared" si="35"/>
        <v>0</v>
      </c>
      <c r="AA117" s="11"/>
      <c r="AB117" s="9">
        <f t="shared" si="36"/>
        <v>0</v>
      </c>
      <c r="AC117" s="11"/>
      <c r="AD117" s="9">
        <f t="shared" si="26"/>
        <v>0</v>
      </c>
      <c r="AE117" s="11"/>
      <c r="AF117" s="9">
        <f t="shared" si="27"/>
        <v>0</v>
      </c>
      <c r="AG117" s="11"/>
      <c r="AH117" s="9">
        <f t="shared" si="28"/>
        <v>0</v>
      </c>
      <c r="AI117" s="11"/>
      <c r="AJ117" s="9">
        <f t="shared" si="29"/>
        <v>0</v>
      </c>
      <c r="AK117" s="11"/>
      <c r="AL117" s="9">
        <f t="shared" si="30"/>
        <v>0</v>
      </c>
      <c r="AM117" s="10"/>
      <c r="AN117" s="12">
        <f t="shared" si="31"/>
        <v>0</v>
      </c>
      <c r="AO117" s="13">
        <f t="shared" si="37"/>
        <v>243.60000000000005</v>
      </c>
    </row>
    <row r="118" spans="1:41" hidden="1" x14ac:dyDescent="0.25">
      <c r="A118" s="14" t="s">
        <v>121</v>
      </c>
      <c r="B118" s="15" t="s">
        <v>128</v>
      </c>
      <c r="C118" s="49" t="s">
        <v>438</v>
      </c>
      <c r="D118" s="57">
        <f>0.28*50</f>
        <v>14.000000000000002</v>
      </c>
      <c r="E118" s="70">
        <v>0</v>
      </c>
      <c r="F118" s="9">
        <f t="shared" si="32"/>
        <v>0</v>
      </c>
      <c r="G118" s="69">
        <v>0</v>
      </c>
      <c r="H118" s="9">
        <f t="shared" si="33"/>
        <v>0</v>
      </c>
      <c r="I118" s="10"/>
      <c r="J118" s="9">
        <f t="shared" si="19"/>
        <v>0</v>
      </c>
      <c r="K118" s="11"/>
      <c r="L118" s="9">
        <f t="shared" si="20"/>
        <v>0</v>
      </c>
      <c r="M118" s="71">
        <v>10</v>
      </c>
      <c r="N118" s="9">
        <f t="shared" si="34"/>
        <v>162.40000000000003</v>
      </c>
      <c r="O118" s="10"/>
      <c r="P118" s="9">
        <f t="shared" si="21"/>
        <v>0</v>
      </c>
      <c r="Q118" s="10"/>
      <c r="R118" s="9">
        <f t="shared" si="22"/>
        <v>0</v>
      </c>
      <c r="S118" s="10"/>
      <c r="T118" s="9">
        <f t="shared" si="23"/>
        <v>0</v>
      </c>
      <c r="U118" s="11">
        <v>5</v>
      </c>
      <c r="V118" s="9">
        <f t="shared" si="24"/>
        <v>81.200000000000017</v>
      </c>
      <c r="W118" s="11"/>
      <c r="X118" s="9">
        <f t="shared" si="25"/>
        <v>0</v>
      </c>
      <c r="Y118" s="10"/>
      <c r="Z118" s="9">
        <f t="shared" si="35"/>
        <v>0</v>
      </c>
      <c r="AA118" s="11"/>
      <c r="AB118" s="9">
        <f t="shared" si="36"/>
        <v>0</v>
      </c>
      <c r="AC118" s="11"/>
      <c r="AD118" s="9">
        <f t="shared" si="26"/>
        <v>0</v>
      </c>
      <c r="AE118" s="11"/>
      <c r="AF118" s="9">
        <f t="shared" si="27"/>
        <v>0</v>
      </c>
      <c r="AG118" s="11"/>
      <c r="AH118" s="9">
        <f t="shared" si="28"/>
        <v>0</v>
      </c>
      <c r="AI118" s="11"/>
      <c r="AJ118" s="9">
        <f t="shared" si="29"/>
        <v>0</v>
      </c>
      <c r="AK118" s="11"/>
      <c r="AL118" s="9">
        <f t="shared" si="30"/>
        <v>0</v>
      </c>
      <c r="AM118" s="10"/>
      <c r="AN118" s="12">
        <f t="shared" si="31"/>
        <v>0</v>
      </c>
      <c r="AO118" s="13">
        <f t="shared" si="37"/>
        <v>243.60000000000005</v>
      </c>
    </row>
    <row r="119" spans="1:41" hidden="1" x14ac:dyDescent="0.25">
      <c r="A119" s="14" t="s">
        <v>121</v>
      </c>
      <c r="B119" s="15" t="s">
        <v>129</v>
      </c>
      <c r="C119" s="48" t="s">
        <v>436</v>
      </c>
      <c r="D119" s="56">
        <f>1.2*50</f>
        <v>60</v>
      </c>
      <c r="E119" s="70">
        <v>0</v>
      </c>
      <c r="F119" s="9">
        <f t="shared" si="32"/>
        <v>0</v>
      </c>
      <c r="G119" s="69">
        <v>0</v>
      </c>
      <c r="H119" s="9">
        <f t="shared" si="33"/>
        <v>0</v>
      </c>
      <c r="I119" s="10"/>
      <c r="J119" s="9">
        <f t="shared" si="19"/>
        <v>0</v>
      </c>
      <c r="K119" s="11"/>
      <c r="L119" s="9">
        <f t="shared" si="20"/>
        <v>0</v>
      </c>
      <c r="M119" s="11"/>
      <c r="N119" s="9">
        <f t="shared" si="34"/>
        <v>0</v>
      </c>
      <c r="O119" s="10"/>
      <c r="P119" s="9">
        <f t="shared" si="21"/>
        <v>0</v>
      </c>
      <c r="Q119" s="10"/>
      <c r="R119" s="9">
        <f t="shared" si="22"/>
        <v>0</v>
      </c>
      <c r="S119" s="72">
        <v>2</v>
      </c>
      <c r="T119" s="9">
        <f t="shared" si="23"/>
        <v>139.19999999999999</v>
      </c>
      <c r="U119" s="11"/>
      <c r="V119" s="9">
        <f t="shared" si="24"/>
        <v>0</v>
      </c>
      <c r="W119" s="11"/>
      <c r="X119" s="9">
        <f t="shared" si="25"/>
        <v>0</v>
      </c>
      <c r="Y119" s="10"/>
      <c r="Z119" s="9">
        <f t="shared" si="35"/>
        <v>0</v>
      </c>
      <c r="AA119" s="11"/>
      <c r="AB119" s="9">
        <f t="shared" si="36"/>
        <v>0</v>
      </c>
      <c r="AC119" s="11"/>
      <c r="AD119" s="9">
        <f t="shared" si="26"/>
        <v>0</v>
      </c>
      <c r="AE119" s="11"/>
      <c r="AF119" s="9">
        <f t="shared" si="27"/>
        <v>0</v>
      </c>
      <c r="AG119" s="11"/>
      <c r="AH119" s="9">
        <f t="shared" si="28"/>
        <v>0</v>
      </c>
      <c r="AI119" s="11"/>
      <c r="AJ119" s="9">
        <f t="shared" si="29"/>
        <v>0</v>
      </c>
      <c r="AK119" s="11"/>
      <c r="AL119" s="9">
        <f t="shared" si="30"/>
        <v>0</v>
      </c>
      <c r="AM119" s="10"/>
      <c r="AN119" s="12">
        <f t="shared" si="31"/>
        <v>0</v>
      </c>
      <c r="AO119" s="13">
        <f t="shared" si="37"/>
        <v>139.19999999999999</v>
      </c>
    </row>
    <row r="120" spans="1:41" hidden="1" x14ac:dyDescent="0.25">
      <c r="A120" s="14" t="s">
        <v>121</v>
      </c>
      <c r="B120" s="15" t="s">
        <v>130</v>
      </c>
      <c r="C120" s="48" t="s">
        <v>437</v>
      </c>
      <c r="D120" s="56">
        <v>68</v>
      </c>
      <c r="E120" s="70">
        <v>1</v>
      </c>
      <c r="F120" s="9">
        <f t="shared" si="32"/>
        <v>68</v>
      </c>
      <c r="G120" s="69">
        <v>0</v>
      </c>
      <c r="H120" s="9">
        <f t="shared" si="33"/>
        <v>0</v>
      </c>
      <c r="I120" s="10"/>
      <c r="J120" s="9">
        <f t="shared" si="19"/>
        <v>0</v>
      </c>
      <c r="K120" s="11"/>
      <c r="L120" s="9">
        <f t="shared" si="20"/>
        <v>0</v>
      </c>
      <c r="M120" s="71">
        <v>30</v>
      </c>
      <c r="N120" s="9">
        <f t="shared" si="34"/>
        <v>2366.3999999999996</v>
      </c>
      <c r="O120" s="10"/>
      <c r="P120" s="9">
        <f t="shared" si="21"/>
        <v>0</v>
      </c>
      <c r="Q120" s="10">
        <v>2</v>
      </c>
      <c r="R120" s="9">
        <f t="shared" si="22"/>
        <v>157.76</v>
      </c>
      <c r="S120" s="10"/>
      <c r="T120" s="9">
        <f t="shared" si="23"/>
        <v>0</v>
      </c>
      <c r="U120" s="11">
        <v>2</v>
      </c>
      <c r="V120" s="9">
        <f t="shared" si="24"/>
        <v>157.76</v>
      </c>
      <c r="W120" s="11"/>
      <c r="X120" s="9">
        <f t="shared" si="25"/>
        <v>0</v>
      </c>
      <c r="Y120" s="10"/>
      <c r="Z120" s="9">
        <f t="shared" si="35"/>
        <v>0</v>
      </c>
      <c r="AA120" s="10"/>
      <c r="AB120" s="9">
        <f t="shared" si="36"/>
        <v>0</v>
      </c>
      <c r="AC120" s="11">
        <v>10</v>
      </c>
      <c r="AD120" s="9">
        <f t="shared" si="26"/>
        <v>788.8</v>
      </c>
      <c r="AE120" s="11"/>
      <c r="AF120" s="9">
        <f>(AE120*D120)*1.16</f>
        <v>0</v>
      </c>
      <c r="AG120" s="71">
        <v>2</v>
      </c>
      <c r="AH120" s="9">
        <f t="shared" si="28"/>
        <v>157.76</v>
      </c>
      <c r="AI120" s="11"/>
      <c r="AJ120" s="9">
        <f t="shared" si="29"/>
        <v>0</v>
      </c>
      <c r="AK120" s="11"/>
      <c r="AL120" s="9">
        <f t="shared" si="30"/>
        <v>0</v>
      </c>
      <c r="AM120" s="10"/>
      <c r="AN120" s="12">
        <f t="shared" si="31"/>
        <v>0</v>
      </c>
      <c r="AO120" s="13">
        <f t="shared" si="37"/>
        <v>3696.4800000000005</v>
      </c>
    </row>
    <row r="121" spans="1:41" hidden="1" x14ac:dyDescent="0.25">
      <c r="A121" s="14" t="s">
        <v>121</v>
      </c>
      <c r="B121" s="15" t="s">
        <v>131</v>
      </c>
      <c r="C121" s="48" t="s">
        <v>437</v>
      </c>
      <c r="D121" s="56">
        <v>17.32</v>
      </c>
      <c r="E121" s="70">
        <v>0</v>
      </c>
      <c r="F121" s="9">
        <f t="shared" si="32"/>
        <v>0</v>
      </c>
      <c r="G121" s="69">
        <v>0</v>
      </c>
      <c r="H121" s="9">
        <f t="shared" si="33"/>
        <v>0</v>
      </c>
      <c r="I121" s="10"/>
      <c r="J121" s="9">
        <f t="shared" si="19"/>
        <v>0</v>
      </c>
      <c r="K121" s="11"/>
      <c r="L121" s="9">
        <f t="shared" si="20"/>
        <v>0</v>
      </c>
      <c r="M121" s="11"/>
      <c r="N121" s="9">
        <f t="shared" si="34"/>
        <v>0</v>
      </c>
      <c r="O121" s="10"/>
      <c r="P121" s="9">
        <f t="shared" si="21"/>
        <v>0</v>
      </c>
      <c r="Q121" s="10"/>
      <c r="R121" s="9">
        <f t="shared" si="22"/>
        <v>0</v>
      </c>
      <c r="S121" s="10"/>
      <c r="T121" s="9">
        <f t="shared" si="23"/>
        <v>0</v>
      </c>
      <c r="U121" s="11"/>
      <c r="V121" s="9">
        <f t="shared" si="24"/>
        <v>0</v>
      </c>
      <c r="W121" s="11"/>
      <c r="X121" s="9">
        <f t="shared" si="25"/>
        <v>0</v>
      </c>
      <c r="Y121" s="10"/>
      <c r="Z121" s="9">
        <f t="shared" si="35"/>
        <v>0</v>
      </c>
      <c r="AA121" s="11"/>
      <c r="AB121" s="9">
        <f t="shared" si="36"/>
        <v>0</v>
      </c>
      <c r="AC121" s="11"/>
      <c r="AD121" s="9">
        <f t="shared" si="26"/>
        <v>0</v>
      </c>
      <c r="AE121" s="11"/>
      <c r="AF121" s="9">
        <f>(AE121*D121)*1.16</f>
        <v>0</v>
      </c>
      <c r="AG121" s="11"/>
      <c r="AH121" s="9">
        <f t="shared" si="28"/>
        <v>0</v>
      </c>
      <c r="AI121" s="11"/>
      <c r="AJ121" s="9">
        <f t="shared" si="29"/>
        <v>0</v>
      </c>
      <c r="AK121" s="11"/>
      <c r="AL121" s="9">
        <f t="shared" si="30"/>
        <v>0</v>
      </c>
      <c r="AM121" s="10"/>
      <c r="AN121" s="12">
        <f t="shared" si="31"/>
        <v>0</v>
      </c>
      <c r="AO121" s="13">
        <f t="shared" si="37"/>
        <v>0</v>
      </c>
    </row>
    <row r="122" spans="1:41" hidden="1" x14ac:dyDescent="0.25">
      <c r="A122" s="14" t="s">
        <v>121</v>
      </c>
      <c r="B122" s="15" t="s">
        <v>548</v>
      </c>
      <c r="C122" s="44" t="s">
        <v>434</v>
      </c>
      <c r="D122" s="58">
        <f>0.34*1250</f>
        <v>425.00000000000006</v>
      </c>
      <c r="E122" s="70">
        <v>0</v>
      </c>
      <c r="F122" s="9">
        <f t="shared" si="32"/>
        <v>0</v>
      </c>
      <c r="G122" s="69">
        <v>0</v>
      </c>
      <c r="H122" s="9">
        <f t="shared" si="33"/>
        <v>0</v>
      </c>
      <c r="I122" s="10"/>
      <c r="J122" s="9">
        <f t="shared" si="19"/>
        <v>0</v>
      </c>
      <c r="K122" s="11"/>
      <c r="L122" s="9">
        <f t="shared" si="20"/>
        <v>0</v>
      </c>
      <c r="M122" s="11"/>
      <c r="N122" s="9">
        <f t="shared" si="34"/>
        <v>0</v>
      </c>
      <c r="O122" s="10"/>
      <c r="P122" s="9">
        <f t="shared" si="21"/>
        <v>0</v>
      </c>
      <c r="Q122" s="10"/>
      <c r="R122" s="9">
        <f t="shared" si="22"/>
        <v>0</v>
      </c>
      <c r="S122" s="10"/>
      <c r="T122" s="9">
        <f t="shared" si="23"/>
        <v>0</v>
      </c>
      <c r="U122" s="11"/>
      <c r="V122" s="9">
        <f t="shared" si="24"/>
        <v>0</v>
      </c>
      <c r="W122" s="11"/>
      <c r="X122" s="9">
        <f t="shared" si="25"/>
        <v>0</v>
      </c>
      <c r="Y122" s="10"/>
      <c r="Z122" s="9">
        <f t="shared" si="35"/>
        <v>0</v>
      </c>
      <c r="AA122" s="11"/>
      <c r="AB122" s="9">
        <f t="shared" si="36"/>
        <v>0</v>
      </c>
      <c r="AC122" s="11"/>
      <c r="AD122" s="9">
        <f t="shared" si="26"/>
        <v>0</v>
      </c>
      <c r="AE122" s="11"/>
      <c r="AF122" s="9">
        <f t="shared" si="27"/>
        <v>0</v>
      </c>
      <c r="AG122" s="71">
        <v>1</v>
      </c>
      <c r="AH122" s="9">
        <f t="shared" si="28"/>
        <v>493.00000000000006</v>
      </c>
      <c r="AI122" s="11"/>
      <c r="AJ122" s="9">
        <f t="shared" si="29"/>
        <v>0</v>
      </c>
      <c r="AK122" s="11"/>
      <c r="AL122" s="9">
        <f t="shared" si="30"/>
        <v>0</v>
      </c>
      <c r="AM122" s="10"/>
      <c r="AN122" s="12">
        <f t="shared" si="31"/>
        <v>0</v>
      </c>
      <c r="AO122" s="13">
        <f t="shared" si="37"/>
        <v>493.00000000000006</v>
      </c>
    </row>
    <row r="123" spans="1:41" hidden="1" x14ac:dyDescent="0.25">
      <c r="A123" s="14" t="s">
        <v>121</v>
      </c>
      <c r="B123" s="15" t="s">
        <v>536</v>
      </c>
      <c r="C123" s="44" t="s">
        <v>459</v>
      </c>
      <c r="D123" s="58">
        <f>0.34*1250</f>
        <v>425.00000000000006</v>
      </c>
      <c r="E123" s="70">
        <v>0</v>
      </c>
      <c r="F123" s="9">
        <f t="shared" si="32"/>
        <v>0</v>
      </c>
      <c r="G123" s="69">
        <v>0</v>
      </c>
      <c r="H123" s="9">
        <f t="shared" si="33"/>
        <v>0</v>
      </c>
      <c r="I123" s="10"/>
      <c r="J123" s="9">
        <f>(I123*D123)*1.16</f>
        <v>0</v>
      </c>
      <c r="K123" s="11"/>
      <c r="L123" s="9">
        <f t="shared" si="20"/>
        <v>0</v>
      </c>
      <c r="M123" s="11"/>
      <c r="N123" s="9">
        <f t="shared" si="34"/>
        <v>0</v>
      </c>
      <c r="O123" s="10"/>
      <c r="P123" s="9">
        <f t="shared" si="21"/>
        <v>0</v>
      </c>
      <c r="Q123" s="10"/>
      <c r="R123" s="9">
        <f t="shared" si="22"/>
        <v>0</v>
      </c>
      <c r="S123" s="10"/>
      <c r="T123" s="9">
        <f t="shared" si="23"/>
        <v>0</v>
      </c>
      <c r="U123" s="11"/>
      <c r="V123" s="9">
        <f t="shared" si="24"/>
        <v>0</v>
      </c>
      <c r="W123" s="11"/>
      <c r="X123" s="9">
        <f t="shared" si="25"/>
        <v>0</v>
      </c>
      <c r="Y123" s="10"/>
      <c r="Z123" s="9">
        <f t="shared" si="35"/>
        <v>0</v>
      </c>
      <c r="AA123" s="11"/>
      <c r="AB123" s="9">
        <f t="shared" si="36"/>
        <v>0</v>
      </c>
      <c r="AC123" s="11">
        <v>1</v>
      </c>
      <c r="AD123" s="9">
        <f t="shared" si="26"/>
        <v>493.00000000000006</v>
      </c>
      <c r="AE123" s="11"/>
      <c r="AF123" s="9">
        <f t="shared" si="27"/>
        <v>0</v>
      </c>
      <c r="AG123" s="11"/>
      <c r="AH123" s="9">
        <f t="shared" si="28"/>
        <v>0</v>
      </c>
      <c r="AI123" s="11"/>
      <c r="AJ123" s="9">
        <f t="shared" si="29"/>
        <v>0</v>
      </c>
      <c r="AK123" s="11"/>
      <c r="AL123" s="9">
        <f t="shared" si="30"/>
        <v>0</v>
      </c>
      <c r="AM123" s="10"/>
      <c r="AN123" s="12">
        <f t="shared" si="31"/>
        <v>0</v>
      </c>
      <c r="AO123" s="13">
        <f t="shared" si="37"/>
        <v>493.00000000000006</v>
      </c>
    </row>
    <row r="124" spans="1:41" hidden="1" x14ac:dyDescent="0.25">
      <c r="A124" s="14" t="s">
        <v>121</v>
      </c>
      <c r="B124" s="15" t="s">
        <v>134</v>
      </c>
      <c r="C124" s="44" t="s">
        <v>435</v>
      </c>
      <c r="D124" s="58">
        <f>0.09*2000</f>
        <v>180</v>
      </c>
      <c r="E124" s="70">
        <v>0</v>
      </c>
      <c r="F124" s="9">
        <f t="shared" si="32"/>
        <v>0</v>
      </c>
      <c r="G124" s="69">
        <v>0</v>
      </c>
      <c r="H124" s="9">
        <f t="shared" si="33"/>
        <v>0</v>
      </c>
      <c r="I124" s="10"/>
      <c r="J124" s="9">
        <f t="shared" si="19"/>
        <v>0</v>
      </c>
      <c r="K124" s="11"/>
      <c r="L124" s="9">
        <f t="shared" si="20"/>
        <v>0</v>
      </c>
      <c r="M124" s="71">
        <v>12</v>
      </c>
      <c r="N124" s="9">
        <f t="shared" si="34"/>
        <v>2505.6</v>
      </c>
      <c r="O124" s="10"/>
      <c r="P124" s="9">
        <f t="shared" si="21"/>
        <v>0</v>
      </c>
      <c r="Q124" s="10"/>
      <c r="R124" s="9">
        <f t="shared" si="22"/>
        <v>0</v>
      </c>
      <c r="S124" s="10"/>
      <c r="T124" s="9">
        <f t="shared" si="23"/>
        <v>0</v>
      </c>
      <c r="U124" s="11"/>
      <c r="V124" s="9">
        <f t="shared" si="24"/>
        <v>0</v>
      </c>
      <c r="W124" s="11"/>
      <c r="X124" s="9">
        <f t="shared" si="25"/>
        <v>0</v>
      </c>
      <c r="Y124" s="10"/>
      <c r="Z124" s="9">
        <f t="shared" si="35"/>
        <v>0</v>
      </c>
      <c r="AA124" s="10"/>
      <c r="AB124" s="9">
        <f t="shared" si="36"/>
        <v>0</v>
      </c>
      <c r="AC124" s="11"/>
      <c r="AD124" s="9">
        <f t="shared" si="26"/>
        <v>0</v>
      </c>
      <c r="AE124" s="11"/>
      <c r="AF124" s="9">
        <f t="shared" si="27"/>
        <v>0</v>
      </c>
      <c r="AG124" s="11"/>
      <c r="AH124" s="9">
        <f t="shared" si="28"/>
        <v>0</v>
      </c>
      <c r="AI124" s="11"/>
      <c r="AJ124" s="9">
        <f t="shared" si="29"/>
        <v>0</v>
      </c>
      <c r="AK124" s="11"/>
      <c r="AL124" s="9">
        <f t="shared" si="30"/>
        <v>0</v>
      </c>
      <c r="AM124" s="10"/>
      <c r="AN124" s="12">
        <f t="shared" si="31"/>
        <v>0</v>
      </c>
      <c r="AO124" s="13">
        <f t="shared" si="37"/>
        <v>2505.6</v>
      </c>
    </row>
    <row r="125" spans="1:41" hidden="1" x14ac:dyDescent="0.25">
      <c r="A125" s="14" t="s">
        <v>121</v>
      </c>
      <c r="B125" s="15" t="s">
        <v>135</v>
      </c>
      <c r="C125" s="44" t="s">
        <v>434</v>
      </c>
      <c r="D125" s="58">
        <f>0.49*1250</f>
        <v>612.5</v>
      </c>
      <c r="E125" s="70">
        <v>0</v>
      </c>
      <c r="F125" s="9">
        <f t="shared" si="32"/>
        <v>0</v>
      </c>
      <c r="G125" s="69">
        <v>0</v>
      </c>
      <c r="H125" s="9">
        <f t="shared" si="33"/>
        <v>0</v>
      </c>
      <c r="I125" s="10"/>
      <c r="J125" s="9">
        <f t="shared" si="19"/>
        <v>0</v>
      </c>
      <c r="K125" s="11"/>
      <c r="L125" s="9">
        <f t="shared" si="20"/>
        <v>0</v>
      </c>
      <c r="M125" s="71">
        <v>3</v>
      </c>
      <c r="N125" s="9">
        <f t="shared" si="34"/>
        <v>2131.5</v>
      </c>
      <c r="O125" s="10"/>
      <c r="P125" s="9">
        <f t="shared" si="21"/>
        <v>0</v>
      </c>
      <c r="Q125" s="10"/>
      <c r="R125" s="9">
        <f t="shared" si="22"/>
        <v>0</v>
      </c>
      <c r="S125" s="10"/>
      <c r="T125" s="9">
        <f t="shared" si="23"/>
        <v>0</v>
      </c>
      <c r="U125" s="11"/>
      <c r="V125" s="9">
        <f t="shared" si="24"/>
        <v>0</v>
      </c>
      <c r="W125" s="11"/>
      <c r="X125" s="9">
        <f t="shared" si="25"/>
        <v>0</v>
      </c>
      <c r="Y125" s="10"/>
      <c r="Z125" s="9">
        <f t="shared" si="35"/>
        <v>0</v>
      </c>
      <c r="AA125" s="11"/>
      <c r="AB125" s="9">
        <f t="shared" si="36"/>
        <v>0</v>
      </c>
      <c r="AC125" s="11"/>
      <c r="AD125" s="9">
        <f t="shared" si="26"/>
        <v>0</v>
      </c>
      <c r="AE125" s="11"/>
      <c r="AF125" s="9">
        <f t="shared" si="27"/>
        <v>0</v>
      </c>
      <c r="AG125" s="11"/>
      <c r="AH125" s="9">
        <f t="shared" si="28"/>
        <v>0</v>
      </c>
      <c r="AI125" s="11">
        <v>1</v>
      </c>
      <c r="AJ125" s="9">
        <f t="shared" si="29"/>
        <v>710.5</v>
      </c>
      <c r="AK125" s="11"/>
      <c r="AL125" s="9">
        <f t="shared" si="30"/>
        <v>0</v>
      </c>
      <c r="AM125" s="10"/>
      <c r="AN125" s="12">
        <f t="shared" si="31"/>
        <v>0</v>
      </c>
      <c r="AO125" s="13">
        <f t="shared" si="37"/>
        <v>2131.5</v>
      </c>
    </row>
    <row r="126" spans="1:41" hidden="1" x14ac:dyDescent="0.25">
      <c r="A126" s="14" t="s">
        <v>136</v>
      </c>
      <c r="B126" s="15" t="s">
        <v>137</v>
      </c>
      <c r="C126" s="48" t="s">
        <v>15</v>
      </c>
      <c r="D126" s="56">
        <v>5.5</v>
      </c>
      <c r="E126" s="70">
        <v>0</v>
      </c>
      <c r="F126" s="9">
        <f t="shared" si="32"/>
        <v>0</v>
      </c>
      <c r="G126" s="69">
        <v>0</v>
      </c>
      <c r="H126" s="9">
        <f t="shared" si="33"/>
        <v>0</v>
      </c>
      <c r="I126" s="10"/>
      <c r="J126" s="9">
        <f t="shared" si="19"/>
        <v>0</v>
      </c>
      <c r="K126" s="11"/>
      <c r="L126" s="9">
        <f t="shared" si="20"/>
        <v>0</v>
      </c>
      <c r="M126" s="11"/>
      <c r="N126" s="9">
        <f t="shared" si="34"/>
        <v>0</v>
      </c>
      <c r="O126" s="10"/>
      <c r="P126" s="9">
        <f t="shared" si="21"/>
        <v>0</v>
      </c>
      <c r="Q126" s="10"/>
      <c r="R126" s="9">
        <f t="shared" si="22"/>
        <v>0</v>
      </c>
      <c r="S126" s="10"/>
      <c r="T126" s="9">
        <f t="shared" si="23"/>
        <v>0</v>
      </c>
      <c r="U126" s="11"/>
      <c r="V126" s="9">
        <f t="shared" si="24"/>
        <v>0</v>
      </c>
      <c r="W126" s="11"/>
      <c r="X126" s="9">
        <f t="shared" si="25"/>
        <v>0</v>
      </c>
      <c r="Y126" s="10"/>
      <c r="Z126" s="9">
        <f t="shared" si="35"/>
        <v>0</v>
      </c>
      <c r="AA126" s="11"/>
      <c r="AB126" s="9">
        <f t="shared" si="36"/>
        <v>0</v>
      </c>
      <c r="AC126" s="11"/>
      <c r="AD126" s="9">
        <f t="shared" si="26"/>
        <v>0</v>
      </c>
      <c r="AE126" s="11"/>
      <c r="AF126" s="9">
        <f t="shared" si="27"/>
        <v>0</v>
      </c>
      <c r="AG126" s="11"/>
      <c r="AH126" s="9">
        <f t="shared" si="28"/>
        <v>0</v>
      </c>
      <c r="AI126" s="11"/>
      <c r="AJ126" s="9">
        <f t="shared" si="29"/>
        <v>0</v>
      </c>
      <c r="AK126" s="11"/>
      <c r="AL126" s="9">
        <f t="shared" si="30"/>
        <v>0</v>
      </c>
      <c r="AM126" s="10"/>
      <c r="AN126" s="12">
        <f t="shared" si="31"/>
        <v>0</v>
      </c>
      <c r="AO126" s="13">
        <f t="shared" si="37"/>
        <v>0</v>
      </c>
    </row>
    <row r="127" spans="1:41" hidden="1" x14ac:dyDescent="0.25">
      <c r="A127" s="14" t="s">
        <v>136</v>
      </c>
      <c r="B127" s="15" t="s">
        <v>138</v>
      </c>
      <c r="C127" s="48" t="s">
        <v>15</v>
      </c>
      <c r="D127" s="56">
        <v>7.54</v>
      </c>
      <c r="E127" s="70">
        <v>0</v>
      </c>
      <c r="F127" s="9">
        <f t="shared" si="32"/>
        <v>0</v>
      </c>
      <c r="G127" s="69">
        <v>0</v>
      </c>
      <c r="H127" s="9">
        <f t="shared" si="33"/>
        <v>0</v>
      </c>
      <c r="I127" s="10"/>
      <c r="J127" s="9">
        <f t="shared" si="19"/>
        <v>0</v>
      </c>
      <c r="K127" s="11"/>
      <c r="L127" s="9">
        <f t="shared" si="20"/>
        <v>0</v>
      </c>
      <c r="M127" s="11"/>
      <c r="N127" s="9">
        <f t="shared" si="34"/>
        <v>0</v>
      </c>
      <c r="O127" s="10"/>
      <c r="P127" s="9">
        <f t="shared" si="21"/>
        <v>0</v>
      </c>
      <c r="Q127" s="10"/>
      <c r="R127" s="9">
        <f t="shared" si="22"/>
        <v>0</v>
      </c>
      <c r="S127" s="10"/>
      <c r="T127" s="9">
        <f t="shared" si="23"/>
        <v>0</v>
      </c>
      <c r="U127" s="11"/>
      <c r="V127" s="9">
        <f t="shared" si="24"/>
        <v>0</v>
      </c>
      <c r="W127" s="11"/>
      <c r="X127" s="9">
        <f t="shared" si="25"/>
        <v>0</v>
      </c>
      <c r="Y127" s="10"/>
      <c r="Z127" s="9">
        <f t="shared" si="35"/>
        <v>0</v>
      </c>
      <c r="AA127" s="11"/>
      <c r="AB127" s="9">
        <f t="shared" si="36"/>
        <v>0</v>
      </c>
      <c r="AC127" s="11"/>
      <c r="AD127" s="9">
        <f t="shared" si="26"/>
        <v>0</v>
      </c>
      <c r="AE127" s="11"/>
      <c r="AF127" s="9">
        <f t="shared" si="27"/>
        <v>0</v>
      </c>
      <c r="AG127" s="11"/>
      <c r="AH127" s="9">
        <f t="shared" si="28"/>
        <v>0</v>
      </c>
      <c r="AI127" s="11"/>
      <c r="AJ127" s="9">
        <f t="shared" si="29"/>
        <v>0</v>
      </c>
      <c r="AK127" s="11"/>
      <c r="AL127" s="9">
        <f t="shared" si="30"/>
        <v>0</v>
      </c>
      <c r="AM127" s="10"/>
      <c r="AN127" s="12">
        <f t="shared" si="31"/>
        <v>0</v>
      </c>
      <c r="AO127" s="13">
        <f t="shared" si="37"/>
        <v>0</v>
      </c>
    </row>
    <row r="128" spans="1:41" hidden="1" x14ac:dyDescent="0.25">
      <c r="A128" s="14" t="s">
        <v>136</v>
      </c>
      <c r="B128" s="15" t="s">
        <v>139</v>
      </c>
      <c r="C128" s="48" t="s">
        <v>15</v>
      </c>
      <c r="D128" s="56">
        <v>34</v>
      </c>
      <c r="E128" s="70">
        <v>0</v>
      </c>
      <c r="F128" s="9">
        <f t="shared" si="32"/>
        <v>0</v>
      </c>
      <c r="G128" s="69">
        <v>0</v>
      </c>
      <c r="H128" s="9">
        <f t="shared" si="33"/>
        <v>0</v>
      </c>
      <c r="I128" s="10"/>
      <c r="J128" s="9">
        <f t="shared" si="19"/>
        <v>0</v>
      </c>
      <c r="K128" s="11"/>
      <c r="L128" s="9">
        <f t="shared" si="20"/>
        <v>0</v>
      </c>
      <c r="M128" s="11"/>
      <c r="N128" s="9">
        <f t="shared" si="34"/>
        <v>0</v>
      </c>
      <c r="O128" s="10"/>
      <c r="P128" s="9">
        <f t="shared" si="21"/>
        <v>0</v>
      </c>
      <c r="Q128" s="10"/>
      <c r="R128" s="9">
        <f t="shared" si="22"/>
        <v>0</v>
      </c>
      <c r="S128" s="10"/>
      <c r="T128" s="9">
        <f t="shared" si="23"/>
        <v>0</v>
      </c>
      <c r="U128" s="11"/>
      <c r="V128" s="9">
        <f t="shared" si="24"/>
        <v>0</v>
      </c>
      <c r="W128" s="11"/>
      <c r="X128" s="9">
        <f t="shared" si="25"/>
        <v>0</v>
      </c>
      <c r="Y128" s="10"/>
      <c r="Z128" s="9">
        <f t="shared" si="35"/>
        <v>0</v>
      </c>
      <c r="AA128" s="11"/>
      <c r="AB128" s="9">
        <f t="shared" si="36"/>
        <v>0</v>
      </c>
      <c r="AC128" s="11"/>
      <c r="AD128" s="9">
        <f t="shared" si="26"/>
        <v>0</v>
      </c>
      <c r="AE128" s="11"/>
      <c r="AF128" s="9">
        <f t="shared" si="27"/>
        <v>0</v>
      </c>
      <c r="AG128" s="11"/>
      <c r="AH128" s="9">
        <f t="shared" si="28"/>
        <v>0</v>
      </c>
      <c r="AI128" s="11"/>
      <c r="AJ128" s="9">
        <f t="shared" si="29"/>
        <v>0</v>
      </c>
      <c r="AK128" s="11"/>
      <c r="AL128" s="9">
        <f t="shared" si="30"/>
        <v>0</v>
      </c>
      <c r="AM128" s="10"/>
      <c r="AN128" s="12">
        <f t="shared" si="31"/>
        <v>0</v>
      </c>
      <c r="AO128" s="13">
        <f t="shared" si="37"/>
        <v>0</v>
      </c>
    </row>
    <row r="129" spans="1:41" hidden="1" x14ac:dyDescent="0.25">
      <c r="A129" s="14" t="s">
        <v>136</v>
      </c>
      <c r="B129" s="15" t="s">
        <v>140</v>
      </c>
      <c r="C129" s="44" t="s">
        <v>141</v>
      </c>
      <c r="D129" s="56">
        <v>70</v>
      </c>
      <c r="E129" s="70">
        <v>0</v>
      </c>
      <c r="F129" s="9">
        <f t="shared" si="32"/>
        <v>0</v>
      </c>
      <c r="G129" s="69">
        <v>0</v>
      </c>
      <c r="H129" s="9">
        <f t="shared" si="33"/>
        <v>0</v>
      </c>
      <c r="I129" s="10"/>
      <c r="J129" s="9">
        <f t="shared" si="19"/>
        <v>0</v>
      </c>
      <c r="K129" s="11"/>
      <c r="L129" s="9">
        <f t="shared" si="20"/>
        <v>0</v>
      </c>
      <c r="M129" s="11"/>
      <c r="N129" s="9">
        <f t="shared" si="34"/>
        <v>0</v>
      </c>
      <c r="O129" s="10"/>
      <c r="P129" s="9">
        <f t="shared" si="21"/>
        <v>0</v>
      </c>
      <c r="Q129" s="10"/>
      <c r="R129" s="9">
        <f t="shared" si="22"/>
        <v>0</v>
      </c>
      <c r="S129" s="10"/>
      <c r="T129" s="9">
        <f t="shared" si="23"/>
        <v>0</v>
      </c>
      <c r="U129" s="11"/>
      <c r="V129" s="9">
        <f t="shared" si="24"/>
        <v>0</v>
      </c>
      <c r="W129" s="11"/>
      <c r="X129" s="9">
        <f t="shared" si="25"/>
        <v>0</v>
      </c>
      <c r="Y129" s="10"/>
      <c r="Z129" s="9">
        <f t="shared" si="35"/>
        <v>0</v>
      </c>
      <c r="AA129" s="11"/>
      <c r="AB129" s="9">
        <f t="shared" si="36"/>
        <v>0</v>
      </c>
      <c r="AC129" s="11"/>
      <c r="AD129" s="9">
        <f t="shared" si="26"/>
        <v>0</v>
      </c>
      <c r="AE129" s="11"/>
      <c r="AF129" s="9">
        <f t="shared" si="27"/>
        <v>0</v>
      </c>
      <c r="AG129" s="11"/>
      <c r="AH129" s="9">
        <f t="shared" si="28"/>
        <v>0</v>
      </c>
      <c r="AI129" s="11"/>
      <c r="AJ129" s="9">
        <f t="shared" si="29"/>
        <v>0</v>
      </c>
      <c r="AK129" s="11"/>
      <c r="AL129" s="9">
        <f t="shared" si="30"/>
        <v>0</v>
      </c>
      <c r="AM129" s="10"/>
      <c r="AN129" s="12">
        <f t="shared" si="31"/>
        <v>0</v>
      </c>
      <c r="AO129" s="13">
        <f t="shared" si="37"/>
        <v>0</v>
      </c>
    </row>
    <row r="130" spans="1:41" hidden="1" x14ac:dyDescent="0.25">
      <c r="A130" s="14" t="s">
        <v>136</v>
      </c>
      <c r="B130" s="15" t="s">
        <v>430</v>
      </c>
      <c r="C130" s="44" t="s">
        <v>15</v>
      </c>
      <c r="D130" s="56">
        <v>0</v>
      </c>
      <c r="E130" s="70">
        <v>0</v>
      </c>
      <c r="F130" s="9">
        <f t="shared" si="32"/>
        <v>0</v>
      </c>
      <c r="G130" s="69">
        <v>0</v>
      </c>
      <c r="H130" s="9">
        <f t="shared" si="33"/>
        <v>0</v>
      </c>
      <c r="I130" s="10"/>
      <c r="J130" s="9">
        <f t="shared" si="19"/>
        <v>0</v>
      </c>
      <c r="K130" s="11"/>
      <c r="L130" s="9">
        <f t="shared" si="20"/>
        <v>0</v>
      </c>
      <c r="M130" s="11"/>
      <c r="N130" s="9">
        <f t="shared" si="34"/>
        <v>0</v>
      </c>
      <c r="O130" s="10"/>
      <c r="P130" s="9">
        <f t="shared" si="21"/>
        <v>0</v>
      </c>
      <c r="Q130" s="10"/>
      <c r="R130" s="9">
        <f t="shared" si="22"/>
        <v>0</v>
      </c>
      <c r="S130" s="10"/>
      <c r="T130" s="9">
        <f t="shared" si="23"/>
        <v>0</v>
      </c>
      <c r="U130" s="11"/>
      <c r="V130" s="9">
        <f t="shared" si="24"/>
        <v>0</v>
      </c>
      <c r="W130" s="11"/>
      <c r="X130" s="9">
        <f t="shared" si="25"/>
        <v>0</v>
      </c>
      <c r="Y130" s="10"/>
      <c r="Z130" s="9">
        <f t="shared" si="35"/>
        <v>0</v>
      </c>
      <c r="AA130" s="11"/>
      <c r="AB130" s="9">
        <f t="shared" si="36"/>
        <v>0</v>
      </c>
      <c r="AC130" s="11"/>
      <c r="AD130" s="9">
        <f t="shared" si="26"/>
        <v>0</v>
      </c>
      <c r="AE130" s="11"/>
      <c r="AF130" s="9">
        <f t="shared" si="27"/>
        <v>0</v>
      </c>
      <c r="AG130" s="11"/>
      <c r="AH130" s="9">
        <f t="shared" si="28"/>
        <v>0</v>
      </c>
      <c r="AI130" s="11"/>
      <c r="AJ130" s="9">
        <f t="shared" si="29"/>
        <v>0</v>
      </c>
      <c r="AK130" s="11"/>
      <c r="AL130" s="9">
        <f t="shared" si="30"/>
        <v>0</v>
      </c>
      <c r="AM130" s="10"/>
      <c r="AN130" s="12">
        <f t="shared" si="31"/>
        <v>0</v>
      </c>
      <c r="AO130" s="13">
        <f t="shared" si="37"/>
        <v>0</v>
      </c>
    </row>
    <row r="131" spans="1:41" hidden="1" x14ac:dyDescent="0.25">
      <c r="A131" s="14" t="s">
        <v>136</v>
      </c>
      <c r="B131" s="15" t="s">
        <v>142</v>
      </c>
      <c r="C131" s="48" t="s">
        <v>15</v>
      </c>
      <c r="D131" s="56">
        <f>214.68/6</f>
        <v>35.78</v>
      </c>
      <c r="E131" s="70">
        <v>0</v>
      </c>
      <c r="F131" s="9">
        <f t="shared" si="32"/>
        <v>0</v>
      </c>
      <c r="G131" s="69">
        <v>0</v>
      </c>
      <c r="H131" s="9">
        <f t="shared" si="33"/>
        <v>0</v>
      </c>
      <c r="I131" s="10"/>
      <c r="J131" s="9">
        <f t="shared" si="19"/>
        <v>0</v>
      </c>
      <c r="K131" s="11"/>
      <c r="L131" s="9">
        <f t="shared" si="20"/>
        <v>0</v>
      </c>
      <c r="M131" s="11"/>
      <c r="N131" s="9">
        <f t="shared" si="34"/>
        <v>0</v>
      </c>
      <c r="O131" s="10"/>
      <c r="P131" s="9">
        <f t="shared" si="21"/>
        <v>0</v>
      </c>
      <c r="Q131" s="10"/>
      <c r="R131" s="9">
        <f t="shared" si="22"/>
        <v>0</v>
      </c>
      <c r="S131" s="10"/>
      <c r="T131" s="9">
        <f t="shared" si="23"/>
        <v>0</v>
      </c>
      <c r="U131" s="11"/>
      <c r="V131" s="9">
        <f t="shared" si="24"/>
        <v>0</v>
      </c>
      <c r="W131" s="11"/>
      <c r="X131" s="9">
        <f t="shared" si="25"/>
        <v>0</v>
      </c>
      <c r="Y131" s="10"/>
      <c r="Z131" s="9">
        <f t="shared" si="35"/>
        <v>0</v>
      </c>
      <c r="AA131" s="10"/>
      <c r="AB131" s="9">
        <f t="shared" si="36"/>
        <v>0</v>
      </c>
      <c r="AC131" s="11">
        <v>6</v>
      </c>
      <c r="AD131" s="9">
        <f t="shared" si="26"/>
        <v>249.02879999999999</v>
      </c>
      <c r="AE131" s="11"/>
      <c r="AF131" s="9">
        <f t="shared" si="27"/>
        <v>0</v>
      </c>
      <c r="AG131" s="11"/>
      <c r="AH131" s="9">
        <f t="shared" si="28"/>
        <v>0</v>
      </c>
      <c r="AI131" s="11"/>
      <c r="AJ131" s="9">
        <f t="shared" si="29"/>
        <v>0</v>
      </c>
      <c r="AK131" s="11"/>
      <c r="AL131" s="9">
        <f t="shared" si="30"/>
        <v>0</v>
      </c>
      <c r="AM131" s="10"/>
      <c r="AN131" s="12">
        <f t="shared" si="31"/>
        <v>0</v>
      </c>
      <c r="AO131" s="13">
        <f t="shared" si="37"/>
        <v>249.02879999999999</v>
      </c>
    </row>
    <row r="132" spans="1:41" hidden="1" x14ac:dyDescent="0.25">
      <c r="A132" s="14" t="s">
        <v>136</v>
      </c>
      <c r="B132" s="15" t="s">
        <v>143</v>
      </c>
      <c r="C132" s="48" t="s">
        <v>15</v>
      </c>
      <c r="D132" s="56">
        <v>14.56</v>
      </c>
      <c r="E132" s="70">
        <v>0</v>
      </c>
      <c r="F132" s="9">
        <f t="shared" si="32"/>
        <v>0</v>
      </c>
      <c r="G132" s="69">
        <v>0</v>
      </c>
      <c r="H132" s="9">
        <f t="shared" si="33"/>
        <v>0</v>
      </c>
      <c r="I132" s="10"/>
      <c r="J132" s="9">
        <f t="shared" si="19"/>
        <v>0</v>
      </c>
      <c r="K132" s="11"/>
      <c r="L132" s="9">
        <f t="shared" si="20"/>
        <v>0</v>
      </c>
      <c r="M132" s="11"/>
      <c r="N132" s="9">
        <f t="shared" si="34"/>
        <v>0</v>
      </c>
      <c r="O132" s="10"/>
      <c r="P132" s="9">
        <f t="shared" si="21"/>
        <v>0</v>
      </c>
      <c r="Q132" s="10"/>
      <c r="R132" s="9">
        <f t="shared" si="22"/>
        <v>0</v>
      </c>
      <c r="S132" s="10"/>
      <c r="T132" s="9">
        <f t="shared" si="23"/>
        <v>0</v>
      </c>
      <c r="U132" s="11"/>
      <c r="V132" s="9">
        <f t="shared" si="24"/>
        <v>0</v>
      </c>
      <c r="W132" s="11"/>
      <c r="X132" s="9">
        <f t="shared" si="25"/>
        <v>0</v>
      </c>
      <c r="Y132" s="10"/>
      <c r="Z132" s="9">
        <f t="shared" si="35"/>
        <v>0</v>
      </c>
      <c r="AA132" s="11"/>
      <c r="AB132" s="9">
        <f t="shared" si="36"/>
        <v>0</v>
      </c>
      <c r="AC132" s="11"/>
      <c r="AD132" s="9">
        <f t="shared" si="26"/>
        <v>0</v>
      </c>
      <c r="AE132" s="11"/>
      <c r="AF132" s="9">
        <f t="shared" si="27"/>
        <v>0</v>
      </c>
      <c r="AG132" s="11"/>
      <c r="AH132" s="9">
        <f t="shared" si="28"/>
        <v>0</v>
      </c>
      <c r="AI132" s="11"/>
      <c r="AJ132" s="9">
        <f t="shared" si="29"/>
        <v>0</v>
      </c>
      <c r="AK132" s="11"/>
      <c r="AL132" s="9">
        <f t="shared" si="30"/>
        <v>0</v>
      </c>
      <c r="AM132" s="10"/>
      <c r="AN132" s="12">
        <f t="shared" si="31"/>
        <v>0</v>
      </c>
      <c r="AO132" s="13">
        <f t="shared" si="37"/>
        <v>0</v>
      </c>
    </row>
    <row r="133" spans="1:41" hidden="1" x14ac:dyDescent="0.25">
      <c r="A133" s="14" t="s">
        <v>136</v>
      </c>
      <c r="B133" s="15" t="s">
        <v>144</v>
      </c>
      <c r="C133" s="48" t="s">
        <v>15</v>
      </c>
      <c r="D133" s="56">
        <v>14.56</v>
      </c>
      <c r="E133" s="70">
        <v>0</v>
      </c>
      <c r="F133" s="9">
        <f t="shared" si="32"/>
        <v>0</v>
      </c>
      <c r="G133" s="69">
        <v>0</v>
      </c>
      <c r="H133" s="9">
        <f t="shared" si="33"/>
        <v>0</v>
      </c>
      <c r="I133" s="10"/>
      <c r="J133" s="9">
        <f t="shared" si="19"/>
        <v>0</v>
      </c>
      <c r="K133" s="11"/>
      <c r="L133" s="9">
        <f t="shared" si="20"/>
        <v>0</v>
      </c>
      <c r="M133" s="11"/>
      <c r="N133" s="9">
        <f t="shared" si="34"/>
        <v>0</v>
      </c>
      <c r="O133" s="10"/>
      <c r="P133" s="9">
        <f t="shared" si="21"/>
        <v>0</v>
      </c>
      <c r="Q133" s="10"/>
      <c r="R133" s="9">
        <f t="shared" si="22"/>
        <v>0</v>
      </c>
      <c r="S133" s="10"/>
      <c r="T133" s="9">
        <f t="shared" si="23"/>
        <v>0</v>
      </c>
      <c r="U133" s="11"/>
      <c r="V133" s="9">
        <f t="shared" si="24"/>
        <v>0</v>
      </c>
      <c r="W133" s="11"/>
      <c r="X133" s="9">
        <f t="shared" si="25"/>
        <v>0</v>
      </c>
      <c r="Y133" s="10"/>
      <c r="Z133" s="9">
        <f t="shared" si="35"/>
        <v>0</v>
      </c>
      <c r="AA133" s="11"/>
      <c r="AB133" s="9">
        <f t="shared" si="36"/>
        <v>0</v>
      </c>
      <c r="AC133" s="11"/>
      <c r="AD133" s="9">
        <f t="shared" si="26"/>
        <v>0</v>
      </c>
      <c r="AE133" s="11"/>
      <c r="AF133" s="9">
        <f t="shared" si="27"/>
        <v>0</v>
      </c>
      <c r="AG133" s="11"/>
      <c r="AH133" s="9">
        <f t="shared" si="28"/>
        <v>0</v>
      </c>
      <c r="AI133" s="11"/>
      <c r="AJ133" s="9">
        <f t="shared" si="29"/>
        <v>0</v>
      </c>
      <c r="AK133" s="11"/>
      <c r="AL133" s="9">
        <f t="shared" si="30"/>
        <v>0</v>
      </c>
      <c r="AM133" s="10"/>
      <c r="AN133" s="12">
        <f t="shared" si="31"/>
        <v>0</v>
      </c>
      <c r="AO133" s="13">
        <f t="shared" si="37"/>
        <v>0</v>
      </c>
    </row>
    <row r="134" spans="1:41" hidden="1" x14ac:dyDescent="0.25">
      <c r="A134" s="14" t="s">
        <v>136</v>
      </c>
      <c r="B134" s="15" t="s">
        <v>145</v>
      </c>
      <c r="C134" s="48" t="s">
        <v>15</v>
      </c>
      <c r="D134" s="56">
        <v>14.56</v>
      </c>
      <c r="E134" s="70">
        <v>0</v>
      </c>
      <c r="F134" s="9">
        <f t="shared" si="32"/>
        <v>0</v>
      </c>
      <c r="G134" s="69">
        <v>0</v>
      </c>
      <c r="H134" s="9">
        <f t="shared" si="33"/>
        <v>0</v>
      </c>
      <c r="I134" s="10"/>
      <c r="J134" s="9">
        <f t="shared" ref="J134:J201" si="38">(I134*D134)*1.16</f>
        <v>0</v>
      </c>
      <c r="K134" s="11"/>
      <c r="L134" s="9">
        <f t="shared" ref="L134:L201" si="39">(K134*D134)*1.16</f>
        <v>0</v>
      </c>
      <c r="M134" s="11"/>
      <c r="N134" s="9">
        <f t="shared" si="34"/>
        <v>0</v>
      </c>
      <c r="O134" s="10"/>
      <c r="P134" s="9">
        <f t="shared" ref="P134:P201" si="40">(O134*D134)*1.16</f>
        <v>0</v>
      </c>
      <c r="Q134" s="10"/>
      <c r="R134" s="9">
        <f t="shared" ref="R134:R201" si="41">(Q134*D134)*1.16</f>
        <v>0</v>
      </c>
      <c r="S134" s="10"/>
      <c r="T134" s="9">
        <f t="shared" ref="T134:T201" si="42">(S134*D134)*1.16</f>
        <v>0</v>
      </c>
      <c r="U134" s="11"/>
      <c r="V134" s="9">
        <f t="shared" ref="V134:V201" si="43">(U134*D134)*1.16</f>
        <v>0</v>
      </c>
      <c r="W134" s="11"/>
      <c r="X134" s="9">
        <f t="shared" ref="X134:X201" si="44">(W134*D134)*1.16</f>
        <v>0</v>
      </c>
      <c r="Y134" s="10"/>
      <c r="Z134" s="9">
        <f t="shared" si="35"/>
        <v>0</v>
      </c>
      <c r="AA134" s="11"/>
      <c r="AB134" s="9">
        <f t="shared" si="36"/>
        <v>0</v>
      </c>
      <c r="AC134" s="11"/>
      <c r="AD134" s="9">
        <f t="shared" ref="AD134:AD201" si="45">(AC134*D134)*1.16</f>
        <v>0</v>
      </c>
      <c r="AE134" s="11"/>
      <c r="AF134" s="9">
        <f t="shared" ref="AF134:AF201" si="46">(AE134*D134)*1.16</f>
        <v>0</v>
      </c>
      <c r="AG134" s="11"/>
      <c r="AH134" s="9">
        <f t="shared" ref="AH134:AH201" si="47">(AG134*D134)*1.16</f>
        <v>0</v>
      </c>
      <c r="AI134" s="11"/>
      <c r="AJ134" s="9">
        <f t="shared" ref="AJ134:AJ197" si="48">(AI134*D134)*1.16</f>
        <v>0</v>
      </c>
      <c r="AK134" s="11"/>
      <c r="AL134" s="9">
        <f t="shared" ref="AL134:AL197" si="49">(AK134*D134)*1.16</f>
        <v>0</v>
      </c>
      <c r="AM134" s="10"/>
      <c r="AN134" s="12">
        <f t="shared" ref="AN134:AN201" si="50">(AM134*D134)*1.16</f>
        <v>0</v>
      </c>
      <c r="AO134" s="13">
        <f t="shared" si="37"/>
        <v>0</v>
      </c>
    </row>
    <row r="135" spans="1:41" hidden="1" x14ac:dyDescent="0.25">
      <c r="A135" s="14" t="s">
        <v>136</v>
      </c>
      <c r="B135" s="15" t="s">
        <v>146</v>
      </c>
      <c r="C135" s="48" t="s">
        <v>15</v>
      </c>
      <c r="D135" s="56">
        <v>14.56</v>
      </c>
      <c r="E135" s="70">
        <v>0</v>
      </c>
      <c r="F135" s="9">
        <f t="shared" ref="F135:F202" si="51">D135*E135</f>
        <v>0</v>
      </c>
      <c r="G135" s="69">
        <v>0</v>
      </c>
      <c r="H135" s="9">
        <f t="shared" ref="H135:H202" si="52">D135*G135</f>
        <v>0</v>
      </c>
      <c r="I135" s="10"/>
      <c r="J135" s="9">
        <f t="shared" si="38"/>
        <v>0</v>
      </c>
      <c r="K135" s="11"/>
      <c r="L135" s="9">
        <f t="shared" si="39"/>
        <v>0</v>
      </c>
      <c r="M135" s="11"/>
      <c r="N135" s="9">
        <f t="shared" ref="N135:N202" si="53">(M135*D135)*1.16</f>
        <v>0</v>
      </c>
      <c r="O135" s="10"/>
      <c r="P135" s="9">
        <f t="shared" si="40"/>
        <v>0</v>
      </c>
      <c r="Q135" s="10"/>
      <c r="R135" s="9">
        <f t="shared" si="41"/>
        <v>0</v>
      </c>
      <c r="S135" s="10"/>
      <c r="T135" s="9">
        <f t="shared" si="42"/>
        <v>0</v>
      </c>
      <c r="U135" s="11"/>
      <c r="V135" s="9">
        <f t="shared" si="43"/>
        <v>0</v>
      </c>
      <c r="W135" s="11"/>
      <c r="X135" s="9">
        <f t="shared" si="44"/>
        <v>0</v>
      </c>
      <c r="Y135" s="10"/>
      <c r="Z135" s="9">
        <f t="shared" ref="Z135:Z202" si="54">(Y135*D135)*1.16</f>
        <v>0</v>
      </c>
      <c r="AA135" s="11"/>
      <c r="AB135" s="9">
        <f t="shared" ref="AB135:AB202" si="55">(AA135*D135)*1.16</f>
        <v>0</v>
      </c>
      <c r="AC135" s="11"/>
      <c r="AD135" s="9">
        <f t="shared" si="45"/>
        <v>0</v>
      </c>
      <c r="AE135" s="11"/>
      <c r="AF135" s="9">
        <f t="shared" si="46"/>
        <v>0</v>
      </c>
      <c r="AG135" s="11"/>
      <c r="AH135" s="9">
        <f t="shared" si="47"/>
        <v>0</v>
      </c>
      <c r="AI135" s="11"/>
      <c r="AJ135" s="9">
        <f t="shared" si="48"/>
        <v>0</v>
      </c>
      <c r="AK135" s="11"/>
      <c r="AL135" s="9">
        <f t="shared" si="49"/>
        <v>0</v>
      </c>
      <c r="AM135" s="10"/>
      <c r="AN135" s="12">
        <f t="shared" si="50"/>
        <v>0</v>
      </c>
      <c r="AO135" s="13">
        <f t="shared" ref="AO135:AO202" si="56">F135+H135+J135+L135+N135+P135+R135+T135+V135+X135+Z135+AB135+AD135+AF135+AH135+AL135+AN135</f>
        <v>0</v>
      </c>
    </row>
    <row r="136" spans="1:41" hidden="1" x14ac:dyDescent="0.25">
      <c r="A136" s="14" t="s">
        <v>136</v>
      </c>
      <c r="B136" s="15" t="s">
        <v>147</v>
      </c>
      <c r="C136" s="48" t="s">
        <v>15</v>
      </c>
      <c r="D136" s="56">
        <v>74.709999999999994</v>
      </c>
      <c r="E136" s="70">
        <v>0</v>
      </c>
      <c r="F136" s="9">
        <f t="shared" si="51"/>
        <v>0</v>
      </c>
      <c r="G136" s="69">
        <v>0</v>
      </c>
      <c r="H136" s="9">
        <f t="shared" si="52"/>
        <v>0</v>
      </c>
      <c r="I136" s="10"/>
      <c r="J136" s="9">
        <f t="shared" si="38"/>
        <v>0</v>
      </c>
      <c r="K136" s="11"/>
      <c r="L136" s="9">
        <f t="shared" si="39"/>
        <v>0</v>
      </c>
      <c r="M136" s="11"/>
      <c r="N136" s="9">
        <f t="shared" si="53"/>
        <v>0</v>
      </c>
      <c r="O136" s="10"/>
      <c r="P136" s="9">
        <f t="shared" si="40"/>
        <v>0</v>
      </c>
      <c r="Q136" s="10"/>
      <c r="R136" s="9">
        <f t="shared" si="41"/>
        <v>0</v>
      </c>
      <c r="S136" s="10"/>
      <c r="T136" s="9">
        <f t="shared" si="42"/>
        <v>0</v>
      </c>
      <c r="U136" s="11"/>
      <c r="V136" s="9">
        <f t="shared" si="43"/>
        <v>0</v>
      </c>
      <c r="W136" s="11"/>
      <c r="X136" s="9">
        <f t="shared" si="44"/>
        <v>0</v>
      </c>
      <c r="Y136" s="10"/>
      <c r="Z136" s="9">
        <f t="shared" si="54"/>
        <v>0</v>
      </c>
      <c r="AA136" s="11"/>
      <c r="AB136" s="9">
        <f t="shared" si="55"/>
        <v>0</v>
      </c>
      <c r="AC136" s="11"/>
      <c r="AD136" s="9">
        <f t="shared" si="45"/>
        <v>0</v>
      </c>
      <c r="AE136" s="11"/>
      <c r="AF136" s="9">
        <f t="shared" si="46"/>
        <v>0</v>
      </c>
      <c r="AG136" s="11"/>
      <c r="AH136" s="9">
        <f t="shared" si="47"/>
        <v>0</v>
      </c>
      <c r="AI136" s="11"/>
      <c r="AJ136" s="9">
        <f t="shared" si="48"/>
        <v>0</v>
      </c>
      <c r="AK136" s="11"/>
      <c r="AL136" s="9">
        <f t="shared" si="49"/>
        <v>0</v>
      </c>
      <c r="AM136" s="10"/>
      <c r="AN136" s="12">
        <f t="shared" si="50"/>
        <v>0</v>
      </c>
      <c r="AO136" s="13">
        <f t="shared" si="56"/>
        <v>0</v>
      </c>
    </row>
    <row r="137" spans="1:41" hidden="1" x14ac:dyDescent="0.25">
      <c r="A137" s="14" t="s">
        <v>136</v>
      </c>
      <c r="B137" s="15" t="s">
        <v>148</v>
      </c>
      <c r="C137" s="48" t="s">
        <v>15</v>
      </c>
      <c r="D137" s="56">
        <v>74.41</v>
      </c>
      <c r="E137" s="70">
        <v>0</v>
      </c>
      <c r="F137" s="9">
        <f t="shared" si="51"/>
        <v>0</v>
      </c>
      <c r="G137" s="69">
        <v>0</v>
      </c>
      <c r="H137" s="9">
        <f t="shared" si="52"/>
        <v>0</v>
      </c>
      <c r="I137" s="10"/>
      <c r="J137" s="9">
        <f t="shared" si="38"/>
        <v>0</v>
      </c>
      <c r="K137" s="11"/>
      <c r="L137" s="9">
        <f t="shared" si="39"/>
        <v>0</v>
      </c>
      <c r="M137" s="11"/>
      <c r="N137" s="9">
        <f t="shared" si="53"/>
        <v>0</v>
      </c>
      <c r="O137" s="10"/>
      <c r="P137" s="9">
        <f t="shared" si="40"/>
        <v>0</v>
      </c>
      <c r="Q137" s="10"/>
      <c r="R137" s="9">
        <f t="shared" si="41"/>
        <v>0</v>
      </c>
      <c r="S137" s="10"/>
      <c r="T137" s="9">
        <f t="shared" si="42"/>
        <v>0</v>
      </c>
      <c r="U137" s="11"/>
      <c r="V137" s="9">
        <f t="shared" si="43"/>
        <v>0</v>
      </c>
      <c r="W137" s="11"/>
      <c r="X137" s="9">
        <f t="shared" si="44"/>
        <v>0</v>
      </c>
      <c r="Y137" s="10"/>
      <c r="Z137" s="9">
        <f t="shared" si="54"/>
        <v>0</v>
      </c>
      <c r="AA137" s="11"/>
      <c r="AB137" s="9">
        <f t="shared" si="55"/>
        <v>0</v>
      </c>
      <c r="AC137" s="11"/>
      <c r="AD137" s="9">
        <f t="shared" si="45"/>
        <v>0</v>
      </c>
      <c r="AE137" s="11"/>
      <c r="AF137" s="9">
        <f t="shared" si="46"/>
        <v>0</v>
      </c>
      <c r="AG137" s="11"/>
      <c r="AH137" s="9">
        <f t="shared" si="47"/>
        <v>0</v>
      </c>
      <c r="AI137" s="11"/>
      <c r="AJ137" s="9">
        <f t="shared" si="48"/>
        <v>0</v>
      </c>
      <c r="AK137" s="11"/>
      <c r="AL137" s="9">
        <f t="shared" si="49"/>
        <v>0</v>
      </c>
      <c r="AM137" s="10"/>
      <c r="AN137" s="12">
        <f t="shared" si="50"/>
        <v>0</v>
      </c>
      <c r="AO137" s="13">
        <f t="shared" si="56"/>
        <v>0</v>
      </c>
    </row>
    <row r="138" spans="1:41" hidden="1" x14ac:dyDescent="0.25">
      <c r="A138" s="14" t="s">
        <v>136</v>
      </c>
      <c r="B138" s="15" t="s">
        <v>149</v>
      </c>
      <c r="C138" s="48" t="s">
        <v>15</v>
      </c>
      <c r="D138" s="56">
        <v>57.22</v>
      </c>
      <c r="E138" s="70">
        <v>0</v>
      </c>
      <c r="F138" s="9">
        <f t="shared" si="51"/>
        <v>0</v>
      </c>
      <c r="G138" s="69">
        <v>0</v>
      </c>
      <c r="H138" s="9">
        <f t="shared" si="52"/>
        <v>0</v>
      </c>
      <c r="I138" s="10"/>
      <c r="J138" s="9">
        <f t="shared" si="38"/>
        <v>0</v>
      </c>
      <c r="K138" s="11"/>
      <c r="L138" s="9">
        <f t="shared" si="39"/>
        <v>0</v>
      </c>
      <c r="M138" s="11"/>
      <c r="N138" s="9">
        <f t="shared" si="53"/>
        <v>0</v>
      </c>
      <c r="O138" s="10"/>
      <c r="P138" s="9">
        <f t="shared" si="40"/>
        <v>0</v>
      </c>
      <c r="Q138" s="10"/>
      <c r="R138" s="9">
        <f t="shared" si="41"/>
        <v>0</v>
      </c>
      <c r="S138" s="10"/>
      <c r="T138" s="9">
        <f t="shared" si="42"/>
        <v>0</v>
      </c>
      <c r="U138" s="11"/>
      <c r="V138" s="9">
        <f t="shared" si="43"/>
        <v>0</v>
      </c>
      <c r="W138" s="11"/>
      <c r="X138" s="9">
        <f t="shared" si="44"/>
        <v>0</v>
      </c>
      <c r="Y138" s="10"/>
      <c r="Z138" s="9">
        <f t="shared" si="54"/>
        <v>0</v>
      </c>
      <c r="AA138" s="11"/>
      <c r="AB138" s="9">
        <f t="shared" si="55"/>
        <v>0</v>
      </c>
      <c r="AC138" s="11"/>
      <c r="AD138" s="9">
        <f t="shared" si="45"/>
        <v>0</v>
      </c>
      <c r="AE138" s="11"/>
      <c r="AF138" s="9">
        <f t="shared" si="46"/>
        <v>0</v>
      </c>
      <c r="AG138" s="11"/>
      <c r="AH138" s="9">
        <f t="shared" si="47"/>
        <v>0</v>
      </c>
      <c r="AI138" s="11"/>
      <c r="AJ138" s="9">
        <f t="shared" si="48"/>
        <v>0</v>
      </c>
      <c r="AK138" s="11"/>
      <c r="AL138" s="9">
        <f t="shared" si="49"/>
        <v>0</v>
      </c>
      <c r="AM138" s="10"/>
      <c r="AN138" s="12">
        <f t="shared" si="50"/>
        <v>0</v>
      </c>
      <c r="AO138" s="13">
        <f t="shared" si="56"/>
        <v>0</v>
      </c>
    </row>
    <row r="139" spans="1:41" hidden="1" x14ac:dyDescent="0.25">
      <c r="A139" s="14" t="s">
        <v>136</v>
      </c>
      <c r="B139" s="15" t="s">
        <v>150</v>
      </c>
      <c r="C139" s="48" t="s">
        <v>15</v>
      </c>
      <c r="D139" s="56">
        <v>19.88</v>
      </c>
      <c r="E139" s="70">
        <v>0</v>
      </c>
      <c r="F139" s="9">
        <f t="shared" si="51"/>
        <v>0</v>
      </c>
      <c r="G139" s="69">
        <v>0</v>
      </c>
      <c r="H139" s="9">
        <f t="shared" si="52"/>
        <v>0</v>
      </c>
      <c r="I139" s="10"/>
      <c r="J139" s="9">
        <f t="shared" si="38"/>
        <v>0</v>
      </c>
      <c r="K139" s="11"/>
      <c r="L139" s="9">
        <f t="shared" si="39"/>
        <v>0</v>
      </c>
      <c r="M139" s="11"/>
      <c r="N139" s="9">
        <f t="shared" si="53"/>
        <v>0</v>
      </c>
      <c r="O139" s="10"/>
      <c r="P139" s="9">
        <f t="shared" si="40"/>
        <v>0</v>
      </c>
      <c r="Q139" s="10"/>
      <c r="R139" s="9">
        <f t="shared" si="41"/>
        <v>0</v>
      </c>
      <c r="S139" s="10"/>
      <c r="T139" s="9">
        <f t="shared" si="42"/>
        <v>0</v>
      </c>
      <c r="U139" s="11"/>
      <c r="V139" s="9">
        <f t="shared" si="43"/>
        <v>0</v>
      </c>
      <c r="W139" s="11"/>
      <c r="X139" s="9">
        <f t="shared" si="44"/>
        <v>0</v>
      </c>
      <c r="Y139" s="10"/>
      <c r="Z139" s="9">
        <f t="shared" si="54"/>
        <v>0</v>
      </c>
      <c r="AA139" s="11"/>
      <c r="AB139" s="9">
        <f t="shared" si="55"/>
        <v>0</v>
      </c>
      <c r="AC139" s="11"/>
      <c r="AD139" s="9">
        <f t="shared" si="45"/>
        <v>0</v>
      </c>
      <c r="AE139" s="11"/>
      <c r="AF139" s="9">
        <f t="shared" si="46"/>
        <v>0</v>
      </c>
      <c r="AG139" s="11"/>
      <c r="AH139" s="9">
        <f t="shared" si="47"/>
        <v>0</v>
      </c>
      <c r="AI139" s="11"/>
      <c r="AJ139" s="9">
        <f t="shared" si="48"/>
        <v>0</v>
      </c>
      <c r="AK139" s="11"/>
      <c r="AL139" s="9">
        <f t="shared" si="49"/>
        <v>0</v>
      </c>
      <c r="AM139" s="10"/>
      <c r="AN139" s="12">
        <f t="shared" si="50"/>
        <v>0</v>
      </c>
      <c r="AO139" s="13">
        <f t="shared" si="56"/>
        <v>0</v>
      </c>
    </row>
    <row r="140" spans="1:41" hidden="1" x14ac:dyDescent="0.25">
      <c r="A140" s="14" t="s">
        <v>136</v>
      </c>
      <c r="B140" s="15" t="s">
        <v>151</v>
      </c>
      <c r="C140" s="48" t="s">
        <v>15</v>
      </c>
      <c r="D140" s="56">
        <f>214.68/6</f>
        <v>35.78</v>
      </c>
      <c r="E140" s="70">
        <v>1</v>
      </c>
      <c r="F140" s="9">
        <f t="shared" si="51"/>
        <v>35.78</v>
      </c>
      <c r="G140" s="69">
        <v>0</v>
      </c>
      <c r="H140" s="9">
        <f t="shared" si="52"/>
        <v>0</v>
      </c>
      <c r="I140" s="10"/>
      <c r="J140" s="9">
        <f t="shared" si="38"/>
        <v>0</v>
      </c>
      <c r="K140" s="11"/>
      <c r="L140" s="9">
        <f t="shared" si="39"/>
        <v>0</v>
      </c>
      <c r="M140" s="11"/>
      <c r="N140" s="9">
        <f t="shared" si="53"/>
        <v>0</v>
      </c>
      <c r="O140" s="10"/>
      <c r="P140" s="9">
        <f t="shared" si="40"/>
        <v>0</v>
      </c>
      <c r="Q140" s="10"/>
      <c r="R140" s="9">
        <f t="shared" si="41"/>
        <v>0</v>
      </c>
      <c r="S140" s="10"/>
      <c r="T140" s="9">
        <f t="shared" si="42"/>
        <v>0</v>
      </c>
      <c r="U140" s="11"/>
      <c r="V140" s="9">
        <f t="shared" si="43"/>
        <v>0</v>
      </c>
      <c r="W140" s="11"/>
      <c r="X140" s="9">
        <f t="shared" si="44"/>
        <v>0</v>
      </c>
      <c r="Y140" s="10"/>
      <c r="Z140" s="9">
        <f t="shared" si="54"/>
        <v>0</v>
      </c>
      <c r="AA140" s="10"/>
      <c r="AB140" s="9">
        <f t="shared" si="55"/>
        <v>0</v>
      </c>
      <c r="AC140" s="11">
        <f>4*6</f>
        <v>24</v>
      </c>
      <c r="AD140" s="9">
        <f t="shared" si="45"/>
        <v>996.11519999999996</v>
      </c>
      <c r="AE140" s="11">
        <v>1</v>
      </c>
      <c r="AF140" s="9">
        <f t="shared" si="46"/>
        <v>41.504799999999996</v>
      </c>
      <c r="AG140" s="71">
        <f>2*6</f>
        <v>12</v>
      </c>
      <c r="AH140" s="9">
        <f t="shared" si="47"/>
        <v>498.05759999999998</v>
      </c>
      <c r="AI140" s="11"/>
      <c r="AJ140" s="9">
        <f t="shared" si="48"/>
        <v>0</v>
      </c>
      <c r="AK140" s="11"/>
      <c r="AL140" s="9">
        <f t="shared" si="49"/>
        <v>0</v>
      </c>
      <c r="AM140" s="10"/>
      <c r="AN140" s="12">
        <f t="shared" si="50"/>
        <v>0</v>
      </c>
      <c r="AO140" s="13">
        <f t="shared" si="56"/>
        <v>1571.4575999999997</v>
      </c>
    </row>
    <row r="141" spans="1:41" hidden="1" x14ac:dyDescent="0.25">
      <c r="A141" s="14" t="s">
        <v>136</v>
      </c>
      <c r="B141" s="15" t="s">
        <v>152</v>
      </c>
      <c r="C141" s="48" t="s">
        <v>15</v>
      </c>
      <c r="D141" s="56">
        <v>57.5</v>
      </c>
      <c r="E141" s="70">
        <v>0</v>
      </c>
      <c r="F141" s="9">
        <f t="shared" si="51"/>
        <v>0</v>
      </c>
      <c r="G141" s="69">
        <v>0</v>
      </c>
      <c r="H141" s="9">
        <f t="shared" si="52"/>
        <v>0</v>
      </c>
      <c r="I141" s="10"/>
      <c r="J141" s="9">
        <f t="shared" si="38"/>
        <v>0</v>
      </c>
      <c r="K141" s="11"/>
      <c r="L141" s="9">
        <f t="shared" si="39"/>
        <v>0</v>
      </c>
      <c r="M141" s="11"/>
      <c r="N141" s="9">
        <f t="shared" si="53"/>
        <v>0</v>
      </c>
      <c r="O141" s="10"/>
      <c r="P141" s="9">
        <f t="shared" si="40"/>
        <v>0</v>
      </c>
      <c r="Q141" s="10"/>
      <c r="R141" s="9">
        <f t="shared" si="41"/>
        <v>0</v>
      </c>
      <c r="S141" s="10"/>
      <c r="T141" s="9">
        <f t="shared" si="42"/>
        <v>0</v>
      </c>
      <c r="U141" s="11"/>
      <c r="V141" s="9">
        <f t="shared" si="43"/>
        <v>0</v>
      </c>
      <c r="W141" s="11"/>
      <c r="X141" s="9">
        <f t="shared" si="44"/>
        <v>0</v>
      </c>
      <c r="Y141" s="10"/>
      <c r="Z141" s="9">
        <f t="shared" si="54"/>
        <v>0</v>
      </c>
      <c r="AA141" s="11"/>
      <c r="AB141" s="9">
        <f t="shared" si="55"/>
        <v>0</v>
      </c>
      <c r="AC141" s="11"/>
      <c r="AD141" s="9">
        <f t="shared" si="45"/>
        <v>0</v>
      </c>
      <c r="AE141" s="11"/>
      <c r="AF141" s="9">
        <f t="shared" si="46"/>
        <v>0</v>
      </c>
      <c r="AG141" s="71">
        <v>1</v>
      </c>
      <c r="AH141" s="9">
        <f t="shared" si="47"/>
        <v>66.699999999999989</v>
      </c>
      <c r="AI141" s="11"/>
      <c r="AJ141" s="9">
        <f t="shared" si="48"/>
        <v>0</v>
      </c>
      <c r="AK141" s="11"/>
      <c r="AL141" s="9">
        <f t="shared" si="49"/>
        <v>0</v>
      </c>
      <c r="AM141" s="10"/>
      <c r="AN141" s="12">
        <f t="shared" si="50"/>
        <v>0</v>
      </c>
      <c r="AO141" s="13">
        <f t="shared" si="56"/>
        <v>66.699999999999989</v>
      </c>
    </row>
    <row r="142" spans="1:41" hidden="1" x14ac:dyDescent="0.25">
      <c r="A142" s="14" t="s">
        <v>136</v>
      </c>
      <c r="B142" s="15" t="s">
        <v>153</v>
      </c>
      <c r="C142" s="48" t="s">
        <v>15</v>
      </c>
      <c r="D142" s="56">
        <v>57.75</v>
      </c>
      <c r="E142" s="70">
        <v>0</v>
      </c>
      <c r="F142" s="9">
        <f t="shared" si="51"/>
        <v>0</v>
      </c>
      <c r="G142" s="69">
        <v>0</v>
      </c>
      <c r="H142" s="9">
        <f t="shared" si="52"/>
        <v>0</v>
      </c>
      <c r="I142" s="10"/>
      <c r="J142" s="9">
        <f t="shared" si="38"/>
        <v>0</v>
      </c>
      <c r="K142" s="11"/>
      <c r="L142" s="9">
        <f t="shared" si="39"/>
        <v>0</v>
      </c>
      <c r="M142" s="11"/>
      <c r="N142" s="9">
        <f t="shared" si="53"/>
        <v>0</v>
      </c>
      <c r="O142" s="10"/>
      <c r="P142" s="9">
        <f t="shared" si="40"/>
        <v>0</v>
      </c>
      <c r="Q142" s="10"/>
      <c r="R142" s="9">
        <f t="shared" si="41"/>
        <v>0</v>
      </c>
      <c r="S142" s="10"/>
      <c r="T142" s="9">
        <f t="shared" si="42"/>
        <v>0</v>
      </c>
      <c r="U142" s="11"/>
      <c r="V142" s="9">
        <f t="shared" si="43"/>
        <v>0</v>
      </c>
      <c r="W142" s="11"/>
      <c r="X142" s="9">
        <f t="shared" si="44"/>
        <v>0</v>
      </c>
      <c r="Y142" s="10"/>
      <c r="Z142" s="9">
        <f t="shared" si="54"/>
        <v>0</v>
      </c>
      <c r="AA142" s="11"/>
      <c r="AB142" s="9">
        <f t="shared" si="55"/>
        <v>0</v>
      </c>
      <c r="AC142" s="11"/>
      <c r="AD142" s="9">
        <f t="shared" si="45"/>
        <v>0</v>
      </c>
      <c r="AE142" s="11"/>
      <c r="AF142" s="9">
        <f t="shared" si="46"/>
        <v>0</v>
      </c>
      <c r="AG142" s="11"/>
      <c r="AH142" s="9">
        <f t="shared" si="47"/>
        <v>0</v>
      </c>
      <c r="AI142" s="11"/>
      <c r="AJ142" s="9">
        <f t="shared" si="48"/>
        <v>0</v>
      </c>
      <c r="AK142" s="11"/>
      <c r="AL142" s="9">
        <f t="shared" si="49"/>
        <v>0</v>
      </c>
      <c r="AM142" s="10"/>
      <c r="AN142" s="12">
        <f t="shared" si="50"/>
        <v>0</v>
      </c>
      <c r="AO142" s="13">
        <f t="shared" si="56"/>
        <v>0</v>
      </c>
    </row>
    <row r="143" spans="1:41" hidden="1" x14ac:dyDescent="0.25">
      <c r="A143" s="14" t="s">
        <v>136</v>
      </c>
      <c r="B143" s="15" t="s">
        <v>154</v>
      </c>
      <c r="C143" s="48" t="s">
        <v>15</v>
      </c>
      <c r="D143" s="56">
        <v>57.5</v>
      </c>
      <c r="E143" s="70">
        <v>0</v>
      </c>
      <c r="F143" s="9">
        <f t="shared" si="51"/>
        <v>0</v>
      </c>
      <c r="G143" s="69">
        <v>0</v>
      </c>
      <c r="H143" s="9">
        <f t="shared" si="52"/>
        <v>0</v>
      </c>
      <c r="I143" s="10"/>
      <c r="J143" s="9">
        <f t="shared" si="38"/>
        <v>0</v>
      </c>
      <c r="K143" s="11"/>
      <c r="L143" s="9">
        <f t="shared" si="39"/>
        <v>0</v>
      </c>
      <c r="M143" s="11"/>
      <c r="N143" s="9">
        <f t="shared" si="53"/>
        <v>0</v>
      </c>
      <c r="O143" s="10"/>
      <c r="P143" s="9">
        <f t="shared" si="40"/>
        <v>0</v>
      </c>
      <c r="Q143" s="10"/>
      <c r="R143" s="9">
        <f t="shared" si="41"/>
        <v>0</v>
      </c>
      <c r="S143" s="10"/>
      <c r="T143" s="9">
        <f t="shared" si="42"/>
        <v>0</v>
      </c>
      <c r="U143" s="11"/>
      <c r="V143" s="9">
        <f t="shared" si="43"/>
        <v>0</v>
      </c>
      <c r="W143" s="11"/>
      <c r="X143" s="9">
        <f t="shared" si="44"/>
        <v>0</v>
      </c>
      <c r="Y143" s="10"/>
      <c r="Z143" s="9">
        <f t="shared" si="54"/>
        <v>0</v>
      </c>
      <c r="AA143" s="11"/>
      <c r="AB143" s="9">
        <f t="shared" si="55"/>
        <v>0</v>
      </c>
      <c r="AC143" s="11"/>
      <c r="AD143" s="9">
        <f t="shared" si="45"/>
        <v>0</v>
      </c>
      <c r="AE143" s="11"/>
      <c r="AF143" s="9">
        <f t="shared" si="46"/>
        <v>0</v>
      </c>
      <c r="AG143" s="11"/>
      <c r="AH143" s="9">
        <f t="shared" si="47"/>
        <v>0</v>
      </c>
      <c r="AI143" s="11"/>
      <c r="AJ143" s="9">
        <f t="shared" si="48"/>
        <v>0</v>
      </c>
      <c r="AK143" s="11"/>
      <c r="AL143" s="9">
        <f t="shared" si="49"/>
        <v>0</v>
      </c>
      <c r="AM143" s="10"/>
      <c r="AN143" s="12">
        <f t="shared" si="50"/>
        <v>0</v>
      </c>
      <c r="AO143" s="13">
        <f t="shared" si="56"/>
        <v>0</v>
      </c>
    </row>
    <row r="144" spans="1:41" hidden="1" x14ac:dyDescent="0.25">
      <c r="A144" s="14" t="s">
        <v>136</v>
      </c>
      <c r="B144" s="15" t="s">
        <v>155</v>
      </c>
      <c r="C144" s="48" t="s">
        <v>15</v>
      </c>
      <c r="D144" s="56">
        <v>57.75</v>
      </c>
      <c r="E144" s="70">
        <v>0</v>
      </c>
      <c r="F144" s="9">
        <f t="shared" si="51"/>
        <v>0</v>
      </c>
      <c r="G144" s="69">
        <v>0</v>
      </c>
      <c r="H144" s="9">
        <f t="shared" si="52"/>
        <v>0</v>
      </c>
      <c r="I144" s="10"/>
      <c r="J144" s="9">
        <f t="shared" si="38"/>
        <v>0</v>
      </c>
      <c r="K144" s="11"/>
      <c r="L144" s="9">
        <f t="shared" si="39"/>
        <v>0</v>
      </c>
      <c r="M144" s="11"/>
      <c r="N144" s="9">
        <f t="shared" si="53"/>
        <v>0</v>
      </c>
      <c r="O144" s="10"/>
      <c r="P144" s="9">
        <f t="shared" si="40"/>
        <v>0</v>
      </c>
      <c r="Q144" s="10"/>
      <c r="R144" s="9">
        <f t="shared" si="41"/>
        <v>0</v>
      </c>
      <c r="S144" s="10"/>
      <c r="T144" s="9">
        <f t="shared" si="42"/>
        <v>0</v>
      </c>
      <c r="U144" s="11"/>
      <c r="V144" s="9">
        <f t="shared" si="43"/>
        <v>0</v>
      </c>
      <c r="W144" s="11"/>
      <c r="X144" s="9">
        <f t="shared" si="44"/>
        <v>0</v>
      </c>
      <c r="Y144" s="10"/>
      <c r="Z144" s="9">
        <f t="shared" si="54"/>
        <v>0</v>
      </c>
      <c r="AA144" s="11"/>
      <c r="AB144" s="9">
        <f t="shared" si="55"/>
        <v>0</v>
      </c>
      <c r="AC144" s="11"/>
      <c r="AD144" s="9">
        <f t="shared" si="45"/>
        <v>0</v>
      </c>
      <c r="AE144" s="11"/>
      <c r="AF144" s="9">
        <f t="shared" si="46"/>
        <v>0</v>
      </c>
      <c r="AG144" s="11"/>
      <c r="AH144" s="9">
        <f t="shared" si="47"/>
        <v>0</v>
      </c>
      <c r="AI144" s="11"/>
      <c r="AJ144" s="9">
        <f t="shared" si="48"/>
        <v>0</v>
      </c>
      <c r="AK144" s="11"/>
      <c r="AL144" s="9">
        <f t="shared" si="49"/>
        <v>0</v>
      </c>
      <c r="AM144" s="10"/>
      <c r="AN144" s="12">
        <f t="shared" si="50"/>
        <v>0</v>
      </c>
      <c r="AO144" s="13">
        <f t="shared" si="56"/>
        <v>0</v>
      </c>
    </row>
    <row r="145" spans="1:41" hidden="1" x14ac:dyDescent="0.25">
      <c r="A145" s="14" t="s">
        <v>136</v>
      </c>
      <c r="B145" s="15" t="s">
        <v>156</v>
      </c>
      <c r="C145" s="48" t="s">
        <v>15</v>
      </c>
      <c r="D145" s="56">
        <v>35.78</v>
      </c>
      <c r="E145" s="70">
        <v>0</v>
      </c>
      <c r="F145" s="9">
        <f t="shared" si="51"/>
        <v>0</v>
      </c>
      <c r="G145" s="69">
        <v>1</v>
      </c>
      <c r="H145" s="9">
        <f t="shared" si="52"/>
        <v>35.78</v>
      </c>
      <c r="I145" s="10"/>
      <c r="J145" s="9">
        <f t="shared" si="38"/>
        <v>0</v>
      </c>
      <c r="K145" s="11"/>
      <c r="L145" s="9">
        <f t="shared" si="39"/>
        <v>0</v>
      </c>
      <c r="M145" s="11"/>
      <c r="N145" s="9">
        <f t="shared" si="53"/>
        <v>0</v>
      </c>
      <c r="O145" s="10"/>
      <c r="P145" s="9">
        <f t="shared" si="40"/>
        <v>0</v>
      </c>
      <c r="Q145" s="10"/>
      <c r="R145" s="9">
        <f t="shared" si="41"/>
        <v>0</v>
      </c>
      <c r="S145" s="10"/>
      <c r="T145" s="9">
        <f t="shared" si="42"/>
        <v>0</v>
      </c>
      <c r="U145" s="11"/>
      <c r="V145" s="9">
        <f t="shared" si="43"/>
        <v>0</v>
      </c>
      <c r="W145" s="11"/>
      <c r="X145" s="9">
        <f t="shared" si="44"/>
        <v>0</v>
      </c>
      <c r="Y145" s="10"/>
      <c r="Z145" s="9">
        <f t="shared" si="54"/>
        <v>0</v>
      </c>
      <c r="AA145" s="11"/>
      <c r="AB145" s="9">
        <f t="shared" si="55"/>
        <v>0</v>
      </c>
      <c r="AC145" s="11"/>
      <c r="AD145" s="9">
        <f t="shared" si="45"/>
        <v>0</v>
      </c>
      <c r="AE145" s="11"/>
      <c r="AF145" s="9">
        <f t="shared" si="46"/>
        <v>0</v>
      </c>
      <c r="AG145" s="11"/>
      <c r="AH145" s="9">
        <f t="shared" si="47"/>
        <v>0</v>
      </c>
      <c r="AI145" s="11"/>
      <c r="AJ145" s="9">
        <f t="shared" si="48"/>
        <v>0</v>
      </c>
      <c r="AK145" s="11"/>
      <c r="AL145" s="9">
        <f t="shared" si="49"/>
        <v>0</v>
      </c>
      <c r="AM145" s="10"/>
      <c r="AN145" s="12">
        <f t="shared" si="50"/>
        <v>0</v>
      </c>
      <c r="AO145" s="13">
        <f t="shared" si="56"/>
        <v>35.78</v>
      </c>
    </row>
    <row r="146" spans="1:41" hidden="1" x14ac:dyDescent="0.25">
      <c r="A146" s="14" t="s">
        <v>136</v>
      </c>
      <c r="B146" s="15" t="s">
        <v>157</v>
      </c>
      <c r="C146" s="48" t="s">
        <v>15</v>
      </c>
      <c r="D146" s="56">
        <v>57.75</v>
      </c>
      <c r="E146" s="70">
        <v>0</v>
      </c>
      <c r="F146" s="9">
        <f t="shared" si="51"/>
        <v>0</v>
      </c>
      <c r="G146" s="69">
        <v>0</v>
      </c>
      <c r="H146" s="9">
        <f t="shared" si="52"/>
        <v>0</v>
      </c>
      <c r="I146" s="10"/>
      <c r="J146" s="9">
        <f t="shared" si="38"/>
        <v>0</v>
      </c>
      <c r="K146" s="11"/>
      <c r="L146" s="9">
        <f t="shared" si="39"/>
        <v>0</v>
      </c>
      <c r="M146" s="11"/>
      <c r="N146" s="9">
        <f t="shared" si="53"/>
        <v>0</v>
      </c>
      <c r="O146" s="10"/>
      <c r="P146" s="9">
        <f t="shared" si="40"/>
        <v>0</v>
      </c>
      <c r="Q146" s="10"/>
      <c r="R146" s="9">
        <f t="shared" si="41"/>
        <v>0</v>
      </c>
      <c r="S146" s="10"/>
      <c r="T146" s="9">
        <f t="shared" si="42"/>
        <v>0</v>
      </c>
      <c r="U146" s="11"/>
      <c r="V146" s="9">
        <f t="shared" si="43"/>
        <v>0</v>
      </c>
      <c r="W146" s="11"/>
      <c r="X146" s="9">
        <f t="shared" si="44"/>
        <v>0</v>
      </c>
      <c r="Y146" s="10"/>
      <c r="Z146" s="9">
        <f t="shared" si="54"/>
        <v>0</v>
      </c>
      <c r="AA146" s="11"/>
      <c r="AB146" s="9">
        <f t="shared" si="55"/>
        <v>0</v>
      </c>
      <c r="AC146" s="11"/>
      <c r="AD146" s="9">
        <f t="shared" si="45"/>
        <v>0</v>
      </c>
      <c r="AE146" s="11"/>
      <c r="AF146" s="9">
        <f t="shared" si="46"/>
        <v>0</v>
      </c>
      <c r="AG146" s="71">
        <v>1</v>
      </c>
      <c r="AH146" s="9">
        <f t="shared" si="47"/>
        <v>66.989999999999995</v>
      </c>
      <c r="AI146" s="11"/>
      <c r="AJ146" s="9">
        <f t="shared" si="48"/>
        <v>0</v>
      </c>
      <c r="AK146" s="11"/>
      <c r="AL146" s="9">
        <f t="shared" si="49"/>
        <v>0</v>
      </c>
      <c r="AM146" s="10"/>
      <c r="AN146" s="12">
        <f t="shared" si="50"/>
        <v>0</v>
      </c>
      <c r="AO146" s="13">
        <f t="shared" si="56"/>
        <v>66.989999999999995</v>
      </c>
    </row>
    <row r="147" spans="1:41" hidden="1" x14ac:dyDescent="0.25">
      <c r="A147" s="14" t="s">
        <v>136</v>
      </c>
      <c r="B147" s="15" t="s">
        <v>158</v>
      </c>
      <c r="C147" s="48" t="s">
        <v>15</v>
      </c>
      <c r="D147" s="56">
        <v>57.57</v>
      </c>
      <c r="E147" s="70">
        <v>0</v>
      </c>
      <c r="F147" s="9">
        <f t="shared" si="51"/>
        <v>0</v>
      </c>
      <c r="G147" s="69">
        <v>0</v>
      </c>
      <c r="H147" s="9">
        <f t="shared" si="52"/>
        <v>0</v>
      </c>
      <c r="I147" s="10"/>
      <c r="J147" s="9">
        <f t="shared" si="38"/>
        <v>0</v>
      </c>
      <c r="K147" s="11"/>
      <c r="L147" s="9">
        <f t="shared" si="39"/>
        <v>0</v>
      </c>
      <c r="M147" s="11"/>
      <c r="N147" s="9">
        <f t="shared" si="53"/>
        <v>0</v>
      </c>
      <c r="O147" s="10"/>
      <c r="P147" s="9">
        <f t="shared" si="40"/>
        <v>0</v>
      </c>
      <c r="Q147" s="10"/>
      <c r="R147" s="9">
        <f t="shared" si="41"/>
        <v>0</v>
      </c>
      <c r="S147" s="10"/>
      <c r="T147" s="9">
        <f t="shared" si="42"/>
        <v>0</v>
      </c>
      <c r="U147" s="11"/>
      <c r="V147" s="9">
        <f t="shared" si="43"/>
        <v>0</v>
      </c>
      <c r="W147" s="11"/>
      <c r="X147" s="9">
        <f t="shared" si="44"/>
        <v>0</v>
      </c>
      <c r="Y147" s="10"/>
      <c r="Z147" s="9">
        <f t="shared" si="54"/>
        <v>0</v>
      </c>
      <c r="AA147" s="11"/>
      <c r="AB147" s="9">
        <f t="shared" si="55"/>
        <v>0</v>
      </c>
      <c r="AC147" s="11"/>
      <c r="AD147" s="9">
        <f t="shared" si="45"/>
        <v>0</v>
      </c>
      <c r="AE147" s="11"/>
      <c r="AF147" s="9">
        <f t="shared" si="46"/>
        <v>0</v>
      </c>
      <c r="AG147" s="11"/>
      <c r="AH147" s="9">
        <f t="shared" si="47"/>
        <v>0</v>
      </c>
      <c r="AI147" s="11"/>
      <c r="AJ147" s="9">
        <f t="shared" si="48"/>
        <v>0</v>
      </c>
      <c r="AK147" s="11"/>
      <c r="AL147" s="9">
        <f t="shared" si="49"/>
        <v>0</v>
      </c>
      <c r="AM147" s="10"/>
      <c r="AN147" s="12">
        <f t="shared" si="50"/>
        <v>0</v>
      </c>
      <c r="AO147" s="13">
        <f t="shared" si="56"/>
        <v>0</v>
      </c>
    </row>
    <row r="148" spans="1:41" hidden="1" x14ac:dyDescent="0.25">
      <c r="A148" s="14" t="s">
        <v>136</v>
      </c>
      <c r="B148" s="15" t="s">
        <v>159</v>
      </c>
      <c r="C148" s="44" t="s">
        <v>15</v>
      </c>
      <c r="D148" s="56">
        <v>42</v>
      </c>
      <c r="E148" s="70">
        <v>0</v>
      </c>
      <c r="F148" s="9">
        <f t="shared" si="51"/>
        <v>0</v>
      </c>
      <c r="G148" s="69">
        <v>0</v>
      </c>
      <c r="H148" s="9">
        <f t="shared" si="52"/>
        <v>0</v>
      </c>
      <c r="I148" s="10"/>
      <c r="J148" s="9">
        <f t="shared" si="38"/>
        <v>0</v>
      </c>
      <c r="K148" s="11"/>
      <c r="L148" s="9">
        <f t="shared" si="39"/>
        <v>0</v>
      </c>
      <c r="M148" s="10"/>
      <c r="N148" s="9">
        <f t="shared" si="53"/>
        <v>0</v>
      </c>
      <c r="O148" s="10"/>
      <c r="P148" s="9">
        <f t="shared" si="40"/>
        <v>0</v>
      </c>
      <c r="Q148" s="10"/>
      <c r="R148" s="9">
        <f t="shared" si="41"/>
        <v>0</v>
      </c>
      <c r="S148" s="10"/>
      <c r="T148" s="9">
        <f t="shared" si="42"/>
        <v>0</v>
      </c>
      <c r="U148" s="11"/>
      <c r="V148" s="9">
        <f t="shared" si="43"/>
        <v>0</v>
      </c>
      <c r="W148" s="11"/>
      <c r="X148" s="9">
        <f t="shared" si="44"/>
        <v>0</v>
      </c>
      <c r="Y148" s="10"/>
      <c r="Z148" s="9">
        <f t="shared" si="54"/>
        <v>0</v>
      </c>
      <c r="AA148" s="11"/>
      <c r="AB148" s="9">
        <f t="shared" si="55"/>
        <v>0</v>
      </c>
      <c r="AC148" s="11"/>
      <c r="AD148" s="9">
        <f t="shared" si="45"/>
        <v>0</v>
      </c>
      <c r="AE148" s="11"/>
      <c r="AF148" s="9">
        <f t="shared" si="46"/>
        <v>0</v>
      </c>
      <c r="AG148" s="11"/>
      <c r="AH148" s="9">
        <f t="shared" si="47"/>
        <v>0</v>
      </c>
      <c r="AI148" s="11"/>
      <c r="AJ148" s="9">
        <f t="shared" si="48"/>
        <v>0</v>
      </c>
      <c r="AK148" s="11"/>
      <c r="AL148" s="9">
        <f t="shared" si="49"/>
        <v>0</v>
      </c>
      <c r="AM148" s="10"/>
      <c r="AN148" s="12">
        <f t="shared" si="50"/>
        <v>0</v>
      </c>
      <c r="AO148" s="13">
        <f t="shared" si="56"/>
        <v>0</v>
      </c>
    </row>
    <row r="149" spans="1:41" hidden="1" x14ac:dyDescent="0.25">
      <c r="A149" s="14" t="s">
        <v>136</v>
      </c>
      <c r="B149" s="15" t="s">
        <v>160</v>
      </c>
      <c r="C149" s="44" t="s">
        <v>15</v>
      </c>
      <c r="D149" s="56">
        <v>85</v>
      </c>
      <c r="E149" s="70">
        <v>0</v>
      </c>
      <c r="F149" s="9">
        <f t="shared" si="51"/>
        <v>0</v>
      </c>
      <c r="G149" s="69">
        <v>0</v>
      </c>
      <c r="H149" s="9">
        <f t="shared" si="52"/>
        <v>0</v>
      </c>
      <c r="I149" s="10"/>
      <c r="J149" s="9">
        <f t="shared" si="38"/>
        <v>0</v>
      </c>
      <c r="K149" s="11"/>
      <c r="L149" s="9">
        <f t="shared" si="39"/>
        <v>0</v>
      </c>
      <c r="M149" s="10"/>
      <c r="N149" s="9">
        <f t="shared" si="53"/>
        <v>0</v>
      </c>
      <c r="O149" s="10"/>
      <c r="P149" s="9">
        <f t="shared" si="40"/>
        <v>0</v>
      </c>
      <c r="Q149" s="10"/>
      <c r="R149" s="9">
        <f t="shared" si="41"/>
        <v>0</v>
      </c>
      <c r="S149" s="10"/>
      <c r="T149" s="9">
        <f t="shared" si="42"/>
        <v>0</v>
      </c>
      <c r="U149" s="11"/>
      <c r="V149" s="9">
        <f t="shared" si="43"/>
        <v>0</v>
      </c>
      <c r="W149" s="11"/>
      <c r="X149" s="9">
        <f t="shared" si="44"/>
        <v>0</v>
      </c>
      <c r="Y149" s="10"/>
      <c r="Z149" s="9">
        <f t="shared" si="54"/>
        <v>0</v>
      </c>
      <c r="AA149" s="11"/>
      <c r="AB149" s="9">
        <f t="shared" si="55"/>
        <v>0</v>
      </c>
      <c r="AC149" s="11"/>
      <c r="AD149" s="9">
        <f t="shared" si="45"/>
        <v>0</v>
      </c>
      <c r="AE149" s="11"/>
      <c r="AF149" s="9">
        <f t="shared" si="46"/>
        <v>0</v>
      </c>
      <c r="AG149" s="11"/>
      <c r="AH149" s="9">
        <f t="shared" si="47"/>
        <v>0</v>
      </c>
      <c r="AI149" s="11"/>
      <c r="AJ149" s="9">
        <f t="shared" si="48"/>
        <v>0</v>
      </c>
      <c r="AK149" s="11"/>
      <c r="AL149" s="9">
        <f t="shared" si="49"/>
        <v>0</v>
      </c>
      <c r="AM149" s="10"/>
      <c r="AN149" s="12">
        <f t="shared" si="50"/>
        <v>0</v>
      </c>
      <c r="AO149" s="13">
        <f t="shared" si="56"/>
        <v>0</v>
      </c>
    </row>
    <row r="150" spans="1:41" hidden="1" x14ac:dyDescent="0.25">
      <c r="A150" s="14" t="s">
        <v>136</v>
      </c>
      <c r="B150" s="15" t="s">
        <v>161</v>
      </c>
      <c r="C150" s="44" t="s">
        <v>29</v>
      </c>
      <c r="D150" s="56">
        <f t="shared" ref="D150:D155" si="57">130.08/12</f>
        <v>10.840000000000002</v>
      </c>
      <c r="E150" s="70">
        <v>0</v>
      </c>
      <c r="F150" s="9">
        <f t="shared" si="51"/>
        <v>0</v>
      </c>
      <c r="G150" s="69">
        <v>0</v>
      </c>
      <c r="H150" s="9">
        <f t="shared" si="52"/>
        <v>0</v>
      </c>
      <c r="I150" s="10"/>
      <c r="J150" s="9">
        <f t="shared" si="38"/>
        <v>0</v>
      </c>
      <c r="K150" s="11"/>
      <c r="L150" s="9">
        <f t="shared" si="39"/>
        <v>0</v>
      </c>
      <c r="M150" s="11"/>
      <c r="N150" s="9">
        <f t="shared" si="53"/>
        <v>0</v>
      </c>
      <c r="O150" s="10"/>
      <c r="P150" s="9">
        <f t="shared" si="40"/>
        <v>0</v>
      </c>
      <c r="Q150" s="10"/>
      <c r="R150" s="9">
        <f t="shared" si="41"/>
        <v>0</v>
      </c>
      <c r="S150" s="10"/>
      <c r="T150" s="9">
        <f t="shared" si="42"/>
        <v>0</v>
      </c>
      <c r="U150" s="11"/>
      <c r="V150" s="9">
        <f t="shared" si="43"/>
        <v>0</v>
      </c>
      <c r="W150" s="11"/>
      <c r="X150" s="9">
        <f t="shared" si="44"/>
        <v>0</v>
      </c>
      <c r="Y150" s="10"/>
      <c r="Z150" s="9">
        <f t="shared" si="54"/>
        <v>0</v>
      </c>
      <c r="AA150" s="11"/>
      <c r="AB150" s="9">
        <f t="shared" si="55"/>
        <v>0</v>
      </c>
      <c r="AC150" s="11"/>
      <c r="AD150" s="9">
        <f t="shared" si="45"/>
        <v>0</v>
      </c>
      <c r="AE150" s="11"/>
      <c r="AF150" s="9">
        <f t="shared" si="46"/>
        <v>0</v>
      </c>
      <c r="AG150" s="11"/>
      <c r="AH150" s="9">
        <f t="shared" si="47"/>
        <v>0</v>
      </c>
      <c r="AI150" s="11"/>
      <c r="AJ150" s="9">
        <f t="shared" si="48"/>
        <v>0</v>
      </c>
      <c r="AK150" s="11"/>
      <c r="AL150" s="9">
        <f t="shared" si="49"/>
        <v>0</v>
      </c>
      <c r="AM150" s="10"/>
      <c r="AN150" s="12">
        <f t="shared" si="50"/>
        <v>0</v>
      </c>
      <c r="AO150" s="13">
        <f t="shared" si="56"/>
        <v>0</v>
      </c>
    </row>
    <row r="151" spans="1:41" hidden="1" x14ac:dyDescent="0.25">
      <c r="A151" s="14" t="s">
        <v>136</v>
      </c>
      <c r="B151" s="15" t="s">
        <v>162</v>
      </c>
      <c r="C151" s="44" t="s">
        <v>29</v>
      </c>
      <c r="D151" s="56">
        <f t="shared" si="57"/>
        <v>10.840000000000002</v>
      </c>
      <c r="E151" s="70">
        <v>0</v>
      </c>
      <c r="F151" s="9">
        <f t="shared" si="51"/>
        <v>0</v>
      </c>
      <c r="G151" s="69">
        <v>0</v>
      </c>
      <c r="H151" s="9">
        <f t="shared" si="52"/>
        <v>0</v>
      </c>
      <c r="I151" s="10"/>
      <c r="J151" s="9">
        <f t="shared" si="38"/>
        <v>0</v>
      </c>
      <c r="K151" s="11"/>
      <c r="L151" s="9">
        <f t="shared" si="39"/>
        <v>0</v>
      </c>
      <c r="M151" s="10"/>
      <c r="N151" s="9">
        <f t="shared" si="53"/>
        <v>0</v>
      </c>
      <c r="O151" s="10"/>
      <c r="P151" s="9">
        <f t="shared" si="40"/>
        <v>0</v>
      </c>
      <c r="Q151" s="10"/>
      <c r="R151" s="9">
        <f t="shared" si="41"/>
        <v>0</v>
      </c>
      <c r="S151" s="10"/>
      <c r="T151" s="9">
        <f t="shared" si="42"/>
        <v>0</v>
      </c>
      <c r="U151" s="11"/>
      <c r="V151" s="9">
        <f t="shared" si="43"/>
        <v>0</v>
      </c>
      <c r="W151" s="11"/>
      <c r="X151" s="9">
        <f t="shared" si="44"/>
        <v>0</v>
      </c>
      <c r="Y151" s="10"/>
      <c r="Z151" s="9">
        <f t="shared" si="54"/>
        <v>0</v>
      </c>
      <c r="AA151" s="11"/>
      <c r="AB151" s="9">
        <f t="shared" si="55"/>
        <v>0</v>
      </c>
      <c r="AC151" s="11"/>
      <c r="AD151" s="9">
        <f t="shared" si="45"/>
        <v>0</v>
      </c>
      <c r="AE151" s="11"/>
      <c r="AF151" s="9">
        <f t="shared" si="46"/>
        <v>0</v>
      </c>
      <c r="AG151" s="11"/>
      <c r="AH151" s="9">
        <f t="shared" si="47"/>
        <v>0</v>
      </c>
      <c r="AI151" s="11"/>
      <c r="AJ151" s="9">
        <f t="shared" si="48"/>
        <v>0</v>
      </c>
      <c r="AK151" s="11"/>
      <c r="AL151" s="9">
        <f t="shared" si="49"/>
        <v>0</v>
      </c>
      <c r="AM151" s="10"/>
      <c r="AN151" s="12">
        <f t="shared" si="50"/>
        <v>0</v>
      </c>
      <c r="AO151" s="13">
        <f t="shared" si="56"/>
        <v>0</v>
      </c>
    </row>
    <row r="152" spans="1:41" hidden="1" x14ac:dyDescent="0.25">
      <c r="A152" s="14" t="s">
        <v>136</v>
      </c>
      <c r="B152" s="15" t="s">
        <v>163</v>
      </c>
      <c r="C152" s="44" t="s">
        <v>29</v>
      </c>
      <c r="D152" s="56">
        <f t="shared" si="57"/>
        <v>10.840000000000002</v>
      </c>
      <c r="E152" s="70">
        <v>12</v>
      </c>
      <c r="F152" s="9">
        <f t="shared" si="51"/>
        <v>130.08000000000001</v>
      </c>
      <c r="G152" s="69">
        <v>0</v>
      </c>
      <c r="H152" s="9">
        <f t="shared" si="52"/>
        <v>0</v>
      </c>
      <c r="I152" s="10"/>
      <c r="J152" s="9">
        <f t="shared" si="38"/>
        <v>0</v>
      </c>
      <c r="K152" s="11"/>
      <c r="L152" s="9">
        <f t="shared" si="39"/>
        <v>0</v>
      </c>
      <c r="M152" s="71">
        <f>3*12</f>
        <v>36</v>
      </c>
      <c r="N152" s="9">
        <f t="shared" si="53"/>
        <v>452.67840000000007</v>
      </c>
      <c r="O152" s="10"/>
      <c r="P152" s="9">
        <f t="shared" si="40"/>
        <v>0</v>
      </c>
      <c r="Q152" s="10"/>
      <c r="R152" s="9">
        <f t="shared" si="41"/>
        <v>0</v>
      </c>
      <c r="S152" s="10"/>
      <c r="T152" s="9">
        <f t="shared" si="42"/>
        <v>0</v>
      </c>
      <c r="U152" s="11"/>
      <c r="V152" s="9">
        <f t="shared" si="43"/>
        <v>0</v>
      </c>
      <c r="W152" s="11"/>
      <c r="X152" s="9">
        <f t="shared" si="44"/>
        <v>0</v>
      </c>
      <c r="Y152" s="10"/>
      <c r="Z152" s="9">
        <f t="shared" si="54"/>
        <v>0</v>
      </c>
      <c r="AA152" s="11"/>
      <c r="AB152" s="9">
        <f t="shared" si="55"/>
        <v>0</v>
      </c>
      <c r="AC152" s="11"/>
      <c r="AD152" s="9">
        <f t="shared" si="45"/>
        <v>0</v>
      </c>
      <c r="AE152" s="11"/>
      <c r="AF152" s="9">
        <f t="shared" si="46"/>
        <v>0</v>
      </c>
      <c r="AG152" s="11"/>
      <c r="AH152" s="9">
        <f t="shared" si="47"/>
        <v>0</v>
      </c>
      <c r="AI152" s="11"/>
      <c r="AJ152" s="9">
        <f t="shared" si="48"/>
        <v>0</v>
      </c>
      <c r="AK152" s="11"/>
      <c r="AL152" s="9">
        <f t="shared" si="49"/>
        <v>0</v>
      </c>
      <c r="AM152" s="10"/>
      <c r="AN152" s="12">
        <f t="shared" si="50"/>
        <v>0</v>
      </c>
      <c r="AO152" s="13">
        <f t="shared" si="56"/>
        <v>582.75840000000005</v>
      </c>
    </row>
    <row r="153" spans="1:41" hidden="1" x14ac:dyDescent="0.25">
      <c r="A153" s="14" t="s">
        <v>136</v>
      </c>
      <c r="B153" s="15" t="s">
        <v>164</v>
      </c>
      <c r="C153" s="44" t="s">
        <v>29</v>
      </c>
      <c r="D153" s="56">
        <f t="shared" si="57"/>
        <v>10.840000000000002</v>
      </c>
      <c r="E153" s="70">
        <v>0</v>
      </c>
      <c r="F153" s="9">
        <f t="shared" si="51"/>
        <v>0</v>
      </c>
      <c r="G153" s="69">
        <v>0</v>
      </c>
      <c r="H153" s="9">
        <f t="shared" si="52"/>
        <v>0</v>
      </c>
      <c r="I153" s="10"/>
      <c r="J153" s="9">
        <f t="shared" si="38"/>
        <v>0</v>
      </c>
      <c r="K153" s="11"/>
      <c r="L153" s="9">
        <f t="shared" si="39"/>
        <v>0</v>
      </c>
      <c r="M153" s="10"/>
      <c r="N153" s="9">
        <f t="shared" si="53"/>
        <v>0</v>
      </c>
      <c r="O153" s="10"/>
      <c r="P153" s="9">
        <f t="shared" si="40"/>
        <v>0</v>
      </c>
      <c r="Q153" s="10"/>
      <c r="R153" s="9">
        <f t="shared" si="41"/>
        <v>0</v>
      </c>
      <c r="S153" s="10"/>
      <c r="T153" s="9">
        <f t="shared" si="42"/>
        <v>0</v>
      </c>
      <c r="U153" s="11"/>
      <c r="V153" s="9">
        <f t="shared" si="43"/>
        <v>0</v>
      </c>
      <c r="W153" s="11"/>
      <c r="X153" s="9">
        <f t="shared" si="44"/>
        <v>0</v>
      </c>
      <c r="Y153" s="10"/>
      <c r="Z153" s="9">
        <f t="shared" si="54"/>
        <v>0</v>
      </c>
      <c r="AA153" s="11"/>
      <c r="AB153" s="9">
        <f t="shared" si="55"/>
        <v>0</v>
      </c>
      <c r="AC153" s="11"/>
      <c r="AD153" s="9">
        <f t="shared" si="45"/>
        <v>0</v>
      </c>
      <c r="AE153" s="11"/>
      <c r="AF153" s="9">
        <f t="shared" si="46"/>
        <v>0</v>
      </c>
      <c r="AG153" s="11"/>
      <c r="AH153" s="9">
        <f t="shared" si="47"/>
        <v>0</v>
      </c>
      <c r="AI153" s="11"/>
      <c r="AJ153" s="9">
        <f t="shared" si="48"/>
        <v>0</v>
      </c>
      <c r="AK153" s="11"/>
      <c r="AL153" s="9">
        <f t="shared" si="49"/>
        <v>0</v>
      </c>
      <c r="AM153" s="10"/>
      <c r="AN153" s="12">
        <f t="shared" si="50"/>
        <v>0</v>
      </c>
      <c r="AO153" s="13">
        <f t="shared" si="56"/>
        <v>0</v>
      </c>
    </row>
    <row r="154" spans="1:41" hidden="1" x14ac:dyDescent="0.25">
      <c r="A154" s="14" t="s">
        <v>136</v>
      </c>
      <c r="B154" s="15" t="s">
        <v>165</v>
      </c>
      <c r="C154" s="44" t="s">
        <v>29</v>
      </c>
      <c r="D154" s="56">
        <f t="shared" si="57"/>
        <v>10.840000000000002</v>
      </c>
      <c r="E154" s="70">
        <v>0</v>
      </c>
      <c r="F154" s="9">
        <f t="shared" si="51"/>
        <v>0</v>
      </c>
      <c r="G154" s="69">
        <v>0</v>
      </c>
      <c r="H154" s="9">
        <f t="shared" si="52"/>
        <v>0</v>
      </c>
      <c r="I154" s="10"/>
      <c r="J154" s="9">
        <f t="shared" si="38"/>
        <v>0</v>
      </c>
      <c r="K154" s="11"/>
      <c r="L154" s="9">
        <f t="shared" si="39"/>
        <v>0</v>
      </c>
      <c r="M154" s="10"/>
      <c r="N154" s="9">
        <f t="shared" si="53"/>
        <v>0</v>
      </c>
      <c r="O154" s="10"/>
      <c r="P154" s="9">
        <f t="shared" si="40"/>
        <v>0</v>
      </c>
      <c r="Q154" s="10"/>
      <c r="R154" s="9">
        <f t="shared" si="41"/>
        <v>0</v>
      </c>
      <c r="S154" s="10"/>
      <c r="T154" s="9">
        <f t="shared" si="42"/>
        <v>0</v>
      </c>
      <c r="U154" s="11"/>
      <c r="V154" s="9">
        <f t="shared" si="43"/>
        <v>0</v>
      </c>
      <c r="W154" s="11"/>
      <c r="X154" s="9">
        <f t="shared" si="44"/>
        <v>0</v>
      </c>
      <c r="Y154" s="10"/>
      <c r="Z154" s="9">
        <f t="shared" si="54"/>
        <v>0</v>
      </c>
      <c r="AA154" s="11"/>
      <c r="AB154" s="9">
        <f t="shared" si="55"/>
        <v>0</v>
      </c>
      <c r="AC154" s="11"/>
      <c r="AD154" s="9">
        <f t="shared" si="45"/>
        <v>0</v>
      </c>
      <c r="AE154" s="11"/>
      <c r="AF154" s="9">
        <f t="shared" si="46"/>
        <v>0</v>
      </c>
      <c r="AG154" s="11"/>
      <c r="AH154" s="9">
        <f t="shared" si="47"/>
        <v>0</v>
      </c>
      <c r="AI154" s="11"/>
      <c r="AJ154" s="9">
        <f t="shared" si="48"/>
        <v>0</v>
      </c>
      <c r="AK154" s="11"/>
      <c r="AL154" s="9">
        <f t="shared" si="49"/>
        <v>0</v>
      </c>
      <c r="AM154" s="10"/>
      <c r="AN154" s="12">
        <f t="shared" si="50"/>
        <v>0</v>
      </c>
      <c r="AO154" s="13">
        <f t="shared" si="56"/>
        <v>0</v>
      </c>
    </row>
    <row r="155" spans="1:41" hidden="1" x14ac:dyDescent="0.25">
      <c r="A155" s="14" t="s">
        <v>136</v>
      </c>
      <c r="B155" s="15" t="s">
        <v>166</v>
      </c>
      <c r="C155" s="44" t="s">
        <v>29</v>
      </c>
      <c r="D155" s="56">
        <f t="shared" si="57"/>
        <v>10.840000000000002</v>
      </c>
      <c r="E155" s="70">
        <v>12</v>
      </c>
      <c r="F155" s="9">
        <f t="shared" si="51"/>
        <v>130.08000000000001</v>
      </c>
      <c r="G155" s="69">
        <v>0</v>
      </c>
      <c r="H155" s="9">
        <f t="shared" si="52"/>
        <v>0</v>
      </c>
      <c r="I155" s="10"/>
      <c r="J155" s="9">
        <f t="shared" si="38"/>
        <v>0</v>
      </c>
      <c r="K155" s="11"/>
      <c r="L155" s="9">
        <f t="shared" si="39"/>
        <v>0</v>
      </c>
      <c r="M155" s="10"/>
      <c r="N155" s="9">
        <f t="shared" si="53"/>
        <v>0</v>
      </c>
      <c r="O155" s="10"/>
      <c r="P155" s="9">
        <f t="shared" si="40"/>
        <v>0</v>
      </c>
      <c r="Q155" s="10"/>
      <c r="R155" s="9">
        <f t="shared" si="41"/>
        <v>0</v>
      </c>
      <c r="S155" s="10"/>
      <c r="T155" s="9">
        <f t="shared" si="42"/>
        <v>0</v>
      </c>
      <c r="U155" s="11"/>
      <c r="V155" s="9">
        <f t="shared" si="43"/>
        <v>0</v>
      </c>
      <c r="W155" s="11"/>
      <c r="X155" s="9">
        <f t="shared" si="44"/>
        <v>0</v>
      </c>
      <c r="Y155" s="10"/>
      <c r="Z155" s="9">
        <f t="shared" si="54"/>
        <v>0</v>
      </c>
      <c r="AA155" s="11"/>
      <c r="AB155" s="9">
        <f t="shared" si="55"/>
        <v>0</v>
      </c>
      <c r="AC155" s="11"/>
      <c r="AD155" s="9">
        <f t="shared" si="45"/>
        <v>0</v>
      </c>
      <c r="AE155" s="11"/>
      <c r="AF155" s="9">
        <f t="shared" si="46"/>
        <v>0</v>
      </c>
      <c r="AG155" s="11"/>
      <c r="AH155" s="9">
        <f t="shared" si="47"/>
        <v>0</v>
      </c>
      <c r="AI155" s="11"/>
      <c r="AJ155" s="9">
        <f t="shared" si="48"/>
        <v>0</v>
      </c>
      <c r="AK155" s="11"/>
      <c r="AL155" s="9">
        <f t="shared" si="49"/>
        <v>0</v>
      </c>
      <c r="AM155" s="10"/>
      <c r="AN155" s="12">
        <f t="shared" si="50"/>
        <v>0</v>
      </c>
      <c r="AO155" s="13">
        <f t="shared" si="56"/>
        <v>130.08000000000001</v>
      </c>
    </row>
    <row r="156" spans="1:41" hidden="1" x14ac:dyDescent="0.25">
      <c r="A156" s="14" t="s">
        <v>136</v>
      </c>
      <c r="B156" s="15" t="s">
        <v>167</v>
      </c>
      <c r="C156" s="44" t="s">
        <v>29</v>
      </c>
      <c r="D156" s="56">
        <f>188.52/12</f>
        <v>15.71</v>
      </c>
      <c r="E156" s="70">
        <v>0</v>
      </c>
      <c r="F156" s="9">
        <f t="shared" si="51"/>
        <v>0</v>
      </c>
      <c r="G156" s="69">
        <v>0</v>
      </c>
      <c r="H156" s="9">
        <f t="shared" si="52"/>
        <v>0</v>
      </c>
      <c r="I156" s="10"/>
      <c r="J156" s="9">
        <f t="shared" si="38"/>
        <v>0</v>
      </c>
      <c r="K156" s="11"/>
      <c r="L156" s="9">
        <f t="shared" si="39"/>
        <v>0</v>
      </c>
      <c r="M156" s="72">
        <f>3*12</f>
        <v>36</v>
      </c>
      <c r="N156" s="9">
        <f t="shared" si="53"/>
        <v>656.04960000000005</v>
      </c>
      <c r="O156" s="10"/>
      <c r="P156" s="9">
        <f t="shared" si="40"/>
        <v>0</v>
      </c>
      <c r="Q156" s="10"/>
      <c r="R156" s="9">
        <f t="shared" si="41"/>
        <v>0</v>
      </c>
      <c r="S156" s="10"/>
      <c r="T156" s="9">
        <f t="shared" si="42"/>
        <v>0</v>
      </c>
      <c r="U156" s="11"/>
      <c r="V156" s="9">
        <f t="shared" si="43"/>
        <v>0</v>
      </c>
      <c r="W156" s="11"/>
      <c r="X156" s="9">
        <f t="shared" si="44"/>
        <v>0</v>
      </c>
      <c r="Y156" s="10"/>
      <c r="Z156" s="9">
        <f t="shared" si="54"/>
        <v>0</v>
      </c>
      <c r="AA156" s="11"/>
      <c r="AB156" s="9">
        <f t="shared" si="55"/>
        <v>0</v>
      </c>
      <c r="AC156" s="11"/>
      <c r="AD156" s="9">
        <f t="shared" si="45"/>
        <v>0</v>
      </c>
      <c r="AE156" s="11"/>
      <c r="AF156" s="9">
        <f t="shared" si="46"/>
        <v>0</v>
      </c>
      <c r="AG156" s="11"/>
      <c r="AH156" s="9">
        <f t="shared" si="47"/>
        <v>0</v>
      </c>
      <c r="AI156" s="11"/>
      <c r="AJ156" s="9">
        <f t="shared" si="48"/>
        <v>0</v>
      </c>
      <c r="AK156" s="11"/>
      <c r="AL156" s="9">
        <f t="shared" si="49"/>
        <v>0</v>
      </c>
      <c r="AM156" s="10"/>
      <c r="AN156" s="12">
        <f t="shared" si="50"/>
        <v>0</v>
      </c>
      <c r="AO156" s="13">
        <f t="shared" si="56"/>
        <v>656.04960000000005</v>
      </c>
    </row>
    <row r="157" spans="1:41" ht="14.25" hidden="1" customHeight="1" x14ac:dyDescent="0.25">
      <c r="A157" s="14" t="s">
        <v>136</v>
      </c>
      <c r="B157" s="15" t="s">
        <v>168</v>
      </c>
      <c r="C157" s="44" t="s">
        <v>29</v>
      </c>
      <c r="D157" s="56">
        <f>188.52/12</f>
        <v>15.71</v>
      </c>
      <c r="E157" s="70">
        <v>0</v>
      </c>
      <c r="F157" s="9">
        <f t="shared" si="51"/>
        <v>0</v>
      </c>
      <c r="G157" s="69">
        <v>0</v>
      </c>
      <c r="H157" s="9">
        <f t="shared" si="52"/>
        <v>0</v>
      </c>
      <c r="I157" s="10"/>
      <c r="J157" s="9">
        <f t="shared" si="38"/>
        <v>0</v>
      </c>
      <c r="K157" s="11"/>
      <c r="L157" s="9">
        <f t="shared" si="39"/>
        <v>0</v>
      </c>
      <c r="M157" s="10"/>
      <c r="N157" s="9">
        <f t="shared" si="53"/>
        <v>0</v>
      </c>
      <c r="O157" s="10"/>
      <c r="P157" s="9">
        <f t="shared" si="40"/>
        <v>0</v>
      </c>
      <c r="Q157" s="10"/>
      <c r="R157" s="9">
        <f t="shared" si="41"/>
        <v>0</v>
      </c>
      <c r="S157" s="10"/>
      <c r="T157" s="9">
        <f t="shared" si="42"/>
        <v>0</v>
      </c>
      <c r="U157" s="11"/>
      <c r="V157" s="9">
        <f t="shared" si="43"/>
        <v>0</v>
      </c>
      <c r="W157" s="11"/>
      <c r="X157" s="9">
        <f t="shared" si="44"/>
        <v>0</v>
      </c>
      <c r="Y157" s="10"/>
      <c r="Z157" s="9">
        <f t="shared" si="54"/>
        <v>0</v>
      </c>
      <c r="AA157" s="11"/>
      <c r="AB157" s="9">
        <f t="shared" si="55"/>
        <v>0</v>
      </c>
      <c r="AC157" s="11"/>
      <c r="AD157" s="9">
        <f t="shared" si="45"/>
        <v>0</v>
      </c>
      <c r="AE157" s="11"/>
      <c r="AF157" s="9">
        <f t="shared" si="46"/>
        <v>0</v>
      </c>
      <c r="AG157" s="11"/>
      <c r="AH157" s="9">
        <f t="shared" si="47"/>
        <v>0</v>
      </c>
      <c r="AI157" s="11"/>
      <c r="AJ157" s="9">
        <f t="shared" si="48"/>
        <v>0</v>
      </c>
      <c r="AK157" s="11"/>
      <c r="AL157" s="9">
        <f t="shared" si="49"/>
        <v>0</v>
      </c>
      <c r="AM157" s="10"/>
      <c r="AN157" s="12">
        <f t="shared" si="50"/>
        <v>0</v>
      </c>
      <c r="AO157" s="13">
        <f t="shared" si="56"/>
        <v>0</v>
      </c>
    </row>
    <row r="158" spans="1:41" hidden="1" x14ac:dyDescent="0.25">
      <c r="A158" s="14" t="s">
        <v>136</v>
      </c>
      <c r="B158" s="15" t="s">
        <v>169</v>
      </c>
      <c r="C158" s="44" t="s">
        <v>29</v>
      </c>
      <c r="D158" s="56">
        <f>188.52/12</f>
        <v>15.71</v>
      </c>
      <c r="E158" s="70">
        <v>0</v>
      </c>
      <c r="F158" s="9">
        <f t="shared" si="51"/>
        <v>0</v>
      </c>
      <c r="G158" s="69">
        <v>0</v>
      </c>
      <c r="H158" s="9">
        <f t="shared" si="52"/>
        <v>0</v>
      </c>
      <c r="I158" s="10"/>
      <c r="J158" s="9">
        <f t="shared" si="38"/>
        <v>0</v>
      </c>
      <c r="K158" s="11"/>
      <c r="L158" s="9">
        <f t="shared" si="39"/>
        <v>0</v>
      </c>
      <c r="M158" s="71">
        <f>3*12</f>
        <v>36</v>
      </c>
      <c r="N158" s="9">
        <f t="shared" si="53"/>
        <v>656.04960000000005</v>
      </c>
      <c r="O158" s="10"/>
      <c r="P158" s="9">
        <f t="shared" si="40"/>
        <v>0</v>
      </c>
      <c r="Q158" s="10"/>
      <c r="R158" s="9">
        <f t="shared" si="41"/>
        <v>0</v>
      </c>
      <c r="S158" s="10"/>
      <c r="T158" s="9">
        <f t="shared" si="42"/>
        <v>0</v>
      </c>
      <c r="U158" s="11"/>
      <c r="V158" s="9">
        <f t="shared" si="43"/>
        <v>0</v>
      </c>
      <c r="W158" s="11"/>
      <c r="X158" s="9">
        <f t="shared" si="44"/>
        <v>0</v>
      </c>
      <c r="Y158" s="10"/>
      <c r="Z158" s="9">
        <f t="shared" si="54"/>
        <v>0</v>
      </c>
      <c r="AA158" s="11"/>
      <c r="AB158" s="9">
        <f t="shared" si="55"/>
        <v>0</v>
      </c>
      <c r="AC158" s="11"/>
      <c r="AD158" s="9">
        <f t="shared" si="45"/>
        <v>0</v>
      </c>
      <c r="AE158" s="11"/>
      <c r="AF158" s="9">
        <f t="shared" si="46"/>
        <v>0</v>
      </c>
      <c r="AG158" s="11"/>
      <c r="AH158" s="9">
        <f t="shared" si="47"/>
        <v>0</v>
      </c>
      <c r="AI158" s="11"/>
      <c r="AJ158" s="9">
        <f t="shared" si="48"/>
        <v>0</v>
      </c>
      <c r="AK158" s="11"/>
      <c r="AL158" s="9">
        <f t="shared" si="49"/>
        <v>0</v>
      </c>
      <c r="AM158" s="10"/>
      <c r="AN158" s="12">
        <f t="shared" si="50"/>
        <v>0</v>
      </c>
      <c r="AO158" s="13">
        <f t="shared" si="56"/>
        <v>656.04960000000005</v>
      </c>
    </row>
    <row r="159" spans="1:41" hidden="1" x14ac:dyDescent="0.25">
      <c r="A159" s="14" t="s">
        <v>136</v>
      </c>
      <c r="B159" s="15" t="s">
        <v>170</v>
      </c>
      <c r="C159" s="44" t="s">
        <v>29</v>
      </c>
      <c r="D159" s="56">
        <f>188.52/12</f>
        <v>15.71</v>
      </c>
      <c r="E159" s="70">
        <v>0</v>
      </c>
      <c r="F159" s="9">
        <f t="shared" si="51"/>
        <v>0</v>
      </c>
      <c r="G159" s="69">
        <v>0</v>
      </c>
      <c r="H159" s="9">
        <f t="shared" si="52"/>
        <v>0</v>
      </c>
      <c r="I159" s="10"/>
      <c r="J159" s="9">
        <f t="shared" si="38"/>
        <v>0</v>
      </c>
      <c r="K159" s="11"/>
      <c r="L159" s="9">
        <f t="shared" si="39"/>
        <v>0</v>
      </c>
      <c r="M159" s="71">
        <f>3*12</f>
        <v>36</v>
      </c>
      <c r="N159" s="9">
        <f t="shared" si="53"/>
        <v>656.04960000000005</v>
      </c>
      <c r="O159" s="10"/>
      <c r="P159" s="9">
        <f t="shared" si="40"/>
        <v>0</v>
      </c>
      <c r="Q159" s="10"/>
      <c r="R159" s="9">
        <f t="shared" si="41"/>
        <v>0</v>
      </c>
      <c r="S159" s="10"/>
      <c r="T159" s="9">
        <f t="shared" si="42"/>
        <v>0</v>
      </c>
      <c r="U159" s="11"/>
      <c r="V159" s="9">
        <f t="shared" si="43"/>
        <v>0</v>
      </c>
      <c r="W159" s="11"/>
      <c r="X159" s="9">
        <f t="shared" si="44"/>
        <v>0</v>
      </c>
      <c r="Y159" s="10"/>
      <c r="Z159" s="9">
        <f t="shared" si="54"/>
        <v>0</v>
      </c>
      <c r="AA159" s="11"/>
      <c r="AB159" s="9">
        <f t="shared" si="55"/>
        <v>0</v>
      </c>
      <c r="AC159" s="11"/>
      <c r="AD159" s="9">
        <f t="shared" si="45"/>
        <v>0</v>
      </c>
      <c r="AE159" s="11"/>
      <c r="AF159" s="9">
        <f t="shared" si="46"/>
        <v>0</v>
      </c>
      <c r="AG159" s="11"/>
      <c r="AH159" s="9">
        <f t="shared" si="47"/>
        <v>0</v>
      </c>
      <c r="AI159" s="11"/>
      <c r="AJ159" s="9">
        <f t="shared" si="48"/>
        <v>0</v>
      </c>
      <c r="AK159" s="11"/>
      <c r="AL159" s="9">
        <f t="shared" si="49"/>
        <v>0</v>
      </c>
      <c r="AM159" s="10"/>
      <c r="AN159" s="12">
        <f t="shared" si="50"/>
        <v>0</v>
      </c>
      <c r="AO159" s="13">
        <f t="shared" si="56"/>
        <v>656.04960000000005</v>
      </c>
    </row>
    <row r="160" spans="1:41" hidden="1" x14ac:dyDescent="0.25">
      <c r="A160" s="14" t="s">
        <v>136</v>
      </c>
      <c r="B160" s="15" t="s">
        <v>171</v>
      </c>
      <c r="C160" s="44" t="s">
        <v>29</v>
      </c>
      <c r="D160" s="56">
        <f>140.16/12</f>
        <v>11.68</v>
      </c>
      <c r="E160" s="70">
        <v>0</v>
      </c>
      <c r="F160" s="9">
        <f t="shared" si="51"/>
        <v>0</v>
      </c>
      <c r="G160" s="69">
        <v>0</v>
      </c>
      <c r="H160" s="9">
        <f t="shared" si="52"/>
        <v>0</v>
      </c>
      <c r="I160" s="10"/>
      <c r="J160" s="9">
        <f t="shared" si="38"/>
        <v>0</v>
      </c>
      <c r="K160" s="11"/>
      <c r="L160" s="9">
        <f t="shared" si="39"/>
        <v>0</v>
      </c>
      <c r="M160" s="10"/>
      <c r="N160" s="9">
        <f t="shared" si="53"/>
        <v>0</v>
      </c>
      <c r="O160" s="10"/>
      <c r="P160" s="9">
        <f t="shared" si="40"/>
        <v>0</v>
      </c>
      <c r="Q160" s="10"/>
      <c r="R160" s="9">
        <f t="shared" si="41"/>
        <v>0</v>
      </c>
      <c r="S160" s="10"/>
      <c r="T160" s="9">
        <f t="shared" si="42"/>
        <v>0</v>
      </c>
      <c r="U160" s="11"/>
      <c r="V160" s="9">
        <f t="shared" si="43"/>
        <v>0</v>
      </c>
      <c r="W160" s="11"/>
      <c r="X160" s="9">
        <f t="shared" si="44"/>
        <v>0</v>
      </c>
      <c r="Y160" s="10"/>
      <c r="Z160" s="9">
        <f t="shared" si="54"/>
        <v>0</v>
      </c>
      <c r="AA160" s="11"/>
      <c r="AB160" s="9">
        <f t="shared" si="55"/>
        <v>0</v>
      </c>
      <c r="AC160" s="11"/>
      <c r="AD160" s="9">
        <f t="shared" si="45"/>
        <v>0</v>
      </c>
      <c r="AE160" s="11"/>
      <c r="AF160" s="9">
        <f t="shared" si="46"/>
        <v>0</v>
      </c>
      <c r="AG160" s="11"/>
      <c r="AH160" s="9">
        <f t="shared" si="47"/>
        <v>0</v>
      </c>
      <c r="AI160" s="11"/>
      <c r="AJ160" s="9">
        <f t="shared" si="48"/>
        <v>0</v>
      </c>
      <c r="AK160" s="11"/>
      <c r="AL160" s="9">
        <f t="shared" si="49"/>
        <v>0</v>
      </c>
      <c r="AM160" s="10"/>
      <c r="AN160" s="12">
        <f t="shared" si="50"/>
        <v>0</v>
      </c>
      <c r="AO160" s="13">
        <f t="shared" si="56"/>
        <v>0</v>
      </c>
    </row>
    <row r="161" spans="1:41" hidden="1" x14ac:dyDescent="0.25">
      <c r="A161" s="14" t="s">
        <v>136</v>
      </c>
      <c r="B161" s="15" t="s">
        <v>172</v>
      </c>
      <c r="C161" s="44" t="s">
        <v>29</v>
      </c>
      <c r="D161" s="56">
        <f>140.16/12</f>
        <v>11.68</v>
      </c>
      <c r="E161" s="70">
        <v>0</v>
      </c>
      <c r="F161" s="9">
        <f t="shared" si="51"/>
        <v>0</v>
      </c>
      <c r="G161" s="69">
        <v>0</v>
      </c>
      <c r="H161" s="9">
        <f t="shared" si="52"/>
        <v>0</v>
      </c>
      <c r="I161" s="10"/>
      <c r="J161" s="9">
        <f t="shared" si="38"/>
        <v>0</v>
      </c>
      <c r="K161" s="11"/>
      <c r="L161" s="9">
        <f t="shared" si="39"/>
        <v>0</v>
      </c>
      <c r="M161" s="10"/>
      <c r="N161" s="9">
        <f t="shared" si="53"/>
        <v>0</v>
      </c>
      <c r="O161" s="10"/>
      <c r="P161" s="9">
        <f t="shared" si="40"/>
        <v>0</v>
      </c>
      <c r="Q161" s="10"/>
      <c r="R161" s="9">
        <f t="shared" si="41"/>
        <v>0</v>
      </c>
      <c r="S161" s="10"/>
      <c r="T161" s="9">
        <f t="shared" si="42"/>
        <v>0</v>
      </c>
      <c r="U161" s="11"/>
      <c r="V161" s="9">
        <f t="shared" si="43"/>
        <v>0</v>
      </c>
      <c r="W161" s="11"/>
      <c r="X161" s="9">
        <f t="shared" si="44"/>
        <v>0</v>
      </c>
      <c r="Y161" s="10"/>
      <c r="Z161" s="9">
        <f t="shared" si="54"/>
        <v>0</v>
      </c>
      <c r="AA161" s="11"/>
      <c r="AB161" s="9">
        <f t="shared" si="55"/>
        <v>0</v>
      </c>
      <c r="AC161" s="11"/>
      <c r="AD161" s="9">
        <f t="shared" si="45"/>
        <v>0</v>
      </c>
      <c r="AE161" s="11"/>
      <c r="AF161" s="9">
        <f t="shared" si="46"/>
        <v>0</v>
      </c>
      <c r="AG161" s="11"/>
      <c r="AH161" s="9">
        <f t="shared" si="47"/>
        <v>0</v>
      </c>
      <c r="AI161" s="11"/>
      <c r="AJ161" s="9">
        <f t="shared" si="48"/>
        <v>0</v>
      </c>
      <c r="AK161" s="11"/>
      <c r="AL161" s="9">
        <f t="shared" si="49"/>
        <v>0</v>
      </c>
      <c r="AM161" s="10"/>
      <c r="AN161" s="12">
        <f t="shared" si="50"/>
        <v>0</v>
      </c>
      <c r="AO161" s="13">
        <f t="shared" si="56"/>
        <v>0</v>
      </c>
    </row>
    <row r="162" spans="1:41" hidden="1" x14ac:dyDescent="0.25">
      <c r="A162" s="14" t="s">
        <v>136</v>
      </c>
      <c r="B162" s="15" t="s">
        <v>173</v>
      </c>
      <c r="C162" s="44" t="s">
        <v>29</v>
      </c>
      <c r="D162" s="56">
        <f>140.16/12</f>
        <v>11.68</v>
      </c>
      <c r="E162" s="70">
        <v>0</v>
      </c>
      <c r="F162" s="9">
        <f t="shared" si="51"/>
        <v>0</v>
      </c>
      <c r="G162" s="69">
        <v>0</v>
      </c>
      <c r="H162" s="9">
        <f t="shared" si="52"/>
        <v>0</v>
      </c>
      <c r="I162" s="10"/>
      <c r="J162" s="9">
        <f t="shared" si="38"/>
        <v>0</v>
      </c>
      <c r="K162" s="11"/>
      <c r="L162" s="9">
        <f t="shared" si="39"/>
        <v>0</v>
      </c>
      <c r="M162" s="10"/>
      <c r="N162" s="9">
        <f t="shared" si="53"/>
        <v>0</v>
      </c>
      <c r="O162" s="10"/>
      <c r="P162" s="9">
        <f t="shared" si="40"/>
        <v>0</v>
      </c>
      <c r="Q162" s="10"/>
      <c r="R162" s="9">
        <f t="shared" si="41"/>
        <v>0</v>
      </c>
      <c r="S162" s="10"/>
      <c r="T162" s="9">
        <f t="shared" si="42"/>
        <v>0</v>
      </c>
      <c r="U162" s="11"/>
      <c r="V162" s="9">
        <f t="shared" si="43"/>
        <v>0</v>
      </c>
      <c r="W162" s="11"/>
      <c r="X162" s="9">
        <f t="shared" si="44"/>
        <v>0</v>
      </c>
      <c r="Y162" s="10"/>
      <c r="Z162" s="9">
        <f t="shared" si="54"/>
        <v>0</v>
      </c>
      <c r="AA162" s="11"/>
      <c r="AB162" s="9">
        <f t="shared" si="55"/>
        <v>0</v>
      </c>
      <c r="AC162" s="11"/>
      <c r="AD162" s="9">
        <f t="shared" si="45"/>
        <v>0</v>
      </c>
      <c r="AE162" s="11"/>
      <c r="AF162" s="9">
        <f t="shared" si="46"/>
        <v>0</v>
      </c>
      <c r="AG162" s="11"/>
      <c r="AH162" s="9">
        <f t="shared" si="47"/>
        <v>0</v>
      </c>
      <c r="AI162" s="11"/>
      <c r="AJ162" s="9">
        <f t="shared" si="48"/>
        <v>0</v>
      </c>
      <c r="AK162" s="11"/>
      <c r="AL162" s="9">
        <f t="shared" si="49"/>
        <v>0</v>
      </c>
      <c r="AM162" s="10"/>
      <c r="AN162" s="12">
        <f t="shared" si="50"/>
        <v>0</v>
      </c>
      <c r="AO162" s="13">
        <f t="shared" si="56"/>
        <v>0</v>
      </c>
    </row>
    <row r="163" spans="1:41" hidden="1" x14ac:dyDescent="0.25">
      <c r="A163" s="14" t="s">
        <v>136</v>
      </c>
      <c r="B163" s="15" t="s">
        <v>174</v>
      </c>
      <c r="C163" s="44" t="s">
        <v>29</v>
      </c>
      <c r="D163" s="56">
        <f>140.16/12</f>
        <v>11.68</v>
      </c>
      <c r="E163" s="70">
        <v>0</v>
      </c>
      <c r="F163" s="9">
        <f t="shared" si="51"/>
        <v>0</v>
      </c>
      <c r="G163" s="69">
        <v>0</v>
      </c>
      <c r="H163" s="9">
        <f t="shared" si="52"/>
        <v>0</v>
      </c>
      <c r="I163" s="10"/>
      <c r="J163" s="9">
        <f t="shared" si="38"/>
        <v>0</v>
      </c>
      <c r="K163" s="11"/>
      <c r="L163" s="9">
        <f t="shared" si="39"/>
        <v>0</v>
      </c>
      <c r="M163" s="10"/>
      <c r="N163" s="9">
        <f t="shared" si="53"/>
        <v>0</v>
      </c>
      <c r="O163" s="10"/>
      <c r="P163" s="9">
        <f t="shared" si="40"/>
        <v>0</v>
      </c>
      <c r="Q163" s="10"/>
      <c r="R163" s="9">
        <f t="shared" si="41"/>
        <v>0</v>
      </c>
      <c r="S163" s="10"/>
      <c r="T163" s="9">
        <f t="shared" si="42"/>
        <v>0</v>
      </c>
      <c r="U163" s="11"/>
      <c r="V163" s="9">
        <f t="shared" si="43"/>
        <v>0</v>
      </c>
      <c r="W163" s="11"/>
      <c r="X163" s="9">
        <f t="shared" si="44"/>
        <v>0</v>
      </c>
      <c r="Y163" s="10"/>
      <c r="Z163" s="9">
        <f t="shared" si="54"/>
        <v>0</v>
      </c>
      <c r="AA163" s="11"/>
      <c r="AB163" s="9">
        <f t="shared" si="55"/>
        <v>0</v>
      </c>
      <c r="AC163" s="11"/>
      <c r="AD163" s="9">
        <f t="shared" si="45"/>
        <v>0</v>
      </c>
      <c r="AE163" s="11"/>
      <c r="AF163" s="9">
        <f t="shared" si="46"/>
        <v>0</v>
      </c>
      <c r="AG163" s="11"/>
      <c r="AH163" s="9">
        <f t="shared" si="47"/>
        <v>0</v>
      </c>
      <c r="AI163" s="11"/>
      <c r="AJ163" s="9">
        <f t="shared" si="48"/>
        <v>0</v>
      </c>
      <c r="AK163" s="11"/>
      <c r="AL163" s="9">
        <f t="shared" si="49"/>
        <v>0</v>
      </c>
      <c r="AM163" s="10"/>
      <c r="AN163" s="12">
        <f t="shared" si="50"/>
        <v>0</v>
      </c>
      <c r="AO163" s="13">
        <f t="shared" si="56"/>
        <v>0</v>
      </c>
    </row>
    <row r="164" spans="1:41" hidden="1" x14ac:dyDescent="0.25">
      <c r="A164" s="14" t="s">
        <v>136</v>
      </c>
      <c r="B164" s="15" t="s">
        <v>175</v>
      </c>
      <c r="C164" s="44" t="s">
        <v>29</v>
      </c>
      <c r="D164" s="56">
        <f>505.34/12</f>
        <v>42.111666666666665</v>
      </c>
      <c r="E164" s="70">
        <v>0</v>
      </c>
      <c r="F164" s="9">
        <f t="shared" si="51"/>
        <v>0</v>
      </c>
      <c r="G164" s="69">
        <v>0</v>
      </c>
      <c r="H164" s="9">
        <f t="shared" si="52"/>
        <v>0</v>
      </c>
      <c r="I164" s="10"/>
      <c r="J164" s="9">
        <f t="shared" si="38"/>
        <v>0</v>
      </c>
      <c r="K164" s="11"/>
      <c r="L164" s="9">
        <f t="shared" si="39"/>
        <v>0</v>
      </c>
      <c r="M164" s="10"/>
      <c r="N164" s="9">
        <f t="shared" si="53"/>
        <v>0</v>
      </c>
      <c r="O164" s="10"/>
      <c r="P164" s="9">
        <f t="shared" si="40"/>
        <v>0</v>
      </c>
      <c r="Q164" s="10"/>
      <c r="R164" s="9">
        <f t="shared" si="41"/>
        <v>0</v>
      </c>
      <c r="S164" s="10"/>
      <c r="T164" s="9">
        <f t="shared" si="42"/>
        <v>0</v>
      </c>
      <c r="U164" s="11"/>
      <c r="V164" s="9">
        <f t="shared" si="43"/>
        <v>0</v>
      </c>
      <c r="W164" s="11"/>
      <c r="X164" s="9">
        <f t="shared" si="44"/>
        <v>0</v>
      </c>
      <c r="Y164" s="10"/>
      <c r="Z164" s="9">
        <f t="shared" si="54"/>
        <v>0</v>
      </c>
      <c r="AA164" s="11"/>
      <c r="AB164" s="9">
        <f t="shared" si="55"/>
        <v>0</v>
      </c>
      <c r="AC164" s="11"/>
      <c r="AD164" s="9">
        <f t="shared" si="45"/>
        <v>0</v>
      </c>
      <c r="AE164" s="11"/>
      <c r="AF164" s="9">
        <f t="shared" si="46"/>
        <v>0</v>
      </c>
      <c r="AG164" s="11"/>
      <c r="AH164" s="9">
        <f t="shared" si="47"/>
        <v>0</v>
      </c>
      <c r="AI164" s="11"/>
      <c r="AJ164" s="9">
        <f t="shared" si="48"/>
        <v>0</v>
      </c>
      <c r="AK164" s="11"/>
      <c r="AL164" s="9">
        <f t="shared" si="49"/>
        <v>0</v>
      </c>
      <c r="AM164" s="10"/>
      <c r="AN164" s="12">
        <f t="shared" si="50"/>
        <v>0</v>
      </c>
      <c r="AO164" s="13">
        <f t="shared" si="56"/>
        <v>0</v>
      </c>
    </row>
    <row r="165" spans="1:41" hidden="1" x14ac:dyDescent="0.25">
      <c r="A165" s="14" t="s">
        <v>136</v>
      </c>
      <c r="B165" s="15" t="s">
        <v>176</v>
      </c>
      <c r="C165" s="44" t="s">
        <v>29</v>
      </c>
      <c r="D165" s="56">
        <f t="shared" ref="D165" si="58">140.88/12</f>
        <v>11.74</v>
      </c>
      <c r="E165" s="70">
        <v>0</v>
      </c>
      <c r="F165" s="9">
        <f t="shared" si="51"/>
        <v>0</v>
      </c>
      <c r="G165" s="69">
        <v>0</v>
      </c>
      <c r="H165" s="9">
        <f t="shared" si="52"/>
        <v>0</v>
      </c>
      <c r="I165" s="10"/>
      <c r="J165" s="9">
        <f t="shared" si="38"/>
        <v>0</v>
      </c>
      <c r="K165" s="11"/>
      <c r="L165" s="9">
        <f t="shared" si="39"/>
        <v>0</v>
      </c>
      <c r="M165" s="11"/>
      <c r="N165" s="9">
        <f t="shared" si="53"/>
        <v>0</v>
      </c>
      <c r="O165" s="10"/>
      <c r="P165" s="9">
        <f t="shared" si="40"/>
        <v>0</v>
      </c>
      <c r="Q165" s="10"/>
      <c r="R165" s="9">
        <f t="shared" si="41"/>
        <v>0</v>
      </c>
      <c r="S165" s="10"/>
      <c r="T165" s="9">
        <f t="shared" si="42"/>
        <v>0</v>
      </c>
      <c r="U165" s="11"/>
      <c r="V165" s="9">
        <f t="shared" si="43"/>
        <v>0</v>
      </c>
      <c r="W165" s="11"/>
      <c r="X165" s="9">
        <f t="shared" si="44"/>
        <v>0</v>
      </c>
      <c r="Y165" s="10"/>
      <c r="Z165" s="9">
        <f t="shared" si="54"/>
        <v>0</v>
      </c>
      <c r="AA165" s="11"/>
      <c r="AB165" s="9">
        <f t="shared" si="55"/>
        <v>0</v>
      </c>
      <c r="AC165" s="11"/>
      <c r="AD165" s="9">
        <f t="shared" si="45"/>
        <v>0</v>
      </c>
      <c r="AE165" s="11"/>
      <c r="AF165" s="9">
        <f t="shared" si="46"/>
        <v>0</v>
      </c>
      <c r="AG165" s="11"/>
      <c r="AH165" s="9">
        <f t="shared" si="47"/>
        <v>0</v>
      </c>
      <c r="AI165" s="11"/>
      <c r="AJ165" s="9">
        <f t="shared" si="48"/>
        <v>0</v>
      </c>
      <c r="AK165" s="11"/>
      <c r="AL165" s="9">
        <f t="shared" si="49"/>
        <v>0</v>
      </c>
      <c r="AM165" s="10"/>
      <c r="AN165" s="12">
        <f t="shared" si="50"/>
        <v>0</v>
      </c>
      <c r="AO165" s="13">
        <f t="shared" si="56"/>
        <v>0</v>
      </c>
    </row>
    <row r="166" spans="1:41" hidden="1" x14ac:dyDescent="0.25">
      <c r="A166" s="14" t="s">
        <v>136</v>
      </c>
      <c r="B166" s="15" t="s">
        <v>177</v>
      </c>
      <c r="C166" s="44" t="s">
        <v>29</v>
      </c>
      <c r="D166" s="56">
        <f>140.88/12</f>
        <v>11.74</v>
      </c>
      <c r="E166" s="70">
        <v>0</v>
      </c>
      <c r="F166" s="9">
        <f t="shared" si="51"/>
        <v>0</v>
      </c>
      <c r="G166" s="69">
        <v>0</v>
      </c>
      <c r="H166" s="9">
        <f t="shared" si="52"/>
        <v>0</v>
      </c>
      <c r="I166" s="10"/>
      <c r="J166" s="9">
        <f t="shared" si="38"/>
        <v>0</v>
      </c>
      <c r="K166" s="11"/>
      <c r="L166" s="9">
        <f t="shared" si="39"/>
        <v>0</v>
      </c>
      <c r="M166" s="11"/>
      <c r="N166" s="9">
        <f>(M166*D166)*1.16</f>
        <v>0</v>
      </c>
      <c r="O166" s="10"/>
      <c r="P166" s="9">
        <f t="shared" si="40"/>
        <v>0</v>
      </c>
      <c r="Q166" s="10"/>
      <c r="R166" s="9">
        <f t="shared" si="41"/>
        <v>0</v>
      </c>
      <c r="S166" s="10"/>
      <c r="T166" s="9">
        <f t="shared" si="42"/>
        <v>0</v>
      </c>
      <c r="U166" s="11"/>
      <c r="V166" s="9">
        <f t="shared" si="43"/>
        <v>0</v>
      </c>
      <c r="W166" s="11"/>
      <c r="X166" s="9">
        <f t="shared" si="44"/>
        <v>0</v>
      </c>
      <c r="Y166" s="10"/>
      <c r="Z166" s="9">
        <f t="shared" si="54"/>
        <v>0</v>
      </c>
      <c r="AA166" s="11"/>
      <c r="AB166" s="9">
        <f t="shared" si="55"/>
        <v>0</v>
      </c>
      <c r="AC166" s="11"/>
      <c r="AD166" s="9">
        <f t="shared" si="45"/>
        <v>0</v>
      </c>
      <c r="AE166" s="11"/>
      <c r="AF166" s="9">
        <f t="shared" si="46"/>
        <v>0</v>
      </c>
      <c r="AG166" s="11"/>
      <c r="AH166" s="9">
        <f t="shared" si="47"/>
        <v>0</v>
      </c>
      <c r="AI166" s="11"/>
      <c r="AJ166" s="9">
        <f t="shared" si="48"/>
        <v>0</v>
      </c>
      <c r="AK166" s="11"/>
      <c r="AL166" s="9">
        <f t="shared" si="49"/>
        <v>0</v>
      </c>
      <c r="AM166" s="10"/>
      <c r="AN166" s="12">
        <f t="shared" si="50"/>
        <v>0</v>
      </c>
      <c r="AO166" s="13">
        <f t="shared" si="56"/>
        <v>0</v>
      </c>
    </row>
    <row r="167" spans="1:41" hidden="1" x14ac:dyDescent="0.25">
      <c r="A167" s="14" t="s">
        <v>136</v>
      </c>
      <c r="B167" s="15" t="s">
        <v>178</v>
      </c>
      <c r="C167" s="44" t="s">
        <v>29</v>
      </c>
      <c r="D167" s="56">
        <f t="shared" ref="D167" si="59">140.88/12</f>
        <v>11.74</v>
      </c>
      <c r="E167" s="70">
        <v>0</v>
      </c>
      <c r="F167" s="9">
        <f t="shared" si="51"/>
        <v>0</v>
      </c>
      <c r="G167" s="69">
        <v>0</v>
      </c>
      <c r="H167" s="9">
        <f t="shared" si="52"/>
        <v>0</v>
      </c>
      <c r="I167" s="10"/>
      <c r="J167" s="9">
        <f t="shared" si="38"/>
        <v>0</v>
      </c>
      <c r="K167" s="11"/>
      <c r="L167" s="9">
        <f t="shared" si="39"/>
        <v>0</v>
      </c>
      <c r="M167" s="11"/>
      <c r="N167" s="9">
        <f t="shared" si="53"/>
        <v>0</v>
      </c>
      <c r="O167" s="10"/>
      <c r="P167" s="9">
        <f t="shared" si="40"/>
        <v>0</v>
      </c>
      <c r="Q167" s="10"/>
      <c r="R167" s="9">
        <f t="shared" si="41"/>
        <v>0</v>
      </c>
      <c r="S167" s="10"/>
      <c r="T167" s="9">
        <f t="shared" si="42"/>
        <v>0</v>
      </c>
      <c r="U167" s="11"/>
      <c r="V167" s="9">
        <f t="shared" si="43"/>
        <v>0</v>
      </c>
      <c r="W167" s="11"/>
      <c r="X167" s="9">
        <f t="shared" si="44"/>
        <v>0</v>
      </c>
      <c r="Y167" s="10"/>
      <c r="Z167" s="9">
        <f t="shared" si="54"/>
        <v>0</v>
      </c>
      <c r="AA167" s="11"/>
      <c r="AB167" s="9">
        <f t="shared" si="55"/>
        <v>0</v>
      </c>
      <c r="AC167" s="11"/>
      <c r="AD167" s="9">
        <f t="shared" si="45"/>
        <v>0</v>
      </c>
      <c r="AE167" s="11"/>
      <c r="AF167" s="9">
        <f t="shared" si="46"/>
        <v>0</v>
      </c>
      <c r="AG167" s="11"/>
      <c r="AH167" s="9">
        <f t="shared" si="47"/>
        <v>0</v>
      </c>
      <c r="AI167" s="11"/>
      <c r="AJ167" s="9">
        <f t="shared" si="48"/>
        <v>0</v>
      </c>
      <c r="AK167" s="11"/>
      <c r="AL167" s="9">
        <f t="shared" si="49"/>
        <v>0</v>
      </c>
      <c r="AM167" s="10"/>
      <c r="AN167" s="12">
        <f t="shared" si="50"/>
        <v>0</v>
      </c>
      <c r="AO167" s="13">
        <f t="shared" si="56"/>
        <v>0</v>
      </c>
    </row>
    <row r="168" spans="1:41" hidden="1" x14ac:dyDescent="0.25">
      <c r="A168" s="14" t="s">
        <v>136</v>
      </c>
      <c r="B168" s="15" t="s">
        <v>179</v>
      </c>
      <c r="C168" s="44" t="s">
        <v>29</v>
      </c>
      <c r="D168" s="56">
        <f t="shared" ref="D168:D175" si="60">160.44/12</f>
        <v>13.37</v>
      </c>
      <c r="E168" s="70">
        <v>0</v>
      </c>
      <c r="F168" s="9">
        <f t="shared" si="51"/>
        <v>0</v>
      </c>
      <c r="G168" s="69">
        <v>0</v>
      </c>
      <c r="H168" s="9">
        <f t="shared" si="52"/>
        <v>0</v>
      </c>
      <c r="I168" s="10"/>
      <c r="J168" s="9">
        <f t="shared" si="38"/>
        <v>0</v>
      </c>
      <c r="K168" s="11"/>
      <c r="L168" s="9">
        <f t="shared" si="39"/>
        <v>0</v>
      </c>
      <c r="M168" s="11"/>
      <c r="N168" s="9">
        <f t="shared" si="53"/>
        <v>0</v>
      </c>
      <c r="O168" s="10"/>
      <c r="P168" s="9">
        <f t="shared" si="40"/>
        <v>0</v>
      </c>
      <c r="Q168" s="10"/>
      <c r="R168" s="9">
        <f t="shared" si="41"/>
        <v>0</v>
      </c>
      <c r="S168" s="10"/>
      <c r="T168" s="9">
        <f t="shared" si="42"/>
        <v>0</v>
      </c>
      <c r="U168" s="11"/>
      <c r="V168" s="9">
        <f t="shared" si="43"/>
        <v>0</v>
      </c>
      <c r="W168" s="11"/>
      <c r="X168" s="9">
        <f t="shared" si="44"/>
        <v>0</v>
      </c>
      <c r="Y168" s="10"/>
      <c r="Z168" s="9">
        <f t="shared" si="54"/>
        <v>0</v>
      </c>
      <c r="AA168" s="11"/>
      <c r="AB168" s="9">
        <f t="shared" si="55"/>
        <v>0</v>
      </c>
      <c r="AC168" s="11"/>
      <c r="AD168" s="9">
        <f t="shared" si="45"/>
        <v>0</v>
      </c>
      <c r="AE168" s="11"/>
      <c r="AF168" s="9">
        <f t="shared" si="46"/>
        <v>0</v>
      </c>
      <c r="AG168" s="11"/>
      <c r="AH168" s="9">
        <f t="shared" si="47"/>
        <v>0</v>
      </c>
      <c r="AI168" s="11"/>
      <c r="AJ168" s="9">
        <f t="shared" si="48"/>
        <v>0</v>
      </c>
      <c r="AK168" s="11"/>
      <c r="AL168" s="9">
        <f t="shared" si="49"/>
        <v>0</v>
      </c>
      <c r="AM168" s="10"/>
      <c r="AN168" s="12">
        <f t="shared" si="50"/>
        <v>0</v>
      </c>
      <c r="AO168" s="13">
        <f t="shared" si="56"/>
        <v>0</v>
      </c>
    </row>
    <row r="169" spans="1:41" hidden="1" x14ac:dyDescent="0.25">
      <c r="A169" s="14" t="s">
        <v>136</v>
      </c>
      <c r="B169" s="15" t="s">
        <v>180</v>
      </c>
      <c r="C169" s="44" t="s">
        <v>29</v>
      </c>
      <c r="D169" s="56">
        <f t="shared" si="60"/>
        <v>13.37</v>
      </c>
      <c r="E169" s="70">
        <v>0</v>
      </c>
      <c r="F169" s="9">
        <f t="shared" si="51"/>
        <v>0</v>
      </c>
      <c r="G169" s="69">
        <v>0</v>
      </c>
      <c r="H169" s="9">
        <f t="shared" si="52"/>
        <v>0</v>
      </c>
      <c r="I169" s="10"/>
      <c r="J169" s="9">
        <f t="shared" si="38"/>
        <v>0</v>
      </c>
      <c r="K169" s="11"/>
      <c r="L169" s="9">
        <f t="shared" si="39"/>
        <v>0</v>
      </c>
      <c r="M169" s="11"/>
      <c r="N169" s="9">
        <f t="shared" si="53"/>
        <v>0</v>
      </c>
      <c r="O169" s="10"/>
      <c r="P169" s="9">
        <f t="shared" si="40"/>
        <v>0</v>
      </c>
      <c r="Q169" s="10"/>
      <c r="R169" s="9">
        <f t="shared" si="41"/>
        <v>0</v>
      </c>
      <c r="S169" s="10"/>
      <c r="T169" s="9">
        <f t="shared" si="42"/>
        <v>0</v>
      </c>
      <c r="U169" s="11"/>
      <c r="V169" s="9">
        <f t="shared" si="43"/>
        <v>0</v>
      </c>
      <c r="W169" s="11"/>
      <c r="X169" s="9">
        <f t="shared" si="44"/>
        <v>0</v>
      </c>
      <c r="Y169" s="10"/>
      <c r="Z169" s="9">
        <f t="shared" si="54"/>
        <v>0</v>
      </c>
      <c r="AA169" s="11"/>
      <c r="AB169" s="9">
        <f t="shared" si="55"/>
        <v>0</v>
      </c>
      <c r="AC169" s="11">
        <f>2*12</f>
        <v>24</v>
      </c>
      <c r="AD169" s="9">
        <f t="shared" si="45"/>
        <v>372.2208</v>
      </c>
      <c r="AE169" s="11"/>
      <c r="AF169" s="9">
        <f t="shared" si="46"/>
        <v>0</v>
      </c>
      <c r="AG169" s="11"/>
      <c r="AH169" s="9">
        <f t="shared" si="47"/>
        <v>0</v>
      </c>
      <c r="AI169" s="11"/>
      <c r="AJ169" s="9">
        <f t="shared" si="48"/>
        <v>0</v>
      </c>
      <c r="AK169" s="11"/>
      <c r="AL169" s="9">
        <f t="shared" si="49"/>
        <v>0</v>
      </c>
      <c r="AM169" s="10"/>
      <c r="AN169" s="12">
        <f t="shared" si="50"/>
        <v>0</v>
      </c>
      <c r="AO169" s="13">
        <f t="shared" si="56"/>
        <v>372.2208</v>
      </c>
    </row>
    <row r="170" spans="1:41" hidden="1" x14ac:dyDescent="0.25">
      <c r="A170" s="14" t="s">
        <v>136</v>
      </c>
      <c r="B170" s="15" t="s">
        <v>181</v>
      </c>
      <c r="C170" s="44" t="s">
        <v>29</v>
      </c>
      <c r="D170" s="56">
        <f t="shared" si="60"/>
        <v>13.37</v>
      </c>
      <c r="E170" s="70">
        <v>0</v>
      </c>
      <c r="F170" s="9">
        <f t="shared" si="51"/>
        <v>0</v>
      </c>
      <c r="G170" s="69">
        <v>0</v>
      </c>
      <c r="H170" s="9">
        <f t="shared" si="52"/>
        <v>0</v>
      </c>
      <c r="I170" s="10"/>
      <c r="J170" s="9">
        <f t="shared" si="38"/>
        <v>0</v>
      </c>
      <c r="K170" s="11"/>
      <c r="L170" s="9">
        <f t="shared" si="39"/>
        <v>0</v>
      </c>
      <c r="M170" s="11"/>
      <c r="N170" s="9">
        <f t="shared" si="53"/>
        <v>0</v>
      </c>
      <c r="O170" s="10"/>
      <c r="P170" s="9">
        <f t="shared" si="40"/>
        <v>0</v>
      </c>
      <c r="Q170" s="10"/>
      <c r="R170" s="9">
        <f t="shared" si="41"/>
        <v>0</v>
      </c>
      <c r="S170" s="10"/>
      <c r="T170" s="9">
        <f t="shared" si="42"/>
        <v>0</v>
      </c>
      <c r="U170" s="11"/>
      <c r="V170" s="9">
        <f t="shared" si="43"/>
        <v>0</v>
      </c>
      <c r="W170" s="11"/>
      <c r="X170" s="9">
        <f t="shared" si="44"/>
        <v>0</v>
      </c>
      <c r="Y170" s="10"/>
      <c r="Z170" s="9">
        <f t="shared" si="54"/>
        <v>0</v>
      </c>
      <c r="AA170" s="11"/>
      <c r="AB170" s="9">
        <f t="shared" si="55"/>
        <v>0</v>
      </c>
      <c r="AC170" s="11"/>
      <c r="AD170" s="9">
        <f t="shared" si="45"/>
        <v>0</v>
      </c>
      <c r="AE170" s="11"/>
      <c r="AF170" s="9">
        <f t="shared" si="46"/>
        <v>0</v>
      </c>
      <c r="AG170" s="11"/>
      <c r="AH170" s="9">
        <f t="shared" si="47"/>
        <v>0</v>
      </c>
      <c r="AI170" s="11"/>
      <c r="AJ170" s="9">
        <f t="shared" si="48"/>
        <v>0</v>
      </c>
      <c r="AK170" s="11"/>
      <c r="AL170" s="9">
        <f t="shared" si="49"/>
        <v>0</v>
      </c>
      <c r="AM170" s="10"/>
      <c r="AN170" s="12">
        <f t="shared" si="50"/>
        <v>0</v>
      </c>
      <c r="AO170" s="13">
        <f t="shared" si="56"/>
        <v>0</v>
      </c>
    </row>
    <row r="171" spans="1:41" hidden="1" x14ac:dyDescent="0.25">
      <c r="A171" s="14" t="s">
        <v>136</v>
      </c>
      <c r="B171" s="15" t="s">
        <v>182</v>
      </c>
      <c r="C171" s="44" t="s">
        <v>29</v>
      </c>
      <c r="D171" s="56">
        <f t="shared" si="60"/>
        <v>13.37</v>
      </c>
      <c r="E171" s="70">
        <v>0</v>
      </c>
      <c r="F171" s="9">
        <f t="shared" si="51"/>
        <v>0</v>
      </c>
      <c r="G171" s="69">
        <v>0</v>
      </c>
      <c r="H171" s="9">
        <f t="shared" si="52"/>
        <v>0</v>
      </c>
      <c r="I171" s="10"/>
      <c r="J171" s="9">
        <f t="shared" si="38"/>
        <v>0</v>
      </c>
      <c r="K171" s="11"/>
      <c r="L171" s="9">
        <f t="shared" si="39"/>
        <v>0</v>
      </c>
      <c r="M171" s="10"/>
      <c r="N171" s="9">
        <f t="shared" si="53"/>
        <v>0</v>
      </c>
      <c r="O171" s="10"/>
      <c r="P171" s="9">
        <f t="shared" si="40"/>
        <v>0</v>
      </c>
      <c r="Q171" s="10"/>
      <c r="R171" s="9">
        <f t="shared" si="41"/>
        <v>0</v>
      </c>
      <c r="S171" s="10"/>
      <c r="T171" s="9">
        <f t="shared" si="42"/>
        <v>0</v>
      </c>
      <c r="U171" s="11"/>
      <c r="V171" s="9">
        <f t="shared" si="43"/>
        <v>0</v>
      </c>
      <c r="W171" s="11"/>
      <c r="X171" s="9">
        <f t="shared" si="44"/>
        <v>0</v>
      </c>
      <c r="Y171" s="10"/>
      <c r="Z171" s="9">
        <f t="shared" si="54"/>
        <v>0</v>
      </c>
      <c r="AA171" s="11"/>
      <c r="AB171" s="9">
        <f t="shared" si="55"/>
        <v>0</v>
      </c>
      <c r="AC171" s="11"/>
      <c r="AD171" s="9">
        <f t="shared" si="45"/>
        <v>0</v>
      </c>
      <c r="AE171" s="11"/>
      <c r="AF171" s="9">
        <f t="shared" si="46"/>
        <v>0</v>
      </c>
      <c r="AG171" s="11"/>
      <c r="AH171" s="9">
        <f t="shared" si="47"/>
        <v>0</v>
      </c>
      <c r="AI171" s="11"/>
      <c r="AJ171" s="9">
        <f t="shared" si="48"/>
        <v>0</v>
      </c>
      <c r="AK171" s="11"/>
      <c r="AL171" s="9">
        <f t="shared" si="49"/>
        <v>0</v>
      </c>
      <c r="AM171" s="10"/>
      <c r="AN171" s="12">
        <f t="shared" si="50"/>
        <v>0</v>
      </c>
      <c r="AO171" s="13">
        <f t="shared" si="56"/>
        <v>0</v>
      </c>
    </row>
    <row r="172" spans="1:41" hidden="1" x14ac:dyDescent="0.25">
      <c r="A172" s="14" t="s">
        <v>136</v>
      </c>
      <c r="B172" s="15" t="s">
        <v>183</v>
      </c>
      <c r="C172" s="44" t="s">
        <v>29</v>
      </c>
      <c r="D172" s="56">
        <f t="shared" si="60"/>
        <v>13.37</v>
      </c>
      <c r="E172" s="70">
        <v>0</v>
      </c>
      <c r="F172" s="9">
        <f t="shared" si="51"/>
        <v>0</v>
      </c>
      <c r="G172" s="69">
        <v>0</v>
      </c>
      <c r="H172" s="9">
        <f t="shared" si="52"/>
        <v>0</v>
      </c>
      <c r="I172" s="10"/>
      <c r="J172" s="9">
        <f t="shared" si="38"/>
        <v>0</v>
      </c>
      <c r="K172" s="11"/>
      <c r="L172" s="9">
        <f t="shared" si="39"/>
        <v>0</v>
      </c>
      <c r="M172" s="10"/>
      <c r="N172" s="9">
        <f t="shared" si="53"/>
        <v>0</v>
      </c>
      <c r="O172" s="10"/>
      <c r="P172" s="9">
        <f t="shared" si="40"/>
        <v>0</v>
      </c>
      <c r="Q172" s="10"/>
      <c r="R172" s="9">
        <f t="shared" si="41"/>
        <v>0</v>
      </c>
      <c r="S172" s="10"/>
      <c r="T172" s="9">
        <f t="shared" si="42"/>
        <v>0</v>
      </c>
      <c r="U172" s="11"/>
      <c r="V172" s="9">
        <f t="shared" si="43"/>
        <v>0</v>
      </c>
      <c r="W172" s="11"/>
      <c r="X172" s="9">
        <f t="shared" si="44"/>
        <v>0</v>
      </c>
      <c r="Y172" s="10"/>
      <c r="Z172" s="9">
        <f t="shared" si="54"/>
        <v>0</v>
      </c>
      <c r="AA172" s="11"/>
      <c r="AB172" s="9">
        <f t="shared" si="55"/>
        <v>0</v>
      </c>
      <c r="AC172" s="11">
        <v>12</v>
      </c>
      <c r="AD172" s="9">
        <f t="shared" si="45"/>
        <v>186.1104</v>
      </c>
      <c r="AE172" s="11"/>
      <c r="AF172" s="9">
        <f t="shared" si="46"/>
        <v>0</v>
      </c>
      <c r="AG172" s="11"/>
      <c r="AH172" s="9">
        <f t="shared" si="47"/>
        <v>0</v>
      </c>
      <c r="AI172" s="11"/>
      <c r="AJ172" s="9">
        <f t="shared" si="48"/>
        <v>0</v>
      </c>
      <c r="AK172" s="11"/>
      <c r="AL172" s="9">
        <f t="shared" si="49"/>
        <v>0</v>
      </c>
      <c r="AM172" s="10"/>
      <c r="AN172" s="12">
        <f t="shared" si="50"/>
        <v>0</v>
      </c>
      <c r="AO172" s="13">
        <f t="shared" si="56"/>
        <v>186.1104</v>
      </c>
    </row>
    <row r="173" spans="1:41" hidden="1" x14ac:dyDescent="0.25">
      <c r="A173" s="14" t="s">
        <v>136</v>
      </c>
      <c r="B173" s="15" t="s">
        <v>184</v>
      </c>
      <c r="C173" s="44" t="s">
        <v>29</v>
      </c>
      <c r="D173" s="56">
        <f t="shared" si="60"/>
        <v>13.37</v>
      </c>
      <c r="E173" s="70">
        <v>0</v>
      </c>
      <c r="F173" s="9">
        <f t="shared" si="51"/>
        <v>0</v>
      </c>
      <c r="G173" s="69">
        <v>0</v>
      </c>
      <c r="H173" s="9">
        <f t="shared" si="52"/>
        <v>0</v>
      </c>
      <c r="I173" s="10"/>
      <c r="J173" s="9">
        <f t="shared" si="38"/>
        <v>0</v>
      </c>
      <c r="K173" s="11"/>
      <c r="L173" s="9">
        <f t="shared" si="39"/>
        <v>0</v>
      </c>
      <c r="M173" s="10"/>
      <c r="N173" s="9">
        <f t="shared" si="53"/>
        <v>0</v>
      </c>
      <c r="O173" s="10"/>
      <c r="P173" s="9">
        <f t="shared" si="40"/>
        <v>0</v>
      </c>
      <c r="Q173" s="10"/>
      <c r="R173" s="9">
        <f t="shared" si="41"/>
        <v>0</v>
      </c>
      <c r="S173" s="10"/>
      <c r="T173" s="9">
        <f t="shared" si="42"/>
        <v>0</v>
      </c>
      <c r="U173" s="11"/>
      <c r="V173" s="9">
        <f t="shared" si="43"/>
        <v>0</v>
      </c>
      <c r="W173" s="11"/>
      <c r="X173" s="9">
        <f t="shared" si="44"/>
        <v>0</v>
      </c>
      <c r="Y173" s="10"/>
      <c r="Z173" s="9">
        <f t="shared" si="54"/>
        <v>0</v>
      </c>
      <c r="AA173" s="11"/>
      <c r="AB173" s="9">
        <f t="shared" si="55"/>
        <v>0</v>
      </c>
      <c r="AC173" s="11"/>
      <c r="AD173" s="9">
        <f t="shared" si="45"/>
        <v>0</v>
      </c>
      <c r="AE173" s="11"/>
      <c r="AF173" s="9">
        <f t="shared" si="46"/>
        <v>0</v>
      </c>
      <c r="AG173" s="11"/>
      <c r="AH173" s="9">
        <f t="shared" si="47"/>
        <v>0</v>
      </c>
      <c r="AI173" s="11"/>
      <c r="AJ173" s="9">
        <f t="shared" si="48"/>
        <v>0</v>
      </c>
      <c r="AK173" s="11"/>
      <c r="AL173" s="9">
        <f t="shared" si="49"/>
        <v>0</v>
      </c>
      <c r="AM173" s="10"/>
      <c r="AN173" s="12">
        <f t="shared" si="50"/>
        <v>0</v>
      </c>
      <c r="AO173" s="13">
        <f t="shared" si="56"/>
        <v>0</v>
      </c>
    </row>
    <row r="174" spans="1:41" hidden="1" x14ac:dyDescent="0.25">
      <c r="A174" s="14" t="s">
        <v>136</v>
      </c>
      <c r="B174" s="15" t="s">
        <v>185</v>
      </c>
      <c r="C174" s="44" t="s">
        <v>29</v>
      </c>
      <c r="D174" s="56">
        <f t="shared" si="60"/>
        <v>13.37</v>
      </c>
      <c r="E174" s="70">
        <v>0</v>
      </c>
      <c r="F174" s="9">
        <f t="shared" si="51"/>
        <v>0</v>
      </c>
      <c r="G174" s="69">
        <v>0</v>
      </c>
      <c r="H174" s="9">
        <f t="shared" si="52"/>
        <v>0</v>
      </c>
      <c r="I174" s="10"/>
      <c r="J174" s="9">
        <f t="shared" si="38"/>
        <v>0</v>
      </c>
      <c r="K174" s="11"/>
      <c r="L174" s="9">
        <f t="shared" si="39"/>
        <v>0</v>
      </c>
      <c r="M174" s="10"/>
      <c r="N174" s="9">
        <f t="shared" si="53"/>
        <v>0</v>
      </c>
      <c r="O174" s="10"/>
      <c r="P174" s="9">
        <f t="shared" si="40"/>
        <v>0</v>
      </c>
      <c r="Q174" s="10"/>
      <c r="R174" s="9">
        <f t="shared" si="41"/>
        <v>0</v>
      </c>
      <c r="S174" s="10"/>
      <c r="T174" s="9">
        <f t="shared" si="42"/>
        <v>0</v>
      </c>
      <c r="U174" s="11"/>
      <c r="V174" s="9">
        <f t="shared" si="43"/>
        <v>0</v>
      </c>
      <c r="W174" s="11"/>
      <c r="X174" s="9">
        <f t="shared" si="44"/>
        <v>0</v>
      </c>
      <c r="Y174" s="10"/>
      <c r="Z174" s="9">
        <f t="shared" si="54"/>
        <v>0</v>
      </c>
      <c r="AA174" s="11"/>
      <c r="AB174" s="9">
        <f t="shared" si="55"/>
        <v>0</v>
      </c>
      <c r="AC174" s="11"/>
      <c r="AD174" s="9">
        <f t="shared" si="45"/>
        <v>0</v>
      </c>
      <c r="AE174" s="11"/>
      <c r="AF174" s="9">
        <f t="shared" si="46"/>
        <v>0</v>
      </c>
      <c r="AG174" s="11"/>
      <c r="AH174" s="9">
        <f t="shared" si="47"/>
        <v>0</v>
      </c>
      <c r="AI174" s="11"/>
      <c r="AJ174" s="9">
        <f t="shared" si="48"/>
        <v>0</v>
      </c>
      <c r="AK174" s="11"/>
      <c r="AL174" s="9">
        <f t="shared" si="49"/>
        <v>0</v>
      </c>
      <c r="AM174" s="10"/>
      <c r="AN174" s="12">
        <f t="shared" si="50"/>
        <v>0</v>
      </c>
      <c r="AO174" s="13">
        <f t="shared" si="56"/>
        <v>0</v>
      </c>
    </row>
    <row r="175" spans="1:41" hidden="1" x14ac:dyDescent="0.25">
      <c r="A175" s="14" t="s">
        <v>136</v>
      </c>
      <c r="B175" s="15" t="s">
        <v>186</v>
      </c>
      <c r="C175" s="44" t="s">
        <v>29</v>
      </c>
      <c r="D175" s="56">
        <f t="shared" si="60"/>
        <v>13.37</v>
      </c>
      <c r="E175" s="70">
        <v>0</v>
      </c>
      <c r="F175" s="9">
        <f t="shared" si="51"/>
        <v>0</v>
      </c>
      <c r="G175" s="69">
        <v>0</v>
      </c>
      <c r="H175" s="9">
        <f t="shared" si="52"/>
        <v>0</v>
      </c>
      <c r="I175" s="10"/>
      <c r="J175" s="9">
        <f t="shared" si="38"/>
        <v>0</v>
      </c>
      <c r="K175" s="11"/>
      <c r="L175" s="9">
        <f t="shared" si="39"/>
        <v>0</v>
      </c>
      <c r="M175" s="11"/>
      <c r="N175" s="9">
        <f t="shared" si="53"/>
        <v>0</v>
      </c>
      <c r="O175" s="10"/>
      <c r="P175" s="9">
        <f t="shared" si="40"/>
        <v>0</v>
      </c>
      <c r="Q175" s="10"/>
      <c r="R175" s="9">
        <f t="shared" si="41"/>
        <v>0</v>
      </c>
      <c r="S175" s="10"/>
      <c r="T175" s="9">
        <f t="shared" si="42"/>
        <v>0</v>
      </c>
      <c r="U175" s="11"/>
      <c r="V175" s="9">
        <f t="shared" si="43"/>
        <v>0</v>
      </c>
      <c r="W175" s="11"/>
      <c r="X175" s="9">
        <f t="shared" si="44"/>
        <v>0</v>
      </c>
      <c r="Y175" s="10"/>
      <c r="Z175" s="9">
        <f t="shared" si="54"/>
        <v>0</v>
      </c>
      <c r="AA175" s="11"/>
      <c r="AB175" s="9">
        <f t="shared" si="55"/>
        <v>0</v>
      </c>
      <c r="AC175" s="11"/>
      <c r="AD175" s="9">
        <f t="shared" si="45"/>
        <v>0</v>
      </c>
      <c r="AE175" s="11"/>
      <c r="AF175" s="9">
        <f t="shared" si="46"/>
        <v>0</v>
      </c>
      <c r="AG175" s="11"/>
      <c r="AH175" s="9">
        <f t="shared" si="47"/>
        <v>0</v>
      </c>
      <c r="AI175" s="11"/>
      <c r="AJ175" s="9">
        <f t="shared" si="48"/>
        <v>0</v>
      </c>
      <c r="AK175" s="11"/>
      <c r="AL175" s="9">
        <f t="shared" si="49"/>
        <v>0</v>
      </c>
      <c r="AM175" s="10"/>
      <c r="AN175" s="12">
        <f t="shared" si="50"/>
        <v>0</v>
      </c>
      <c r="AO175" s="13">
        <f t="shared" si="56"/>
        <v>0</v>
      </c>
    </row>
    <row r="176" spans="1:41" hidden="1" x14ac:dyDescent="0.25">
      <c r="A176" s="14" t="s">
        <v>136</v>
      </c>
      <c r="B176" s="15" t="s">
        <v>187</v>
      </c>
      <c r="C176" s="44" t="s">
        <v>29</v>
      </c>
      <c r="D176" s="38">
        <f>123.24/12</f>
        <v>10.27</v>
      </c>
      <c r="E176" s="70">
        <v>0</v>
      </c>
      <c r="F176" s="9">
        <f t="shared" si="51"/>
        <v>0</v>
      </c>
      <c r="G176" s="69">
        <v>0</v>
      </c>
      <c r="H176" s="9">
        <f t="shared" si="52"/>
        <v>0</v>
      </c>
      <c r="I176" s="10"/>
      <c r="J176" s="9">
        <f t="shared" si="38"/>
        <v>0</v>
      </c>
      <c r="K176" s="11"/>
      <c r="L176" s="9">
        <f t="shared" si="39"/>
        <v>0</v>
      </c>
      <c r="M176" s="10"/>
      <c r="N176" s="9">
        <f t="shared" si="53"/>
        <v>0</v>
      </c>
      <c r="O176" s="10"/>
      <c r="P176" s="9">
        <f t="shared" si="40"/>
        <v>0</v>
      </c>
      <c r="Q176" s="10"/>
      <c r="R176" s="9">
        <f t="shared" si="41"/>
        <v>0</v>
      </c>
      <c r="S176" s="10"/>
      <c r="T176" s="9">
        <f t="shared" si="42"/>
        <v>0</v>
      </c>
      <c r="U176" s="11"/>
      <c r="V176" s="9">
        <f t="shared" si="43"/>
        <v>0</v>
      </c>
      <c r="W176" s="11"/>
      <c r="X176" s="9">
        <f t="shared" si="44"/>
        <v>0</v>
      </c>
      <c r="Y176" s="10"/>
      <c r="Z176" s="9">
        <f t="shared" si="54"/>
        <v>0</v>
      </c>
      <c r="AA176" s="11"/>
      <c r="AB176" s="9">
        <f t="shared" si="55"/>
        <v>0</v>
      </c>
      <c r="AC176" s="11"/>
      <c r="AD176" s="9">
        <f t="shared" si="45"/>
        <v>0</v>
      </c>
      <c r="AE176" s="11"/>
      <c r="AF176" s="9">
        <f t="shared" si="46"/>
        <v>0</v>
      </c>
      <c r="AG176" s="11"/>
      <c r="AH176" s="9">
        <f t="shared" si="47"/>
        <v>0</v>
      </c>
      <c r="AI176" s="11"/>
      <c r="AJ176" s="9">
        <f t="shared" si="48"/>
        <v>0</v>
      </c>
      <c r="AK176" s="11"/>
      <c r="AL176" s="9">
        <f t="shared" si="49"/>
        <v>0</v>
      </c>
      <c r="AM176" s="10"/>
      <c r="AN176" s="12">
        <f t="shared" si="50"/>
        <v>0</v>
      </c>
      <c r="AO176" s="13">
        <f t="shared" si="56"/>
        <v>0</v>
      </c>
    </row>
    <row r="177" spans="1:41" hidden="1" x14ac:dyDescent="0.25">
      <c r="A177" s="14" t="s">
        <v>136</v>
      </c>
      <c r="B177" s="15" t="s">
        <v>525</v>
      </c>
      <c r="C177" s="17" t="s">
        <v>29</v>
      </c>
      <c r="D177" s="38">
        <f t="shared" ref="D177:D180" si="61">123.24/12</f>
        <v>10.27</v>
      </c>
      <c r="E177" s="70">
        <v>0</v>
      </c>
      <c r="F177" s="9">
        <f t="shared" si="51"/>
        <v>0</v>
      </c>
      <c r="G177" s="69">
        <v>0</v>
      </c>
      <c r="H177" s="9">
        <f t="shared" si="52"/>
        <v>0</v>
      </c>
      <c r="I177" s="10"/>
      <c r="J177" s="9">
        <f t="shared" si="38"/>
        <v>0</v>
      </c>
      <c r="K177" s="11"/>
      <c r="L177" s="9">
        <f t="shared" si="39"/>
        <v>0</v>
      </c>
      <c r="M177" s="10"/>
      <c r="N177" s="9">
        <f t="shared" si="53"/>
        <v>0</v>
      </c>
      <c r="O177" s="10"/>
      <c r="P177" s="9">
        <f t="shared" si="40"/>
        <v>0</v>
      </c>
      <c r="Q177" s="10"/>
      <c r="R177" s="9">
        <f t="shared" si="41"/>
        <v>0</v>
      </c>
      <c r="S177" s="10"/>
      <c r="T177" s="9">
        <f t="shared" si="42"/>
        <v>0</v>
      </c>
      <c r="U177" s="11"/>
      <c r="V177" s="9">
        <f t="shared" si="43"/>
        <v>0</v>
      </c>
      <c r="W177" s="11"/>
      <c r="X177" s="9">
        <f t="shared" si="44"/>
        <v>0</v>
      </c>
      <c r="Y177" s="10"/>
      <c r="Z177" s="9">
        <f t="shared" si="54"/>
        <v>0</v>
      </c>
      <c r="AA177" s="11"/>
      <c r="AB177" s="9">
        <f t="shared" si="55"/>
        <v>0</v>
      </c>
      <c r="AC177" s="11"/>
      <c r="AD177" s="9">
        <f t="shared" si="45"/>
        <v>0</v>
      </c>
      <c r="AE177" s="11"/>
      <c r="AF177" s="9">
        <f t="shared" si="46"/>
        <v>0</v>
      </c>
      <c r="AG177" s="11"/>
      <c r="AH177" s="9">
        <f t="shared" si="47"/>
        <v>0</v>
      </c>
      <c r="AI177" s="11"/>
      <c r="AJ177" s="9">
        <f t="shared" si="48"/>
        <v>0</v>
      </c>
      <c r="AK177" s="11"/>
      <c r="AL177" s="9">
        <f t="shared" si="49"/>
        <v>0</v>
      </c>
      <c r="AM177" s="10"/>
      <c r="AN177" s="12">
        <f t="shared" si="50"/>
        <v>0</v>
      </c>
      <c r="AO177" s="13">
        <f t="shared" si="56"/>
        <v>0</v>
      </c>
    </row>
    <row r="178" spans="1:41" hidden="1" x14ac:dyDescent="0.25">
      <c r="A178" s="14" t="s">
        <v>136</v>
      </c>
      <c r="B178" s="15" t="s">
        <v>526</v>
      </c>
      <c r="C178" s="17" t="s">
        <v>29</v>
      </c>
      <c r="D178" s="38">
        <f t="shared" si="61"/>
        <v>10.27</v>
      </c>
      <c r="E178" s="70">
        <v>0</v>
      </c>
      <c r="F178" s="9">
        <f t="shared" si="51"/>
        <v>0</v>
      </c>
      <c r="G178" s="69">
        <v>0</v>
      </c>
      <c r="H178" s="9">
        <f t="shared" si="52"/>
        <v>0</v>
      </c>
      <c r="I178" s="10"/>
      <c r="J178" s="9">
        <f t="shared" si="38"/>
        <v>0</v>
      </c>
      <c r="K178" s="11"/>
      <c r="L178" s="9">
        <f t="shared" si="39"/>
        <v>0</v>
      </c>
      <c r="M178" s="10"/>
      <c r="N178" s="9">
        <f t="shared" si="53"/>
        <v>0</v>
      </c>
      <c r="O178" s="10"/>
      <c r="P178" s="9">
        <f t="shared" si="40"/>
        <v>0</v>
      </c>
      <c r="Q178" s="10"/>
      <c r="R178" s="9">
        <f t="shared" si="41"/>
        <v>0</v>
      </c>
      <c r="S178" s="10"/>
      <c r="T178" s="9">
        <f t="shared" si="42"/>
        <v>0</v>
      </c>
      <c r="U178" s="11"/>
      <c r="V178" s="9">
        <f t="shared" si="43"/>
        <v>0</v>
      </c>
      <c r="W178" s="11"/>
      <c r="X178" s="9">
        <f t="shared" si="44"/>
        <v>0</v>
      </c>
      <c r="Y178" s="10"/>
      <c r="Z178" s="9">
        <f t="shared" si="54"/>
        <v>0</v>
      </c>
      <c r="AA178" s="11"/>
      <c r="AB178" s="9">
        <f t="shared" si="55"/>
        <v>0</v>
      </c>
      <c r="AC178" s="11"/>
      <c r="AD178" s="9">
        <f t="shared" si="45"/>
        <v>0</v>
      </c>
      <c r="AE178" s="11"/>
      <c r="AF178" s="9">
        <f t="shared" si="46"/>
        <v>0</v>
      </c>
      <c r="AG178" s="11"/>
      <c r="AH178" s="9">
        <f t="shared" si="47"/>
        <v>0</v>
      </c>
      <c r="AI178" s="11"/>
      <c r="AJ178" s="9">
        <f t="shared" si="48"/>
        <v>0</v>
      </c>
      <c r="AK178" s="11"/>
      <c r="AL178" s="9">
        <f t="shared" si="49"/>
        <v>0</v>
      </c>
      <c r="AM178" s="10"/>
      <c r="AN178" s="12">
        <f t="shared" si="50"/>
        <v>0</v>
      </c>
      <c r="AO178" s="13">
        <f t="shared" si="56"/>
        <v>0</v>
      </c>
    </row>
    <row r="179" spans="1:41" hidden="1" x14ac:dyDescent="0.25">
      <c r="A179" s="14" t="s">
        <v>136</v>
      </c>
      <c r="B179" s="15" t="s">
        <v>527</v>
      </c>
      <c r="C179" s="17" t="s">
        <v>29</v>
      </c>
      <c r="D179" s="38">
        <f t="shared" si="61"/>
        <v>10.27</v>
      </c>
      <c r="E179" s="70">
        <v>0</v>
      </c>
      <c r="F179" s="9">
        <f t="shared" si="51"/>
        <v>0</v>
      </c>
      <c r="G179" s="69">
        <v>0</v>
      </c>
      <c r="H179" s="9">
        <f t="shared" si="52"/>
        <v>0</v>
      </c>
      <c r="I179" s="10"/>
      <c r="J179" s="9">
        <f t="shared" si="38"/>
        <v>0</v>
      </c>
      <c r="K179" s="11"/>
      <c r="L179" s="9">
        <f t="shared" si="39"/>
        <v>0</v>
      </c>
      <c r="M179" s="72">
        <f>4*12</f>
        <v>48</v>
      </c>
      <c r="N179" s="9">
        <f t="shared" si="53"/>
        <v>571.83359999999993</v>
      </c>
      <c r="O179" s="10"/>
      <c r="P179" s="9">
        <f t="shared" si="40"/>
        <v>0</v>
      </c>
      <c r="Q179" s="10"/>
      <c r="R179" s="9">
        <f t="shared" si="41"/>
        <v>0</v>
      </c>
      <c r="S179" s="10"/>
      <c r="T179" s="9">
        <f t="shared" si="42"/>
        <v>0</v>
      </c>
      <c r="U179" s="11"/>
      <c r="V179" s="9">
        <f t="shared" si="43"/>
        <v>0</v>
      </c>
      <c r="W179" s="11"/>
      <c r="X179" s="9">
        <f t="shared" si="44"/>
        <v>0</v>
      </c>
      <c r="Y179" s="10"/>
      <c r="Z179" s="9">
        <f t="shared" si="54"/>
        <v>0</v>
      </c>
      <c r="AA179" s="11"/>
      <c r="AB179" s="9">
        <f t="shared" si="55"/>
        <v>0</v>
      </c>
      <c r="AC179" s="11"/>
      <c r="AD179" s="9">
        <f t="shared" si="45"/>
        <v>0</v>
      </c>
      <c r="AE179" s="11"/>
      <c r="AF179" s="9">
        <f t="shared" si="46"/>
        <v>0</v>
      </c>
      <c r="AG179" s="11"/>
      <c r="AH179" s="9">
        <f t="shared" si="47"/>
        <v>0</v>
      </c>
      <c r="AI179" s="11"/>
      <c r="AJ179" s="9">
        <f t="shared" si="48"/>
        <v>0</v>
      </c>
      <c r="AK179" s="11"/>
      <c r="AL179" s="9">
        <f t="shared" si="49"/>
        <v>0</v>
      </c>
      <c r="AM179" s="10"/>
      <c r="AN179" s="12">
        <f t="shared" si="50"/>
        <v>0</v>
      </c>
      <c r="AO179" s="13">
        <f t="shared" si="56"/>
        <v>571.83359999999993</v>
      </c>
    </row>
    <row r="180" spans="1:41" hidden="1" x14ac:dyDescent="0.25">
      <c r="A180" s="14" t="s">
        <v>136</v>
      </c>
      <c r="B180" s="15" t="s">
        <v>537</v>
      </c>
      <c r="C180" s="17" t="s">
        <v>29</v>
      </c>
      <c r="D180" s="38">
        <f t="shared" si="61"/>
        <v>10.27</v>
      </c>
      <c r="E180" s="70">
        <v>0</v>
      </c>
      <c r="F180" s="9">
        <f t="shared" si="51"/>
        <v>0</v>
      </c>
      <c r="G180" s="69">
        <v>0</v>
      </c>
      <c r="H180" s="9">
        <f t="shared" si="52"/>
        <v>0</v>
      </c>
      <c r="I180" s="10"/>
      <c r="J180" s="9">
        <f t="shared" si="38"/>
        <v>0</v>
      </c>
      <c r="K180" s="11"/>
      <c r="L180" s="9">
        <f t="shared" si="39"/>
        <v>0</v>
      </c>
      <c r="M180" s="10"/>
      <c r="N180" s="9">
        <f t="shared" si="53"/>
        <v>0</v>
      </c>
      <c r="O180" s="10"/>
      <c r="P180" s="9">
        <f t="shared" si="40"/>
        <v>0</v>
      </c>
      <c r="Q180" s="10"/>
      <c r="R180" s="9">
        <f t="shared" si="41"/>
        <v>0</v>
      </c>
      <c r="S180" s="10"/>
      <c r="T180" s="9">
        <f t="shared" si="42"/>
        <v>0</v>
      </c>
      <c r="U180" s="11"/>
      <c r="V180" s="9">
        <f t="shared" si="43"/>
        <v>0</v>
      </c>
      <c r="W180" s="11"/>
      <c r="X180" s="9">
        <f t="shared" si="44"/>
        <v>0</v>
      </c>
      <c r="Y180" s="10"/>
      <c r="Z180" s="9">
        <f t="shared" si="54"/>
        <v>0</v>
      </c>
      <c r="AA180" s="11"/>
      <c r="AB180" s="9">
        <f t="shared" si="55"/>
        <v>0</v>
      </c>
      <c r="AC180" s="11"/>
      <c r="AD180" s="9">
        <f t="shared" si="45"/>
        <v>0</v>
      </c>
      <c r="AE180" s="11"/>
      <c r="AF180" s="9">
        <f t="shared" si="46"/>
        <v>0</v>
      </c>
      <c r="AG180" s="11"/>
      <c r="AH180" s="9">
        <f t="shared" si="47"/>
        <v>0</v>
      </c>
      <c r="AI180" s="11"/>
      <c r="AJ180" s="9">
        <f t="shared" si="48"/>
        <v>0</v>
      </c>
      <c r="AK180" s="11"/>
      <c r="AL180" s="9">
        <f t="shared" si="49"/>
        <v>0</v>
      </c>
      <c r="AM180" s="10"/>
      <c r="AN180" s="12">
        <f t="shared" si="50"/>
        <v>0</v>
      </c>
      <c r="AO180" s="13">
        <f t="shared" si="56"/>
        <v>0</v>
      </c>
    </row>
    <row r="181" spans="1:41" hidden="1" x14ac:dyDescent="0.25">
      <c r="A181" s="14" t="s">
        <v>136</v>
      </c>
      <c r="B181" s="15" t="s">
        <v>188</v>
      </c>
      <c r="C181" s="44" t="s">
        <v>29</v>
      </c>
      <c r="D181" s="38">
        <f>286.6/12</f>
        <v>23.883333333333336</v>
      </c>
      <c r="E181" s="70">
        <v>0</v>
      </c>
      <c r="F181" s="9">
        <f t="shared" si="51"/>
        <v>0</v>
      </c>
      <c r="G181" s="69">
        <v>0</v>
      </c>
      <c r="H181" s="9">
        <f t="shared" si="52"/>
        <v>0</v>
      </c>
      <c r="I181" s="10"/>
      <c r="J181" s="9">
        <f t="shared" si="38"/>
        <v>0</v>
      </c>
      <c r="K181" s="11"/>
      <c r="L181" s="9">
        <f t="shared" si="39"/>
        <v>0</v>
      </c>
      <c r="M181" s="10"/>
      <c r="N181" s="9">
        <f t="shared" si="53"/>
        <v>0</v>
      </c>
      <c r="O181" s="10"/>
      <c r="P181" s="9">
        <f t="shared" si="40"/>
        <v>0</v>
      </c>
      <c r="Q181" s="10"/>
      <c r="R181" s="9">
        <f t="shared" si="41"/>
        <v>0</v>
      </c>
      <c r="S181" s="10"/>
      <c r="T181" s="9">
        <f t="shared" si="42"/>
        <v>0</v>
      </c>
      <c r="U181" s="11"/>
      <c r="V181" s="9">
        <f t="shared" si="43"/>
        <v>0</v>
      </c>
      <c r="W181" s="11"/>
      <c r="X181" s="9">
        <f t="shared" si="44"/>
        <v>0</v>
      </c>
      <c r="Y181" s="10"/>
      <c r="Z181" s="9">
        <f t="shared" si="54"/>
        <v>0</v>
      </c>
      <c r="AA181" s="11"/>
      <c r="AB181" s="9">
        <f t="shared" si="55"/>
        <v>0</v>
      </c>
      <c r="AC181" s="11"/>
      <c r="AD181" s="9">
        <f t="shared" si="45"/>
        <v>0</v>
      </c>
      <c r="AE181" s="11"/>
      <c r="AF181" s="9">
        <f t="shared" si="46"/>
        <v>0</v>
      </c>
      <c r="AG181" s="11"/>
      <c r="AH181" s="9">
        <f t="shared" si="47"/>
        <v>0</v>
      </c>
      <c r="AI181" s="11"/>
      <c r="AJ181" s="9">
        <f t="shared" si="48"/>
        <v>0</v>
      </c>
      <c r="AK181" s="11"/>
      <c r="AL181" s="9">
        <f t="shared" si="49"/>
        <v>0</v>
      </c>
      <c r="AM181" s="10"/>
      <c r="AN181" s="12">
        <f t="shared" si="50"/>
        <v>0</v>
      </c>
      <c r="AO181" s="13">
        <f t="shared" si="56"/>
        <v>0</v>
      </c>
    </row>
    <row r="182" spans="1:41" hidden="1" x14ac:dyDescent="0.25">
      <c r="A182" s="14" t="s">
        <v>136</v>
      </c>
      <c r="B182" s="15" t="s">
        <v>189</v>
      </c>
      <c r="C182" s="44" t="s">
        <v>29</v>
      </c>
      <c r="D182" s="38">
        <f>286.6/12</f>
        <v>23.883333333333336</v>
      </c>
      <c r="E182" s="70">
        <v>0</v>
      </c>
      <c r="F182" s="9">
        <f t="shared" si="51"/>
        <v>0</v>
      </c>
      <c r="G182" s="69">
        <v>0</v>
      </c>
      <c r="H182" s="9">
        <f t="shared" si="52"/>
        <v>0</v>
      </c>
      <c r="I182" s="10"/>
      <c r="J182" s="9">
        <f t="shared" si="38"/>
        <v>0</v>
      </c>
      <c r="K182" s="11"/>
      <c r="L182" s="9">
        <f t="shared" si="39"/>
        <v>0</v>
      </c>
      <c r="M182" s="10"/>
      <c r="N182" s="9">
        <f t="shared" si="53"/>
        <v>0</v>
      </c>
      <c r="O182" s="10"/>
      <c r="P182" s="9">
        <f t="shared" si="40"/>
        <v>0</v>
      </c>
      <c r="Q182" s="10"/>
      <c r="R182" s="9">
        <f t="shared" si="41"/>
        <v>0</v>
      </c>
      <c r="S182" s="10"/>
      <c r="T182" s="9">
        <f t="shared" si="42"/>
        <v>0</v>
      </c>
      <c r="U182" s="11"/>
      <c r="V182" s="9">
        <f t="shared" si="43"/>
        <v>0</v>
      </c>
      <c r="W182" s="11"/>
      <c r="X182" s="9">
        <f t="shared" si="44"/>
        <v>0</v>
      </c>
      <c r="Y182" s="10"/>
      <c r="Z182" s="9">
        <f t="shared" si="54"/>
        <v>0</v>
      </c>
      <c r="AA182" s="11"/>
      <c r="AB182" s="9">
        <f t="shared" si="55"/>
        <v>0</v>
      </c>
      <c r="AC182" s="11"/>
      <c r="AD182" s="9">
        <f t="shared" si="45"/>
        <v>0</v>
      </c>
      <c r="AE182" s="11"/>
      <c r="AF182" s="9">
        <f t="shared" si="46"/>
        <v>0</v>
      </c>
      <c r="AG182" s="11"/>
      <c r="AH182" s="9">
        <f t="shared" si="47"/>
        <v>0</v>
      </c>
      <c r="AI182" s="11"/>
      <c r="AJ182" s="9">
        <f t="shared" si="48"/>
        <v>0</v>
      </c>
      <c r="AK182" s="11"/>
      <c r="AL182" s="9">
        <f t="shared" si="49"/>
        <v>0</v>
      </c>
      <c r="AM182" s="10"/>
      <c r="AN182" s="12">
        <f t="shared" si="50"/>
        <v>0</v>
      </c>
      <c r="AO182" s="13">
        <f t="shared" si="56"/>
        <v>0</v>
      </c>
    </row>
    <row r="183" spans="1:41" hidden="1" x14ac:dyDescent="0.25">
      <c r="A183" s="14" t="s">
        <v>136</v>
      </c>
      <c r="B183" s="15" t="s">
        <v>190</v>
      </c>
      <c r="C183" s="44" t="s">
        <v>29</v>
      </c>
      <c r="D183" s="38">
        <f>286.6/12</f>
        <v>23.883333333333336</v>
      </c>
      <c r="E183" s="70">
        <v>0</v>
      </c>
      <c r="F183" s="9">
        <f t="shared" si="51"/>
        <v>0</v>
      </c>
      <c r="G183" s="69">
        <v>0</v>
      </c>
      <c r="H183" s="9">
        <f t="shared" si="52"/>
        <v>0</v>
      </c>
      <c r="I183" s="10"/>
      <c r="J183" s="9">
        <f t="shared" si="38"/>
        <v>0</v>
      </c>
      <c r="K183" s="11"/>
      <c r="L183" s="9">
        <f t="shared" si="39"/>
        <v>0</v>
      </c>
      <c r="M183" s="10"/>
      <c r="N183" s="9">
        <f t="shared" si="53"/>
        <v>0</v>
      </c>
      <c r="O183" s="10"/>
      <c r="P183" s="9">
        <f t="shared" si="40"/>
        <v>0</v>
      </c>
      <c r="Q183" s="10"/>
      <c r="R183" s="9">
        <f t="shared" si="41"/>
        <v>0</v>
      </c>
      <c r="S183" s="10"/>
      <c r="T183" s="9">
        <f t="shared" si="42"/>
        <v>0</v>
      </c>
      <c r="U183" s="11"/>
      <c r="V183" s="9">
        <f t="shared" si="43"/>
        <v>0</v>
      </c>
      <c r="W183" s="11"/>
      <c r="X183" s="9">
        <f t="shared" si="44"/>
        <v>0</v>
      </c>
      <c r="Y183" s="10"/>
      <c r="Z183" s="9">
        <f t="shared" si="54"/>
        <v>0</v>
      </c>
      <c r="AA183" s="11"/>
      <c r="AB183" s="9">
        <f t="shared" si="55"/>
        <v>0</v>
      </c>
      <c r="AC183" s="11"/>
      <c r="AD183" s="9">
        <f t="shared" si="45"/>
        <v>0</v>
      </c>
      <c r="AE183" s="11"/>
      <c r="AF183" s="9">
        <f t="shared" si="46"/>
        <v>0</v>
      </c>
      <c r="AG183" s="11"/>
      <c r="AH183" s="9">
        <f t="shared" si="47"/>
        <v>0</v>
      </c>
      <c r="AI183" s="11"/>
      <c r="AJ183" s="9">
        <f t="shared" si="48"/>
        <v>0</v>
      </c>
      <c r="AK183" s="11"/>
      <c r="AL183" s="9">
        <f t="shared" si="49"/>
        <v>0</v>
      </c>
      <c r="AM183" s="10"/>
      <c r="AN183" s="12">
        <f t="shared" si="50"/>
        <v>0</v>
      </c>
      <c r="AO183" s="13">
        <f t="shared" si="56"/>
        <v>0</v>
      </c>
    </row>
    <row r="184" spans="1:41" hidden="1" x14ac:dyDescent="0.25">
      <c r="A184" s="14" t="s">
        <v>136</v>
      </c>
      <c r="B184" s="15" t="s">
        <v>191</v>
      </c>
      <c r="C184" s="44" t="s">
        <v>29</v>
      </c>
      <c r="D184" s="38">
        <f>286.6/12</f>
        <v>23.883333333333336</v>
      </c>
      <c r="E184" s="70">
        <v>0</v>
      </c>
      <c r="F184" s="9">
        <f t="shared" si="51"/>
        <v>0</v>
      </c>
      <c r="G184" s="69">
        <v>0</v>
      </c>
      <c r="H184" s="9">
        <f t="shared" si="52"/>
        <v>0</v>
      </c>
      <c r="I184" s="10"/>
      <c r="J184" s="9">
        <f t="shared" si="38"/>
        <v>0</v>
      </c>
      <c r="K184" s="11"/>
      <c r="L184" s="9">
        <f t="shared" si="39"/>
        <v>0</v>
      </c>
      <c r="M184" s="10"/>
      <c r="N184" s="9">
        <f t="shared" si="53"/>
        <v>0</v>
      </c>
      <c r="O184" s="10"/>
      <c r="P184" s="9">
        <f t="shared" si="40"/>
        <v>0</v>
      </c>
      <c r="Q184" s="10"/>
      <c r="R184" s="9">
        <f t="shared" si="41"/>
        <v>0</v>
      </c>
      <c r="S184" s="10"/>
      <c r="T184" s="9">
        <f t="shared" si="42"/>
        <v>0</v>
      </c>
      <c r="U184" s="11"/>
      <c r="V184" s="9">
        <f t="shared" si="43"/>
        <v>0</v>
      </c>
      <c r="W184" s="11"/>
      <c r="X184" s="9">
        <f t="shared" si="44"/>
        <v>0</v>
      </c>
      <c r="Y184" s="10"/>
      <c r="Z184" s="9">
        <f t="shared" si="54"/>
        <v>0</v>
      </c>
      <c r="AA184" s="11"/>
      <c r="AB184" s="9">
        <f t="shared" si="55"/>
        <v>0</v>
      </c>
      <c r="AC184" s="11"/>
      <c r="AD184" s="9">
        <f t="shared" si="45"/>
        <v>0</v>
      </c>
      <c r="AE184" s="11"/>
      <c r="AF184" s="9">
        <f t="shared" si="46"/>
        <v>0</v>
      </c>
      <c r="AG184" s="11"/>
      <c r="AH184" s="9">
        <f t="shared" si="47"/>
        <v>0</v>
      </c>
      <c r="AI184" s="11"/>
      <c r="AJ184" s="9">
        <f t="shared" si="48"/>
        <v>0</v>
      </c>
      <c r="AK184" s="11"/>
      <c r="AL184" s="9">
        <f t="shared" si="49"/>
        <v>0</v>
      </c>
      <c r="AM184" s="10"/>
      <c r="AN184" s="12">
        <f t="shared" si="50"/>
        <v>0</v>
      </c>
      <c r="AO184" s="13">
        <f t="shared" si="56"/>
        <v>0</v>
      </c>
    </row>
    <row r="185" spans="1:41" hidden="1" x14ac:dyDescent="0.25">
      <c r="A185" s="14" t="s">
        <v>136</v>
      </c>
      <c r="B185" s="15" t="s">
        <v>192</v>
      </c>
      <c r="C185" s="44" t="s">
        <v>193</v>
      </c>
      <c r="D185" s="56">
        <f>191.28/12</f>
        <v>15.94</v>
      </c>
      <c r="E185" s="70">
        <v>0</v>
      </c>
      <c r="F185" s="9">
        <f t="shared" si="51"/>
        <v>0</v>
      </c>
      <c r="G185" s="69">
        <v>0</v>
      </c>
      <c r="H185" s="9">
        <f t="shared" si="52"/>
        <v>0</v>
      </c>
      <c r="I185" s="10"/>
      <c r="J185" s="9">
        <f t="shared" si="38"/>
        <v>0</v>
      </c>
      <c r="K185" s="11"/>
      <c r="L185" s="9">
        <f t="shared" si="39"/>
        <v>0</v>
      </c>
      <c r="M185" s="10"/>
      <c r="N185" s="9">
        <f t="shared" si="53"/>
        <v>0</v>
      </c>
      <c r="O185" s="10"/>
      <c r="P185" s="9">
        <f t="shared" si="40"/>
        <v>0</v>
      </c>
      <c r="Q185" s="10"/>
      <c r="R185" s="9">
        <f t="shared" si="41"/>
        <v>0</v>
      </c>
      <c r="S185" s="10"/>
      <c r="T185" s="9">
        <f t="shared" si="42"/>
        <v>0</v>
      </c>
      <c r="U185" s="11"/>
      <c r="V185" s="9">
        <f t="shared" si="43"/>
        <v>0</v>
      </c>
      <c r="W185" s="11"/>
      <c r="X185" s="9">
        <f t="shared" si="44"/>
        <v>0</v>
      </c>
      <c r="Y185" s="10"/>
      <c r="Z185" s="9">
        <f t="shared" si="54"/>
        <v>0</v>
      </c>
      <c r="AA185" s="11"/>
      <c r="AB185" s="9">
        <f t="shared" si="55"/>
        <v>0</v>
      </c>
      <c r="AC185" s="11"/>
      <c r="AD185" s="9">
        <f t="shared" si="45"/>
        <v>0</v>
      </c>
      <c r="AE185" s="11"/>
      <c r="AF185" s="9">
        <f t="shared" si="46"/>
        <v>0</v>
      </c>
      <c r="AG185" s="11"/>
      <c r="AH185" s="9">
        <f t="shared" si="47"/>
        <v>0</v>
      </c>
      <c r="AI185" s="11"/>
      <c r="AJ185" s="9">
        <f t="shared" si="48"/>
        <v>0</v>
      </c>
      <c r="AK185" s="11"/>
      <c r="AL185" s="9">
        <f t="shared" si="49"/>
        <v>0</v>
      </c>
      <c r="AM185" s="10"/>
      <c r="AN185" s="12">
        <f t="shared" si="50"/>
        <v>0</v>
      </c>
      <c r="AO185" s="13">
        <f t="shared" si="56"/>
        <v>0</v>
      </c>
    </row>
    <row r="186" spans="1:41" hidden="1" x14ac:dyDescent="0.25">
      <c r="A186" s="14" t="s">
        <v>136</v>
      </c>
      <c r="B186" s="15" t="s">
        <v>544</v>
      </c>
      <c r="C186" s="44" t="s">
        <v>29</v>
      </c>
      <c r="D186" s="56">
        <f>116.28/12</f>
        <v>9.69</v>
      </c>
      <c r="E186" s="70">
        <v>0</v>
      </c>
      <c r="F186" s="9">
        <f t="shared" si="51"/>
        <v>0</v>
      </c>
      <c r="G186" s="69">
        <v>0</v>
      </c>
      <c r="H186" s="9">
        <f t="shared" si="52"/>
        <v>0</v>
      </c>
      <c r="I186" s="10"/>
      <c r="J186" s="9">
        <f t="shared" si="38"/>
        <v>0</v>
      </c>
      <c r="K186" s="11"/>
      <c r="L186" s="9">
        <f t="shared" si="39"/>
        <v>0</v>
      </c>
      <c r="M186" s="11"/>
      <c r="N186" s="9">
        <f t="shared" si="53"/>
        <v>0</v>
      </c>
      <c r="O186" s="10"/>
      <c r="P186" s="9">
        <f t="shared" si="40"/>
        <v>0</v>
      </c>
      <c r="Q186" s="10"/>
      <c r="R186" s="9">
        <f t="shared" si="41"/>
        <v>0</v>
      </c>
      <c r="S186" s="10"/>
      <c r="T186" s="9">
        <f t="shared" si="42"/>
        <v>0</v>
      </c>
      <c r="U186" s="11"/>
      <c r="V186" s="9">
        <f t="shared" si="43"/>
        <v>0</v>
      </c>
      <c r="W186" s="11"/>
      <c r="X186" s="9">
        <f t="shared" si="44"/>
        <v>0</v>
      </c>
      <c r="Y186" s="10"/>
      <c r="Z186" s="9">
        <f t="shared" si="54"/>
        <v>0</v>
      </c>
      <c r="AA186" s="11"/>
      <c r="AB186" s="9">
        <f t="shared" si="55"/>
        <v>0</v>
      </c>
      <c r="AC186" s="11"/>
      <c r="AD186" s="9">
        <f t="shared" si="45"/>
        <v>0</v>
      </c>
      <c r="AE186" s="11"/>
      <c r="AF186" s="9">
        <f t="shared" si="46"/>
        <v>0</v>
      </c>
      <c r="AG186" s="11"/>
      <c r="AH186" s="9">
        <f t="shared" si="47"/>
        <v>0</v>
      </c>
      <c r="AI186" s="11"/>
      <c r="AJ186" s="9">
        <f t="shared" si="48"/>
        <v>0</v>
      </c>
      <c r="AK186" s="11"/>
      <c r="AL186" s="9">
        <f t="shared" si="49"/>
        <v>0</v>
      </c>
      <c r="AM186" s="10"/>
      <c r="AN186" s="12">
        <f t="shared" si="50"/>
        <v>0</v>
      </c>
      <c r="AO186" s="13">
        <f t="shared" si="56"/>
        <v>0</v>
      </c>
    </row>
    <row r="187" spans="1:41" hidden="1" x14ac:dyDescent="0.25">
      <c r="A187" s="14" t="s">
        <v>136</v>
      </c>
      <c r="B187" s="15" t="s">
        <v>194</v>
      </c>
      <c r="C187" s="44" t="s">
        <v>29</v>
      </c>
      <c r="D187" s="56">
        <f>171.48/12</f>
        <v>14.29</v>
      </c>
      <c r="E187" s="70">
        <v>0</v>
      </c>
      <c r="F187" s="9">
        <f t="shared" si="51"/>
        <v>0</v>
      </c>
      <c r="G187" s="69">
        <v>0</v>
      </c>
      <c r="H187" s="9">
        <f t="shared" si="52"/>
        <v>0</v>
      </c>
      <c r="I187" s="10"/>
      <c r="J187" s="9">
        <f t="shared" si="38"/>
        <v>0</v>
      </c>
      <c r="K187" s="11"/>
      <c r="L187" s="9">
        <f t="shared" si="39"/>
        <v>0</v>
      </c>
      <c r="M187" s="71">
        <f>8*12</f>
        <v>96</v>
      </c>
      <c r="N187" s="9">
        <f t="shared" si="53"/>
        <v>1591.3343999999997</v>
      </c>
      <c r="O187" s="10"/>
      <c r="P187" s="9">
        <f t="shared" si="40"/>
        <v>0</v>
      </c>
      <c r="Q187" s="10"/>
      <c r="R187" s="9">
        <f t="shared" si="41"/>
        <v>0</v>
      </c>
      <c r="S187" s="10"/>
      <c r="T187" s="9">
        <f t="shared" si="42"/>
        <v>0</v>
      </c>
      <c r="U187" s="11"/>
      <c r="V187" s="9">
        <f t="shared" si="43"/>
        <v>0</v>
      </c>
      <c r="W187" s="11"/>
      <c r="X187" s="9">
        <f t="shared" si="44"/>
        <v>0</v>
      </c>
      <c r="Y187" s="10"/>
      <c r="Z187" s="9">
        <f t="shared" si="54"/>
        <v>0</v>
      </c>
      <c r="AA187" s="11"/>
      <c r="AB187" s="9">
        <f t="shared" si="55"/>
        <v>0</v>
      </c>
      <c r="AC187" s="11"/>
      <c r="AD187" s="9">
        <f t="shared" si="45"/>
        <v>0</v>
      </c>
      <c r="AE187" s="11"/>
      <c r="AF187" s="9">
        <f t="shared" si="46"/>
        <v>0</v>
      </c>
      <c r="AG187" s="11"/>
      <c r="AH187" s="9">
        <f t="shared" si="47"/>
        <v>0</v>
      </c>
      <c r="AI187" s="11">
        <f>24+12</f>
        <v>36</v>
      </c>
      <c r="AJ187" s="9">
        <f t="shared" si="48"/>
        <v>596.7503999999999</v>
      </c>
      <c r="AK187" s="11"/>
      <c r="AL187" s="9">
        <f t="shared" si="49"/>
        <v>0</v>
      </c>
      <c r="AM187" s="10"/>
      <c r="AN187" s="12">
        <f t="shared" si="50"/>
        <v>0</v>
      </c>
      <c r="AO187" s="13">
        <f t="shared" si="56"/>
        <v>1591.3343999999997</v>
      </c>
    </row>
    <row r="188" spans="1:41" ht="14.25" hidden="1" customHeight="1" x14ac:dyDescent="0.25">
      <c r="A188" s="14" t="s">
        <v>136</v>
      </c>
      <c r="B188" s="15" t="s">
        <v>543</v>
      </c>
      <c r="C188" s="44" t="s">
        <v>29</v>
      </c>
      <c r="D188" s="56">
        <f>116.28/12</f>
        <v>9.69</v>
      </c>
      <c r="E188" s="70">
        <v>0</v>
      </c>
      <c r="F188" s="9">
        <f t="shared" si="51"/>
        <v>0</v>
      </c>
      <c r="G188" s="69">
        <v>0</v>
      </c>
      <c r="H188" s="9">
        <f t="shared" si="52"/>
        <v>0</v>
      </c>
      <c r="I188" s="10"/>
      <c r="J188" s="9">
        <f t="shared" si="38"/>
        <v>0</v>
      </c>
      <c r="K188" s="11"/>
      <c r="L188" s="9">
        <f t="shared" si="39"/>
        <v>0</v>
      </c>
      <c r="M188" s="11"/>
      <c r="N188" s="9">
        <f t="shared" si="53"/>
        <v>0</v>
      </c>
      <c r="O188" s="10"/>
      <c r="P188" s="9">
        <f t="shared" si="40"/>
        <v>0</v>
      </c>
      <c r="Q188" s="10"/>
      <c r="R188" s="9">
        <f t="shared" si="41"/>
        <v>0</v>
      </c>
      <c r="S188" s="10"/>
      <c r="T188" s="9">
        <f t="shared" si="42"/>
        <v>0</v>
      </c>
      <c r="U188" s="11"/>
      <c r="V188" s="9">
        <f t="shared" si="43"/>
        <v>0</v>
      </c>
      <c r="W188" s="11"/>
      <c r="X188" s="9">
        <f t="shared" si="44"/>
        <v>0</v>
      </c>
      <c r="Y188" s="10"/>
      <c r="Z188" s="9">
        <f t="shared" si="54"/>
        <v>0</v>
      </c>
      <c r="AA188" s="11"/>
      <c r="AB188" s="9">
        <f t="shared" si="55"/>
        <v>0</v>
      </c>
      <c r="AC188" s="11"/>
      <c r="AD188" s="9">
        <f t="shared" si="45"/>
        <v>0</v>
      </c>
      <c r="AE188" s="11"/>
      <c r="AF188" s="9">
        <f t="shared" si="46"/>
        <v>0</v>
      </c>
      <c r="AG188" s="11"/>
      <c r="AH188" s="9">
        <f t="shared" si="47"/>
        <v>0</v>
      </c>
      <c r="AI188" s="11"/>
      <c r="AJ188" s="9">
        <f t="shared" si="48"/>
        <v>0</v>
      </c>
      <c r="AK188" s="11"/>
      <c r="AL188" s="9">
        <f t="shared" si="49"/>
        <v>0</v>
      </c>
      <c r="AM188" s="10"/>
      <c r="AN188" s="12">
        <f t="shared" si="50"/>
        <v>0</v>
      </c>
      <c r="AO188" s="13">
        <f t="shared" si="56"/>
        <v>0</v>
      </c>
    </row>
    <row r="189" spans="1:41" hidden="1" x14ac:dyDescent="0.25">
      <c r="A189" s="14" t="s">
        <v>136</v>
      </c>
      <c r="B189" s="15" t="s">
        <v>195</v>
      </c>
      <c r="C189" s="44" t="s">
        <v>29</v>
      </c>
      <c r="D189" s="56">
        <f>171.48/12</f>
        <v>14.29</v>
      </c>
      <c r="E189" s="70">
        <v>12</v>
      </c>
      <c r="F189" s="9">
        <f t="shared" si="51"/>
        <v>171.48</v>
      </c>
      <c r="G189" s="69">
        <v>0</v>
      </c>
      <c r="H189" s="9">
        <f t="shared" si="52"/>
        <v>0</v>
      </c>
      <c r="I189" s="10"/>
      <c r="J189" s="9">
        <f t="shared" si="38"/>
        <v>0</v>
      </c>
      <c r="K189" s="11"/>
      <c r="L189" s="9">
        <f t="shared" si="39"/>
        <v>0</v>
      </c>
      <c r="M189" s="71">
        <f>8*12</f>
        <v>96</v>
      </c>
      <c r="N189" s="9">
        <f t="shared" si="53"/>
        <v>1591.3343999999997</v>
      </c>
      <c r="O189" s="10"/>
      <c r="P189" s="9">
        <f t="shared" si="40"/>
        <v>0</v>
      </c>
      <c r="Q189" s="10"/>
      <c r="R189" s="9">
        <f t="shared" si="41"/>
        <v>0</v>
      </c>
      <c r="S189" s="10"/>
      <c r="T189" s="9">
        <f t="shared" si="42"/>
        <v>0</v>
      </c>
      <c r="U189" s="11"/>
      <c r="V189" s="9">
        <f t="shared" si="43"/>
        <v>0</v>
      </c>
      <c r="W189" s="11"/>
      <c r="X189" s="9">
        <f t="shared" si="44"/>
        <v>0</v>
      </c>
      <c r="Y189" s="10"/>
      <c r="Z189" s="9">
        <f t="shared" si="54"/>
        <v>0</v>
      </c>
      <c r="AA189" s="11"/>
      <c r="AB189" s="9">
        <f t="shared" si="55"/>
        <v>0</v>
      </c>
      <c r="AC189" s="11"/>
      <c r="AD189" s="9">
        <f t="shared" si="45"/>
        <v>0</v>
      </c>
      <c r="AE189" s="11"/>
      <c r="AF189" s="9">
        <f>(AE189*D189)*1.16</f>
        <v>0</v>
      </c>
      <c r="AG189" s="71">
        <v>12</v>
      </c>
      <c r="AH189" s="9">
        <f t="shared" si="47"/>
        <v>198.91679999999997</v>
      </c>
      <c r="AI189" s="11"/>
      <c r="AJ189" s="9">
        <f t="shared" si="48"/>
        <v>0</v>
      </c>
      <c r="AK189" s="11"/>
      <c r="AL189" s="9">
        <f t="shared" si="49"/>
        <v>0</v>
      </c>
      <c r="AM189" s="10"/>
      <c r="AN189" s="12">
        <f t="shared" si="50"/>
        <v>0</v>
      </c>
      <c r="AO189" s="13">
        <f t="shared" si="56"/>
        <v>1961.7311999999997</v>
      </c>
    </row>
    <row r="190" spans="1:41" hidden="1" x14ac:dyDescent="0.25">
      <c r="A190" s="14" t="s">
        <v>136</v>
      </c>
      <c r="B190" s="15" t="s">
        <v>196</v>
      </c>
      <c r="C190" s="44" t="s">
        <v>29</v>
      </c>
      <c r="D190" s="56">
        <f>130.08/12</f>
        <v>10.840000000000002</v>
      </c>
      <c r="E190" s="70">
        <v>0</v>
      </c>
      <c r="F190" s="9">
        <f t="shared" si="51"/>
        <v>0</v>
      </c>
      <c r="G190" s="69">
        <v>0</v>
      </c>
      <c r="H190" s="9">
        <f t="shared" si="52"/>
        <v>0</v>
      </c>
      <c r="I190" s="10"/>
      <c r="J190" s="9">
        <f t="shared" si="38"/>
        <v>0</v>
      </c>
      <c r="K190" s="11"/>
      <c r="L190" s="9">
        <f t="shared" si="39"/>
        <v>0</v>
      </c>
      <c r="M190" s="10"/>
      <c r="N190" s="9">
        <f t="shared" si="53"/>
        <v>0</v>
      </c>
      <c r="O190" s="10"/>
      <c r="P190" s="9">
        <f t="shared" si="40"/>
        <v>0</v>
      </c>
      <c r="Q190" s="10"/>
      <c r="R190" s="9">
        <f t="shared" si="41"/>
        <v>0</v>
      </c>
      <c r="S190" s="10"/>
      <c r="T190" s="9">
        <f t="shared" si="42"/>
        <v>0</v>
      </c>
      <c r="U190" s="11"/>
      <c r="V190" s="9">
        <f t="shared" si="43"/>
        <v>0</v>
      </c>
      <c r="W190" s="11"/>
      <c r="X190" s="9">
        <f t="shared" si="44"/>
        <v>0</v>
      </c>
      <c r="Y190" s="10"/>
      <c r="Z190" s="9">
        <f t="shared" si="54"/>
        <v>0</v>
      </c>
      <c r="AA190" s="11"/>
      <c r="AB190" s="9">
        <f t="shared" si="55"/>
        <v>0</v>
      </c>
      <c r="AC190" s="11"/>
      <c r="AD190" s="9">
        <f t="shared" si="45"/>
        <v>0</v>
      </c>
      <c r="AE190" s="11"/>
      <c r="AF190" s="9">
        <f t="shared" si="46"/>
        <v>0</v>
      </c>
      <c r="AG190" s="11"/>
      <c r="AH190" s="9">
        <f t="shared" si="47"/>
        <v>0</v>
      </c>
      <c r="AI190" s="11"/>
      <c r="AJ190" s="9">
        <f t="shared" si="48"/>
        <v>0</v>
      </c>
      <c r="AK190" s="11"/>
      <c r="AL190" s="9">
        <f t="shared" si="49"/>
        <v>0</v>
      </c>
      <c r="AM190" s="10"/>
      <c r="AN190" s="12">
        <f t="shared" si="50"/>
        <v>0</v>
      </c>
      <c r="AO190" s="13">
        <f t="shared" si="56"/>
        <v>0</v>
      </c>
    </row>
    <row r="191" spans="1:41" hidden="1" x14ac:dyDescent="0.25">
      <c r="A191" s="14" t="s">
        <v>136</v>
      </c>
      <c r="B191" s="15" t="s">
        <v>197</v>
      </c>
      <c r="C191" s="44" t="s">
        <v>29</v>
      </c>
      <c r="D191" s="56">
        <f>130.08/12</f>
        <v>10.840000000000002</v>
      </c>
      <c r="E191" s="70">
        <v>0</v>
      </c>
      <c r="F191" s="9">
        <f t="shared" si="51"/>
        <v>0</v>
      </c>
      <c r="G191" s="69">
        <v>0</v>
      </c>
      <c r="H191" s="9">
        <f t="shared" si="52"/>
        <v>0</v>
      </c>
      <c r="I191" s="10"/>
      <c r="J191" s="9">
        <f t="shared" si="38"/>
        <v>0</v>
      </c>
      <c r="K191" s="11"/>
      <c r="L191" s="9">
        <f t="shared" si="39"/>
        <v>0</v>
      </c>
      <c r="M191" s="10"/>
      <c r="N191" s="9">
        <f t="shared" si="53"/>
        <v>0</v>
      </c>
      <c r="O191" s="10"/>
      <c r="P191" s="9">
        <f t="shared" si="40"/>
        <v>0</v>
      </c>
      <c r="Q191" s="10"/>
      <c r="R191" s="9">
        <f t="shared" si="41"/>
        <v>0</v>
      </c>
      <c r="S191" s="10"/>
      <c r="T191" s="9">
        <f t="shared" si="42"/>
        <v>0</v>
      </c>
      <c r="U191" s="11"/>
      <c r="V191" s="9">
        <f t="shared" si="43"/>
        <v>0</v>
      </c>
      <c r="W191" s="11"/>
      <c r="X191" s="9">
        <f t="shared" si="44"/>
        <v>0</v>
      </c>
      <c r="Y191" s="10"/>
      <c r="Z191" s="9">
        <f t="shared" si="54"/>
        <v>0</v>
      </c>
      <c r="AA191" s="11"/>
      <c r="AB191" s="9">
        <f t="shared" si="55"/>
        <v>0</v>
      </c>
      <c r="AC191" s="11"/>
      <c r="AD191" s="9">
        <f t="shared" si="45"/>
        <v>0</v>
      </c>
      <c r="AE191" s="11"/>
      <c r="AF191" s="9">
        <f t="shared" si="46"/>
        <v>0</v>
      </c>
      <c r="AG191" s="11"/>
      <c r="AH191" s="9">
        <f t="shared" si="47"/>
        <v>0</v>
      </c>
      <c r="AI191" s="11"/>
      <c r="AJ191" s="9">
        <f t="shared" si="48"/>
        <v>0</v>
      </c>
      <c r="AK191" s="11"/>
      <c r="AL191" s="9">
        <f t="shared" si="49"/>
        <v>0</v>
      </c>
      <c r="AM191" s="10"/>
      <c r="AN191" s="12">
        <f t="shared" si="50"/>
        <v>0</v>
      </c>
      <c r="AO191" s="13">
        <f t="shared" si="56"/>
        <v>0</v>
      </c>
    </row>
    <row r="192" spans="1:41" hidden="1" x14ac:dyDescent="0.25">
      <c r="A192" s="14" t="s">
        <v>136</v>
      </c>
      <c r="B192" s="15" t="s">
        <v>198</v>
      </c>
      <c r="C192" s="44" t="s">
        <v>193</v>
      </c>
      <c r="D192" s="56">
        <f>70/6</f>
        <v>11.666666666666666</v>
      </c>
      <c r="E192" s="70">
        <v>0</v>
      </c>
      <c r="F192" s="9">
        <f t="shared" si="51"/>
        <v>0</v>
      </c>
      <c r="G192" s="69">
        <v>0</v>
      </c>
      <c r="H192" s="9">
        <f t="shared" si="52"/>
        <v>0</v>
      </c>
      <c r="I192" s="10"/>
      <c r="J192" s="9">
        <f t="shared" si="38"/>
        <v>0</v>
      </c>
      <c r="K192" s="11"/>
      <c r="L192" s="9">
        <f t="shared" si="39"/>
        <v>0</v>
      </c>
      <c r="M192" s="10"/>
      <c r="N192" s="9">
        <f t="shared" si="53"/>
        <v>0</v>
      </c>
      <c r="O192" s="10"/>
      <c r="P192" s="9">
        <f t="shared" si="40"/>
        <v>0</v>
      </c>
      <c r="Q192" s="10"/>
      <c r="R192" s="9">
        <f t="shared" si="41"/>
        <v>0</v>
      </c>
      <c r="S192" s="10"/>
      <c r="T192" s="9">
        <f t="shared" si="42"/>
        <v>0</v>
      </c>
      <c r="U192" s="11"/>
      <c r="V192" s="9">
        <f t="shared" si="43"/>
        <v>0</v>
      </c>
      <c r="W192" s="11"/>
      <c r="X192" s="9">
        <f t="shared" si="44"/>
        <v>0</v>
      </c>
      <c r="Y192" s="10"/>
      <c r="Z192" s="9">
        <f t="shared" si="54"/>
        <v>0</v>
      </c>
      <c r="AA192" s="11"/>
      <c r="AB192" s="9">
        <f t="shared" si="55"/>
        <v>0</v>
      </c>
      <c r="AC192" s="11"/>
      <c r="AD192" s="9">
        <f t="shared" si="45"/>
        <v>0</v>
      </c>
      <c r="AE192" s="11"/>
      <c r="AF192" s="9">
        <f t="shared" si="46"/>
        <v>0</v>
      </c>
      <c r="AG192" s="11"/>
      <c r="AH192" s="9">
        <f t="shared" si="47"/>
        <v>0</v>
      </c>
      <c r="AI192" s="11"/>
      <c r="AJ192" s="9">
        <f t="shared" si="48"/>
        <v>0</v>
      </c>
      <c r="AK192" s="11"/>
      <c r="AL192" s="9">
        <f t="shared" si="49"/>
        <v>0</v>
      </c>
      <c r="AM192" s="10"/>
      <c r="AN192" s="12">
        <f t="shared" si="50"/>
        <v>0</v>
      </c>
      <c r="AO192" s="13">
        <f t="shared" si="56"/>
        <v>0</v>
      </c>
    </row>
    <row r="193" spans="1:41" hidden="1" x14ac:dyDescent="0.25">
      <c r="A193" s="14" t="s">
        <v>136</v>
      </c>
      <c r="B193" s="15" t="s">
        <v>199</v>
      </c>
      <c r="C193" s="44" t="s">
        <v>29</v>
      </c>
      <c r="D193" s="56">
        <f t="shared" ref="D193:D201" si="62">540.12/12</f>
        <v>45.01</v>
      </c>
      <c r="E193" s="70">
        <v>0</v>
      </c>
      <c r="F193" s="9">
        <f t="shared" si="51"/>
        <v>0</v>
      </c>
      <c r="G193" s="69">
        <v>0</v>
      </c>
      <c r="H193" s="9">
        <f t="shared" si="52"/>
        <v>0</v>
      </c>
      <c r="I193" s="10"/>
      <c r="J193" s="9">
        <f t="shared" si="38"/>
        <v>0</v>
      </c>
      <c r="K193" s="11"/>
      <c r="L193" s="9">
        <f t="shared" si="39"/>
        <v>0</v>
      </c>
      <c r="M193" s="10"/>
      <c r="N193" s="9">
        <f t="shared" si="53"/>
        <v>0</v>
      </c>
      <c r="O193" s="10"/>
      <c r="P193" s="9">
        <f t="shared" si="40"/>
        <v>0</v>
      </c>
      <c r="Q193" s="10"/>
      <c r="R193" s="9">
        <f t="shared" si="41"/>
        <v>0</v>
      </c>
      <c r="S193" s="10"/>
      <c r="T193" s="9">
        <f t="shared" si="42"/>
        <v>0</v>
      </c>
      <c r="U193" s="11"/>
      <c r="V193" s="9">
        <f t="shared" si="43"/>
        <v>0</v>
      </c>
      <c r="W193" s="11"/>
      <c r="X193" s="9">
        <f t="shared" si="44"/>
        <v>0</v>
      </c>
      <c r="Y193" s="10"/>
      <c r="Z193" s="9">
        <f t="shared" si="54"/>
        <v>0</v>
      </c>
      <c r="AA193" s="11"/>
      <c r="AB193" s="9">
        <f t="shared" si="55"/>
        <v>0</v>
      </c>
      <c r="AC193" s="11"/>
      <c r="AD193" s="9">
        <f t="shared" si="45"/>
        <v>0</v>
      </c>
      <c r="AE193" s="11"/>
      <c r="AF193" s="9">
        <f t="shared" si="46"/>
        <v>0</v>
      </c>
      <c r="AG193" s="11"/>
      <c r="AH193" s="9">
        <f t="shared" si="47"/>
        <v>0</v>
      </c>
      <c r="AI193" s="11"/>
      <c r="AJ193" s="9">
        <f t="shared" si="48"/>
        <v>0</v>
      </c>
      <c r="AK193" s="11"/>
      <c r="AL193" s="9">
        <f t="shared" si="49"/>
        <v>0</v>
      </c>
      <c r="AM193" s="10"/>
      <c r="AN193" s="12">
        <f t="shared" si="50"/>
        <v>0</v>
      </c>
      <c r="AO193" s="13">
        <f t="shared" si="56"/>
        <v>0</v>
      </c>
    </row>
    <row r="194" spans="1:41" hidden="1" x14ac:dyDescent="0.25">
      <c r="A194" s="14" t="s">
        <v>136</v>
      </c>
      <c r="B194" s="15" t="s">
        <v>200</v>
      </c>
      <c r="C194" s="44" t="s">
        <v>29</v>
      </c>
      <c r="D194" s="56">
        <f t="shared" si="62"/>
        <v>45.01</v>
      </c>
      <c r="E194" s="70">
        <v>0</v>
      </c>
      <c r="F194" s="9">
        <f t="shared" si="51"/>
        <v>0</v>
      </c>
      <c r="G194" s="69">
        <v>0</v>
      </c>
      <c r="H194" s="9">
        <f t="shared" si="52"/>
        <v>0</v>
      </c>
      <c r="I194" s="10"/>
      <c r="J194" s="9">
        <f t="shared" si="38"/>
        <v>0</v>
      </c>
      <c r="K194" s="11"/>
      <c r="L194" s="9">
        <f t="shared" si="39"/>
        <v>0</v>
      </c>
      <c r="M194" s="11"/>
      <c r="N194" s="9">
        <f t="shared" si="53"/>
        <v>0</v>
      </c>
      <c r="O194" s="10"/>
      <c r="P194" s="9">
        <f t="shared" si="40"/>
        <v>0</v>
      </c>
      <c r="Q194" s="10"/>
      <c r="R194" s="9">
        <f t="shared" si="41"/>
        <v>0</v>
      </c>
      <c r="S194" s="10"/>
      <c r="T194" s="9">
        <f t="shared" si="42"/>
        <v>0</v>
      </c>
      <c r="U194" s="11"/>
      <c r="V194" s="9">
        <f t="shared" si="43"/>
        <v>0</v>
      </c>
      <c r="W194" s="11"/>
      <c r="X194" s="9">
        <f t="shared" si="44"/>
        <v>0</v>
      </c>
      <c r="Y194" s="10"/>
      <c r="Z194" s="9">
        <f t="shared" si="54"/>
        <v>0</v>
      </c>
      <c r="AA194" s="11"/>
      <c r="AB194" s="9">
        <f t="shared" si="55"/>
        <v>0</v>
      </c>
      <c r="AC194" s="11"/>
      <c r="AD194" s="9">
        <f t="shared" si="45"/>
        <v>0</v>
      </c>
      <c r="AE194" s="11"/>
      <c r="AF194" s="9">
        <f t="shared" si="46"/>
        <v>0</v>
      </c>
      <c r="AG194" s="11"/>
      <c r="AH194" s="9">
        <f t="shared" si="47"/>
        <v>0</v>
      </c>
      <c r="AI194" s="11"/>
      <c r="AJ194" s="9">
        <f t="shared" si="48"/>
        <v>0</v>
      </c>
      <c r="AK194" s="11"/>
      <c r="AL194" s="9">
        <f t="shared" si="49"/>
        <v>0</v>
      </c>
      <c r="AM194" s="10"/>
      <c r="AN194" s="12">
        <f t="shared" si="50"/>
        <v>0</v>
      </c>
      <c r="AO194" s="13">
        <f t="shared" si="56"/>
        <v>0</v>
      </c>
    </row>
    <row r="195" spans="1:41" hidden="1" x14ac:dyDescent="0.25">
      <c r="A195" s="14" t="s">
        <v>136</v>
      </c>
      <c r="B195" s="15" t="s">
        <v>201</v>
      </c>
      <c r="C195" s="44" t="s">
        <v>29</v>
      </c>
      <c r="D195" s="56">
        <f t="shared" si="62"/>
        <v>45.01</v>
      </c>
      <c r="E195" s="70">
        <v>0</v>
      </c>
      <c r="F195" s="9">
        <f t="shared" si="51"/>
        <v>0</v>
      </c>
      <c r="G195" s="69">
        <v>0</v>
      </c>
      <c r="H195" s="9">
        <f t="shared" si="52"/>
        <v>0</v>
      </c>
      <c r="I195" s="10"/>
      <c r="J195" s="9">
        <f t="shared" si="38"/>
        <v>0</v>
      </c>
      <c r="K195" s="11"/>
      <c r="L195" s="9">
        <f t="shared" si="39"/>
        <v>0</v>
      </c>
      <c r="M195" s="11"/>
      <c r="N195" s="9">
        <f t="shared" si="53"/>
        <v>0</v>
      </c>
      <c r="O195" s="10"/>
      <c r="P195" s="9">
        <f t="shared" si="40"/>
        <v>0</v>
      </c>
      <c r="Q195" s="10"/>
      <c r="R195" s="9">
        <f t="shared" si="41"/>
        <v>0</v>
      </c>
      <c r="S195" s="10"/>
      <c r="T195" s="9">
        <f t="shared" si="42"/>
        <v>0</v>
      </c>
      <c r="U195" s="11"/>
      <c r="V195" s="9">
        <f t="shared" si="43"/>
        <v>0</v>
      </c>
      <c r="W195" s="11"/>
      <c r="X195" s="9">
        <f t="shared" si="44"/>
        <v>0</v>
      </c>
      <c r="Y195" s="10"/>
      <c r="Z195" s="9">
        <f t="shared" si="54"/>
        <v>0</v>
      </c>
      <c r="AA195" s="11"/>
      <c r="AB195" s="9">
        <f t="shared" si="55"/>
        <v>0</v>
      </c>
      <c r="AC195" s="11"/>
      <c r="AD195" s="9">
        <f t="shared" si="45"/>
        <v>0</v>
      </c>
      <c r="AE195" s="11"/>
      <c r="AF195" s="9">
        <f t="shared" si="46"/>
        <v>0</v>
      </c>
      <c r="AG195" s="11"/>
      <c r="AH195" s="9">
        <f t="shared" si="47"/>
        <v>0</v>
      </c>
      <c r="AI195" s="11"/>
      <c r="AJ195" s="9">
        <f t="shared" si="48"/>
        <v>0</v>
      </c>
      <c r="AK195" s="11"/>
      <c r="AL195" s="9">
        <f t="shared" si="49"/>
        <v>0</v>
      </c>
      <c r="AM195" s="10"/>
      <c r="AN195" s="12">
        <f t="shared" si="50"/>
        <v>0</v>
      </c>
      <c r="AO195" s="13">
        <f t="shared" si="56"/>
        <v>0</v>
      </c>
    </row>
    <row r="196" spans="1:41" hidden="1" x14ac:dyDescent="0.25">
      <c r="A196" s="14" t="s">
        <v>136</v>
      </c>
      <c r="B196" s="15" t="s">
        <v>202</v>
      </c>
      <c r="C196" s="44" t="s">
        <v>29</v>
      </c>
      <c r="D196" s="56">
        <f t="shared" si="62"/>
        <v>45.01</v>
      </c>
      <c r="E196" s="70">
        <v>0</v>
      </c>
      <c r="F196" s="9">
        <f t="shared" si="51"/>
        <v>0</v>
      </c>
      <c r="G196" s="69">
        <v>0</v>
      </c>
      <c r="H196" s="9">
        <f t="shared" si="52"/>
        <v>0</v>
      </c>
      <c r="I196" s="10"/>
      <c r="J196" s="9">
        <f t="shared" si="38"/>
        <v>0</v>
      </c>
      <c r="K196" s="11"/>
      <c r="L196" s="9">
        <f t="shared" si="39"/>
        <v>0</v>
      </c>
      <c r="M196" s="11"/>
      <c r="N196" s="9">
        <f t="shared" si="53"/>
        <v>0</v>
      </c>
      <c r="O196" s="10"/>
      <c r="P196" s="9">
        <f t="shared" si="40"/>
        <v>0</v>
      </c>
      <c r="Q196" s="10"/>
      <c r="R196" s="9">
        <f t="shared" si="41"/>
        <v>0</v>
      </c>
      <c r="S196" s="10"/>
      <c r="T196" s="9">
        <f t="shared" si="42"/>
        <v>0</v>
      </c>
      <c r="U196" s="11"/>
      <c r="V196" s="9">
        <f t="shared" si="43"/>
        <v>0</v>
      </c>
      <c r="W196" s="11"/>
      <c r="X196" s="9">
        <f t="shared" si="44"/>
        <v>0</v>
      </c>
      <c r="Y196" s="10"/>
      <c r="Z196" s="9">
        <f t="shared" si="54"/>
        <v>0</v>
      </c>
      <c r="AA196" s="11"/>
      <c r="AB196" s="9">
        <f t="shared" si="55"/>
        <v>0</v>
      </c>
      <c r="AC196" s="11"/>
      <c r="AD196" s="9">
        <f t="shared" si="45"/>
        <v>0</v>
      </c>
      <c r="AE196" s="11"/>
      <c r="AF196" s="9">
        <f t="shared" si="46"/>
        <v>0</v>
      </c>
      <c r="AG196" s="11"/>
      <c r="AH196" s="9">
        <f t="shared" si="47"/>
        <v>0</v>
      </c>
      <c r="AI196" s="11"/>
      <c r="AJ196" s="9">
        <f t="shared" si="48"/>
        <v>0</v>
      </c>
      <c r="AK196" s="11"/>
      <c r="AL196" s="9">
        <f t="shared" si="49"/>
        <v>0</v>
      </c>
      <c r="AM196" s="10"/>
      <c r="AN196" s="12">
        <f t="shared" si="50"/>
        <v>0</v>
      </c>
      <c r="AO196" s="13">
        <f t="shared" si="56"/>
        <v>0</v>
      </c>
    </row>
    <row r="197" spans="1:41" hidden="1" x14ac:dyDescent="0.25">
      <c r="A197" s="14" t="s">
        <v>136</v>
      </c>
      <c r="B197" s="15" t="s">
        <v>203</v>
      </c>
      <c r="C197" s="44" t="s">
        <v>29</v>
      </c>
      <c r="D197" s="56">
        <f t="shared" si="62"/>
        <v>45.01</v>
      </c>
      <c r="E197" s="70">
        <v>0</v>
      </c>
      <c r="F197" s="9">
        <f t="shared" si="51"/>
        <v>0</v>
      </c>
      <c r="G197" s="69">
        <v>0</v>
      </c>
      <c r="H197" s="9">
        <f t="shared" si="52"/>
        <v>0</v>
      </c>
      <c r="I197" s="10"/>
      <c r="J197" s="9">
        <f t="shared" si="38"/>
        <v>0</v>
      </c>
      <c r="K197" s="11"/>
      <c r="L197" s="9">
        <f t="shared" si="39"/>
        <v>0</v>
      </c>
      <c r="M197" s="11"/>
      <c r="N197" s="9">
        <f t="shared" si="53"/>
        <v>0</v>
      </c>
      <c r="O197" s="10"/>
      <c r="P197" s="9">
        <f t="shared" si="40"/>
        <v>0</v>
      </c>
      <c r="Q197" s="10"/>
      <c r="R197" s="9">
        <f t="shared" si="41"/>
        <v>0</v>
      </c>
      <c r="S197" s="10"/>
      <c r="T197" s="9">
        <f t="shared" si="42"/>
        <v>0</v>
      </c>
      <c r="U197" s="11"/>
      <c r="V197" s="9">
        <f t="shared" si="43"/>
        <v>0</v>
      </c>
      <c r="W197" s="11"/>
      <c r="X197" s="9">
        <f t="shared" si="44"/>
        <v>0</v>
      </c>
      <c r="Y197" s="10"/>
      <c r="Z197" s="9">
        <f t="shared" si="54"/>
        <v>0</v>
      </c>
      <c r="AA197" s="11"/>
      <c r="AB197" s="9">
        <f t="shared" si="55"/>
        <v>0</v>
      </c>
      <c r="AC197" s="11"/>
      <c r="AD197" s="9">
        <f t="shared" si="45"/>
        <v>0</v>
      </c>
      <c r="AE197" s="11"/>
      <c r="AF197" s="9">
        <f t="shared" si="46"/>
        <v>0</v>
      </c>
      <c r="AG197" s="11"/>
      <c r="AH197" s="9">
        <f t="shared" si="47"/>
        <v>0</v>
      </c>
      <c r="AI197" s="11"/>
      <c r="AJ197" s="9">
        <f t="shared" si="48"/>
        <v>0</v>
      </c>
      <c r="AK197" s="11"/>
      <c r="AL197" s="9">
        <f t="shared" si="49"/>
        <v>0</v>
      </c>
      <c r="AM197" s="10"/>
      <c r="AN197" s="12">
        <f t="shared" si="50"/>
        <v>0</v>
      </c>
      <c r="AO197" s="13">
        <f t="shared" si="56"/>
        <v>0</v>
      </c>
    </row>
    <row r="198" spans="1:41" hidden="1" x14ac:dyDescent="0.25">
      <c r="A198" s="14" t="s">
        <v>136</v>
      </c>
      <c r="B198" s="15" t="s">
        <v>204</v>
      </c>
      <c r="C198" s="44" t="s">
        <v>29</v>
      </c>
      <c r="D198" s="56">
        <f t="shared" si="62"/>
        <v>45.01</v>
      </c>
      <c r="E198" s="70">
        <v>0</v>
      </c>
      <c r="F198" s="9">
        <f t="shared" si="51"/>
        <v>0</v>
      </c>
      <c r="G198" s="69">
        <v>0</v>
      </c>
      <c r="H198" s="9">
        <f t="shared" si="52"/>
        <v>0</v>
      </c>
      <c r="I198" s="10"/>
      <c r="J198" s="9">
        <f t="shared" si="38"/>
        <v>0</v>
      </c>
      <c r="K198" s="11"/>
      <c r="L198" s="9">
        <f t="shared" si="39"/>
        <v>0</v>
      </c>
      <c r="M198" s="11"/>
      <c r="N198" s="9">
        <f t="shared" si="53"/>
        <v>0</v>
      </c>
      <c r="O198" s="10"/>
      <c r="P198" s="9">
        <f t="shared" si="40"/>
        <v>0</v>
      </c>
      <c r="Q198" s="10"/>
      <c r="R198" s="9">
        <f t="shared" si="41"/>
        <v>0</v>
      </c>
      <c r="S198" s="10"/>
      <c r="T198" s="9">
        <f t="shared" si="42"/>
        <v>0</v>
      </c>
      <c r="U198" s="11"/>
      <c r="V198" s="9">
        <f t="shared" si="43"/>
        <v>0</v>
      </c>
      <c r="W198" s="11"/>
      <c r="X198" s="9">
        <f t="shared" si="44"/>
        <v>0</v>
      </c>
      <c r="Y198" s="10"/>
      <c r="Z198" s="9">
        <f t="shared" si="54"/>
        <v>0</v>
      </c>
      <c r="AA198" s="11"/>
      <c r="AB198" s="9">
        <f t="shared" si="55"/>
        <v>0</v>
      </c>
      <c r="AC198" s="11"/>
      <c r="AD198" s="9">
        <f t="shared" si="45"/>
        <v>0</v>
      </c>
      <c r="AE198" s="11"/>
      <c r="AF198" s="9">
        <f t="shared" si="46"/>
        <v>0</v>
      </c>
      <c r="AG198" s="11"/>
      <c r="AH198" s="9">
        <f t="shared" si="47"/>
        <v>0</v>
      </c>
      <c r="AI198" s="11"/>
      <c r="AJ198" s="9">
        <f t="shared" ref="AJ198:AJ261" si="63">(AI198*D198)*1.16</f>
        <v>0</v>
      </c>
      <c r="AK198" s="11"/>
      <c r="AL198" s="9">
        <f t="shared" ref="AL198:AL261" si="64">(AK198*D198)*1.16</f>
        <v>0</v>
      </c>
      <c r="AM198" s="10"/>
      <c r="AN198" s="12">
        <f t="shared" si="50"/>
        <v>0</v>
      </c>
      <c r="AO198" s="13">
        <f t="shared" si="56"/>
        <v>0</v>
      </c>
    </row>
    <row r="199" spans="1:41" hidden="1" x14ac:dyDescent="0.25">
      <c r="A199" s="14" t="s">
        <v>136</v>
      </c>
      <c r="B199" s="15" t="s">
        <v>205</v>
      </c>
      <c r="C199" s="44" t="s">
        <v>29</v>
      </c>
      <c r="D199" s="56">
        <f t="shared" si="62"/>
        <v>45.01</v>
      </c>
      <c r="E199" s="70">
        <v>0</v>
      </c>
      <c r="F199" s="9">
        <f t="shared" si="51"/>
        <v>0</v>
      </c>
      <c r="G199" s="69">
        <v>0</v>
      </c>
      <c r="H199" s="9">
        <f t="shared" si="52"/>
        <v>0</v>
      </c>
      <c r="I199" s="10"/>
      <c r="J199" s="9">
        <f t="shared" si="38"/>
        <v>0</v>
      </c>
      <c r="K199" s="11"/>
      <c r="L199" s="9">
        <f t="shared" si="39"/>
        <v>0</v>
      </c>
      <c r="M199" s="11"/>
      <c r="N199" s="9">
        <f t="shared" si="53"/>
        <v>0</v>
      </c>
      <c r="O199" s="10"/>
      <c r="P199" s="9">
        <f t="shared" si="40"/>
        <v>0</v>
      </c>
      <c r="Q199" s="10"/>
      <c r="R199" s="9">
        <f t="shared" si="41"/>
        <v>0</v>
      </c>
      <c r="S199" s="10"/>
      <c r="T199" s="9">
        <f t="shared" si="42"/>
        <v>0</v>
      </c>
      <c r="U199" s="11"/>
      <c r="V199" s="9">
        <f t="shared" si="43"/>
        <v>0</v>
      </c>
      <c r="W199" s="11"/>
      <c r="X199" s="9">
        <f t="shared" si="44"/>
        <v>0</v>
      </c>
      <c r="Y199" s="10"/>
      <c r="Z199" s="9">
        <f t="shared" si="54"/>
        <v>0</v>
      </c>
      <c r="AA199" s="11"/>
      <c r="AB199" s="9">
        <f t="shared" si="55"/>
        <v>0</v>
      </c>
      <c r="AC199" s="11"/>
      <c r="AD199" s="9">
        <f t="shared" si="45"/>
        <v>0</v>
      </c>
      <c r="AE199" s="11"/>
      <c r="AF199" s="9">
        <f t="shared" si="46"/>
        <v>0</v>
      </c>
      <c r="AG199" s="11"/>
      <c r="AH199" s="9">
        <f t="shared" si="47"/>
        <v>0</v>
      </c>
      <c r="AI199" s="11"/>
      <c r="AJ199" s="9">
        <f t="shared" si="63"/>
        <v>0</v>
      </c>
      <c r="AK199" s="11"/>
      <c r="AL199" s="9">
        <f t="shared" si="64"/>
        <v>0</v>
      </c>
      <c r="AM199" s="10"/>
      <c r="AN199" s="12">
        <f t="shared" si="50"/>
        <v>0</v>
      </c>
      <c r="AO199" s="13">
        <f t="shared" si="56"/>
        <v>0</v>
      </c>
    </row>
    <row r="200" spans="1:41" hidden="1" x14ac:dyDescent="0.25">
      <c r="A200" s="14" t="s">
        <v>136</v>
      </c>
      <c r="B200" s="15" t="s">
        <v>206</v>
      </c>
      <c r="C200" s="44" t="s">
        <v>29</v>
      </c>
      <c r="D200" s="56">
        <f t="shared" si="62"/>
        <v>45.01</v>
      </c>
      <c r="E200" s="70">
        <v>0</v>
      </c>
      <c r="F200" s="9">
        <f t="shared" si="51"/>
        <v>0</v>
      </c>
      <c r="G200" s="69">
        <v>0</v>
      </c>
      <c r="H200" s="9">
        <f t="shared" si="52"/>
        <v>0</v>
      </c>
      <c r="I200" s="10"/>
      <c r="J200" s="9">
        <f t="shared" si="38"/>
        <v>0</v>
      </c>
      <c r="K200" s="11"/>
      <c r="L200" s="9">
        <f t="shared" si="39"/>
        <v>0</v>
      </c>
      <c r="M200" s="11"/>
      <c r="N200" s="9">
        <f t="shared" si="53"/>
        <v>0</v>
      </c>
      <c r="O200" s="10"/>
      <c r="P200" s="9">
        <f t="shared" si="40"/>
        <v>0</v>
      </c>
      <c r="Q200" s="10"/>
      <c r="R200" s="9">
        <f t="shared" si="41"/>
        <v>0</v>
      </c>
      <c r="S200" s="10"/>
      <c r="T200" s="9">
        <f t="shared" si="42"/>
        <v>0</v>
      </c>
      <c r="U200" s="11"/>
      <c r="V200" s="9">
        <f t="shared" si="43"/>
        <v>0</v>
      </c>
      <c r="W200" s="11"/>
      <c r="X200" s="9">
        <f t="shared" si="44"/>
        <v>0</v>
      </c>
      <c r="Y200" s="10"/>
      <c r="Z200" s="9">
        <f t="shared" si="54"/>
        <v>0</v>
      </c>
      <c r="AA200" s="11"/>
      <c r="AB200" s="9">
        <f t="shared" si="55"/>
        <v>0</v>
      </c>
      <c r="AC200" s="11"/>
      <c r="AD200" s="9">
        <f t="shared" si="45"/>
        <v>0</v>
      </c>
      <c r="AE200" s="11"/>
      <c r="AF200" s="9">
        <f t="shared" si="46"/>
        <v>0</v>
      </c>
      <c r="AG200" s="11"/>
      <c r="AH200" s="9">
        <f t="shared" si="47"/>
        <v>0</v>
      </c>
      <c r="AI200" s="11"/>
      <c r="AJ200" s="9">
        <f t="shared" si="63"/>
        <v>0</v>
      </c>
      <c r="AK200" s="11"/>
      <c r="AL200" s="9">
        <f t="shared" si="64"/>
        <v>0</v>
      </c>
      <c r="AM200" s="10"/>
      <c r="AN200" s="12">
        <f t="shared" si="50"/>
        <v>0</v>
      </c>
      <c r="AO200" s="13">
        <f t="shared" si="56"/>
        <v>0</v>
      </c>
    </row>
    <row r="201" spans="1:41" hidden="1" x14ac:dyDescent="0.25">
      <c r="A201" s="14" t="s">
        <v>136</v>
      </c>
      <c r="B201" s="15" t="s">
        <v>207</v>
      </c>
      <c r="C201" s="44" t="s">
        <v>29</v>
      </c>
      <c r="D201" s="56">
        <f t="shared" si="62"/>
        <v>45.01</v>
      </c>
      <c r="E201" s="70">
        <v>0</v>
      </c>
      <c r="F201" s="9">
        <f t="shared" si="51"/>
        <v>0</v>
      </c>
      <c r="G201" s="69">
        <v>0</v>
      </c>
      <c r="H201" s="9">
        <f t="shared" si="52"/>
        <v>0</v>
      </c>
      <c r="I201" s="10"/>
      <c r="J201" s="9">
        <f t="shared" si="38"/>
        <v>0</v>
      </c>
      <c r="K201" s="11"/>
      <c r="L201" s="9">
        <f t="shared" si="39"/>
        <v>0</v>
      </c>
      <c r="M201" s="11"/>
      <c r="N201" s="9">
        <f t="shared" si="53"/>
        <v>0</v>
      </c>
      <c r="O201" s="10"/>
      <c r="P201" s="9">
        <f t="shared" si="40"/>
        <v>0</v>
      </c>
      <c r="Q201" s="10"/>
      <c r="R201" s="9">
        <f t="shared" si="41"/>
        <v>0</v>
      </c>
      <c r="S201" s="10"/>
      <c r="T201" s="9">
        <f t="shared" si="42"/>
        <v>0</v>
      </c>
      <c r="U201" s="11"/>
      <c r="V201" s="9">
        <f t="shared" si="43"/>
        <v>0</v>
      </c>
      <c r="W201" s="11"/>
      <c r="X201" s="9">
        <f t="shared" si="44"/>
        <v>0</v>
      </c>
      <c r="Y201" s="10"/>
      <c r="Z201" s="9">
        <f t="shared" si="54"/>
        <v>0</v>
      </c>
      <c r="AA201" s="11"/>
      <c r="AB201" s="9">
        <f t="shared" si="55"/>
        <v>0</v>
      </c>
      <c r="AC201" s="11"/>
      <c r="AD201" s="9">
        <f t="shared" si="45"/>
        <v>0</v>
      </c>
      <c r="AE201" s="11"/>
      <c r="AF201" s="9">
        <f t="shared" si="46"/>
        <v>0</v>
      </c>
      <c r="AG201" s="11"/>
      <c r="AH201" s="9">
        <f t="shared" si="47"/>
        <v>0</v>
      </c>
      <c r="AI201" s="11"/>
      <c r="AJ201" s="9">
        <f t="shared" si="63"/>
        <v>0</v>
      </c>
      <c r="AK201" s="11"/>
      <c r="AL201" s="9">
        <f t="shared" si="64"/>
        <v>0</v>
      </c>
      <c r="AM201" s="10"/>
      <c r="AN201" s="12">
        <f t="shared" si="50"/>
        <v>0</v>
      </c>
      <c r="AO201" s="13">
        <f t="shared" si="56"/>
        <v>0</v>
      </c>
    </row>
    <row r="202" spans="1:41" hidden="1" x14ac:dyDescent="0.25">
      <c r="A202" s="14" t="s">
        <v>208</v>
      </c>
      <c r="B202" s="15" t="s">
        <v>209</v>
      </c>
      <c r="C202" s="44" t="s">
        <v>210</v>
      </c>
      <c r="D202" s="56">
        <v>247</v>
      </c>
      <c r="E202" s="70">
        <v>0</v>
      </c>
      <c r="F202" s="9">
        <f t="shared" si="51"/>
        <v>0</v>
      </c>
      <c r="G202" s="69">
        <v>0</v>
      </c>
      <c r="H202" s="9">
        <f t="shared" si="52"/>
        <v>0</v>
      </c>
      <c r="I202" s="10"/>
      <c r="J202" s="9">
        <f t="shared" ref="J202:J274" si="65">(I202*D202)*1.16</f>
        <v>0</v>
      </c>
      <c r="K202" s="11"/>
      <c r="L202" s="9">
        <f t="shared" ref="L202:L274" si="66">(K202*D202)*1.16</f>
        <v>0</v>
      </c>
      <c r="M202" s="10"/>
      <c r="N202" s="9">
        <f t="shared" si="53"/>
        <v>0</v>
      </c>
      <c r="O202" s="10"/>
      <c r="P202" s="9">
        <f t="shared" ref="P202:P274" si="67">(O202*D202)*1.16</f>
        <v>0</v>
      </c>
      <c r="Q202" s="10"/>
      <c r="R202" s="9">
        <f t="shared" ref="R202:R274" si="68">(Q202*D202)*1.16</f>
        <v>0</v>
      </c>
      <c r="S202" s="10"/>
      <c r="T202" s="9">
        <f t="shared" ref="T202:T274" si="69">(S202*D202)*1.16</f>
        <v>0</v>
      </c>
      <c r="U202" s="11"/>
      <c r="V202" s="9">
        <f t="shared" ref="V202:V274" si="70">(U202*D202)*1.16</f>
        <v>0</v>
      </c>
      <c r="W202" s="11"/>
      <c r="X202" s="9">
        <f t="shared" ref="X202:X274" si="71">(W202*D202)*1.16</f>
        <v>0</v>
      </c>
      <c r="Y202" s="10"/>
      <c r="Z202" s="9">
        <f t="shared" si="54"/>
        <v>0</v>
      </c>
      <c r="AA202" s="11"/>
      <c r="AB202" s="9">
        <f t="shared" si="55"/>
        <v>0</v>
      </c>
      <c r="AC202" s="11"/>
      <c r="AD202" s="9">
        <f t="shared" ref="AD202:AD274" si="72">(AC202*D202)*1.16</f>
        <v>0</v>
      </c>
      <c r="AE202" s="11"/>
      <c r="AF202" s="9">
        <f t="shared" ref="AF202:AF274" si="73">(AE202*D202)*1.16</f>
        <v>0</v>
      </c>
      <c r="AG202" s="11"/>
      <c r="AH202" s="9">
        <f t="shared" ref="AH202:AH274" si="74">(AG202*D202)*1.16</f>
        <v>0</v>
      </c>
      <c r="AI202" s="11"/>
      <c r="AJ202" s="9">
        <f t="shared" si="63"/>
        <v>0</v>
      </c>
      <c r="AK202" s="11"/>
      <c r="AL202" s="9">
        <f t="shared" si="64"/>
        <v>0</v>
      </c>
      <c r="AM202" s="10"/>
      <c r="AN202" s="12">
        <f t="shared" ref="AN202:AN274" si="75">(AM202*D202)*1.16</f>
        <v>0</v>
      </c>
      <c r="AO202" s="13">
        <f t="shared" si="56"/>
        <v>0</v>
      </c>
    </row>
    <row r="203" spans="1:41" hidden="1" x14ac:dyDescent="0.25">
      <c r="A203" s="14" t="s">
        <v>208</v>
      </c>
      <c r="B203" s="15" t="s">
        <v>211</v>
      </c>
      <c r="C203" s="44" t="s">
        <v>210</v>
      </c>
      <c r="D203" s="56">
        <v>247</v>
      </c>
      <c r="E203" s="70">
        <v>0</v>
      </c>
      <c r="F203" s="9">
        <f t="shared" ref="F203:F275" si="76">D203*E203</f>
        <v>0</v>
      </c>
      <c r="G203" s="69">
        <v>0</v>
      </c>
      <c r="H203" s="9">
        <f t="shared" ref="H203:H275" si="77">D203*G203</f>
        <v>0</v>
      </c>
      <c r="I203" s="10"/>
      <c r="J203" s="9">
        <f t="shared" si="65"/>
        <v>0</v>
      </c>
      <c r="K203" s="11"/>
      <c r="L203" s="9">
        <f t="shared" si="66"/>
        <v>0</v>
      </c>
      <c r="M203" s="10"/>
      <c r="N203" s="9">
        <f t="shared" ref="N203:N275" si="78">(M203*D203)*1.16</f>
        <v>0</v>
      </c>
      <c r="O203" s="10"/>
      <c r="P203" s="9">
        <f t="shared" si="67"/>
        <v>0</v>
      </c>
      <c r="Q203" s="10"/>
      <c r="R203" s="9">
        <f t="shared" si="68"/>
        <v>0</v>
      </c>
      <c r="S203" s="10"/>
      <c r="T203" s="9">
        <f t="shared" si="69"/>
        <v>0</v>
      </c>
      <c r="U203" s="11"/>
      <c r="V203" s="9">
        <f t="shared" si="70"/>
        <v>0</v>
      </c>
      <c r="W203" s="11"/>
      <c r="X203" s="9">
        <f t="shared" si="71"/>
        <v>0</v>
      </c>
      <c r="Y203" s="10"/>
      <c r="Z203" s="9">
        <f t="shared" ref="Z203:Z275" si="79">(Y203*D203)*1.16</f>
        <v>0</v>
      </c>
      <c r="AA203" s="11"/>
      <c r="AB203" s="9">
        <f t="shared" ref="AB203:AB275" si="80">(AA203*D203)*1.16</f>
        <v>0</v>
      </c>
      <c r="AC203" s="11"/>
      <c r="AD203" s="9">
        <f t="shared" si="72"/>
        <v>0</v>
      </c>
      <c r="AE203" s="11"/>
      <c r="AF203" s="9">
        <f t="shared" si="73"/>
        <v>0</v>
      </c>
      <c r="AG203" s="11"/>
      <c r="AH203" s="9">
        <f t="shared" si="74"/>
        <v>0</v>
      </c>
      <c r="AI203" s="11"/>
      <c r="AJ203" s="9">
        <f t="shared" si="63"/>
        <v>0</v>
      </c>
      <c r="AK203" s="11"/>
      <c r="AL203" s="9">
        <f t="shared" si="64"/>
        <v>0</v>
      </c>
      <c r="AM203" s="10"/>
      <c r="AN203" s="12">
        <f t="shared" si="75"/>
        <v>0</v>
      </c>
      <c r="AO203" s="13">
        <f t="shared" ref="AO203:AO275" si="81">F203+H203+J203+L203+N203+P203+R203+T203+V203+X203+Z203+AB203+AD203+AF203+AH203+AL203+AN203</f>
        <v>0</v>
      </c>
    </row>
    <row r="204" spans="1:41" hidden="1" x14ac:dyDescent="0.25">
      <c r="A204" s="14" t="s">
        <v>208</v>
      </c>
      <c r="B204" s="15" t="s">
        <v>212</v>
      </c>
      <c r="C204" s="44" t="s">
        <v>210</v>
      </c>
      <c r="D204" s="56">
        <v>247</v>
      </c>
      <c r="E204" s="70">
        <v>0</v>
      </c>
      <c r="F204" s="9">
        <f t="shared" si="76"/>
        <v>0</v>
      </c>
      <c r="G204" s="69">
        <v>0</v>
      </c>
      <c r="H204" s="9">
        <f t="shared" si="77"/>
        <v>0</v>
      </c>
      <c r="I204" s="10"/>
      <c r="J204" s="9">
        <f t="shared" si="65"/>
        <v>0</v>
      </c>
      <c r="K204" s="11"/>
      <c r="L204" s="9">
        <f t="shared" si="66"/>
        <v>0</v>
      </c>
      <c r="M204" s="10"/>
      <c r="N204" s="9">
        <f t="shared" si="78"/>
        <v>0</v>
      </c>
      <c r="O204" s="10"/>
      <c r="P204" s="9">
        <f t="shared" si="67"/>
        <v>0</v>
      </c>
      <c r="Q204" s="10"/>
      <c r="R204" s="9">
        <f t="shared" si="68"/>
        <v>0</v>
      </c>
      <c r="S204" s="10"/>
      <c r="T204" s="9">
        <f t="shared" si="69"/>
        <v>0</v>
      </c>
      <c r="U204" s="11"/>
      <c r="V204" s="9">
        <f t="shared" si="70"/>
        <v>0</v>
      </c>
      <c r="W204" s="11"/>
      <c r="X204" s="9">
        <f t="shared" si="71"/>
        <v>0</v>
      </c>
      <c r="Y204" s="10"/>
      <c r="Z204" s="9">
        <f t="shared" si="79"/>
        <v>0</v>
      </c>
      <c r="AA204" s="11"/>
      <c r="AB204" s="9">
        <f t="shared" si="80"/>
        <v>0</v>
      </c>
      <c r="AC204" s="11"/>
      <c r="AD204" s="9">
        <f t="shared" si="72"/>
        <v>0</v>
      </c>
      <c r="AE204" s="11"/>
      <c r="AF204" s="9">
        <f t="shared" si="73"/>
        <v>0</v>
      </c>
      <c r="AG204" s="11"/>
      <c r="AH204" s="9">
        <f t="shared" si="74"/>
        <v>0</v>
      </c>
      <c r="AI204" s="11"/>
      <c r="AJ204" s="9">
        <f t="shared" si="63"/>
        <v>0</v>
      </c>
      <c r="AK204" s="11"/>
      <c r="AL204" s="9">
        <f t="shared" si="64"/>
        <v>0</v>
      </c>
      <c r="AM204" s="10"/>
      <c r="AN204" s="12">
        <f t="shared" si="75"/>
        <v>0</v>
      </c>
      <c r="AO204" s="13">
        <f t="shared" si="81"/>
        <v>0</v>
      </c>
    </row>
    <row r="205" spans="1:41" hidden="1" x14ac:dyDescent="0.25">
      <c r="A205" s="14" t="s">
        <v>208</v>
      </c>
      <c r="B205" s="15" t="s">
        <v>213</v>
      </c>
      <c r="C205" s="44" t="s">
        <v>210</v>
      </c>
      <c r="D205" s="56">
        <v>247</v>
      </c>
      <c r="E205" s="70">
        <v>0</v>
      </c>
      <c r="F205" s="9">
        <f t="shared" si="76"/>
        <v>0</v>
      </c>
      <c r="G205" s="69">
        <v>0</v>
      </c>
      <c r="H205" s="9">
        <f t="shared" si="77"/>
        <v>0</v>
      </c>
      <c r="I205" s="10"/>
      <c r="J205" s="9">
        <f t="shared" si="65"/>
        <v>0</v>
      </c>
      <c r="K205" s="11"/>
      <c r="L205" s="9">
        <f t="shared" si="66"/>
        <v>0</v>
      </c>
      <c r="M205" s="10"/>
      <c r="N205" s="9">
        <f t="shared" si="78"/>
        <v>0</v>
      </c>
      <c r="O205" s="10"/>
      <c r="P205" s="9">
        <f t="shared" si="67"/>
        <v>0</v>
      </c>
      <c r="Q205" s="10"/>
      <c r="R205" s="9">
        <f t="shared" si="68"/>
        <v>0</v>
      </c>
      <c r="S205" s="10"/>
      <c r="T205" s="9">
        <f t="shared" si="69"/>
        <v>0</v>
      </c>
      <c r="U205" s="11"/>
      <c r="V205" s="9">
        <f t="shared" si="70"/>
        <v>0</v>
      </c>
      <c r="W205" s="11"/>
      <c r="X205" s="9">
        <f t="shared" si="71"/>
        <v>0</v>
      </c>
      <c r="Y205" s="10"/>
      <c r="Z205" s="9">
        <f t="shared" si="79"/>
        <v>0</v>
      </c>
      <c r="AA205" s="11"/>
      <c r="AB205" s="9">
        <f t="shared" si="80"/>
        <v>0</v>
      </c>
      <c r="AC205" s="11"/>
      <c r="AD205" s="9">
        <f t="shared" si="72"/>
        <v>0</v>
      </c>
      <c r="AE205" s="11"/>
      <c r="AF205" s="9">
        <f t="shared" si="73"/>
        <v>0</v>
      </c>
      <c r="AG205" s="11"/>
      <c r="AH205" s="9">
        <f t="shared" si="74"/>
        <v>0</v>
      </c>
      <c r="AI205" s="11"/>
      <c r="AJ205" s="9">
        <f t="shared" si="63"/>
        <v>0</v>
      </c>
      <c r="AK205" s="11"/>
      <c r="AL205" s="9">
        <f t="shared" si="64"/>
        <v>0</v>
      </c>
      <c r="AM205" s="10"/>
      <c r="AN205" s="12">
        <f t="shared" si="75"/>
        <v>0</v>
      </c>
      <c r="AO205" s="13">
        <f t="shared" si="81"/>
        <v>0</v>
      </c>
    </row>
    <row r="206" spans="1:41" hidden="1" x14ac:dyDescent="0.25">
      <c r="A206" s="14" t="s">
        <v>208</v>
      </c>
      <c r="B206" s="15" t="s">
        <v>214</v>
      </c>
      <c r="C206" s="44" t="s">
        <v>210</v>
      </c>
      <c r="D206" s="56">
        <v>247</v>
      </c>
      <c r="E206" s="70">
        <v>0</v>
      </c>
      <c r="F206" s="9">
        <f t="shared" si="76"/>
        <v>0</v>
      </c>
      <c r="G206" s="69">
        <v>0</v>
      </c>
      <c r="H206" s="9">
        <f t="shared" si="77"/>
        <v>0</v>
      </c>
      <c r="I206" s="10"/>
      <c r="J206" s="9">
        <f t="shared" si="65"/>
        <v>0</v>
      </c>
      <c r="K206" s="11"/>
      <c r="L206" s="9">
        <f t="shared" si="66"/>
        <v>0</v>
      </c>
      <c r="M206" s="10"/>
      <c r="N206" s="9">
        <f t="shared" si="78"/>
        <v>0</v>
      </c>
      <c r="O206" s="10"/>
      <c r="P206" s="9">
        <f t="shared" si="67"/>
        <v>0</v>
      </c>
      <c r="Q206" s="10"/>
      <c r="R206" s="9">
        <f t="shared" si="68"/>
        <v>0</v>
      </c>
      <c r="S206" s="10"/>
      <c r="T206" s="9">
        <f t="shared" si="69"/>
        <v>0</v>
      </c>
      <c r="U206" s="11"/>
      <c r="V206" s="9">
        <f t="shared" si="70"/>
        <v>0</v>
      </c>
      <c r="W206" s="11"/>
      <c r="X206" s="9">
        <f t="shared" si="71"/>
        <v>0</v>
      </c>
      <c r="Y206" s="10"/>
      <c r="Z206" s="9">
        <f t="shared" si="79"/>
        <v>0</v>
      </c>
      <c r="AA206" s="11"/>
      <c r="AB206" s="9">
        <f t="shared" si="80"/>
        <v>0</v>
      </c>
      <c r="AC206" s="11"/>
      <c r="AD206" s="9">
        <f t="shared" si="72"/>
        <v>0</v>
      </c>
      <c r="AE206" s="11"/>
      <c r="AF206" s="9">
        <f t="shared" si="73"/>
        <v>0</v>
      </c>
      <c r="AG206" s="11"/>
      <c r="AH206" s="9">
        <f t="shared" si="74"/>
        <v>0</v>
      </c>
      <c r="AI206" s="11"/>
      <c r="AJ206" s="9">
        <f t="shared" si="63"/>
        <v>0</v>
      </c>
      <c r="AK206" s="11"/>
      <c r="AL206" s="9">
        <f t="shared" si="64"/>
        <v>0</v>
      </c>
      <c r="AM206" s="10"/>
      <c r="AN206" s="12">
        <f t="shared" si="75"/>
        <v>0</v>
      </c>
      <c r="AO206" s="13">
        <f t="shared" si="81"/>
        <v>0</v>
      </c>
    </row>
    <row r="207" spans="1:41" hidden="1" x14ac:dyDescent="0.25">
      <c r="A207" s="14" t="s">
        <v>208</v>
      </c>
      <c r="B207" s="15" t="s">
        <v>215</v>
      </c>
      <c r="C207" s="44" t="s">
        <v>210</v>
      </c>
      <c r="D207" s="56">
        <v>247</v>
      </c>
      <c r="E207" s="70">
        <v>0</v>
      </c>
      <c r="F207" s="9">
        <f t="shared" si="76"/>
        <v>0</v>
      </c>
      <c r="G207" s="69">
        <v>0</v>
      </c>
      <c r="H207" s="9">
        <f t="shared" si="77"/>
        <v>0</v>
      </c>
      <c r="I207" s="10"/>
      <c r="J207" s="9">
        <f t="shared" si="65"/>
        <v>0</v>
      </c>
      <c r="K207" s="11"/>
      <c r="L207" s="9">
        <f t="shared" si="66"/>
        <v>0</v>
      </c>
      <c r="M207" s="10"/>
      <c r="N207" s="9">
        <f t="shared" si="78"/>
        <v>0</v>
      </c>
      <c r="O207" s="10"/>
      <c r="P207" s="9">
        <f t="shared" si="67"/>
        <v>0</v>
      </c>
      <c r="Q207" s="10"/>
      <c r="R207" s="9">
        <f t="shared" si="68"/>
        <v>0</v>
      </c>
      <c r="S207" s="10"/>
      <c r="T207" s="9">
        <f t="shared" si="69"/>
        <v>0</v>
      </c>
      <c r="U207" s="11"/>
      <c r="V207" s="9">
        <f t="shared" si="70"/>
        <v>0</v>
      </c>
      <c r="W207" s="11"/>
      <c r="X207" s="9">
        <f t="shared" si="71"/>
        <v>0</v>
      </c>
      <c r="Y207" s="10"/>
      <c r="Z207" s="9">
        <f t="shared" si="79"/>
        <v>0</v>
      </c>
      <c r="AA207" s="11"/>
      <c r="AB207" s="9">
        <f t="shared" si="80"/>
        <v>0</v>
      </c>
      <c r="AC207" s="11"/>
      <c r="AD207" s="9">
        <f t="shared" si="72"/>
        <v>0</v>
      </c>
      <c r="AE207" s="11"/>
      <c r="AF207" s="9">
        <f t="shared" si="73"/>
        <v>0</v>
      </c>
      <c r="AG207" s="11"/>
      <c r="AH207" s="9">
        <f t="shared" si="74"/>
        <v>0</v>
      </c>
      <c r="AI207" s="11"/>
      <c r="AJ207" s="9">
        <f t="shared" si="63"/>
        <v>0</v>
      </c>
      <c r="AK207" s="11"/>
      <c r="AL207" s="9">
        <f t="shared" si="64"/>
        <v>0</v>
      </c>
      <c r="AM207" s="10"/>
      <c r="AN207" s="12">
        <f t="shared" si="75"/>
        <v>0</v>
      </c>
      <c r="AO207" s="13">
        <f t="shared" si="81"/>
        <v>0</v>
      </c>
    </row>
    <row r="208" spans="1:41" hidden="1" x14ac:dyDescent="0.25">
      <c r="A208" s="14" t="s">
        <v>208</v>
      </c>
      <c r="B208" s="15" t="s">
        <v>216</v>
      </c>
      <c r="C208" s="44" t="s">
        <v>210</v>
      </c>
      <c r="D208" s="56">
        <v>247</v>
      </c>
      <c r="E208" s="70">
        <v>0</v>
      </c>
      <c r="F208" s="9">
        <f t="shared" si="76"/>
        <v>0</v>
      </c>
      <c r="G208" s="69">
        <v>0</v>
      </c>
      <c r="H208" s="9">
        <f t="shared" si="77"/>
        <v>0</v>
      </c>
      <c r="I208" s="10"/>
      <c r="J208" s="9">
        <f t="shared" si="65"/>
        <v>0</v>
      </c>
      <c r="K208" s="11"/>
      <c r="L208" s="9">
        <f t="shared" si="66"/>
        <v>0</v>
      </c>
      <c r="M208" s="10"/>
      <c r="N208" s="9">
        <f t="shared" si="78"/>
        <v>0</v>
      </c>
      <c r="O208" s="10"/>
      <c r="P208" s="9">
        <f t="shared" si="67"/>
        <v>0</v>
      </c>
      <c r="Q208" s="10"/>
      <c r="R208" s="9">
        <f t="shared" si="68"/>
        <v>0</v>
      </c>
      <c r="S208" s="10"/>
      <c r="T208" s="9">
        <f t="shared" si="69"/>
        <v>0</v>
      </c>
      <c r="U208" s="11"/>
      <c r="V208" s="9">
        <f t="shared" si="70"/>
        <v>0</v>
      </c>
      <c r="W208" s="11"/>
      <c r="X208" s="9">
        <f t="shared" si="71"/>
        <v>0</v>
      </c>
      <c r="Y208" s="10"/>
      <c r="Z208" s="9">
        <f t="shared" si="79"/>
        <v>0</v>
      </c>
      <c r="AA208" s="11"/>
      <c r="AB208" s="9">
        <f t="shared" si="80"/>
        <v>0</v>
      </c>
      <c r="AC208" s="11"/>
      <c r="AD208" s="9">
        <f t="shared" si="72"/>
        <v>0</v>
      </c>
      <c r="AE208" s="11"/>
      <c r="AF208" s="9">
        <f t="shared" si="73"/>
        <v>0</v>
      </c>
      <c r="AG208" s="11"/>
      <c r="AH208" s="9">
        <f t="shared" si="74"/>
        <v>0</v>
      </c>
      <c r="AI208" s="11"/>
      <c r="AJ208" s="9">
        <f t="shared" si="63"/>
        <v>0</v>
      </c>
      <c r="AK208" s="11"/>
      <c r="AL208" s="9">
        <f t="shared" si="64"/>
        <v>0</v>
      </c>
      <c r="AM208" s="10"/>
      <c r="AN208" s="12">
        <f t="shared" si="75"/>
        <v>0</v>
      </c>
      <c r="AO208" s="13">
        <f t="shared" si="81"/>
        <v>0</v>
      </c>
    </row>
    <row r="209" spans="1:41" hidden="1" x14ac:dyDescent="0.25">
      <c r="A209" s="14" t="s">
        <v>208</v>
      </c>
      <c r="B209" s="15" t="s">
        <v>217</v>
      </c>
      <c r="C209" s="44" t="s">
        <v>210</v>
      </c>
      <c r="D209" s="56">
        <v>247</v>
      </c>
      <c r="E209" s="70">
        <v>0</v>
      </c>
      <c r="F209" s="9">
        <f t="shared" si="76"/>
        <v>0</v>
      </c>
      <c r="G209" s="69">
        <v>0</v>
      </c>
      <c r="H209" s="9">
        <f t="shared" si="77"/>
        <v>0</v>
      </c>
      <c r="I209" s="10"/>
      <c r="J209" s="9">
        <f t="shared" si="65"/>
        <v>0</v>
      </c>
      <c r="K209" s="11"/>
      <c r="L209" s="9">
        <f t="shared" si="66"/>
        <v>0</v>
      </c>
      <c r="M209" s="10"/>
      <c r="N209" s="9">
        <f t="shared" si="78"/>
        <v>0</v>
      </c>
      <c r="O209" s="10"/>
      <c r="P209" s="9">
        <f t="shared" si="67"/>
        <v>0</v>
      </c>
      <c r="Q209" s="10"/>
      <c r="R209" s="9">
        <f t="shared" si="68"/>
        <v>0</v>
      </c>
      <c r="S209" s="10"/>
      <c r="T209" s="9">
        <f t="shared" si="69"/>
        <v>0</v>
      </c>
      <c r="U209" s="11"/>
      <c r="V209" s="9">
        <f t="shared" si="70"/>
        <v>0</v>
      </c>
      <c r="W209" s="11"/>
      <c r="X209" s="9">
        <f t="shared" si="71"/>
        <v>0</v>
      </c>
      <c r="Y209" s="10"/>
      <c r="Z209" s="9">
        <f t="shared" si="79"/>
        <v>0</v>
      </c>
      <c r="AA209" s="11"/>
      <c r="AB209" s="9">
        <f t="shared" si="80"/>
        <v>0</v>
      </c>
      <c r="AC209" s="11"/>
      <c r="AD209" s="9">
        <f t="shared" si="72"/>
        <v>0</v>
      </c>
      <c r="AE209" s="11"/>
      <c r="AF209" s="9">
        <f t="shared" si="73"/>
        <v>0</v>
      </c>
      <c r="AG209" s="11"/>
      <c r="AH209" s="9">
        <f t="shared" si="74"/>
        <v>0</v>
      </c>
      <c r="AI209" s="11"/>
      <c r="AJ209" s="9">
        <f t="shared" si="63"/>
        <v>0</v>
      </c>
      <c r="AK209" s="11"/>
      <c r="AL209" s="9">
        <f t="shared" si="64"/>
        <v>0</v>
      </c>
      <c r="AM209" s="10"/>
      <c r="AN209" s="12">
        <f t="shared" si="75"/>
        <v>0</v>
      </c>
      <c r="AO209" s="13">
        <f t="shared" si="81"/>
        <v>0</v>
      </c>
    </row>
    <row r="210" spans="1:41" hidden="1" x14ac:dyDescent="0.25">
      <c r="A210" s="14" t="s">
        <v>208</v>
      </c>
      <c r="B210" s="15" t="s">
        <v>218</v>
      </c>
      <c r="C210" s="44" t="s">
        <v>210</v>
      </c>
      <c r="D210" s="56">
        <v>247</v>
      </c>
      <c r="E210" s="70">
        <v>0</v>
      </c>
      <c r="F210" s="9">
        <f t="shared" si="76"/>
        <v>0</v>
      </c>
      <c r="G210" s="69">
        <v>0</v>
      </c>
      <c r="H210" s="9">
        <f t="shared" si="77"/>
        <v>0</v>
      </c>
      <c r="I210" s="10"/>
      <c r="J210" s="9">
        <f>(I210*D210)*1.16</f>
        <v>0</v>
      </c>
      <c r="K210" s="11"/>
      <c r="L210" s="9">
        <f t="shared" si="66"/>
        <v>0</v>
      </c>
      <c r="M210" s="10"/>
      <c r="N210" s="9">
        <f t="shared" si="78"/>
        <v>0</v>
      </c>
      <c r="O210" s="10"/>
      <c r="P210" s="9">
        <f t="shared" si="67"/>
        <v>0</v>
      </c>
      <c r="Q210" s="10"/>
      <c r="R210" s="9">
        <f t="shared" si="68"/>
        <v>0</v>
      </c>
      <c r="S210" s="10"/>
      <c r="T210" s="9">
        <f t="shared" si="69"/>
        <v>0</v>
      </c>
      <c r="U210" s="11"/>
      <c r="V210" s="9">
        <f t="shared" si="70"/>
        <v>0</v>
      </c>
      <c r="W210" s="11"/>
      <c r="X210" s="9">
        <f t="shared" si="71"/>
        <v>0</v>
      </c>
      <c r="Y210" s="10"/>
      <c r="Z210" s="9">
        <f t="shared" si="79"/>
        <v>0</v>
      </c>
      <c r="AA210" s="11"/>
      <c r="AB210" s="9">
        <f t="shared" si="80"/>
        <v>0</v>
      </c>
      <c r="AC210" s="11"/>
      <c r="AD210" s="9">
        <f t="shared" si="72"/>
        <v>0</v>
      </c>
      <c r="AE210" s="11"/>
      <c r="AF210" s="9">
        <f t="shared" si="73"/>
        <v>0</v>
      </c>
      <c r="AG210" s="11"/>
      <c r="AH210" s="9">
        <f t="shared" si="74"/>
        <v>0</v>
      </c>
      <c r="AI210" s="11"/>
      <c r="AJ210" s="9">
        <f t="shared" si="63"/>
        <v>0</v>
      </c>
      <c r="AK210" s="11"/>
      <c r="AL210" s="9">
        <f t="shared" si="64"/>
        <v>0</v>
      </c>
      <c r="AM210" s="10"/>
      <c r="AN210" s="12">
        <f t="shared" si="75"/>
        <v>0</v>
      </c>
      <c r="AO210" s="13">
        <f t="shared" si="81"/>
        <v>0</v>
      </c>
    </row>
    <row r="211" spans="1:41" hidden="1" x14ac:dyDescent="0.25">
      <c r="A211" s="14" t="s">
        <v>208</v>
      </c>
      <c r="B211" s="15" t="s">
        <v>512</v>
      </c>
      <c r="C211" s="44" t="s">
        <v>15</v>
      </c>
      <c r="D211" s="56">
        <v>516.70000000000005</v>
      </c>
      <c r="E211" s="70">
        <v>0</v>
      </c>
      <c r="F211" s="9">
        <f t="shared" si="76"/>
        <v>0</v>
      </c>
      <c r="G211" s="69">
        <v>0</v>
      </c>
      <c r="H211" s="9">
        <f t="shared" si="77"/>
        <v>0</v>
      </c>
      <c r="I211" s="10"/>
      <c r="J211" s="9">
        <f t="shared" si="65"/>
        <v>0</v>
      </c>
      <c r="K211" s="11"/>
      <c r="L211" s="9">
        <f t="shared" si="66"/>
        <v>0</v>
      </c>
      <c r="M211" s="10"/>
      <c r="N211" s="9">
        <f t="shared" si="78"/>
        <v>0</v>
      </c>
      <c r="O211" s="10"/>
      <c r="P211" s="9">
        <f t="shared" si="67"/>
        <v>0</v>
      </c>
      <c r="Q211" s="10"/>
      <c r="R211" s="9">
        <f t="shared" si="68"/>
        <v>0</v>
      </c>
      <c r="S211" s="10"/>
      <c r="T211" s="9">
        <f t="shared" si="69"/>
        <v>0</v>
      </c>
      <c r="U211" s="11"/>
      <c r="V211" s="9">
        <f t="shared" si="70"/>
        <v>0</v>
      </c>
      <c r="W211" s="11"/>
      <c r="X211" s="9">
        <f t="shared" si="71"/>
        <v>0</v>
      </c>
      <c r="Y211" s="10"/>
      <c r="Z211" s="9">
        <f t="shared" si="79"/>
        <v>0</v>
      </c>
      <c r="AA211" s="11"/>
      <c r="AB211" s="9">
        <f t="shared" si="80"/>
        <v>0</v>
      </c>
      <c r="AC211" s="11"/>
      <c r="AD211" s="9">
        <f t="shared" si="72"/>
        <v>0</v>
      </c>
      <c r="AE211" s="11"/>
      <c r="AF211" s="9">
        <f t="shared" si="73"/>
        <v>0</v>
      </c>
      <c r="AG211" s="11"/>
      <c r="AH211" s="9">
        <f t="shared" si="74"/>
        <v>0</v>
      </c>
      <c r="AI211" s="11"/>
      <c r="AJ211" s="9">
        <f t="shared" si="63"/>
        <v>0</v>
      </c>
      <c r="AK211" s="11"/>
      <c r="AL211" s="9">
        <f t="shared" si="64"/>
        <v>0</v>
      </c>
      <c r="AM211" s="10"/>
      <c r="AN211" s="12">
        <f t="shared" si="75"/>
        <v>0</v>
      </c>
      <c r="AO211" s="13">
        <f t="shared" si="81"/>
        <v>0</v>
      </c>
    </row>
    <row r="212" spans="1:41" hidden="1" x14ac:dyDescent="0.25">
      <c r="A212" s="14" t="s">
        <v>208</v>
      </c>
      <c r="B212" s="15" t="s">
        <v>514</v>
      </c>
      <c r="C212" s="44" t="s">
        <v>15</v>
      </c>
      <c r="D212" s="56">
        <v>516.70000000000005</v>
      </c>
      <c r="E212" s="70">
        <v>0</v>
      </c>
      <c r="F212" s="9">
        <f t="shared" si="76"/>
        <v>0</v>
      </c>
      <c r="G212" s="69">
        <v>0</v>
      </c>
      <c r="H212" s="9">
        <f t="shared" si="77"/>
        <v>0</v>
      </c>
      <c r="I212" s="10"/>
      <c r="J212" s="9">
        <f t="shared" si="65"/>
        <v>0</v>
      </c>
      <c r="K212" s="11"/>
      <c r="L212" s="9">
        <f t="shared" si="66"/>
        <v>0</v>
      </c>
      <c r="M212" s="10"/>
      <c r="N212" s="9">
        <f t="shared" si="78"/>
        <v>0</v>
      </c>
      <c r="O212" s="10"/>
      <c r="P212" s="9">
        <f t="shared" si="67"/>
        <v>0</v>
      </c>
      <c r="Q212" s="10"/>
      <c r="R212" s="9">
        <f t="shared" si="68"/>
        <v>0</v>
      </c>
      <c r="S212" s="10"/>
      <c r="T212" s="9">
        <f t="shared" si="69"/>
        <v>0</v>
      </c>
      <c r="U212" s="11"/>
      <c r="V212" s="9">
        <f t="shared" si="70"/>
        <v>0</v>
      </c>
      <c r="W212" s="11"/>
      <c r="X212" s="9">
        <f t="shared" si="71"/>
        <v>0</v>
      </c>
      <c r="Y212" s="10"/>
      <c r="Z212" s="9">
        <f t="shared" si="79"/>
        <v>0</v>
      </c>
      <c r="AA212" s="11"/>
      <c r="AB212" s="9">
        <f t="shared" si="80"/>
        <v>0</v>
      </c>
      <c r="AC212" s="11"/>
      <c r="AD212" s="9">
        <f t="shared" si="72"/>
        <v>0</v>
      </c>
      <c r="AE212" s="11"/>
      <c r="AF212" s="9">
        <f t="shared" si="73"/>
        <v>0</v>
      </c>
      <c r="AG212" s="11"/>
      <c r="AH212" s="9">
        <f t="shared" si="74"/>
        <v>0</v>
      </c>
      <c r="AI212" s="11"/>
      <c r="AJ212" s="9">
        <f t="shared" si="63"/>
        <v>0</v>
      </c>
      <c r="AK212" s="11"/>
      <c r="AL212" s="9">
        <f t="shared" si="64"/>
        <v>0</v>
      </c>
      <c r="AM212" s="10"/>
      <c r="AN212" s="12">
        <f t="shared" si="75"/>
        <v>0</v>
      </c>
      <c r="AO212" s="13">
        <f t="shared" si="81"/>
        <v>0</v>
      </c>
    </row>
    <row r="213" spans="1:41" hidden="1" x14ac:dyDescent="0.25">
      <c r="A213" s="14" t="s">
        <v>208</v>
      </c>
      <c r="B213" s="15" t="s">
        <v>513</v>
      </c>
      <c r="C213" s="44" t="s">
        <v>15</v>
      </c>
      <c r="D213" s="56">
        <v>516.70000000000005</v>
      </c>
      <c r="E213" s="70">
        <v>0</v>
      </c>
      <c r="F213" s="9">
        <f t="shared" si="76"/>
        <v>0</v>
      </c>
      <c r="G213" s="69">
        <v>0</v>
      </c>
      <c r="H213" s="9">
        <f t="shared" si="77"/>
        <v>0</v>
      </c>
      <c r="I213" s="10"/>
      <c r="J213" s="9">
        <f t="shared" si="65"/>
        <v>0</v>
      </c>
      <c r="K213" s="11"/>
      <c r="L213" s="9">
        <f t="shared" si="66"/>
        <v>0</v>
      </c>
      <c r="M213" s="10"/>
      <c r="N213" s="9">
        <f t="shared" si="78"/>
        <v>0</v>
      </c>
      <c r="O213" s="10"/>
      <c r="P213" s="9">
        <f t="shared" si="67"/>
        <v>0</v>
      </c>
      <c r="Q213" s="10"/>
      <c r="R213" s="9">
        <f t="shared" si="68"/>
        <v>0</v>
      </c>
      <c r="S213" s="10"/>
      <c r="T213" s="9">
        <f t="shared" si="69"/>
        <v>0</v>
      </c>
      <c r="U213" s="11"/>
      <c r="V213" s="9">
        <f t="shared" si="70"/>
        <v>0</v>
      </c>
      <c r="W213" s="11"/>
      <c r="X213" s="9">
        <f t="shared" si="71"/>
        <v>0</v>
      </c>
      <c r="Y213" s="10"/>
      <c r="Z213" s="9">
        <f t="shared" si="79"/>
        <v>0</v>
      </c>
      <c r="AA213" s="11"/>
      <c r="AB213" s="9">
        <f t="shared" si="80"/>
        <v>0</v>
      </c>
      <c r="AC213" s="11"/>
      <c r="AD213" s="9">
        <f t="shared" si="72"/>
        <v>0</v>
      </c>
      <c r="AE213" s="11"/>
      <c r="AF213" s="9">
        <f t="shared" si="73"/>
        <v>0</v>
      </c>
      <c r="AG213" s="11"/>
      <c r="AH213" s="9">
        <f t="shared" si="74"/>
        <v>0</v>
      </c>
      <c r="AI213" s="11"/>
      <c r="AJ213" s="9">
        <f t="shared" si="63"/>
        <v>0</v>
      </c>
      <c r="AK213" s="11"/>
      <c r="AL213" s="9">
        <f t="shared" si="64"/>
        <v>0</v>
      </c>
      <c r="AM213" s="10"/>
      <c r="AN213" s="12">
        <f t="shared" si="75"/>
        <v>0</v>
      </c>
      <c r="AO213" s="13">
        <f t="shared" si="81"/>
        <v>0</v>
      </c>
    </row>
    <row r="214" spans="1:41" hidden="1" x14ac:dyDescent="0.25">
      <c r="A214" s="14" t="s">
        <v>208</v>
      </c>
      <c r="B214" s="15" t="s">
        <v>482</v>
      </c>
      <c r="C214" s="44" t="s">
        <v>15</v>
      </c>
      <c r="D214" s="56">
        <v>347.75</v>
      </c>
      <c r="E214" s="70">
        <v>0</v>
      </c>
      <c r="F214" s="9">
        <f t="shared" si="76"/>
        <v>0</v>
      </c>
      <c r="G214" s="69">
        <v>0</v>
      </c>
      <c r="H214" s="9">
        <f t="shared" si="77"/>
        <v>0</v>
      </c>
      <c r="I214" s="10"/>
      <c r="J214" s="9">
        <f t="shared" si="65"/>
        <v>0</v>
      </c>
      <c r="K214" s="11"/>
      <c r="L214" s="9">
        <f t="shared" si="66"/>
        <v>0</v>
      </c>
      <c r="M214" s="10"/>
      <c r="N214" s="9">
        <f t="shared" si="78"/>
        <v>0</v>
      </c>
      <c r="O214" s="10"/>
      <c r="P214" s="9">
        <f t="shared" si="67"/>
        <v>0</v>
      </c>
      <c r="Q214" s="10"/>
      <c r="R214" s="9">
        <f t="shared" si="68"/>
        <v>0</v>
      </c>
      <c r="S214" s="10"/>
      <c r="T214" s="9">
        <f t="shared" si="69"/>
        <v>0</v>
      </c>
      <c r="U214" s="11"/>
      <c r="V214" s="9">
        <f t="shared" si="70"/>
        <v>0</v>
      </c>
      <c r="W214" s="11"/>
      <c r="X214" s="9">
        <f t="shared" si="71"/>
        <v>0</v>
      </c>
      <c r="Y214" s="10"/>
      <c r="Z214" s="9">
        <f t="shared" si="79"/>
        <v>0</v>
      </c>
      <c r="AA214" s="11"/>
      <c r="AB214" s="9">
        <f t="shared" si="80"/>
        <v>0</v>
      </c>
      <c r="AC214" s="11"/>
      <c r="AD214" s="9">
        <f t="shared" si="72"/>
        <v>0</v>
      </c>
      <c r="AE214" s="11"/>
      <c r="AF214" s="9">
        <f t="shared" si="73"/>
        <v>0</v>
      </c>
      <c r="AG214" s="11"/>
      <c r="AH214" s="9">
        <f t="shared" si="74"/>
        <v>0</v>
      </c>
      <c r="AI214" s="11"/>
      <c r="AJ214" s="9">
        <f t="shared" si="63"/>
        <v>0</v>
      </c>
      <c r="AK214" s="11"/>
      <c r="AL214" s="9">
        <f t="shared" si="64"/>
        <v>0</v>
      </c>
      <c r="AM214" s="10"/>
      <c r="AN214" s="12">
        <f t="shared" si="75"/>
        <v>0</v>
      </c>
      <c r="AO214" s="13">
        <f t="shared" si="81"/>
        <v>0</v>
      </c>
    </row>
    <row r="215" spans="1:41" hidden="1" x14ac:dyDescent="0.25">
      <c r="A215" s="14" t="s">
        <v>208</v>
      </c>
      <c r="B215" s="15" t="s">
        <v>483</v>
      </c>
      <c r="C215" s="44" t="s">
        <v>15</v>
      </c>
      <c r="D215" s="56">
        <v>347.75</v>
      </c>
      <c r="E215" s="70">
        <v>0</v>
      </c>
      <c r="F215" s="9">
        <f t="shared" si="76"/>
        <v>0</v>
      </c>
      <c r="G215" s="69">
        <v>0</v>
      </c>
      <c r="H215" s="9">
        <f t="shared" si="77"/>
        <v>0</v>
      </c>
      <c r="I215" s="10"/>
      <c r="J215" s="9">
        <f t="shared" si="65"/>
        <v>0</v>
      </c>
      <c r="K215" s="11"/>
      <c r="L215" s="9">
        <f t="shared" si="66"/>
        <v>0</v>
      </c>
      <c r="M215" s="10"/>
      <c r="N215" s="9">
        <f t="shared" si="78"/>
        <v>0</v>
      </c>
      <c r="O215" s="10"/>
      <c r="P215" s="9">
        <f t="shared" si="67"/>
        <v>0</v>
      </c>
      <c r="Q215" s="10"/>
      <c r="R215" s="9">
        <f t="shared" si="68"/>
        <v>0</v>
      </c>
      <c r="S215" s="10"/>
      <c r="T215" s="9">
        <f t="shared" si="69"/>
        <v>0</v>
      </c>
      <c r="U215" s="11"/>
      <c r="V215" s="9">
        <f t="shared" si="70"/>
        <v>0</v>
      </c>
      <c r="W215" s="11"/>
      <c r="X215" s="9">
        <f t="shared" si="71"/>
        <v>0</v>
      </c>
      <c r="Y215" s="10"/>
      <c r="Z215" s="9">
        <f t="shared" si="79"/>
        <v>0</v>
      </c>
      <c r="AA215" s="11"/>
      <c r="AB215" s="9">
        <f t="shared" si="80"/>
        <v>0</v>
      </c>
      <c r="AC215" s="11"/>
      <c r="AD215" s="9">
        <f t="shared" si="72"/>
        <v>0</v>
      </c>
      <c r="AE215" s="11"/>
      <c r="AF215" s="9">
        <f t="shared" si="73"/>
        <v>0</v>
      </c>
      <c r="AG215" s="11"/>
      <c r="AH215" s="9">
        <f t="shared" si="74"/>
        <v>0</v>
      </c>
      <c r="AI215" s="11"/>
      <c r="AJ215" s="9">
        <f t="shared" si="63"/>
        <v>0</v>
      </c>
      <c r="AK215" s="11"/>
      <c r="AL215" s="9">
        <f t="shared" si="64"/>
        <v>0</v>
      </c>
      <c r="AM215" s="10"/>
      <c r="AN215" s="12">
        <f t="shared" si="75"/>
        <v>0</v>
      </c>
      <c r="AO215" s="13">
        <f t="shared" si="81"/>
        <v>0</v>
      </c>
    </row>
    <row r="216" spans="1:41" hidden="1" x14ac:dyDescent="0.25">
      <c r="A216" s="14" t="s">
        <v>208</v>
      </c>
      <c r="B216" s="15" t="s">
        <v>484</v>
      </c>
      <c r="C216" s="44" t="s">
        <v>15</v>
      </c>
      <c r="D216" s="56">
        <v>347.75</v>
      </c>
      <c r="E216" s="70">
        <v>0</v>
      </c>
      <c r="F216" s="9">
        <f t="shared" si="76"/>
        <v>0</v>
      </c>
      <c r="G216" s="69">
        <v>0</v>
      </c>
      <c r="H216" s="9">
        <f t="shared" si="77"/>
        <v>0</v>
      </c>
      <c r="I216" s="10"/>
      <c r="J216" s="9">
        <f t="shared" si="65"/>
        <v>0</v>
      </c>
      <c r="K216" s="11"/>
      <c r="L216" s="9">
        <f t="shared" si="66"/>
        <v>0</v>
      </c>
      <c r="M216" s="10"/>
      <c r="N216" s="9">
        <f t="shared" si="78"/>
        <v>0</v>
      </c>
      <c r="O216" s="10"/>
      <c r="P216" s="9">
        <f t="shared" si="67"/>
        <v>0</v>
      </c>
      <c r="Q216" s="10"/>
      <c r="R216" s="9">
        <f t="shared" si="68"/>
        <v>0</v>
      </c>
      <c r="S216" s="10"/>
      <c r="T216" s="9">
        <f t="shared" si="69"/>
        <v>0</v>
      </c>
      <c r="U216" s="11"/>
      <c r="V216" s="9">
        <f t="shared" si="70"/>
        <v>0</v>
      </c>
      <c r="W216" s="11"/>
      <c r="X216" s="9">
        <f t="shared" si="71"/>
        <v>0</v>
      </c>
      <c r="Y216" s="10"/>
      <c r="Z216" s="9">
        <f t="shared" si="79"/>
        <v>0</v>
      </c>
      <c r="AA216" s="11"/>
      <c r="AB216" s="9">
        <f t="shared" si="80"/>
        <v>0</v>
      </c>
      <c r="AC216" s="11"/>
      <c r="AD216" s="9">
        <f t="shared" si="72"/>
        <v>0</v>
      </c>
      <c r="AE216" s="11"/>
      <c r="AF216" s="9">
        <f t="shared" si="73"/>
        <v>0</v>
      </c>
      <c r="AG216" s="11"/>
      <c r="AH216" s="9">
        <f t="shared" si="74"/>
        <v>0</v>
      </c>
      <c r="AI216" s="11"/>
      <c r="AJ216" s="9">
        <f t="shared" si="63"/>
        <v>0</v>
      </c>
      <c r="AK216" s="11"/>
      <c r="AL216" s="9">
        <f t="shared" si="64"/>
        <v>0</v>
      </c>
      <c r="AM216" s="10"/>
      <c r="AN216" s="12">
        <f t="shared" si="75"/>
        <v>0</v>
      </c>
      <c r="AO216" s="13">
        <f t="shared" si="81"/>
        <v>0</v>
      </c>
    </row>
    <row r="217" spans="1:41" hidden="1" x14ac:dyDescent="0.25">
      <c r="A217" s="14" t="s">
        <v>208</v>
      </c>
      <c r="B217" s="15" t="s">
        <v>485</v>
      </c>
      <c r="C217" s="44" t="s">
        <v>15</v>
      </c>
      <c r="D217" s="56">
        <v>347.75</v>
      </c>
      <c r="E217" s="70">
        <v>0</v>
      </c>
      <c r="F217" s="9">
        <f t="shared" si="76"/>
        <v>0</v>
      </c>
      <c r="G217" s="69">
        <v>0</v>
      </c>
      <c r="H217" s="9">
        <f t="shared" si="77"/>
        <v>0</v>
      </c>
      <c r="I217" s="10"/>
      <c r="J217" s="9">
        <f t="shared" si="65"/>
        <v>0</v>
      </c>
      <c r="K217" s="11"/>
      <c r="L217" s="9">
        <f t="shared" si="66"/>
        <v>0</v>
      </c>
      <c r="M217" s="10"/>
      <c r="N217" s="9">
        <f t="shared" si="78"/>
        <v>0</v>
      </c>
      <c r="O217" s="10"/>
      <c r="P217" s="9">
        <f t="shared" si="67"/>
        <v>0</v>
      </c>
      <c r="Q217" s="10"/>
      <c r="R217" s="9">
        <f t="shared" si="68"/>
        <v>0</v>
      </c>
      <c r="S217" s="10"/>
      <c r="T217" s="9">
        <f t="shared" si="69"/>
        <v>0</v>
      </c>
      <c r="U217" s="11"/>
      <c r="V217" s="9">
        <f t="shared" si="70"/>
        <v>0</v>
      </c>
      <c r="W217" s="11"/>
      <c r="X217" s="9">
        <f t="shared" si="71"/>
        <v>0</v>
      </c>
      <c r="Y217" s="10"/>
      <c r="Z217" s="9">
        <f t="shared" si="79"/>
        <v>0</v>
      </c>
      <c r="AA217" s="11"/>
      <c r="AB217" s="9">
        <f t="shared" si="80"/>
        <v>0</v>
      </c>
      <c r="AC217" s="11"/>
      <c r="AD217" s="9">
        <f t="shared" si="72"/>
        <v>0</v>
      </c>
      <c r="AE217" s="11"/>
      <c r="AF217" s="9">
        <f t="shared" si="73"/>
        <v>0</v>
      </c>
      <c r="AG217" s="11"/>
      <c r="AH217" s="9">
        <f t="shared" si="74"/>
        <v>0</v>
      </c>
      <c r="AI217" s="11"/>
      <c r="AJ217" s="9">
        <f t="shared" si="63"/>
        <v>0</v>
      </c>
      <c r="AK217" s="11"/>
      <c r="AL217" s="9">
        <f t="shared" si="64"/>
        <v>0</v>
      </c>
      <c r="AM217" s="10"/>
      <c r="AN217" s="12">
        <f t="shared" si="75"/>
        <v>0</v>
      </c>
      <c r="AO217" s="13">
        <f t="shared" si="81"/>
        <v>0</v>
      </c>
    </row>
    <row r="218" spans="1:41" hidden="1" x14ac:dyDescent="0.25">
      <c r="A218" s="14" t="s">
        <v>208</v>
      </c>
      <c r="B218" s="15" t="s">
        <v>486</v>
      </c>
      <c r="C218" s="44" t="s">
        <v>15</v>
      </c>
      <c r="D218" s="56">
        <v>347.75</v>
      </c>
      <c r="E218" s="70">
        <v>0</v>
      </c>
      <c r="F218" s="9">
        <f t="shared" si="76"/>
        <v>0</v>
      </c>
      <c r="G218" s="69">
        <v>0</v>
      </c>
      <c r="H218" s="9">
        <f t="shared" si="77"/>
        <v>0</v>
      </c>
      <c r="I218" s="10"/>
      <c r="J218" s="9">
        <f t="shared" si="65"/>
        <v>0</v>
      </c>
      <c r="K218" s="11"/>
      <c r="L218" s="9">
        <f t="shared" si="66"/>
        <v>0</v>
      </c>
      <c r="M218" s="10"/>
      <c r="N218" s="9">
        <f t="shared" si="78"/>
        <v>0</v>
      </c>
      <c r="O218" s="10"/>
      <c r="P218" s="9">
        <f t="shared" si="67"/>
        <v>0</v>
      </c>
      <c r="Q218" s="10"/>
      <c r="R218" s="9">
        <f t="shared" si="68"/>
        <v>0</v>
      </c>
      <c r="S218" s="10"/>
      <c r="T218" s="9">
        <f t="shared" si="69"/>
        <v>0</v>
      </c>
      <c r="U218" s="11"/>
      <c r="V218" s="9">
        <f t="shared" si="70"/>
        <v>0</v>
      </c>
      <c r="W218" s="11"/>
      <c r="X218" s="9">
        <f t="shared" si="71"/>
        <v>0</v>
      </c>
      <c r="Y218" s="10"/>
      <c r="Z218" s="9">
        <f t="shared" si="79"/>
        <v>0</v>
      </c>
      <c r="AA218" s="11"/>
      <c r="AB218" s="9">
        <f t="shared" si="80"/>
        <v>0</v>
      </c>
      <c r="AC218" s="11"/>
      <c r="AD218" s="9">
        <f t="shared" si="72"/>
        <v>0</v>
      </c>
      <c r="AE218" s="11"/>
      <c r="AF218" s="9">
        <f t="shared" si="73"/>
        <v>0</v>
      </c>
      <c r="AG218" s="11"/>
      <c r="AH218" s="9">
        <f t="shared" si="74"/>
        <v>0</v>
      </c>
      <c r="AI218" s="11"/>
      <c r="AJ218" s="9">
        <f t="shared" si="63"/>
        <v>0</v>
      </c>
      <c r="AK218" s="11"/>
      <c r="AL218" s="9">
        <f t="shared" si="64"/>
        <v>0</v>
      </c>
      <c r="AM218" s="10"/>
      <c r="AN218" s="12">
        <f t="shared" si="75"/>
        <v>0</v>
      </c>
      <c r="AO218" s="13">
        <f t="shared" si="81"/>
        <v>0</v>
      </c>
    </row>
    <row r="219" spans="1:41" hidden="1" x14ac:dyDescent="0.25">
      <c r="A219" s="14" t="s">
        <v>208</v>
      </c>
      <c r="B219" s="15" t="s">
        <v>487</v>
      </c>
      <c r="C219" s="44" t="s">
        <v>15</v>
      </c>
      <c r="D219" s="56">
        <v>347.75</v>
      </c>
      <c r="E219" s="70">
        <v>0</v>
      </c>
      <c r="F219" s="9">
        <f t="shared" si="76"/>
        <v>0</v>
      </c>
      <c r="G219" s="69">
        <v>0</v>
      </c>
      <c r="H219" s="9">
        <f t="shared" si="77"/>
        <v>0</v>
      </c>
      <c r="I219" s="10"/>
      <c r="J219" s="9">
        <f t="shared" si="65"/>
        <v>0</v>
      </c>
      <c r="K219" s="11"/>
      <c r="L219" s="9">
        <f t="shared" si="66"/>
        <v>0</v>
      </c>
      <c r="M219" s="10"/>
      <c r="N219" s="9">
        <f t="shared" si="78"/>
        <v>0</v>
      </c>
      <c r="O219" s="10"/>
      <c r="P219" s="9">
        <f t="shared" si="67"/>
        <v>0</v>
      </c>
      <c r="Q219" s="10"/>
      <c r="R219" s="9">
        <f t="shared" si="68"/>
        <v>0</v>
      </c>
      <c r="S219" s="10"/>
      <c r="T219" s="9">
        <f t="shared" si="69"/>
        <v>0</v>
      </c>
      <c r="U219" s="11"/>
      <c r="V219" s="9">
        <f t="shared" si="70"/>
        <v>0</v>
      </c>
      <c r="W219" s="11"/>
      <c r="X219" s="9">
        <f t="shared" si="71"/>
        <v>0</v>
      </c>
      <c r="Y219" s="10"/>
      <c r="Z219" s="9">
        <f t="shared" si="79"/>
        <v>0</v>
      </c>
      <c r="AA219" s="11"/>
      <c r="AB219" s="9">
        <f t="shared" si="80"/>
        <v>0</v>
      </c>
      <c r="AC219" s="11"/>
      <c r="AD219" s="9">
        <f t="shared" si="72"/>
        <v>0</v>
      </c>
      <c r="AE219" s="11"/>
      <c r="AF219" s="9">
        <f t="shared" si="73"/>
        <v>0</v>
      </c>
      <c r="AG219" s="11"/>
      <c r="AH219" s="9">
        <f t="shared" si="74"/>
        <v>0</v>
      </c>
      <c r="AI219" s="11"/>
      <c r="AJ219" s="9">
        <f t="shared" si="63"/>
        <v>0</v>
      </c>
      <c r="AK219" s="11"/>
      <c r="AL219" s="9">
        <f t="shared" si="64"/>
        <v>0</v>
      </c>
      <c r="AM219" s="10"/>
      <c r="AN219" s="12">
        <f t="shared" si="75"/>
        <v>0</v>
      </c>
      <c r="AO219" s="13">
        <f t="shared" si="81"/>
        <v>0</v>
      </c>
    </row>
    <row r="220" spans="1:41" hidden="1" x14ac:dyDescent="0.25">
      <c r="A220" s="14" t="s">
        <v>208</v>
      </c>
      <c r="B220" s="15" t="s">
        <v>219</v>
      </c>
      <c r="C220" s="44" t="s">
        <v>15</v>
      </c>
      <c r="D220" s="56">
        <v>11.5</v>
      </c>
      <c r="E220" s="70">
        <v>0</v>
      </c>
      <c r="F220" s="9">
        <f t="shared" si="76"/>
        <v>0</v>
      </c>
      <c r="G220" s="69">
        <v>0</v>
      </c>
      <c r="H220" s="9">
        <f t="shared" si="77"/>
        <v>0</v>
      </c>
      <c r="I220" s="10"/>
      <c r="J220" s="9">
        <f t="shared" si="65"/>
        <v>0</v>
      </c>
      <c r="K220" s="11"/>
      <c r="L220" s="9">
        <f t="shared" si="66"/>
        <v>0</v>
      </c>
      <c r="M220" s="10"/>
      <c r="N220" s="9">
        <f t="shared" si="78"/>
        <v>0</v>
      </c>
      <c r="O220" s="10"/>
      <c r="P220" s="9">
        <f t="shared" si="67"/>
        <v>0</v>
      </c>
      <c r="Q220" s="10"/>
      <c r="R220" s="9">
        <f t="shared" si="68"/>
        <v>0</v>
      </c>
      <c r="S220" s="10"/>
      <c r="T220" s="9">
        <f t="shared" si="69"/>
        <v>0</v>
      </c>
      <c r="U220" s="11"/>
      <c r="V220" s="9">
        <f t="shared" si="70"/>
        <v>0</v>
      </c>
      <c r="W220" s="11"/>
      <c r="X220" s="9">
        <f t="shared" si="71"/>
        <v>0</v>
      </c>
      <c r="Y220" s="10"/>
      <c r="Z220" s="9">
        <f t="shared" si="79"/>
        <v>0</v>
      </c>
      <c r="AA220" s="11"/>
      <c r="AB220" s="9">
        <f t="shared" si="80"/>
        <v>0</v>
      </c>
      <c r="AC220" s="11"/>
      <c r="AD220" s="9">
        <f t="shared" si="72"/>
        <v>0</v>
      </c>
      <c r="AE220" s="11"/>
      <c r="AF220" s="9">
        <f t="shared" si="73"/>
        <v>0</v>
      </c>
      <c r="AG220" s="11"/>
      <c r="AH220" s="9">
        <f t="shared" si="74"/>
        <v>0</v>
      </c>
      <c r="AI220" s="11"/>
      <c r="AJ220" s="9">
        <f t="shared" si="63"/>
        <v>0</v>
      </c>
      <c r="AK220" s="11"/>
      <c r="AL220" s="9">
        <f t="shared" si="64"/>
        <v>0</v>
      </c>
      <c r="AM220" s="10"/>
      <c r="AN220" s="12">
        <f t="shared" si="75"/>
        <v>0</v>
      </c>
      <c r="AO220" s="13">
        <f t="shared" si="81"/>
        <v>0</v>
      </c>
    </row>
    <row r="221" spans="1:41" x14ac:dyDescent="0.25">
      <c r="A221" s="14" t="s">
        <v>208</v>
      </c>
      <c r="B221" s="18" t="s">
        <v>220</v>
      </c>
      <c r="C221" s="44" t="s">
        <v>15</v>
      </c>
      <c r="D221" s="56">
        <v>55</v>
      </c>
      <c r="E221" s="70">
        <v>0</v>
      </c>
      <c r="F221" s="9">
        <f t="shared" si="76"/>
        <v>0</v>
      </c>
      <c r="G221" s="69">
        <v>0</v>
      </c>
      <c r="H221" s="9">
        <f t="shared" si="77"/>
        <v>0</v>
      </c>
      <c r="I221" s="10"/>
      <c r="J221" s="9">
        <f t="shared" si="65"/>
        <v>0</v>
      </c>
      <c r="K221" s="11"/>
      <c r="L221" s="9">
        <f t="shared" si="66"/>
        <v>0</v>
      </c>
      <c r="M221" s="10"/>
      <c r="N221" s="9">
        <f t="shared" si="78"/>
        <v>0</v>
      </c>
      <c r="O221" s="10"/>
      <c r="P221" s="9">
        <f t="shared" si="67"/>
        <v>0</v>
      </c>
      <c r="Q221" s="10"/>
      <c r="R221" s="9">
        <f t="shared" si="68"/>
        <v>0</v>
      </c>
      <c r="S221" s="10"/>
      <c r="T221" s="9">
        <f t="shared" si="69"/>
        <v>0</v>
      </c>
      <c r="U221" s="11"/>
      <c r="V221" s="9">
        <f t="shared" si="70"/>
        <v>0</v>
      </c>
      <c r="W221" s="11"/>
      <c r="X221" s="9">
        <f t="shared" si="71"/>
        <v>0</v>
      </c>
      <c r="Y221" s="10"/>
      <c r="Z221" s="9">
        <f t="shared" si="79"/>
        <v>0</v>
      </c>
      <c r="AA221" s="11"/>
      <c r="AB221" s="9">
        <f t="shared" si="80"/>
        <v>0</v>
      </c>
      <c r="AC221" s="11"/>
      <c r="AD221" s="9">
        <f t="shared" si="72"/>
        <v>0</v>
      </c>
      <c r="AE221" s="11"/>
      <c r="AF221" s="9">
        <f t="shared" si="73"/>
        <v>0</v>
      </c>
      <c r="AG221" s="11"/>
      <c r="AH221" s="9">
        <f t="shared" si="74"/>
        <v>0</v>
      </c>
      <c r="AI221" s="11"/>
      <c r="AJ221" s="9">
        <f t="shared" si="63"/>
        <v>0</v>
      </c>
      <c r="AK221" s="11"/>
      <c r="AL221" s="9">
        <f t="shared" si="64"/>
        <v>0</v>
      </c>
      <c r="AM221" s="10"/>
      <c r="AN221" s="12">
        <f t="shared" si="75"/>
        <v>0</v>
      </c>
      <c r="AO221" s="13">
        <f t="shared" si="81"/>
        <v>0</v>
      </c>
    </row>
    <row r="222" spans="1:41" hidden="1" x14ac:dyDescent="0.25">
      <c r="A222" s="14" t="s">
        <v>208</v>
      </c>
      <c r="B222" s="18" t="s">
        <v>221</v>
      </c>
      <c r="C222" s="44" t="s">
        <v>15</v>
      </c>
      <c r="D222" s="56">
        <v>1.71</v>
      </c>
      <c r="E222" s="70">
        <v>0</v>
      </c>
      <c r="F222" s="9">
        <f t="shared" si="76"/>
        <v>0</v>
      </c>
      <c r="G222" s="69">
        <v>0</v>
      </c>
      <c r="H222" s="9">
        <f t="shared" si="77"/>
        <v>0</v>
      </c>
      <c r="I222" s="10"/>
      <c r="J222" s="9">
        <f t="shared" si="65"/>
        <v>0</v>
      </c>
      <c r="K222" s="11"/>
      <c r="L222" s="9">
        <f t="shared" si="66"/>
        <v>0</v>
      </c>
      <c r="M222" s="10"/>
      <c r="N222" s="9">
        <f t="shared" si="78"/>
        <v>0</v>
      </c>
      <c r="O222" s="10"/>
      <c r="P222" s="9">
        <f t="shared" si="67"/>
        <v>0</v>
      </c>
      <c r="Q222" s="10"/>
      <c r="R222" s="9">
        <f t="shared" si="68"/>
        <v>0</v>
      </c>
      <c r="S222" s="10"/>
      <c r="T222" s="9">
        <f t="shared" si="69"/>
        <v>0</v>
      </c>
      <c r="U222" s="11"/>
      <c r="V222" s="9">
        <f t="shared" si="70"/>
        <v>0</v>
      </c>
      <c r="W222" s="11"/>
      <c r="X222" s="9">
        <f t="shared" si="71"/>
        <v>0</v>
      </c>
      <c r="Y222" s="10"/>
      <c r="Z222" s="9">
        <f t="shared" si="79"/>
        <v>0</v>
      </c>
      <c r="AA222" s="11"/>
      <c r="AB222" s="9">
        <f t="shared" si="80"/>
        <v>0</v>
      </c>
      <c r="AC222" s="11"/>
      <c r="AD222" s="9">
        <f t="shared" si="72"/>
        <v>0</v>
      </c>
      <c r="AE222" s="11"/>
      <c r="AF222" s="9">
        <f t="shared" si="73"/>
        <v>0</v>
      </c>
      <c r="AG222" s="11"/>
      <c r="AH222" s="9">
        <f t="shared" si="74"/>
        <v>0</v>
      </c>
      <c r="AI222" s="11"/>
      <c r="AJ222" s="9">
        <f t="shared" si="63"/>
        <v>0</v>
      </c>
      <c r="AK222" s="11"/>
      <c r="AL222" s="9">
        <f t="shared" si="64"/>
        <v>0</v>
      </c>
      <c r="AM222" s="10"/>
      <c r="AN222" s="12">
        <f t="shared" si="75"/>
        <v>0</v>
      </c>
      <c r="AO222" s="13">
        <f t="shared" si="81"/>
        <v>0</v>
      </c>
    </row>
    <row r="223" spans="1:41" x14ac:dyDescent="0.25">
      <c r="A223" s="14" t="s">
        <v>208</v>
      </c>
      <c r="B223" s="15" t="s">
        <v>222</v>
      </c>
      <c r="C223" s="44" t="s">
        <v>15</v>
      </c>
      <c r="D223" s="56">
        <v>64</v>
      </c>
      <c r="E223" s="70">
        <v>0</v>
      </c>
      <c r="F223" s="9">
        <f t="shared" si="76"/>
        <v>0</v>
      </c>
      <c r="G223" s="69">
        <v>0</v>
      </c>
      <c r="H223" s="9">
        <f t="shared" si="77"/>
        <v>0</v>
      </c>
      <c r="I223" s="10"/>
      <c r="J223" s="9">
        <f t="shared" si="65"/>
        <v>0</v>
      </c>
      <c r="K223" s="11"/>
      <c r="L223" s="9">
        <f t="shared" si="66"/>
        <v>0</v>
      </c>
      <c r="M223" s="10"/>
      <c r="N223" s="9">
        <f t="shared" si="78"/>
        <v>0</v>
      </c>
      <c r="O223" s="10"/>
      <c r="P223" s="9">
        <f t="shared" si="67"/>
        <v>0</v>
      </c>
      <c r="Q223" s="10"/>
      <c r="R223" s="9">
        <f t="shared" si="68"/>
        <v>0</v>
      </c>
      <c r="S223" s="10"/>
      <c r="T223" s="9">
        <f t="shared" si="69"/>
        <v>0</v>
      </c>
      <c r="U223" s="11"/>
      <c r="V223" s="9">
        <f t="shared" si="70"/>
        <v>0</v>
      </c>
      <c r="W223" s="11"/>
      <c r="X223" s="9">
        <f t="shared" si="71"/>
        <v>0</v>
      </c>
      <c r="Y223" s="10"/>
      <c r="Z223" s="9">
        <f t="shared" si="79"/>
        <v>0</v>
      </c>
      <c r="AA223" s="11"/>
      <c r="AB223" s="9">
        <f t="shared" si="80"/>
        <v>0</v>
      </c>
      <c r="AC223" s="11"/>
      <c r="AD223" s="9">
        <f t="shared" si="72"/>
        <v>0</v>
      </c>
      <c r="AE223" s="11"/>
      <c r="AF223" s="9">
        <f t="shared" si="73"/>
        <v>0</v>
      </c>
      <c r="AG223" s="11"/>
      <c r="AH223" s="9">
        <f t="shared" si="74"/>
        <v>0</v>
      </c>
      <c r="AI223" s="11"/>
      <c r="AJ223" s="9">
        <f t="shared" si="63"/>
        <v>0</v>
      </c>
      <c r="AK223" s="11"/>
      <c r="AL223" s="9">
        <f t="shared" si="64"/>
        <v>0</v>
      </c>
      <c r="AM223" s="10"/>
      <c r="AN223" s="12">
        <f t="shared" si="75"/>
        <v>0</v>
      </c>
      <c r="AO223" s="13">
        <f t="shared" si="81"/>
        <v>0</v>
      </c>
    </row>
    <row r="224" spans="1:41" hidden="1" x14ac:dyDescent="0.25">
      <c r="A224" s="14" t="s">
        <v>208</v>
      </c>
      <c r="B224" s="15" t="s">
        <v>443</v>
      </c>
      <c r="C224" s="44" t="s">
        <v>444</v>
      </c>
      <c r="D224" s="56">
        <v>55</v>
      </c>
      <c r="E224" s="70">
        <v>0</v>
      </c>
      <c r="F224" s="9">
        <f t="shared" si="76"/>
        <v>0</v>
      </c>
      <c r="G224" s="69">
        <v>0</v>
      </c>
      <c r="H224" s="9">
        <f t="shared" si="77"/>
        <v>0</v>
      </c>
      <c r="I224" s="10"/>
      <c r="J224" s="9">
        <f t="shared" si="65"/>
        <v>0</v>
      </c>
      <c r="K224" s="11"/>
      <c r="L224" s="9">
        <f t="shared" si="66"/>
        <v>0</v>
      </c>
      <c r="M224" s="10"/>
      <c r="N224" s="9">
        <f t="shared" si="78"/>
        <v>0</v>
      </c>
      <c r="O224" s="10"/>
      <c r="P224" s="9">
        <f t="shared" si="67"/>
        <v>0</v>
      </c>
      <c r="Q224" s="10"/>
      <c r="R224" s="9">
        <f t="shared" si="68"/>
        <v>0</v>
      </c>
      <c r="S224" s="10"/>
      <c r="T224" s="9">
        <f t="shared" si="69"/>
        <v>0</v>
      </c>
      <c r="U224" s="11"/>
      <c r="V224" s="9">
        <f t="shared" si="70"/>
        <v>0</v>
      </c>
      <c r="W224" s="11"/>
      <c r="X224" s="9">
        <f t="shared" si="71"/>
        <v>0</v>
      </c>
      <c r="Y224" s="10"/>
      <c r="Z224" s="9">
        <f t="shared" si="79"/>
        <v>0</v>
      </c>
      <c r="AA224" s="11"/>
      <c r="AB224" s="9">
        <f t="shared" si="80"/>
        <v>0</v>
      </c>
      <c r="AC224" s="11"/>
      <c r="AD224" s="9">
        <f t="shared" si="72"/>
        <v>0</v>
      </c>
      <c r="AE224" s="11"/>
      <c r="AF224" s="9">
        <f t="shared" si="73"/>
        <v>0</v>
      </c>
      <c r="AG224" s="11"/>
      <c r="AH224" s="9">
        <f t="shared" si="74"/>
        <v>0</v>
      </c>
      <c r="AI224" s="11"/>
      <c r="AJ224" s="9">
        <f t="shared" si="63"/>
        <v>0</v>
      </c>
      <c r="AK224" s="11"/>
      <c r="AL224" s="9">
        <f t="shared" si="64"/>
        <v>0</v>
      </c>
      <c r="AM224" s="10"/>
      <c r="AN224" s="12">
        <f t="shared" si="75"/>
        <v>0</v>
      </c>
      <c r="AO224" s="13">
        <f t="shared" si="81"/>
        <v>0</v>
      </c>
    </row>
    <row r="225" spans="1:41" x14ac:dyDescent="0.25">
      <c r="A225" s="14" t="s">
        <v>208</v>
      </c>
      <c r="B225" s="15" t="s">
        <v>460</v>
      </c>
      <c r="C225" s="44" t="s">
        <v>15</v>
      </c>
      <c r="D225" s="56">
        <v>55.5</v>
      </c>
      <c r="E225" s="70">
        <v>0</v>
      </c>
      <c r="F225" s="9">
        <f t="shared" si="76"/>
        <v>0</v>
      </c>
      <c r="G225" s="69">
        <v>0</v>
      </c>
      <c r="H225" s="9">
        <f t="shared" si="77"/>
        <v>0</v>
      </c>
      <c r="I225" s="10"/>
      <c r="J225" s="9">
        <f t="shared" si="65"/>
        <v>0</v>
      </c>
      <c r="K225" s="11"/>
      <c r="L225" s="9">
        <f t="shared" si="66"/>
        <v>0</v>
      </c>
      <c r="M225" s="10"/>
      <c r="N225" s="9">
        <f t="shared" si="78"/>
        <v>0</v>
      </c>
      <c r="O225" s="10"/>
      <c r="P225" s="9">
        <f t="shared" si="67"/>
        <v>0</v>
      </c>
      <c r="Q225" s="10"/>
      <c r="R225" s="9">
        <f t="shared" si="68"/>
        <v>0</v>
      </c>
      <c r="S225" s="10"/>
      <c r="T225" s="9">
        <f t="shared" si="69"/>
        <v>0</v>
      </c>
      <c r="U225" s="11"/>
      <c r="V225" s="9">
        <f t="shared" si="70"/>
        <v>0</v>
      </c>
      <c r="W225" s="11"/>
      <c r="X225" s="9">
        <f t="shared" si="71"/>
        <v>0</v>
      </c>
      <c r="Y225" s="10"/>
      <c r="Z225" s="9">
        <f t="shared" si="79"/>
        <v>0</v>
      </c>
      <c r="AA225" s="11"/>
      <c r="AB225" s="9">
        <f t="shared" si="80"/>
        <v>0</v>
      </c>
      <c r="AC225" s="11"/>
      <c r="AD225" s="9">
        <f t="shared" si="72"/>
        <v>0</v>
      </c>
      <c r="AE225" s="11"/>
      <c r="AF225" s="9">
        <f t="shared" si="73"/>
        <v>0</v>
      </c>
      <c r="AG225" s="11"/>
      <c r="AH225" s="9">
        <f t="shared" si="74"/>
        <v>0</v>
      </c>
      <c r="AI225" s="11"/>
      <c r="AJ225" s="9">
        <f t="shared" si="63"/>
        <v>0</v>
      </c>
      <c r="AK225" s="11"/>
      <c r="AL225" s="9">
        <f t="shared" si="64"/>
        <v>0</v>
      </c>
      <c r="AM225" s="10"/>
      <c r="AN225" s="12">
        <f t="shared" si="75"/>
        <v>0</v>
      </c>
      <c r="AO225" s="13">
        <f t="shared" si="81"/>
        <v>0</v>
      </c>
    </row>
    <row r="226" spans="1:41" x14ac:dyDescent="0.25">
      <c r="A226" s="14" t="s">
        <v>208</v>
      </c>
      <c r="B226" s="15" t="s">
        <v>404</v>
      </c>
      <c r="C226" s="44" t="s">
        <v>15</v>
      </c>
      <c r="D226" s="59">
        <v>0</v>
      </c>
      <c r="E226" s="70">
        <v>0</v>
      </c>
      <c r="F226" s="9">
        <f t="shared" si="76"/>
        <v>0</v>
      </c>
      <c r="G226" s="69">
        <v>0</v>
      </c>
      <c r="H226" s="9">
        <f t="shared" si="77"/>
        <v>0</v>
      </c>
      <c r="I226" s="10"/>
      <c r="J226" s="9">
        <f t="shared" si="65"/>
        <v>0</v>
      </c>
      <c r="K226" s="11"/>
      <c r="L226" s="9">
        <f t="shared" si="66"/>
        <v>0</v>
      </c>
      <c r="M226" s="10"/>
      <c r="N226" s="9">
        <f t="shared" si="78"/>
        <v>0</v>
      </c>
      <c r="O226" s="10"/>
      <c r="P226" s="9">
        <f t="shared" si="67"/>
        <v>0</v>
      </c>
      <c r="Q226" s="10"/>
      <c r="R226" s="9">
        <f t="shared" si="68"/>
        <v>0</v>
      </c>
      <c r="S226" s="10"/>
      <c r="T226" s="9">
        <f t="shared" si="69"/>
        <v>0</v>
      </c>
      <c r="U226" s="11"/>
      <c r="V226" s="9">
        <f t="shared" si="70"/>
        <v>0</v>
      </c>
      <c r="W226" s="11"/>
      <c r="X226" s="9">
        <f t="shared" si="71"/>
        <v>0</v>
      </c>
      <c r="Y226" s="10"/>
      <c r="Z226" s="9">
        <f t="shared" si="79"/>
        <v>0</v>
      </c>
      <c r="AA226" s="11"/>
      <c r="AB226" s="9">
        <f t="shared" si="80"/>
        <v>0</v>
      </c>
      <c r="AC226" s="11"/>
      <c r="AD226" s="9">
        <f t="shared" si="72"/>
        <v>0</v>
      </c>
      <c r="AE226" s="11"/>
      <c r="AF226" s="9">
        <f t="shared" si="73"/>
        <v>0</v>
      </c>
      <c r="AG226" s="11"/>
      <c r="AH226" s="9">
        <f t="shared" si="74"/>
        <v>0</v>
      </c>
      <c r="AI226" s="11"/>
      <c r="AJ226" s="9">
        <f t="shared" si="63"/>
        <v>0</v>
      </c>
      <c r="AK226" s="11"/>
      <c r="AL226" s="9">
        <f t="shared" si="64"/>
        <v>0</v>
      </c>
      <c r="AM226" s="10"/>
      <c r="AN226" s="12">
        <f t="shared" si="75"/>
        <v>0</v>
      </c>
      <c r="AO226" s="13">
        <f t="shared" si="81"/>
        <v>0</v>
      </c>
    </row>
    <row r="227" spans="1:41" x14ac:dyDescent="0.25">
      <c r="A227" s="14" t="s">
        <v>208</v>
      </c>
      <c r="B227" s="15" t="s">
        <v>461</v>
      </c>
      <c r="C227" s="44" t="s">
        <v>15</v>
      </c>
      <c r="D227" s="56">
        <v>55.5</v>
      </c>
      <c r="E227" s="70">
        <v>0</v>
      </c>
      <c r="F227" s="9">
        <f t="shared" si="76"/>
        <v>0</v>
      </c>
      <c r="G227" s="69">
        <v>0</v>
      </c>
      <c r="H227" s="9">
        <f t="shared" si="77"/>
        <v>0</v>
      </c>
      <c r="I227" s="10"/>
      <c r="J227" s="9">
        <f t="shared" si="65"/>
        <v>0</v>
      </c>
      <c r="K227" s="11"/>
      <c r="L227" s="9">
        <f t="shared" si="66"/>
        <v>0</v>
      </c>
      <c r="M227" s="10"/>
      <c r="N227" s="9">
        <f t="shared" si="78"/>
        <v>0</v>
      </c>
      <c r="O227" s="10"/>
      <c r="P227" s="9">
        <f t="shared" si="67"/>
        <v>0</v>
      </c>
      <c r="Q227" s="10"/>
      <c r="R227" s="9">
        <f t="shared" si="68"/>
        <v>0</v>
      </c>
      <c r="S227" s="10"/>
      <c r="T227" s="9">
        <f t="shared" si="69"/>
        <v>0</v>
      </c>
      <c r="U227" s="11"/>
      <c r="V227" s="9">
        <f t="shared" si="70"/>
        <v>0</v>
      </c>
      <c r="W227" s="11"/>
      <c r="X227" s="9">
        <f t="shared" si="71"/>
        <v>0</v>
      </c>
      <c r="Y227" s="10"/>
      <c r="Z227" s="9">
        <f t="shared" si="79"/>
        <v>0</v>
      </c>
      <c r="AA227" s="11"/>
      <c r="AB227" s="9">
        <f t="shared" si="80"/>
        <v>0</v>
      </c>
      <c r="AC227" s="11"/>
      <c r="AD227" s="9">
        <f t="shared" si="72"/>
        <v>0</v>
      </c>
      <c r="AE227" s="11"/>
      <c r="AF227" s="9">
        <f t="shared" si="73"/>
        <v>0</v>
      </c>
      <c r="AG227" s="11"/>
      <c r="AH227" s="9">
        <f t="shared" si="74"/>
        <v>0</v>
      </c>
      <c r="AI227" s="11"/>
      <c r="AJ227" s="9">
        <f t="shared" si="63"/>
        <v>0</v>
      </c>
      <c r="AK227" s="11"/>
      <c r="AL227" s="9">
        <f t="shared" si="64"/>
        <v>0</v>
      </c>
      <c r="AM227" s="10"/>
      <c r="AN227" s="12">
        <f t="shared" si="75"/>
        <v>0</v>
      </c>
      <c r="AO227" s="13">
        <f t="shared" si="81"/>
        <v>0</v>
      </c>
    </row>
    <row r="228" spans="1:41" x14ac:dyDescent="0.25">
      <c r="A228" s="14" t="s">
        <v>208</v>
      </c>
      <c r="B228" s="15" t="s">
        <v>405</v>
      </c>
      <c r="C228" s="44" t="s">
        <v>15</v>
      </c>
      <c r="D228" s="59">
        <v>0</v>
      </c>
      <c r="E228" s="70">
        <v>0</v>
      </c>
      <c r="F228" s="9">
        <f t="shared" si="76"/>
        <v>0</v>
      </c>
      <c r="G228" s="69">
        <v>0</v>
      </c>
      <c r="H228" s="9">
        <f t="shared" si="77"/>
        <v>0</v>
      </c>
      <c r="I228" s="10"/>
      <c r="J228" s="9">
        <f t="shared" si="65"/>
        <v>0</v>
      </c>
      <c r="K228" s="11"/>
      <c r="L228" s="9">
        <f t="shared" si="66"/>
        <v>0</v>
      </c>
      <c r="M228" s="10"/>
      <c r="N228" s="9">
        <f t="shared" si="78"/>
        <v>0</v>
      </c>
      <c r="O228" s="10"/>
      <c r="P228" s="9">
        <f t="shared" si="67"/>
        <v>0</v>
      </c>
      <c r="Q228" s="10"/>
      <c r="R228" s="9">
        <f t="shared" si="68"/>
        <v>0</v>
      </c>
      <c r="S228" s="10"/>
      <c r="T228" s="9">
        <f t="shared" si="69"/>
        <v>0</v>
      </c>
      <c r="U228" s="11"/>
      <c r="V228" s="9">
        <f t="shared" si="70"/>
        <v>0</v>
      </c>
      <c r="W228" s="11"/>
      <c r="X228" s="9">
        <f t="shared" si="71"/>
        <v>0</v>
      </c>
      <c r="Y228" s="10"/>
      <c r="Z228" s="9">
        <f t="shared" si="79"/>
        <v>0</v>
      </c>
      <c r="AA228" s="11"/>
      <c r="AB228" s="9">
        <f t="shared" si="80"/>
        <v>0</v>
      </c>
      <c r="AC228" s="11"/>
      <c r="AD228" s="9">
        <f t="shared" si="72"/>
        <v>0</v>
      </c>
      <c r="AE228" s="11"/>
      <c r="AF228" s="9">
        <f t="shared" si="73"/>
        <v>0</v>
      </c>
      <c r="AG228" s="11"/>
      <c r="AH228" s="9">
        <f t="shared" si="74"/>
        <v>0</v>
      </c>
      <c r="AI228" s="11"/>
      <c r="AJ228" s="9">
        <f t="shared" si="63"/>
        <v>0</v>
      </c>
      <c r="AK228" s="11"/>
      <c r="AL228" s="9">
        <f t="shared" si="64"/>
        <v>0</v>
      </c>
      <c r="AM228" s="10"/>
      <c r="AN228" s="12">
        <f t="shared" si="75"/>
        <v>0</v>
      </c>
      <c r="AO228" s="13">
        <f t="shared" si="81"/>
        <v>0</v>
      </c>
    </row>
    <row r="229" spans="1:41" x14ac:dyDescent="0.25">
      <c r="A229" s="14" t="s">
        <v>208</v>
      </c>
      <c r="B229" s="15" t="s">
        <v>223</v>
      </c>
      <c r="C229" s="44" t="s">
        <v>15</v>
      </c>
      <c r="D229" s="56">
        <v>55.5</v>
      </c>
      <c r="E229" s="70">
        <v>1</v>
      </c>
      <c r="F229" s="9">
        <f t="shared" si="76"/>
        <v>55.5</v>
      </c>
      <c r="G229" s="69">
        <v>0</v>
      </c>
      <c r="H229" s="9">
        <f t="shared" si="77"/>
        <v>0</v>
      </c>
      <c r="I229" s="10"/>
      <c r="J229" s="9">
        <f t="shared" si="65"/>
        <v>0</v>
      </c>
      <c r="K229" s="11"/>
      <c r="L229" s="9">
        <f t="shared" si="66"/>
        <v>0</v>
      </c>
      <c r="M229" s="10"/>
      <c r="N229" s="9">
        <f t="shared" si="78"/>
        <v>0</v>
      </c>
      <c r="O229" s="10"/>
      <c r="P229" s="9">
        <f t="shared" si="67"/>
        <v>0</v>
      </c>
      <c r="Q229" s="10"/>
      <c r="R229" s="9">
        <f t="shared" si="68"/>
        <v>0</v>
      </c>
      <c r="S229" s="10"/>
      <c r="T229" s="9">
        <f t="shared" si="69"/>
        <v>0</v>
      </c>
      <c r="U229" s="11"/>
      <c r="V229" s="9">
        <f t="shared" si="70"/>
        <v>0</v>
      </c>
      <c r="W229" s="11"/>
      <c r="X229" s="9">
        <f t="shared" si="71"/>
        <v>0</v>
      </c>
      <c r="Y229" s="10"/>
      <c r="Z229" s="9">
        <f t="shared" si="79"/>
        <v>0</v>
      </c>
      <c r="AA229" s="11"/>
      <c r="AB229" s="9">
        <f t="shared" si="80"/>
        <v>0</v>
      </c>
      <c r="AC229" s="11"/>
      <c r="AD229" s="9">
        <f t="shared" si="72"/>
        <v>0</v>
      </c>
      <c r="AE229" s="11"/>
      <c r="AF229" s="9">
        <f t="shared" si="73"/>
        <v>0</v>
      </c>
      <c r="AG229" s="11"/>
      <c r="AH229" s="9">
        <f t="shared" si="74"/>
        <v>0</v>
      </c>
      <c r="AI229" s="11">
        <v>3</v>
      </c>
      <c r="AJ229" s="9">
        <f t="shared" si="63"/>
        <v>193.14</v>
      </c>
      <c r="AK229" s="11"/>
      <c r="AL229" s="9">
        <f t="shared" si="64"/>
        <v>0</v>
      </c>
      <c r="AM229" s="10"/>
      <c r="AN229" s="12">
        <f t="shared" si="75"/>
        <v>0</v>
      </c>
      <c r="AO229" s="13">
        <f t="shared" si="81"/>
        <v>55.5</v>
      </c>
    </row>
    <row r="230" spans="1:41" hidden="1" x14ac:dyDescent="0.25">
      <c r="A230" s="14" t="s">
        <v>208</v>
      </c>
      <c r="B230" s="15" t="s">
        <v>224</v>
      </c>
      <c r="C230" s="44" t="s">
        <v>15</v>
      </c>
      <c r="D230" s="59">
        <v>0</v>
      </c>
      <c r="E230" s="70">
        <v>0</v>
      </c>
      <c r="F230" s="9">
        <f t="shared" si="76"/>
        <v>0</v>
      </c>
      <c r="G230" s="69">
        <v>0</v>
      </c>
      <c r="H230" s="9">
        <f t="shared" si="77"/>
        <v>0</v>
      </c>
      <c r="I230" s="10"/>
      <c r="J230" s="9">
        <f t="shared" si="65"/>
        <v>0</v>
      </c>
      <c r="K230" s="11"/>
      <c r="L230" s="9">
        <f t="shared" si="66"/>
        <v>0</v>
      </c>
      <c r="M230" s="10"/>
      <c r="N230" s="9">
        <f t="shared" si="78"/>
        <v>0</v>
      </c>
      <c r="O230" s="10"/>
      <c r="P230" s="9">
        <f t="shared" si="67"/>
        <v>0</v>
      </c>
      <c r="Q230" s="10"/>
      <c r="R230" s="9">
        <f t="shared" si="68"/>
        <v>0</v>
      </c>
      <c r="S230" s="10"/>
      <c r="T230" s="9">
        <f t="shared" si="69"/>
        <v>0</v>
      </c>
      <c r="U230" s="11"/>
      <c r="V230" s="9">
        <f t="shared" si="70"/>
        <v>0</v>
      </c>
      <c r="W230" s="11"/>
      <c r="X230" s="9">
        <f t="shared" si="71"/>
        <v>0</v>
      </c>
      <c r="Y230" s="10"/>
      <c r="Z230" s="9">
        <f t="shared" si="79"/>
        <v>0</v>
      </c>
      <c r="AA230" s="11"/>
      <c r="AB230" s="9">
        <f t="shared" si="80"/>
        <v>0</v>
      </c>
      <c r="AC230" s="11"/>
      <c r="AD230" s="9">
        <f t="shared" si="72"/>
        <v>0</v>
      </c>
      <c r="AE230" s="11"/>
      <c r="AF230" s="9">
        <f t="shared" si="73"/>
        <v>0</v>
      </c>
      <c r="AG230" s="11"/>
      <c r="AH230" s="9">
        <f t="shared" si="74"/>
        <v>0</v>
      </c>
      <c r="AI230" s="11"/>
      <c r="AJ230" s="9">
        <f t="shared" si="63"/>
        <v>0</v>
      </c>
      <c r="AK230" s="11"/>
      <c r="AL230" s="9">
        <f t="shared" si="64"/>
        <v>0</v>
      </c>
      <c r="AM230" s="10"/>
      <c r="AN230" s="12">
        <f t="shared" si="75"/>
        <v>0</v>
      </c>
      <c r="AO230" s="13">
        <f t="shared" si="81"/>
        <v>0</v>
      </c>
    </row>
    <row r="231" spans="1:41" hidden="1" x14ac:dyDescent="0.25">
      <c r="A231" s="14" t="s">
        <v>208</v>
      </c>
      <c r="B231" s="15" t="s">
        <v>225</v>
      </c>
      <c r="C231" s="44" t="s">
        <v>226</v>
      </c>
      <c r="D231" s="56">
        <f>89.38/100</f>
        <v>0.89379999999999993</v>
      </c>
      <c r="E231" s="70">
        <v>0</v>
      </c>
      <c r="F231" s="9">
        <f t="shared" si="76"/>
        <v>0</v>
      </c>
      <c r="G231" s="69">
        <v>0</v>
      </c>
      <c r="H231" s="9">
        <f t="shared" si="77"/>
        <v>0</v>
      </c>
      <c r="I231" s="10"/>
      <c r="J231" s="9">
        <f t="shared" si="65"/>
        <v>0</v>
      </c>
      <c r="K231" s="11"/>
      <c r="L231" s="9">
        <f t="shared" si="66"/>
        <v>0</v>
      </c>
      <c r="M231" s="10"/>
      <c r="N231" s="9">
        <f>(M231*D231)*1.16</f>
        <v>0</v>
      </c>
      <c r="O231" s="10"/>
      <c r="P231" s="9">
        <f t="shared" si="67"/>
        <v>0</v>
      </c>
      <c r="Q231" s="10"/>
      <c r="R231" s="9">
        <f t="shared" si="68"/>
        <v>0</v>
      </c>
      <c r="S231" s="10"/>
      <c r="T231" s="9">
        <f t="shared" si="69"/>
        <v>0</v>
      </c>
      <c r="U231" s="11"/>
      <c r="V231" s="9">
        <f t="shared" si="70"/>
        <v>0</v>
      </c>
      <c r="W231" s="11"/>
      <c r="X231" s="9">
        <f t="shared" si="71"/>
        <v>0</v>
      </c>
      <c r="Y231" s="10"/>
      <c r="Z231" s="9">
        <f t="shared" si="79"/>
        <v>0</v>
      </c>
      <c r="AA231" s="11"/>
      <c r="AB231" s="9">
        <f t="shared" si="80"/>
        <v>0</v>
      </c>
      <c r="AC231" s="11"/>
      <c r="AD231" s="9">
        <f t="shared" si="72"/>
        <v>0</v>
      </c>
      <c r="AE231" s="11"/>
      <c r="AF231" s="9">
        <f t="shared" si="73"/>
        <v>0</v>
      </c>
      <c r="AG231" s="11"/>
      <c r="AH231" s="9">
        <f t="shared" si="74"/>
        <v>0</v>
      </c>
      <c r="AI231" s="11"/>
      <c r="AJ231" s="9">
        <f t="shared" si="63"/>
        <v>0</v>
      </c>
      <c r="AK231" s="11"/>
      <c r="AL231" s="9">
        <f t="shared" si="64"/>
        <v>0</v>
      </c>
      <c r="AM231" s="10"/>
      <c r="AN231" s="12">
        <f t="shared" si="75"/>
        <v>0</v>
      </c>
      <c r="AO231" s="13">
        <f t="shared" si="81"/>
        <v>0</v>
      </c>
    </row>
    <row r="232" spans="1:41" hidden="1" x14ac:dyDescent="0.25">
      <c r="A232" s="14" t="s">
        <v>208</v>
      </c>
      <c r="B232" s="15" t="s">
        <v>227</v>
      </c>
      <c r="C232" s="44" t="s">
        <v>15</v>
      </c>
      <c r="D232" s="56">
        <v>16.100000000000001</v>
      </c>
      <c r="E232" s="70">
        <v>0</v>
      </c>
      <c r="F232" s="9">
        <f t="shared" si="76"/>
        <v>0</v>
      </c>
      <c r="G232" s="69">
        <v>0</v>
      </c>
      <c r="H232" s="9">
        <f t="shared" si="77"/>
        <v>0</v>
      </c>
      <c r="I232" s="10"/>
      <c r="J232" s="9">
        <f t="shared" si="65"/>
        <v>0</v>
      </c>
      <c r="K232" s="11"/>
      <c r="L232" s="9">
        <f t="shared" si="66"/>
        <v>0</v>
      </c>
      <c r="M232" s="10"/>
      <c r="N232" s="9">
        <f t="shared" si="78"/>
        <v>0</v>
      </c>
      <c r="O232" s="10"/>
      <c r="P232" s="9">
        <f t="shared" si="67"/>
        <v>0</v>
      </c>
      <c r="Q232" s="10"/>
      <c r="R232" s="9">
        <f t="shared" si="68"/>
        <v>0</v>
      </c>
      <c r="S232" s="10"/>
      <c r="T232" s="9">
        <f t="shared" si="69"/>
        <v>0</v>
      </c>
      <c r="U232" s="11"/>
      <c r="V232" s="9">
        <f t="shared" si="70"/>
        <v>0</v>
      </c>
      <c r="W232" s="11"/>
      <c r="X232" s="9">
        <f t="shared" si="71"/>
        <v>0</v>
      </c>
      <c r="Y232" s="10"/>
      <c r="Z232" s="9">
        <f t="shared" si="79"/>
        <v>0</v>
      </c>
      <c r="AA232" s="11"/>
      <c r="AB232" s="9">
        <f t="shared" si="80"/>
        <v>0</v>
      </c>
      <c r="AC232" s="11"/>
      <c r="AD232" s="9">
        <f t="shared" si="72"/>
        <v>0</v>
      </c>
      <c r="AE232" s="11"/>
      <c r="AF232" s="9">
        <f t="shared" si="73"/>
        <v>0</v>
      </c>
      <c r="AG232" s="11"/>
      <c r="AH232" s="9">
        <f t="shared" si="74"/>
        <v>0</v>
      </c>
      <c r="AI232" s="11"/>
      <c r="AJ232" s="9">
        <f t="shared" si="63"/>
        <v>0</v>
      </c>
      <c r="AK232" s="11"/>
      <c r="AL232" s="9">
        <f t="shared" si="64"/>
        <v>0</v>
      </c>
      <c r="AM232" s="10"/>
      <c r="AN232" s="12">
        <f t="shared" si="75"/>
        <v>0</v>
      </c>
      <c r="AO232" s="13">
        <f t="shared" si="81"/>
        <v>0</v>
      </c>
    </row>
    <row r="233" spans="1:41" hidden="1" x14ac:dyDescent="0.25">
      <c r="A233" s="14" t="s">
        <v>208</v>
      </c>
      <c r="B233" s="15" t="s">
        <v>398</v>
      </c>
      <c r="C233" s="44" t="s">
        <v>228</v>
      </c>
      <c r="D233" s="56">
        <v>1.82</v>
      </c>
      <c r="E233" s="70">
        <v>0</v>
      </c>
      <c r="F233" s="9">
        <f t="shared" si="76"/>
        <v>0</v>
      </c>
      <c r="G233" s="69">
        <v>0</v>
      </c>
      <c r="H233" s="9">
        <f t="shared" si="77"/>
        <v>0</v>
      </c>
      <c r="I233" s="10"/>
      <c r="J233" s="9">
        <f t="shared" si="65"/>
        <v>0</v>
      </c>
      <c r="K233" s="11"/>
      <c r="L233" s="9">
        <f t="shared" si="66"/>
        <v>0</v>
      </c>
      <c r="M233" s="10"/>
      <c r="N233" s="9">
        <f t="shared" si="78"/>
        <v>0</v>
      </c>
      <c r="O233" s="10"/>
      <c r="P233" s="9">
        <f t="shared" si="67"/>
        <v>0</v>
      </c>
      <c r="Q233" s="10"/>
      <c r="R233" s="9">
        <f t="shared" si="68"/>
        <v>0</v>
      </c>
      <c r="S233" s="10"/>
      <c r="T233" s="9">
        <f t="shared" si="69"/>
        <v>0</v>
      </c>
      <c r="U233" s="11"/>
      <c r="V233" s="9">
        <f t="shared" si="70"/>
        <v>0</v>
      </c>
      <c r="W233" s="11"/>
      <c r="X233" s="9">
        <f t="shared" si="71"/>
        <v>0</v>
      </c>
      <c r="Y233" s="10"/>
      <c r="Z233" s="9">
        <f t="shared" si="79"/>
        <v>0</v>
      </c>
      <c r="AA233" s="11"/>
      <c r="AB233" s="9">
        <f>(AA233*D233)*1.16</f>
        <v>0</v>
      </c>
      <c r="AC233" s="11"/>
      <c r="AD233" s="9">
        <f t="shared" si="72"/>
        <v>0</v>
      </c>
      <c r="AE233" s="11"/>
      <c r="AF233" s="9">
        <f t="shared" si="73"/>
        <v>0</v>
      </c>
      <c r="AG233" s="11"/>
      <c r="AH233" s="9">
        <f t="shared" si="74"/>
        <v>0</v>
      </c>
      <c r="AI233" s="11"/>
      <c r="AJ233" s="9">
        <f t="shared" si="63"/>
        <v>0</v>
      </c>
      <c r="AK233" s="11"/>
      <c r="AL233" s="9">
        <f t="shared" si="64"/>
        <v>0</v>
      </c>
      <c r="AM233" s="10"/>
      <c r="AN233" s="12">
        <f t="shared" si="75"/>
        <v>0</v>
      </c>
      <c r="AO233" s="13">
        <f t="shared" si="81"/>
        <v>0</v>
      </c>
    </row>
    <row r="234" spans="1:41" hidden="1" x14ac:dyDescent="0.25">
      <c r="A234" s="14" t="s">
        <v>208</v>
      </c>
      <c r="B234" s="15" t="s">
        <v>229</v>
      </c>
      <c r="C234" s="44" t="s">
        <v>462</v>
      </c>
      <c r="D234" s="56">
        <f>43.1</f>
        <v>43.1</v>
      </c>
      <c r="E234" s="70">
        <v>0</v>
      </c>
      <c r="F234" s="9">
        <f t="shared" si="76"/>
        <v>0</v>
      </c>
      <c r="G234" s="69">
        <v>0</v>
      </c>
      <c r="H234" s="9">
        <f t="shared" si="77"/>
        <v>0</v>
      </c>
      <c r="I234" s="10"/>
      <c r="J234" s="9">
        <f t="shared" si="65"/>
        <v>0</v>
      </c>
      <c r="K234" s="11"/>
      <c r="L234" s="9">
        <f t="shared" si="66"/>
        <v>0</v>
      </c>
      <c r="M234" s="10"/>
      <c r="N234" s="9">
        <f t="shared" si="78"/>
        <v>0</v>
      </c>
      <c r="O234" s="10"/>
      <c r="P234" s="9">
        <f t="shared" si="67"/>
        <v>0</v>
      </c>
      <c r="Q234" s="10"/>
      <c r="R234" s="9">
        <f t="shared" si="68"/>
        <v>0</v>
      </c>
      <c r="S234" s="10"/>
      <c r="T234" s="9">
        <f t="shared" si="69"/>
        <v>0</v>
      </c>
      <c r="U234" s="11"/>
      <c r="V234" s="9">
        <f t="shared" si="70"/>
        <v>0</v>
      </c>
      <c r="W234" s="11"/>
      <c r="X234" s="9">
        <f t="shared" si="71"/>
        <v>0</v>
      </c>
      <c r="Y234" s="10"/>
      <c r="Z234" s="9">
        <f t="shared" si="79"/>
        <v>0</v>
      </c>
      <c r="AA234" s="11"/>
      <c r="AB234" s="9">
        <f t="shared" si="80"/>
        <v>0</v>
      </c>
      <c r="AC234" s="11">
        <v>2</v>
      </c>
      <c r="AD234" s="9">
        <f t="shared" si="72"/>
        <v>99.99199999999999</v>
      </c>
      <c r="AE234" s="11"/>
      <c r="AF234" s="9">
        <f t="shared" si="73"/>
        <v>0</v>
      </c>
      <c r="AG234" s="11"/>
      <c r="AH234" s="9">
        <f t="shared" si="74"/>
        <v>0</v>
      </c>
      <c r="AI234" s="11"/>
      <c r="AJ234" s="9">
        <f t="shared" si="63"/>
        <v>0</v>
      </c>
      <c r="AK234" s="11"/>
      <c r="AL234" s="9">
        <f t="shared" si="64"/>
        <v>0</v>
      </c>
      <c r="AM234" s="10"/>
      <c r="AN234" s="12">
        <f t="shared" si="75"/>
        <v>0</v>
      </c>
      <c r="AO234" s="13">
        <f t="shared" si="81"/>
        <v>99.99199999999999</v>
      </c>
    </row>
    <row r="235" spans="1:41" hidden="1" x14ac:dyDescent="0.25">
      <c r="A235" s="14" t="s">
        <v>208</v>
      </c>
      <c r="B235" s="15" t="s">
        <v>230</v>
      </c>
      <c r="C235" s="44" t="s">
        <v>15</v>
      </c>
      <c r="D235" s="56">
        <f>548/50</f>
        <v>10.96</v>
      </c>
      <c r="E235" s="70">
        <v>0</v>
      </c>
      <c r="F235" s="9">
        <f t="shared" si="76"/>
        <v>0</v>
      </c>
      <c r="G235" s="69">
        <v>0</v>
      </c>
      <c r="H235" s="9">
        <f t="shared" si="77"/>
        <v>0</v>
      </c>
      <c r="I235" s="10"/>
      <c r="J235" s="9">
        <f t="shared" si="65"/>
        <v>0</v>
      </c>
      <c r="K235" s="11"/>
      <c r="L235" s="9">
        <f t="shared" si="66"/>
        <v>0</v>
      </c>
      <c r="M235" s="10"/>
      <c r="N235" s="9">
        <f t="shared" si="78"/>
        <v>0</v>
      </c>
      <c r="O235" s="10"/>
      <c r="P235" s="9">
        <f t="shared" si="67"/>
        <v>0</v>
      </c>
      <c r="Q235" s="10"/>
      <c r="R235" s="9">
        <f t="shared" si="68"/>
        <v>0</v>
      </c>
      <c r="S235" s="10"/>
      <c r="T235" s="9">
        <f t="shared" si="69"/>
        <v>0</v>
      </c>
      <c r="U235" s="11"/>
      <c r="V235" s="9">
        <f t="shared" si="70"/>
        <v>0</v>
      </c>
      <c r="W235" s="11"/>
      <c r="X235" s="9">
        <f t="shared" si="71"/>
        <v>0</v>
      </c>
      <c r="Y235" s="10"/>
      <c r="Z235" s="9">
        <f t="shared" si="79"/>
        <v>0</v>
      </c>
      <c r="AA235" s="11"/>
      <c r="AB235" s="9">
        <f t="shared" si="80"/>
        <v>0</v>
      </c>
      <c r="AC235" s="11"/>
      <c r="AD235" s="9">
        <f t="shared" si="72"/>
        <v>0</v>
      </c>
      <c r="AE235" s="11"/>
      <c r="AF235" s="9">
        <f t="shared" si="73"/>
        <v>0</v>
      </c>
      <c r="AG235" s="11"/>
      <c r="AH235" s="9">
        <f t="shared" si="74"/>
        <v>0</v>
      </c>
      <c r="AI235" s="11"/>
      <c r="AJ235" s="9">
        <f t="shared" si="63"/>
        <v>0</v>
      </c>
      <c r="AK235" s="11"/>
      <c r="AL235" s="9">
        <f t="shared" si="64"/>
        <v>0</v>
      </c>
      <c r="AM235" s="10"/>
      <c r="AN235" s="12">
        <f t="shared" si="75"/>
        <v>0</v>
      </c>
      <c r="AO235" s="13">
        <f t="shared" si="81"/>
        <v>0</v>
      </c>
    </row>
    <row r="236" spans="1:41" hidden="1" x14ac:dyDescent="0.25">
      <c r="A236" s="14" t="s">
        <v>208</v>
      </c>
      <c r="B236" s="15" t="s">
        <v>231</v>
      </c>
      <c r="C236" s="44" t="s">
        <v>440</v>
      </c>
      <c r="D236" s="56">
        <f>359</f>
        <v>359</v>
      </c>
      <c r="E236" s="70">
        <v>0</v>
      </c>
      <c r="F236" s="9">
        <f t="shared" si="76"/>
        <v>0</v>
      </c>
      <c r="G236" s="69">
        <v>0</v>
      </c>
      <c r="H236" s="9">
        <f t="shared" si="77"/>
        <v>0</v>
      </c>
      <c r="I236" s="10"/>
      <c r="J236" s="9">
        <f t="shared" si="65"/>
        <v>0</v>
      </c>
      <c r="K236" s="11"/>
      <c r="L236" s="9">
        <f t="shared" si="66"/>
        <v>0</v>
      </c>
      <c r="M236" s="10"/>
      <c r="N236" s="9">
        <f t="shared" si="78"/>
        <v>0</v>
      </c>
      <c r="O236" s="10"/>
      <c r="P236" s="9">
        <f t="shared" si="67"/>
        <v>0</v>
      </c>
      <c r="Q236" s="10"/>
      <c r="R236" s="9">
        <f t="shared" si="68"/>
        <v>0</v>
      </c>
      <c r="S236" s="10"/>
      <c r="T236" s="9">
        <f t="shared" si="69"/>
        <v>0</v>
      </c>
      <c r="U236" s="11"/>
      <c r="V236" s="9">
        <f t="shared" si="70"/>
        <v>0</v>
      </c>
      <c r="W236" s="11"/>
      <c r="X236" s="9">
        <f t="shared" si="71"/>
        <v>0</v>
      </c>
      <c r="Y236" s="10"/>
      <c r="Z236" s="9">
        <f t="shared" si="79"/>
        <v>0</v>
      </c>
      <c r="AA236" s="11"/>
      <c r="AB236" s="9">
        <f t="shared" si="80"/>
        <v>0</v>
      </c>
      <c r="AC236" s="11"/>
      <c r="AD236" s="9">
        <f t="shared" si="72"/>
        <v>0</v>
      </c>
      <c r="AE236" s="11"/>
      <c r="AF236" s="9">
        <f t="shared" si="73"/>
        <v>0</v>
      </c>
      <c r="AG236" s="11"/>
      <c r="AH236" s="9">
        <f t="shared" si="74"/>
        <v>0</v>
      </c>
      <c r="AI236" s="11"/>
      <c r="AJ236" s="9">
        <f t="shared" si="63"/>
        <v>0</v>
      </c>
      <c r="AK236" s="11"/>
      <c r="AL236" s="9">
        <f t="shared" si="64"/>
        <v>0</v>
      </c>
      <c r="AM236" s="10"/>
      <c r="AN236" s="12">
        <f t="shared" si="75"/>
        <v>0</v>
      </c>
      <c r="AO236" s="13">
        <f t="shared" si="81"/>
        <v>0</v>
      </c>
    </row>
    <row r="237" spans="1:41" ht="16.5" hidden="1" customHeight="1" x14ac:dyDescent="0.25">
      <c r="A237" s="14" t="s">
        <v>208</v>
      </c>
      <c r="B237" s="15" t="s">
        <v>234</v>
      </c>
      <c r="C237" s="44" t="s">
        <v>15</v>
      </c>
      <c r="D237" s="56">
        <v>69.5</v>
      </c>
      <c r="E237" s="70">
        <v>0</v>
      </c>
      <c r="F237" s="9">
        <f t="shared" si="76"/>
        <v>0</v>
      </c>
      <c r="G237" s="69">
        <v>0</v>
      </c>
      <c r="H237" s="9">
        <f t="shared" si="77"/>
        <v>0</v>
      </c>
      <c r="I237" s="10"/>
      <c r="J237" s="9">
        <f t="shared" si="65"/>
        <v>0</v>
      </c>
      <c r="K237" s="11"/>
      <c r="L237" s="9">
        <f t="shared" si="66"/>
        <v>0</v>
      </c>
      <c r="M237" s="11"/>
      <c r="N237" s="9">
        <f t="shared" si="78"/>
        <v>0</v>
      </c>
      <c r="O237" s="10"/>
      <c r="P237" s="9">
        <f t="shared" si="67"/>
        <v>0</v>
      </c>
      <c r="Q237" s="10"/>
      <c r="R237" s="9">
        <f t="shared" si="68"/>
        <v>0</v>
      </c>
      <c r="S237" s="10"/>
      <c r="T237" s="9">
        <f t="shared" si="69"/>
        <v>0</v>
      </c>
      <c r="U237" s="11"/>
      <c r="V237" s="9">
        <f t="shared" si="70"/>
        <v>0</v>
      </c>
      <c r="W237" s="11"/>
      <c r="X237" s="9">
        <f t="shared" si="71"/>
        <v>0</v>
      </c>
      <c r="Y237" s="10"/>
      <c r="Z237" s="9">
        <f t="shared" si="79"/>
        <v>0</v>
      </c>
      <c r="AA237" s="11"/>
      <c r="AB237" s="9">
        <f t="shared" si="80"/>
        <v>0</v>
      </c>
      <c r="AC237" s="11"/>
      <c r="AD237" s="9">
        <f t="shared" si="72"/>
        <v>0</v>
      </c>
      <c r="AE237" s="11"/>
      <c r="AF237" s="9">
        <f t="shared" si="73"/>
        <v>0</v>
      </c>
      <c r="AG237" s="11"/>
      <c r="AH237" s="9">
        <f t="shared" si="74"/>
        <v>0</v>
      </c>
      <c r="AI237" s="11"/>
      <c r="AJ237" s="9">
        <f t="shared" si="63"/>
        <v>0</v>
      </c>
      <c r="AK237" s="11"/>
      <c r="AL237" s="9">
        <f t="shared" si="64"/>
        <v>0</v>
      </c>
      <c r="AM237" s="10"/>
      <c r="AN237" s="12">
        <f t="shared" si="75"/>
        <v>0</v>
      </c>
      <c r="AO237" s="13">
        <f t="shared" si="81"/>
        <v>0</v>
      </c>
    </row>
    <row r="238" spans="1:41" hidden="1" x14ac:dyDescent="0.25">
      <c r="A238" s="14" t="s">
        <v>208</v>
      </c>
      <c r="B238" s="15" t="s">
        <v>233</v>
      </c>
      <c r="C238" s="44" t="s">
        <v>15</v>
      </c>
      <c r="D238" s="56">
        <v>69.5</v>
      </c>
      <c r="E238" s="70">
        <v>0</v>
      </c>
      <c r="F238" s="9">
        <f t="shared" si="76"/>
        <v>0</v>
      </c>
      <c r="G238" s="69">
        <v>0</v>
      </c>
      <c r="H238" s="9">
        <f t="shared" si="77"/>
        <v>0</v>
      </c>
      <c r="I238" s="10"/>
      <c r="J238" s="9">
        <f t="shared" si="65"/>
        <v>0</v>
      </c>
      <c r="K238" s="11"/>
      <c r="L238" s="9">
        <f t="shared" si="66"/>
        <v>0</v>
      </c>
      <c r="M238" s="11"/>
      <c r="N238" s="9">
        <f t="shared" si="78"/>
        <v>0</v>
      </c>
      <c r="O238" s="10"/>
      <c r="P238" s="9">
        <f t="shared" si="67"/>
        <v>0</v>
      </c>
      <c r="Q238" s="10"/>
      <c r="R238" s="9">
        <f t="shared" si="68"/>
        <v>0</v>
      </c>
      <c r="S238" s="10"/>
      <c r="T238" s="9">
        <f t="shared" si="69"/>
        <v>0</v>
      </c>
      <c r="U238" s="11"/>
      <c r="V238" s="9">
        <f t="shared" si="70"/>
        <v>0</v>
      </c>
      <c r="W238" s="11"/>
      <c r="X238" s="9">
        <f t="shared" si="71"/>
        <v>0</v>
      </c>
      <c r="Y238" s="10"/>
      <c r="Z238" s="9">
        <f t="shared" si="79"/>
        <v>0</v>
      </c>
      <c r="AA238" s="11"/>
      <c r="AB238" s="9">
        <f t="shared" si="80"/>
        <v>0</v>
      </c>
      <c r="AC238" s="11"/>
      <c r="AD238" s="9">
        <f t="shared" si="72"/>
        <v>0</v>
      </c>
      <c r="AE238" s="11"/>
      <c r="AF238" s="9">
        <f t="shared" si="73"/>
        <v>0</v>
      </c>
      <c r="AG238" s="11"/>
      <c r="AH238" s="9">
        <f t="shared" si="74"/>
        <v>0</v>
      </c>
      <c r="AI238" s="11"/>
      <c r="AJ238" s="9">
        <f t="shared" si="63"/>
        <v>0</v>
      </c>
      <c r="AK238" s="11"/>
      <c r="AL238" s="9">
        <f t="shared" si="64"/>
        <v>0</v>
      </c>
      <c r="AM238" s="10"/>
      <c r="AN238" s="12">
        <f t="shared" si="75"/>
        <v>0</v>
      </c>
      <c r="AO238" s="13">
        <f t="shared" si="81"/>
        <v>0</v>
      </c>
    </row>
    <row r="239" spans="1:41" hidden="1" x14ac:dyDescent="0.25">
      <c r="A239" s="14" t="s">
        <v>208</v>
      </c>
      <c r="B239" s="15" t="s">
        <v>232</v>
      </c>
      <c r="C239" s="44" t="s">
        <v>15</v>
      </c>
      <c r="D239" s="56">
        <v>69.5</v>
      </c>
      <c r="E239" s="70">
        <v>0</v>
      </c>
      <c r="F239" s="9">
        <f t="shared" si="76"/>
        <v>0</v>
      </c>
      <c r="G239" s="69">
        <v>0</v>
      </c>
      <c r="H239" s="9">
        <f t="shared" si="77"/>
        <v>0</v>
      </c>
      <c r="I239" s="10"/>
      <c r="J239" s="9">
        <f t="shared" si="65"/>
        <v>0</v>
      </c>
      <c r="K239" s="11"/>
      <c r="L239" s="9">
        <f t="shared" si="66"/>
        <v>0</v>
      </c>
      <c r="M239" s="11"/>
      <c r="N239" s="9">
        <f t="shared" si="78"/>
        <v>0</v>
      </c>
      <c r="O239" s="72">
        <v>3</v>
      </c>
      <c r="P239" s="9">
        <f t="shared" si="67"/>
        <v>241.85999999999999</v>
      </c>
      <c r="Q239" s="10"/>
      <c r="R239" s="9">
        <f t="shared" si="68"/>
        <v>0</v>
      </c>
      <c r="S239" s="10"/>
      <c r="T239" s="9">
        <f t="shared" si="69"/>
        <v>0</v>
      </c>
      <c r="U239" s="11"/>
      <c r="V239" s="9">
        <f t="shared" si="70"/>
        <v>0</v>
      </c>
      <c r="W239" s="11"/>
      <c r="X239" s="9">
        <f t="shared" si="71"/>
        <v>0</v>
      </c>
      <c r="Y239" s="10"/>
      <c r="Z239" s="9">
        <f t="shared" si="79"/>
        <v>0</v>
      </c>
      <c r="AA239" s="11"/>
      <c r="AB239" s="9">
        <f t="shared" si="80"/>
        <v>0</v>
      </c>
      <c r="AC239" s="11"/>
      <c r="AD239" s="9">
        <f t="shared" si="72"/>
        <v>0</v>
      </c>
      <c r="AE239" s="11"/>
      <c r="AF239" s="9">
        <f t="shared" si="73"/>
        <v>0</v>
      </c>
      <c r="AG239" s="11"/>
      <c r="AH239" s="9">
        <f t="shared" si="74"/>
        <v>0</v>
      </c>
      <c r="AI239" s="11"/>
      <c r="AJ239" s="9">
        <f t="shared" si="63"/>
        <v>0</v>
      </c>
      <c r="AK239" s="11"/>
      <c r="AL239" s="9">
        <f t="shared" si="64"/>
        <v>0</v>
      </c>
      <c r="AM239" s="10"/>
      <c r="AN239" s="12">
        <f t="shared" si="75"/>
        <v>0</v>
      </c>
      <c r="AO239" s="13">
        <f t="shared" si="81"/>
        <v>241.85999999999999</v>
      </c>
    </row>
    <row r="240" spans="1:41" hidden="1" x14ac:dyDescent="0.25">
      <c r="A240" s="14" t="s">
        <v>208</v>
      </c>
      <c r="B240" s="15" t="s">
        <v>235</v>
      </c>
      <c r="C240" s="44" t="s">
        <v>15</v>
      </c>
      <c r="D240" s="56">
        <v>69.5</v>
      </c>
      <c r="E240" s="70">
        <v>0</v>
      </c>
      <c r="F240" s="9">
        <f t="shared" si="76"/>
        <v>0</v>
      </c>
      <c r="G240" s="69">
        <v>0</v>
      </c>
      <c r="H240" s="9">
        <f t="shared" si="77"/>
        <v>0</v>
      </c>
      <c r="I240" s="10"/>
      <c r="J240" s="9">
        <f t="shared" si="65"/>
        <v>0</v>
      </c>
      <c r="K240" s="11"/>
      <c r="L240" s="9">
        <f t="shared" si="66"/>
        <v>0</v>
      </c>
      <c r="M240" s="11"/>
      <c r="N240" s="9">
        <f t="shared" si="78"/>
        <v>0</v>
      </c>
      <c r="O240" s="72">
        <v>4</v>
      </c>
      <c r="P240" s="9">
        <f t="shared" si="67"/>
        <v>322.47999999999996</v>
      </c>
      <c r="Q240" s="10"/>
      <c r="R240" s="9">
        <f t="shared" si="68"/>
        <v>0</v>
      </c>
      <c r="S240" s="10"/>
      <c r="T240" s="9">
        <f t="shared" si="69"/>
        <v>0</v>
      </c>
      <c r="U240" s="11"/>
      <c r="V240" s="9">
        <f t="shared" si="70"/>
        <v>0</v>
      </c>
      <c r="W240" s="11"/>
      <c r="X240" s="9">
        <f t="shared" si="71"/>
        <v>0</v>
      </c>
      <c r="Y240" s="10"/>
      <c r="Z240" s="9">
        <f t="shared" si="79"/>
        <v>0</v>
      </c>
      <c r="AA240" s="11"/>
      <c r="AB240" s="9">
        <f t="shared" si="80"/>
        <v>0</v>
      </c>
      <c r="AC240" s="11"/>
      <c r="AD240" s="9">
        <f t="shared" si="72"/>
        <v>0</v>
      </c>
      <c r="AE240" s="11"/>
      <c r="AF240" s="9">
        <f t="shared" si="73"/>
        <v>0</v>
      </c>
      <c r="AG240" s="11"/>
      <c r="AH240" s="9">
        <f t="shared" si="74"/>
        <v>0</v>
      </c>
      <c r="AI240" s="11"/>
      <c r="AJ240" s="9">
        <f t="shared" si="63"/>
        <v>0</v>
      </c>
      <c r="AK240" s="11"/>
      <c r="AL240" s="9">
        <f t="shared" si="64"/>
        <v>0</v>
      </c>
      <c r="AM240" s="10"/>
      <c r="AN240" s="12">
        <f t="shared" si="75"/>
        <v>0</v>
      </c>
      <c r="AO240" s="13">
        <f t="shared" si="81"/>
        <v>322.47999999999996</v>
      </c>
    </row>
    <row r="241" spans="1:41" hidden="1" x14ac:dyDescent="0.25">
      <c r="A241" s="14" t="s">
        <v>208</v>
      </c>
      <c r="B241" s="15" t="s">
        <v>236</v>
      </c>
      <c r="C241" s="44" t="s">
        <v>15</v>
      </c>
      <c r="D241" s="56">
        <v>69.5</v>
      </c>
      <c r="E241" s="70">
        <v>0</v>
      </c>
      <c r="F241" s="9">
        <f t="shared" si="76"/>
        <v>0</v>
      </c>
      <c r="G241" s="69">
        <v>0</v>
      </c>
      <c r="H241" s="9">
        <f t="shared" si="77"/>
        <v>0</v>
      </c>
      <c r="I241" s="10"/>
      <c r="J241" s="9">
        <f t="shared" si="65"/>
        <v>0</v>
      </c>
      <c r="K241" s="11"/>
      <c r="L241" s="9">
        <f t="shared" si="66"/>
        <v>0</v>
      </c>
      <c r="M241" s="11"/>
      <c r="N241" s="9">
        <f t="shared" si="78"/>
        <v>0</v>
      </c>
      <c r="O241" s="72">
        <v>2</v>
      </c>
      <c r="P241" s="9">
        <f t="shared" si="67"/>
        <v>161.23999999999998</v>
      </c>
      <c r="Q241" s="10"/>
      <c r="R241" s="9">
        <f t="shared" si="68"/>
        <v>0</v>
      </c>
      <c r="S241" s="10"/>
      <c r="T241" s="9">
        <f t="shared" si="69"/>
        <v>0</v>
      </c>
      <c r="U241" s="11"/>
      <c r="V241" s="9">
        <f t="shared" si="70"/>
        <v>0</v>
      </c>
      <c r="W241" s="11"/>
      <c r="X241" s="9">
        <f t="shared" si="71"/>
        <v>0</v>
      </c>
      <c r="Y241" s="10"/>
      <c r="Z241" s="9">
        <f t="shared" si="79"/>
        <v>0</v>
      </c>
      <c r="AA241" s="11"/>
      <c r="AB241" s="9">
        <f t="shared" si="80"/>
        <v>0</v>
      </c>
      <c r="AC241" s="11"/>
      <c r="AD241" s="9">
        <f t="shared" si="72"/>
        <v>0</v>
      </c>
      <c r="AE241" s="11"/>
      <c r="AF241" s="9">
        <f t="shared" si="73"/>
        <v>0</v>
      </c>
      <c r="AG241" s="11"/>
      <c r="AH241" s="9">
        <f t="shared" si="74"/>
        <v>0</v>
      </c>
      <c r="AI241" s="11"/>
      <c r="AJ241" s="9">
        <f t="shared" si="63"/>
        <v>0</v>
      </c>
      <c r="AK241" s="11"/>
      <c r="AL241" s="9">
        <f t="shared" si="64"/>
        <v>0</v>
      </c>
      <c r="AM241" s="10"/>
      <c r="AN241" s="12">
        <f t="shared" si="75"/>
        <v>0</v>
      </c>
      <c r="AO241" s="13">
        <f t="shared" si="81"/>
        <v>161.23999999999998</v>
      </c>
    </row>
    <row r="242" spans="1:41" hidden="1" x14ac:dyDescent="0.25">
      <c r="A242" s="14" t="s">
        <v>208</v>
      </c>
      <c r="B242" s="15" t="s">
        <v>237</v>
      </c>
      <c r="C242" s="49" t="s">
        <v>210</v>
      </c>
      <c r="D242" s="56">
        <v>30</v>
      </c>
      <c r="E242" s="70">
        <v>0</v>
      </c>
      <c r="F242" s="9">
        <f t="shared" si="76"/>
        <v>0</v>
      </c>
      <c r="G242" s="69">
        <v>0</v>
      </c>
      <c r="H242" s="9">
        <f t="shared" si="77"/>
        <v>0</v>
      </c>
      <c r="I242" s="10"/>
      <c r="J242" s="9">
        <f t="shared" si="65"/>
        <v>0</v>
      </c>
      <c r="K242" s="11"/>
      <c r="L242" s="9">
        <f t="shared" si="66"/>
        <v>0</v>
      </c>
      <c r="M242" s="10"/>
      <c r="N242" s="9">
        <f t="shared" si="78"/>
        <v>0</v>
      </c>
      <c r="O242" s="10"/>
      <c r="P242" s="9">
        <f t="shared" si="67"/>
        <v>0</v>
      </c>
      <c r="Q242" s="10"/>
      <c r="R242" s="9">
        <f t="shared" si="68"/>
        <v>0</v>
      </c>
      <c r="S242" s="10"/>
      <c r="T242" s="9">
        <f t="shared" si="69"/>
        <v>0</v>
      </c>
      <c r="U242" s="11"/>
      <c r="V242" s="9">
        <f t="shared" si="70"/>
        <v>0</v>
      </c>
      <c r="W242" s="11"/>
      <c r="X242" s="9">
        <f t="shared" si="71"/>
        <v>0</v>
      </c>
      <c r="Y242" s="10"/>
      <c r="Z242" s="9">
        <f t="shared" si="79"/>
        <v>0</v>
      </c>
      <c r="AA242" s="11"/>
      <c r="AB242" s="9">
        <f t="shared" si="80"/>
        <v>0</v>
      </c>
      <c r="AC242" s="11"/>
      <c r="AD242" s="9">
        <f t="shared" si="72"/>
        <v>0</v>
      </c>
      <c r="AE242" s="11"/>
      <c r="AF242" s="9">
        <f t="shared" si="73"/>
        <v>0</v>
      </c>
      <c r="AG242" s="11"/>
      <c r="AH242" s="9">
        <f t="shared" si="74"/>
        <v>0</v>
      </c>
      <c r="AI242" s="11"/>
      <c r="AJ242" s="9">
        <f t="shared" si="63"/>
        <v>0</v>
      </c>
      <c r="AK242" s="11"/>
      <c r="AL242" s="9">
        <f t="shared" si="64"/>
        <v>0</v>
      </c>
      <c r="AM242" s="10"/>
      <c r="AN242" s="12">
        <f t="shared" si="75"/>
        <v>0</v>
      </c>
      <c r="AO242" s="13">
        <f t="shared" si="81"/>
        <v>0</v>
      </c>
    </row>
    <row r="243" spans="1:41" hidden="1" x14ac:dyDescent="0.25">
      <c r="A243" s="14" t="s">
        <v>208</v>
      </c>
      <c r="B243" s="15" t="s">
        <v>238</v>
      </c>
      <c r="C243" s="45" t="s">
        <v>34</v>
      </c>
      <c r="D243" s="56">
        <v>97.5</v>
      </c>
      <c r="E243" s="70">
        <v>0</v>
      </c>
      <c r="F243" s="9">
        <f t="shared" si="76"/>
        <v>0</v>
      </c>
      <c r="G243" s="69">
        <v>0</v>
      </c>
      <c r="H243" s="9">
        <f t="shared" si="77"/>
        <v>0</v>
      </c>
      <c r="I243" s="10"/>
      <c r="J243" s="9">
        <f t="shared" si="65"/>
        <v>0</v>
      </c>
      <c r="K243" s="11"/>
      <c r="L243" s="9">
        <f t="shared" si="66"/>
        <v>0</v>
      </c>
      <c r="M243" s="72">
        <v>7</v>
      </c>
      <c r="N243" s="9">
        <f t="shared" si="78"/>
        <v>791.69999999999993</v>
      </c>
      <c r="O243" s="10"/>
      <c r="P243" s="9">
        <f t="shared" si="67"/>
        <v>0</v>
      </c>
      <c r="Q243" s="10"/>
      <c r="R243" s="9">
        <f t="shared" si="68"/>
        <v>0</v>
      </c>
      <c r="S243" s="10"/>
      <c r="T243" s="9">
        <f t="shared" si="69"/>
        <v>0</v>
      </c>
      <c r="U243" s="11">
        <v>6</v>
      </c>
      <c r="V243" s="9">
        <f t="shared" si="70"/>
        <v>678.59999999999991</v>
      </c>
      <c r="W243" s="11"/>
      <c r="X243" s="9">
        <f t="shared" si="71"/>
        <v>0</v>
      </c>
      <c r="Y243" s="10"/>
      <c r="Z243" s="9">
        <f t="shared" si="79"/>
        <v>0</v>
      </c>
      <c r="AA243" s="11"/>
      <c r="AB243" s="9">
        <f t="shared" si="80"/>
        <v>0</v>
      </c>
      <c r="AC243" s="11">
        <v>1</v>
      </c>
      <c r="AD243" s="9">
        <f t="shared" si="72"/>
        <v>113.1</v>
      </c>
      <c r="AE243" s="11"/>
      <c r="AF243" s="9">
        <f t="shared" si="73"/>
        <v>0</v>
      </c>
      <c r="AG243" s="11"/>
      <c r="AH243" s="9">
        <f t="shared" si="74"/>
        <v>0</v>
      </c>
      <c r="AI243" s="11"/>
      <c r="AJ243" s="9">
        <f t="shared" si="63"/>
        <v>0</v>
      </c>
      <c r="AK243" s="11"/>
      <c r="AL243" s="9">
        <f t="shared" si="64"/>
        <v>0</v>
      </c>
      <c r="AM243" s="10"/>
      <c r="AN243" s="12">
        <f t="shared" si="75"/>
        <v>0</v>
      </c>
      <c r="AO243" s="13">
        <f t="shared" si="81"/>
        <v>1583.3999999999996</v>
      </c>
    </row>
    <row r="244" spans="1:41" hidden="1" x14ac:dyDescent="0.25">
      <c r="A244" s="14" t="s">
        <v>208</v>
      </c>
      <c r="B244" s="15" t="s">
        <v>240</v>
      </c>
      <c r="C244" s="45" t="s">
        <v>34</v>
      </c>
      <c r="D244" s="56">
        <v>97.5</v>
      </c>
      <c r="E244" s="70">
        <v>0</v>
      </c>
      <c r="F244" s="9">
        <f t="shared" si="76"/>
        <v>0</v>
      </c>
      <c r="G244" s="69">
        <v>0</v>
      </c>
      <c r="H244" s="9">
        <f t="shared" si="77"/>
        <v>0</v>
      </c>
      <c r="I244" s="10"/>
      <c r="J244" s="9">
        <f t="shared" si="65"/>
        <v>0</v>
      </c>
      <c r="K244" s="11"/>
      <c r="L244" s="9">
        <f t="shared" si="66"/>
        <v>0</v>
      </c>
      <c r="M244" s="71">
        <v>7</v>
      </c>
      <c r="N244" s="9">
        <f t="shared" si="78"/>
        <v>791.69999999999993</v>
      </c>
      <c r="O244" s="10"/>
      <c r="P244" s="9">
        <f t="shared" si="67"/>
        <v>0</v>
      </c>
      <c r="Q244" s="10"/>
      <c r="R244" s="9">
        <f t="shared" si="68"/>
        <v>0</v>
      </c>
      <c r="S244" s="10"/>
      <c r="T244" s="9">
        <f t="shared" si="69"/>
        <v>0</v>
      </c>
      <c r="U244" s="11"/>
      <c r="V244" s="9">
        <f t="shared" si="70"/>
        <v>0</v>
      </c>
      <c r="W244" s="11"/>
      <c r="X244" s="9">
        <f t="shared" si="71"/>
        <v>0</v>
      </c>
      <c r="Y244" s="10"/>
      <c r="Z244" s="9">
        <f t="shared" si="79"/>
        <v>0</v>
      </c>
      <c r="AA244" s="11"/>
      <c r="AB244" s="9">
        <f t="shared" si="80"/>
        <v>0</v>
      </c>
      <c r="AC244" s="11">
        <v>1</v>
      </c>
      <c r="AD244" s="9">
        <f t="shared" si="72"/>
        <v>113.1</v>
      </c>
      <c r="AE244" s="11"/>
      <c r="AF244" s="9">
        <f t="shared" si="73"/>
        <v>0</v>
      </c>
      <c r="AG244" s="11"/>
      <c r="AH244" s="9">
        <f t="shared" si="74"/>
        <v>0</v>
      </c>
      <c r="AI244" s="11"/>
      <c r="AJ244" s="9">
        <f t="shared" si="63"/>
        <v>0</v>
      </c>
      <c r="AK244" s="11"/>
      <c r="AL244" s="9">
        <f t="shared" si="64"/>
        <v>0</v>
      </c>
      <c r="AM244" s="10"/>
      <c r="AN244" s="12">
        <f t="shared" si="75"/>
        <v>0</v>
      </c>
      <c r="AO244" s="13">
        <f t="shared" si="81"/>
        <v>904.8</v>
      </c>
    </row>
    <row r="245" spans="1:41" hidden="1" x14ac:dyDescent="0.25">
      <c r="A245" s="14" t="s">
        <v>208</v>
      </c>
      <c r="B245" s="15" t="s">
        <v>239</v>
      </c>
      <c r="C245" s="45" t="s">
        <v>34</v>
      </c>
      <c r="D245" s="56">
        <v>97.5</v>
      </c>
      <c r="E245" s="70">
        <v>0</v>
      </c>
      <c r="F245" s="9">
        <f t="shared" si="76"/>
        <v>0</v>
      </c>
      <c r="G245" s="69">
        <v>0</v>
      </c>
      <c r="H245" s="9">
        <f t="shared" si="77"/>
        <v>0</v>
      </c>
      <c r="I245" s="10"/>
      <c r="J245" s="9">
        <f t="shared" si="65"/>
        <v>0</v>
      </c>
      <c r="K245" s="11"/>
      <c r="L245" s="9">
        <f t="shared" si="66"/>
        <v>0</v>
      </c>
      <c r="M245" s="71">
        <v>7</v>
      </c>
      <c r="N245" s="9">
        <f t="shared" si="78"/>
        <v>791.69999999999993</v>
      </c>
      <c r="O245" s="10"/>
      <c r="P245" s="9">
        <f t="shared" si="67"/>
        <v>0</v>
      </c>
      <c r="Q245" s="10"/>
      <c r="R245" s="9">
        <f t="shared" si="68"/>
        <v>0</v>
      </c>
      <c r="S245" s="10"/>
      <c r="T245" s="9">
        <f t="shared" si="69"/>
        <v>0</v>
      </c>
      <c r="U245" s="11"/>
      <c r="V245" s="9">
        <f t="shared" si="70"/>
        <v>0</v>
      </c>
      <c r="W245" s="11"/>
      <c r="X245" s="9">
        <f t="shared" si="71"/>
        <v>0</v>
      </c>
      <c r="Y245" s="10"/>
      <c r="Z245" s="9">
        <f t="shared" si="79"/>
        <v>0</v>
      </c>
      <c r="AA245" s="11"/>
      <c r="AB245" s="9">
        <f t="shared" si="80"/>
        <v>0</v>
      </c>
      <c r="AC245" s="11">
        <v>1</v>
      </c>
      <c r="AD245" s="9">
        <f t="shared" si="72"/>
        <v>113.1</v>
      </c>
      <c r="AE245" s="11"/>
      <c r="AF245" s="9">
        <f t="shared" si="73"/>
        <v>0</v>
      </c>
      <c r="AG245" s="11"/>
      <c r="AH245" s="9">
        <f t="shared" si="74"/>
        <v>0</v>
      </c>
      <c r="AI245" s="11"/>
      <c r="AJ245" s="9">
        <f t="shared" si="63"/>
        <v>0</v>
      </c>
      <c r="AK245" s="11"/>
      <c r="AL245" s="9">
        <f t="shared" si="64"/>
        <v>0</v>
      </c>
      <c r="AM245" s="10"/>
      <c r="AN245" s="12">
        <f t="shared" si="75"/>
        <v>0</v>
      </c>
      <c r="AO245" s="13">
        <f t="shared" si="81"/>
        <v>904.8</v>
      </c>
    </row>
    <row r="246" spans="1:41" hidden="1" x14ac:dyDescent="0.25">
      <c r="A246" s="14" t="s">
        <v>208</v>
      </c>
      <c r="B246" s="15" t="s">
        <v>392</v>
      </c>
      <c r="C246" s="45" t="s">
        <v>34</v>
      </c>
      <c r="D246" s="56">
        <v>97.5</v>
      </c>
      <c r="E246" s="70">
        <v>0</v>
      </c>
      <c r="F246" s="9">
        <f t="shared" si="76"/>
        <v>0</v>
      </c>
      <c r="G246" s="69">
        <v>0</v>
      </c>
      <c r="H246" s="9">
        <f t="shared" si="77"/>
        <v>0</v>
      </c>
      <c r="I246" s="10"/>
      <c r="J246" s="9">
        <f t="shared" si="65"/>
        <v>0</v>
      </c>
      <c r="K246" s="11"/>
      <c r="L246" s="9">
        <f t="shared" si="66"/>
        <v>0</v>
      </c>
      <c r="M246" s="10"/>
      <c r="N246" s="9">
        <f t="shared" si="78"/>
        <v>0</v>
      </c>
      <c r="O246" s="10"/>
      <c r="P246" s="9">
        <f t="shared" si="67"/>
        <v>0</v>
      </c>
      <c r="Q246" s="10"/>
      <c r="R246" s="9">
        <f t="shared" si="68"/>
        <v>0</v>
      </c>
      <c r="S246" s="10"/>
      <c r="T246" s="9">
        <f t="shared" si="69"/>
        <v>0</v>
      </c>
      <c r="U246" s="11"/>
      <c r="V246" s="9">
        <f t="shared" si="70"/>
        <v>0</v>
      </c>
      <c r="W246" s="11"/>
      <c r="X246" s="9">
        <f t="shared" si="71"/>
        <v>0</v>
      </c>
      <c r="Y246" s="10"/>
      <c r="Z246" s="9">
        <f t="shared" si="79"/>
        <v>0</v>
      </c>
      <c r="AA246" s="11"/>
      <c r="AB246" s="9">
        <f t="shared" si="80"/>
        <v>0</v>
      </c>
      <c r="AC246" s="11"/>
      <c r="AD246" s="9">
        <f t="shared" si="72"/>
        <v>0</v>
      </c>
      <c r="AE246" s="11"/>
      <c r="AF246" s="9">
        <f t="shared" si="73"/>
        <v>0</v>
      </c>
      <c r="AG246" s="11"/>
      <c r="AH246" s="9">
        <f t="shared" si="74"/>
        <v>0</v>
      </c>
      <c r="AI246" s="11"/>
      <c r="AJ246" s="9">
        <f t="shared" si="63"/>
        <v>0</v>
      </c>
      <c r="AK246" s="11"/>
      <c r="AL246" s="9">
        <f t="shared" si="64"/>
        <v>0</v>
      </c>
      <c r="AM246" s="10"/>
      <c r="AN246" s="12">
        <f t="shared" si="75"/>
        <v>0</v>
      </c>
      <c r="AO246" s="13">
        <f t="shared" si="81"/>
        <v>0</v>
      </c>
    </row>
    <row r="247" spans="1:41" hidden="1" x14ac:dyDescent="0.25">
      <c r="A247" s="14" t="s">
        <v>208</v>
      </c>
      <c r="B247" s="15" t="s">
        <v>463</v>
      </c>
      <c r="C247" s="49" t="s">
        <v>241</v>
      </c>
      <c r="D247" s="56">
        <v>7.5</v>
      </c>
      <c r="E247" s="70">
        <v>0</v>
      </c>
      <c r="F247" s="9">
        <f t="shared" si="76"/>
        <v>0</v>
      </c>
      <c r="G247" s="69">
        <v>0</v>
      </c>
      <c r="H247" s="9">
        <f t="shared" si="77"/>
        <v>0</v>
      </c>
      <c r="I247" s="10"/>
      <c r="J247" s="9">
        <f t="shared" si="65"/>
        <v>0</v>
      </c>
      <c r="K247" s="11"/>
      <c r="L247" s="9">
        <f t="shared" si="66"/>
        <v>0</v>
      </c>
      <c r="M247" s="10"/>
      <c r="N247" s="9">
        <f t="shared" si="78"/>
        <v>0</v>
      </c>
      <c r="O247" s="10"/>
      <c r="P247" s="9">
        <f t="shared" si="67"/>
        <v>0</v>
      </c>
      <c r="Q247" s="10"/>
      <c r="R247" s="9">
        <f t="shared" si="68"/>
        <v>0</v>
      </c>
      <c r="S247" s="10"/>
      <c r="T247" s="9">
        <f t="shared" si="69"/>
        <v>0</v>
      </c>
      <c r="U247" s="11"/>
      <c r="V247" s="9">
        <f t="shared" si="70"/>
        <v>0</v>
      </c>
      <c r="W247" s="11"/>
      <c r="X247" s="9">
        <f t="shared" si="71"/>
        <v>0</v>
      </c>
      <c r="Y247" s="10"/>
      <c r="Z247" s="9">
        <f t="shared" si="79"/>
        <v>0</v>
      </c>
      <c r="AA247" s="11"/>
      <c r="AB247" s="9">
        <f t="shared" si="80"/>
        <v>0</v>
      </c>
      <c r="AC247" s="11"/>
      <c r="AD247" s="9">
        <f t="shared" si="72"/>
        <v>0</v>
      </c>
      <c r="AE247" s="11"/>
      <c r="AF247" s="9">
        <f t="shared" si="73"/>
        <v>0</v>
      </c>
      <c r="AG247" s="11"/>
      <c r="AH247" s="9">
        <f t="shared" si="74"/>
        <v>0</v>
      </c>
      <c r="AI247" s="11"/>
      <c r="AJ247" s="9">
        <f t="shared" si="63"/>
        <v>0</v>
      </c>
      <c r="AK247" s="11"/>
      <c r="AL247" s="9">
        <f t="shared" si="64"/>
        <v>0</v>
      </c>
      <c r="AM247" s="10"/>
      <c r="AN247" s="12">
        <f t="shared" si="75"/>
        <v>0</v>
      </c>
      <c r="AO247" s="13">
        <f t="shared" si="81"/>
        <v>0</v>
      </c>
    </row>
    <row r="248" spans="1:41" hidden="1" x14ac:dyDescent="0.25">
      <c r="A248" s="14" t="s">
        <v>208</v>
      </c>
      <c r="B248" s="15" t="s">
        <v>393</v>
      </c>
      <c r="C248" s="49" t="s">
        <v>241</v>
      </c>
      <c r="D248" s="56">
        <v>7.5</v>
      </c>
      <c r="E248" s="70">
        <v>0</v>
      </c>
      <c r="F248" s="9">
        <f t="shared" si="76"/>
        <v>0</v>
      </c>
      <c r="G248" s="69">
        <v>0</v>
      </c>
      <c r="H248" s="9">
        <f t="shared" si="77"/>
        <v>0</v>
      </c>
      <c r="I248" s="10"/>
      <c r="J248" s="9">
        <f t="shared" si="65"/>
        <v>0</v>
      </c>
      <c r="K248" s="11"/>
      <c r="L248" s="9">
        <f t="shared" si="66"/>
        <v>0</v>
      </c>
      <c r="M248" s="11"/>
      <c r="N248" s="9">
        <f t="shared" si="78"/>
        <v>0</v>
      </c>
      <c r="O248" s="10"/>
      <c r="P248" s="9">
        <f t="shared" si="67"/>
        <v>0</v>
      </c>
      <c r="Q248" s="10"/>
      <c r="R248" s="9">
        <f t="shared" si="68"/>
        <v>0</v>
      </c>
      <c r="S248" s="10"/>
      <c r="T248" s="9">
        <f t="shared" si="69"/>
        <v>0</v>
      </c>
      <c r="U248" s="11"/>
      <c r="V248" s="9">
        <f t="shared" si="70"/>
        <v>0</v>
      </c>
      <c r="W248" s="11"/>
      <c r="X248" s="9">
        <f t="shared" si="71"/>
        <v>0</v>
      </c>
      <c r="Y248" s="10"/>
      <c r="Z248" s="9">
        <f t="shared" si="79"/>
        <v>0</v>
      </c>
      <c r="AA248" s="11"/>
      <c r="AB248" s="9">
        <f t="shared" si="80"/>
        <v>0</v>
      </c>
      <c r="AC248" s="11"/>
      <c r="AD248" s="9">
        <f t="shared" si="72"/>
        <v>0</v>
      </c>
      <c r="AE248" s="11"/>
      <c r="AF248" s="9">
        <f t="shared" si="73"/>
        <v>0</v>
      </c>
      <c r="AG248" s="11"/>
      <c r="AH248" s="9">
        <f t="shared" si="74"/>
        <v>0</v>
      </c>
      <c r="AI248" s="11"/>
      <c r="AJ248" s="9">
        <f t="shared" si="63"/>
        <v>0</v>
      </c>
      <c r="AK248" s="11"/>
      <c r="AL248" s="9">
        <f t="shared" si="64"/>
        <v>0</v>
      </c>
      <c r="AM248" s="10"/>
      <c r="AN248" s="12">
        <f t="shared" si="75"/>
        <v>0</v>
      </c>
      <c r="AO248" s="13">
        <f t="shared" si="81"/>
        <v>0</v>
      </c>
    </row>
    <row r="249" spans="1:41" hidden="1" x14ac:dyDescent="0.25">
      <c r="A249" s="14" t="s">
        <v>208</v>
      </c>
      <c r="B249" s="15" t="s">
        <v>464</v>
      </c>
      <c r="C249" s="49" t="s">
        <v>241</v>
      </c>
      <c r="D249" s="56">
        <v>13.5</v>
      </c>
      <c r="E249" s="70">
        <v>0</v>
      </c>
      <c r="F249" s="9">
        <f t="shared" si="76"/>
        <v>0</v>
      </c>
      <c r="G249" s="69">
        <v>0</v>
      </c>
      <c r="H249" s="9">
        <f t="shared" si="77"/>
        <v>0</v>
      </c>
      <c r="I249" s="10"/>
      <c r="J249" s="9">
        <f t="shared" si="65"/>
        <v>0</v>
      </c>
      <c r="K249" s="11"/>
      <c r="L249" s="9">
        <f t="shared" si="66"/>
        <v>0</v>
      </c>
      <c r="M249" s="11"/>
      <c r="N249" s="9">
        <f t="shared" si="78"/>
        <v>0</v>
      </c>
      <c r="O249" s="10"/>
      <c r="P249" s="9">
        <f t="shared" si="67"/>
        <v>0</v>
      </c>
      <c r="Q249" s="10"/>
      <c r="R249" s="9">
        <f t="shared" si="68"/>
        <v>0</v>
      </c>
      <c r="S249" s="10"/>
      <c r="T249" s="9">
        <f t="shared" si="69"/>
        <v>0</v>
      </c>
      <c r="U249" s="11"/>
      <c r="V249" s="9">
        <f t="shared" si="70"/>
        <v>0</v>
      </c>
      <c r="W249" s="11"/>
      <c r="X249" s="9">
        <f t="shared" si="71"/>
        <v>0</v>
      </c>
      <c r="Y249" s="10"/>
      <c r="Z249" s="9">
        <f t="shared" si="79"/>
        <v>0</v>
      </c>
      <c r="AA249" s="11"/>
      <c r="AB249" s="9">
        <f t="shared" si="80"/>
        <v>0</v>
      </c>
      <c r="AC249" s="11"/>
      <c r="AD249" s="9">
        <f t="shared" si="72"/>
        <v>0</v>
      </c>
      <c r="AE249" s="11"/>
      <c r="AF249" s="9">
        <f t="shared" si="73"/>
        <v>0</v>
      </c>
      <c r="AG249" s="71">
        <v>12</v>
      </c>
      <c r="AH249" s="9">
        <f t="shared" si="74"/>
        <v>187.92</v>
      </c>
      <c r="AI249" s="11"/>
      <c r="AJ249" s="9">
        <f t="shared" si="63"/>
        <v>0</v>
      </c>
      <c r="AK249" s="11"/>
      <c r="AL249" s="9">
        <f t="shared" si="64"/>
        <v>0</v>
      </c>
      <c r="AM249" s="10"/>
      <c r="AN249" s="12">
        <f t="shared" si="75"/>
        <v>0</v>
      </c>
      <c r="AO249" s="13">
        <f t="shared" si="81"/>
        <v>187.92</v>
      </c>
    </row>
    <row r="250" spans="1:41" hidden="1" x14ac:dyDescent="0.25">
      <c r="A250" s="14" t="s">
        <v>208</v>
      </c>
      <c r="B250" s="15" t="s">
        <v>465</v>
      </c>
      <c r="C250" s="49" t="s">
        <v>241</v>
      </c>
      <c r="D250" s="56">
        <v>7.5</v>
      </c>
      <c r="E250" s="70">
        <v>0</v>
      </c>
      <c r="F250" s="9">
        <f t="shared" si="76"/>
        <v>0</v>
      </c>
      <c r="G250" s="69">
        <v>0</v>
      </c>
      <c r="H250" s="9">
        <f t="shared" si="77"/>
        <v>0</v>
      </c>
      <c r="I250" s="10"/>
      <c r="J250" s="9">
        <f t="shared" si="65"/>
        <v>0</v>
      </c>
      <c r="K250" s="11"/>
      <c r="L250" s="9">
        <f t="shared" si="66"/>
        <v>0</v>
      </c>
      <c r="M250" s="10"/>
      <c r="N250" s="9">
        <f t="shared" si="78"/>
        <v>0</v>
      </c>
      <c r="O250" s="10"/>
      <c r="P250" s="9">
        <f t="shared" si="67"/>
        <v>0</v>
      </c>
      <c r="Q250" s="10"/>
      <c r="R250" s="9">
        <f t="shared" si="68"/>
        <v>0</v>
      </c>
      <c r="S250" s="10"/>
      <c r="T250" s="9">
        <f t="shared" si="69"/>
        <v>0</v>
      </c>
      <c r="U250" s="11"/>
      <c r="V250" s="9">
        <f t="shared" si="70"/>
        <v>0</v>
      </c>
      <c r="W250" s="11"/>
      <c r="X250" s="9">
        <f t="shared" si="71"/>
        <v>0</v>
      </c>
      <c r="Y250" s="10"/>
      <c r="Z250" s="9">
        <f t="shared" si="79"/>
        <v>0</v>
      </c>
      <c r="AA250" s="11"/>
      <c r="AB250" s="9">
        <f t="shared" si="80"/>
        <v>0</v>
      </c>
      <c r="AC250" s="11"/>
      <c r="AD250" s="9">
        <f t="shared" si="72"/>
        <v>0</v>
      </c>
      <c r="AE250" s="11"/>
      <c r="AF250" s="9">
        <f t="shared" si="73"/>
        <v>0</v>
      </c>
      <c r="AG250" s="11"/>
      <c r="AH250" s="9">
        <f t="shared" si="74"/>
        <v>0</v>
      </c>
      <c r="AI250" s="11"/>
      <c r="AJ250" s="9">
        <f t="shared" si="63"/>
        <v>0</v>
      </c>
      <c r="AK250" s="11"/>
      <c r="AL250" s="9">
        <f t="shared" si="64"/>
        <v>0</v>
      </c>
      <c r="AM250" s="10"/>
      <c r="AN250" s="12">
        <f t="shared" si="75"/>
        <v>0</v>
      </c>
      <c r="AO250" s="13">
        <f t="shared" si="81"/>
        <v>0</v>
      </c>
    </row>
    <row r="251" spans="1:41" hidden="1" x14ac:dyDescent="0.25">
      <c r="A251" s="14" t="s">
        <v>208</v>
      </c>
      <c r="B251" s="15" t="s">
        <v>243</v>
      </c>
      <c r="C251" s="49" t="s">
        <v>242</v>
      </c>
      <c r="D251" s="56">
        <v>21</v>
      </c>
      <c r="E251" s="70">
        <v>0</v>
      </c>
      <c r="F251" s="9">
        <f t="shared" si="76"/>
        <v>0</v>
      </c>
      <c r="G251" s="69">
        <v>0</v>
      </c>
      <c r="H251" s="9">
        <f t="shared" si="77"/>
        <v>0</v>
      </c>
      <c r="I251" s="10"/>
      <c r="J251" s="9">
        <f t="shared" si="65"/>
        <v>0</v>
      </c>
      <c r="K251" s="11"/>
      <c r="L251" s="9">
        <f t="shared" si="66"/>
        <v>0</v>
      </c>
      <c r="M251" s="10"/>
      <c r="N251" s="9">
        <f t="shared" si="78"/>
        <v>0</v>
      </c>
      <c r="O251" s="10"/>
      <c r="P251" s="9">
        <f t="shared" si="67"/>
        <v>0</v>
      </c>
      <c r="Q251" s="10"/>
      <c r="R251" s="9">
        <f t="shared" si="68"/>
        <v>0</v>
      </c>
      <c r="S251" s="10"/>
      <c r="T251" s="9">
        <f t="shared" si="69"/>
        <v>0</v>
      </c>
      <c r="U251" s="11"/>
      <c r="V251" s="9">
        <f t="shared" si="70"/>
        <v>0</v>
      </c>
      <c r="W251" s="11"/>
      <c r="X251" s="9">
        <f t="shared" si="71"/>
        <v>0</v>
      </c>
      <c r="Y251" s="10"/>
      <c r="Z251" s="9">
        <f t="shared" si="79"/>
        <v>0</v>
      </c>
      <c r="AA251" s="11"/>
      <c r="AB251" s="9">
        <f t="shared" si="80"/>
        <v>0</v>
      </c>
      <c r="AC251" s="11"/>
      <c r="AD251" s="9">
        <f t="shared" si="72"/>
        <v>0</v>
      </c>
      <c r="AE251" s="11"/>
      <c r="AF251" s="9">
        <f t="shared" si="73"/>
        <v>0</v>
      </c>
      <c r="AG251" s="11"/>
      <c r="AH251" s="9">
        <f t="shared" si="74"/>
        <v>0</v>
      </c>
      <c r="AI251" s="11"/>
      <c r="AJ251" s="9">
        <f t="shared" si="63"/>
        <v>0</v>
      </c>
      <c r="AK251" s="11"/>
      <c r="AL251" s="9">
        <f t="shared" si="64"/>
        <v>0</v>
      </c>
      <c r="AM251" s="10"/>
      <c r="AN251" s="12">
        <f t="shared" si="75"/>
        <v>0</v>
      </c>
      <c r="AO251" s="13">
        <f t="shared" si="81"/>
        <v>0</v>
      </c>
    </row>
    <row r="252" spans="1:41" hidden="1" x14ac:dyDescent="0.25">
      <c r="A252" s="14" t="s">
        <v>208</v>
      </c>
      <c r="B252" s="15" t="s">
        <v>244</v>
      </c>
      <c r="C252" s="49" t="s">
        <v>242</v>
      </c>
      <c r="D252" s="56">
        <v>21</v>
      </c>
      <c r="E252" s="70">
        <v>0</v>
      </c>
      <c r="F252" s="9">
        <f t="shared" si="76"/>
        <v>0</v>
      </c>
      <c r="G252" s="69">
        <v>0</v>
      </c>
      <c r="H252" s="9">
        <f t="shared" si="77"/>
        <v>0</v>
      </c>
      <c r="I252" s="10"/>
      <c r="J252" s="9">
        <f t="shared" si="65"/>
        <v>0</v>
      </c>
      <c r="K252" s="11"/>
      <c r="L252" s="9">
        <f t="shared" si="66"/>
        <v>0</v>
      </c>
      <c r="M252" s="10"/>
      <c r="N252" s="9">
        <f t="shared" si="78"/>
        <v>0</v>
      </c>
      <c r="O252" s="10"/>
      <c r="P252" s="9">
        <f t="shared" si="67"/>
        <v>0</v>
      </c>
      <c r="Q252" s="10"/>
      <c r="R252" s="9">
        <f t="shared" si="68"/>
        <v>0</v>
      </c>
      <c r="S252" s="10"/>
      <c r="T252" s="9">
        <f t="shared" si="69"/>
        <v>0</v>
      </c>
      <c r="U252" s="11"/>
      <c r="V252" s="9">
        <f t="shared" si="70"/>
        <v>0</v>
      </c>
      <c r="W252" s="11"/>
      <c r="X252" s="9">
        <f t="shared" si="71"/>
        <v>0</v>
      </c>
      <c r="Y252" s="10"/>
      <c r="Z252" s="9">
        <f t="shared" si="79"/>
        <v>0</v>
      </c>
      <c r="AA252" s="11"/>
      <c r="AB252" s="9">
        <f t="shared" si="80"/>
        <v>0</v>
      </c>
      <c r="AC252" s="11"/>
      <c r="AD252" s="9">
        <f t="shared" si="72"/>
        <v>0</v>
      </c>
      <c r="AE252" s="11"/>
      <c r="AF252" s="9">
        <f t="shared" si="73"/>
        <v>0</v>
      </c>
      <c r="AG252" s="11"/>
      <c r="AH252" s="9">
        <f t="shared" si="74"/>
        <v>0</v>
      </c>
      <c r="AI252" s="11"/>
      <c r="AJ252" s="9">
        <f t="shared" si="63"/>
        <v>0</v>
      </c>
      <c r="AK252" s="11"/>
      <c r="AL252" s="9">
        <f t="shared" si="64"/>
        <v>0</v>
      </c>
      <c r="AM252" s="10"/>
      <c r="AN252" s="12">
        <f t="shared" si="75"/>
        <v>0</v>
      </c>
      <c r="AO252" s="13">
        <f t="shared" si="81"/>
        <v>0</v>
      </c>
    </row>
    <row r="253" spans="1:41" hidden="1" x14ac:dyDescent="0.25">
      <c r="A253" s="14" t="s">
        <v>208</v>
      </c>
      <c r="B253" s="15" t="s">
        <v>466</v>
      </c>
      <c r="C253" s="49" t="s">
        <v>242</v>
      </c>
      <c r="D253" s="56">
        <v>21</v>
      </c>
      <c r="E253" s="70">
        <v>0</v>
      </c>
      <c r="F253" s="9">
        <f t="shared" si="76"/>
        <v>0</v>
      </c>
      <c r="G253" s="69">
        <v>0</v>
      </c>
      <c r="H253" s="9">
        <f t="shared" si="77"/>
        <v>0</v>
      </c>
      <c r="I253" s="10"/>
      <c r="J253" s="9">
        <f t="shared" si="65"/>
        <v>0</v>
      </c>
      <c r="K253" s="11"/>
      <c r="L253" s="9">
        <f t="shared" si="66"/>
        <v>0</v>
      </c>
      <c r="M253" s="10"/>
      <c r="N253" s="9">
        <f t="shared" si="78"/>
        <v>0</v>
      </c>
      <c r="O253" s="10"/>
      <c r="P253" s="9">
        <f t="shared" si="67"/>
        <v>0</v>
      </c>
      <c r="Q253" s="10"/>
      <c r="R253" s="9">
        <f t="shared" si="68"/>
        <v>0</v>
      </c>
      <c r="S253" s="10"/>
      <c r="T253" s="9">
        <f t="shared" si="69"/>
        <v>0</v>
      </c>
      <c r="U253" s="11"/>
      <c r="V253" s="9">
        <f t="shared" si="70"/>
        <v>0</v>
      </c>
      <c r="W253" s="11"/>
      <c r="X253" s="9">
        <f t="shared" si="71"/>
        <v>0</v>
      </c>
      <c r="Y253" s="10"/>
      <c r="Z253" s="9">
        <f t="shared" si="79"/>
        <v>0</v>
      </c>
      <c r="AA253" s="11"/>
      <c r="AB253" s="9">
        <f t="shared" si="80"/>
        <v>0</v>
      </c>
      <c r="AC253" s="11"/>
      <c r="AD253" s="9">
        <f t="shared" si="72"/>
        <v>0</v>
      </c>
      <c r="AE253" s="11"/>
      <c r="AF253" s="9">
        <f t="shared" si="73"/>
        <v>0</v>
      </c>
      <c r="AG253" s="11"/>
      <c r="AH253" s="9">
        <f t="shared" si="74"/>
        <v>0</v>
      </c>
      <c r="AI253" s="11"/>
      <c r="AJ253" s="9">
        <f t="shared" si="63"/>
        <v>0</v>
      </c>
      <c r="AK253" s="11"/>
      <c r="AL253" s="9">
        <f t="shared" si="64"/>
        <v>0</v>
      </c>
      <c r="AM253" s="10"/>
      <c r="AN253" s="12">
        <f t="shared" si="75"/>
        <v>0</v>
      </c>
      <c r="AO253" s="13">
        <f t="shared" si="81"/>
        <v>0</v>
      </c>
    </row>
    <row r="254" spans="1:41" hidden="1" x14ac:dyDescent="0.25">
      <c r="A254" s="14" t="s">
        <v>208</v>
      </c>
      <c r="B254" s="15" t="s">
        <v>245</v>
      </c>
      <c r="C254" s="49" t="s">
        <v>242</v>
      </c>
      <c r="D254" s="56">
        <v>60.5</v>
      </c>
      <c r="E254" s="70">
        <v>0</v>
      </c>
      <c r="F254" s="9">
        <f t="shared" si="76"/>
        <v>0</v>
      </c>
      <c r="G254" s="69">
        <v>0</v>
      </c>
      <c r="H254" s="9">
        <f t="shared" si="77"/>
        <v>0</v>
      </c>
      <c r="I254" s="10"/>
      <c r="J254" s="9">
        <f t="shared" si="65"/>
        <v>0</v>
      </c>
      <c r="K254" s="11"/>
      <c r="L254" s="9">
        <f t="shared" si="66"/>
        <v>0</v>
      </c>
      <c r="M254" s="10"/>
      <c r="N254" s="9">
        <f t="shared" si="78"/>
        <v>0</v>
      </c>
      <c r="O254" s="10"/>
      <c r="P254" s="9">
        <f t="shared" si="67"/>
        <v>0</v>
      </c>
      <c r="Q254" s="10"/>
      <c r="R254" s="9">
        <f t="shared" si="68"/>
        <v>0</v>
      </c>
      <c r="S254" s="10"/>
      <c r="T254" s="9">
        <f t="shared" si="69"/>
        <v>0</v>
      </c>
      <c r="U254" s="11"/>
      <c r="V254" s="9">
        <f t="shared" si="70"/>
        <v>0</v>
      </c>
      <c r="W254" s="11"/>
      <c r="X254" s="9">
        <f t="shared" si="71"/>
        <v>0</v>
      </c>
      <c r="Y254" s="10"/>
      <c r="Z254" s="9">
        <f t="shared" si="79"/>
        <v>0</v>
      </c>
      <c r="AA254" s="11"/>
      <c r="AB254" s="9">
        <f t="shared" si="80"/>
        <v>0</v>
      </c>
      <c r="AC254" s="11"/>
      <c r="AD254" s="9">
        <f t="shared" si="72"/>
        <v>0</v>
      </c>
      <c r="AE254" s="11"/>
      <c r="AF254" s="9">
        <f t="shared" si="73"/>
        <v>0</v>
      </c>
      <c r="AG254" s="11"/>
      <c r="AH254" s="9">
        <f t="shared" si="74"/>
        <v>0</v>
      </c>
      <c r="AI254" s="11"/>
      <c r="AJ254" s="9">
        <f t="shared" si="63"/>
        <v>0</v>
      </c>
      <c r="AK254" s="11"/>
      <c r="AL254" s="9">
        <f t="shared" si="64"/>
        <v>0</v>
      </c>
      <c r="AM254" s="10"/>
      <c r="AN254" s="12">
        <f t="shared" si="75"/>
        <v>0</v>
      </c>
      <c r="AO254" s="13">
        <f t="shared" si="81"/>
        <v>0</v>
      </c>
    </row>
    <row r="255" spans="1:41" hidden="1" x14ac:dyDescent="0.25">
      <c r="A255" s="14" t="s">
        <v>208</v>
      </c>
      <c r="B255" s="15" t="s">
        <v>246</v>
      </c>
      <c r="C255" s="49" t="s">
        <v>242</v>
      </c>
      <c r="D255" s="56">
        <v>60.5</v>
      </c>
      <c r="E255" s="70">
        <v>0</v>
      </c>
      <c r="F255" s="9">
        <f t="shared" si="76"/>
        <v>0</v>
      </c>
      <c r="G255" s="69">
        <v>0</v>
      </c>
      <c r="H255" s="9">
        <f t="shared" si="77"/>
        <v>0</v>
      </c>
      <c r="I255" s="10"/>
      <c r="J255" s="9">
        <f t="shared" si="65"/>
        <v>0</v>
      </c>
      <c r="K255" s="11"/>
      <c r="L255" s="9">
        <f t="shared" si="66"/>
        <v>0</v>
      </c>
      <c r="M255" s="10"/>
      <c r="N255" s="9">
        <f t="shared" si="78"/>
        <v>0</v>
      </c>
      <c r="O255" s="10"/>
      <c r="P255" s="9">
        <f t="shared" si="67"/>
        <v>0</v>
      </c>
      <c r="Q255" s="10"/>
      <c r="R255" s="9">
        <f t="shared" si="68"/>
        <v>0</v>
      </c>
      <c r="S255" s="10"/>
      <c r="T255" s="9">
        <f t="shared" si="69"/>
        <v>0</v>
      </c>
      <c r="U255" s="11"/>
      <c r="V255" s="9">
        <f t="shared" si="70"/>
        <v>0</v>
      </c>
      <c r="W255" s="11"/>
      <c r="X255" s="9">
        <f t="shared" si="71"/>
        <v>0</v>
      </c>
      <c r="Y255" s="10"/>
      <c r="Z255" s="9">
        <f t="shared" si="79"/>
        <v>0</v>
      </c>
      <c r="AA255" s="11"/>
      <c r="AB255" s="9">
        <f>(AA255*D255)*1.16</f>
        <v>0</v>
      </c>
      <c r="AC255" s="11"/>
      <c r="AD255" s="9">
        <f t="shared" si="72"/>
        <v>0</v>
      </c>
      <c r="AE255" s="11"/>
      <c r="AF255" s="9">
        <f t="shared" si="73"/>
        <v>0</v>
      </c>
      <c r="AG255" s="11"/>
      <c r="AH255" s="9">
        <f t="shared" si="74"/>
        <v>0</v>
      </c>
      <c r="AI255" s="11"/>
      <c r="AJ255" s="9">
        <f t="shared" si="63"/>
        <v>0</v>
      </c>
      <c r="AK255" s="11"/>
      <c r="AL255" s="9">
        <f t="shared" si="64"/>
        <v>0</v>
      </c>
      <c r="AM255" s="10"/>
      <c r="AN255" s="12">
        <f t="shared" si="75"/>
        <v>0</v>
      </c>
      <c r="AO255" s="13">
        <f t="shared" si="81"/>
        <v>0</v>
      </c>
    </row>
    <row r="256" spans="1:41" hidden="1" x14ac:dyDescent="0.25">
      <c r="A256" s="14" t="s">
        <v>208</v>
      </c>
      <c r="B256" s="15" t="s">
        <v>467</v>
      </c>
      <c r="C256" s="49" t="s">
        <v>242</v>
      </c>
      <c r="D256" s="56">
        <v>60.5</v>
      </c>
      <c r="E256" s="70">
        <v>0</v>
      </c>
      <c r="F256" s="9">
        <f t="shared" si="76"/>
        <v>0</v>
      </c>
      <c r="G256" s="69">
        <v>0</v>
      </c>
      <c r="H256" s="9">
        <f t="shared" si="77"/>
        <v>0</v>
      </c>
      <c r="I256" s="10"/>
      <c r="J256" s="9">
        <f t="shared" si="65"/>
        <v>0</v>
      </c>
      <c r="K256" s="11"/>
      <c r="L256" s="9">
        <f t="shared" si="66"/>
        <v>0</v>
      </c>
      <c r="M256" s="10"/>
      <c r="N256" s="9">
        <f t="shared" si="78"/>
        <v>0</v>
      </c>
      <c r="O256" s="10"/>
      <c r="P256" s="9">
        <f t="shared" si="67"/>
        <v>0</v>
      </c>
      <c r="Q256" s="10"/>
      <c r="R256" s="9">
        <f t="shared" si="68"/>
        <v>0</v>
      </c>
      <c r="S256" s="10"/>
      <c r="T256" s="9">
        <f t="shared" si="69"/>
        <v>0</v>
      </c>
      <c r="U256" s="11"/>
      <c r="V256" s="9">
        <f t="shared" si="70"/>
        <v>0</v>
      </c>
      <c r="W256" s="11"/>
      <c r="X256" s="9">
        <f t="shared" si="71"/>
        <v>0</v>
      </c>
      <c r="Y256" s="10"/>
      <c r="Z256" s="9">
        <f t="shared" si="79"/>
        <v>0</v>
      </c>
      <c r="AA256" s="11"/>
      <c r="AB256" s="9">
        <f t="shared" si="80"/>
        <v>0</v>
      </c>
      <c r="AC256" s="11"/>
      <c r="AD256" s="9">
        <f t="shared" si="72"/>
        <v>0</v>
      </c>
      <c r="AE256" s="11"/>
      <c r="AF256" s="9">
        <f t="shared" si="73"/>
        <v>0</v>
      </c>
      <c r="AG256" s="11"/>
      <c r="AH256" s="9">
        <f t="shared" si="74"/>
        <v>0</v>
      </c>
      <c r="AI256" s="11"/>
      <c r="AJ256" s="9">
        <f t="shared" si="63"/>
        <v>0</v>
      </c>
      <c r="AK256" s="11"/>
      <c r="AL256" s="9">
        <f t="shared" si="64"/>
        <v>0</v>
      </c>
      <c r="AM256" s="10"/>
      <c r="AN256" s="12">
        <f t="shared" si="75"/>
        <v>0</v>
      </c>
      <c r="AO256" s="13">
        <f t="shared" si="81"/>
        <v>0</v>
      </c>
    </row>
    <row r="257" spans="1:41" hidden="1" x14ac:dyDescent="0.25">
      <c r="A257" s="14" t="s">
        <v>208</v>
      </c>
      <c r="B257" s="15" t="s">
        <v>468</v>
      </c>
      <c r="C257" s="49" t="s">
        <v>242</v>
      </c>
      <c r="D257" s="56">
        <v>60.5</v>
      </c>
      <c r="E257" s="70">
        <v>0</v>
      </c>
      <c r="F257" s="9">
        <f t="shared" si="76"/>
        <v>0</v>
      </c>
      <c r="G257" s="69">
        <v>0</v>
      </c>
      <c r="H257" s="9">
        <f t="shared" si="77"/>
        <v>0</v>
      </c>
      <c r="I257" s="10"/>
      <c r="J257" s="9">
        <f t="shared" si="65"/>
        <v>0</v>
      </c>
      <c r="K257" s="11"/>
      <c r="L257" s="9">
        <f t="shared" si="66"/>
        <v>0</v>
      </c>
      <c r="M257" s="10"/>
      <c r="N257" s="9">
        <f t="shared" si="78"/>
        <v>0</v>
      </c>
      <c r="O257" s="10"/>
      <c r="P257" s="9">
        <f t="shared" si="67"/>
        <v>0</v>
      </c>
      <c r="Q257" s="10"/>
      <c r="R257" s="9">
        <f t="shared" si="68"/>
        <v>0</v>
      </c>
      <c r="S257" s="10"/>
      <c r="T257" s="9">
        <f t="shared" si="69"/>
        <v>0</v>
      </c>
      <c r="U257" s="11"/>
      <c r="V257" s="9">
        <f t="shared" si="70"/>
        <v>0</v>
      </c>
      <c r="W257" s="11"/>
      <c r="X257" s="9">
        <f t="shared" si="71"/>
        <v>0</v>
      </c>
      <c r="Y257" s="10"/>
      <c r="Z257" s="9">
        <f t="shared" si="79"/>
        <v>0</v>
      </c>
      <c r="AA257" s="11"/>
      <c r="AB257" s="9">
        <f t="shared" si="80"/>
        <v>0</v>
      </c>
      <c r="AC257" s="11"/>
      <c r="AD257" s="9">
        <f t="shared" si="72"/>
        <v>0</v>
      </c>
      <c r="AE257" s="11"/>
      <c r="AF257" s="9">
        <f t="shared" si="73"/>
        <v>0</v>
      </c>
      <c r="AG257" s="11"/>
      <c r="AH257" s="9">
        <f t="shared" si="74"/>
        <v>0</v>
      </c>
      <c r="AI257" s="11"/>
      <c r="AJ257" s="9">
        <f t="shared" si="63"/>
        <v>0</v>
      </c>
      <c r="AK257" s="11"/>
      <c r="AL257" s="9">
        <f t="shared" si="64"/>
        <v>0</v>
      </c>
      <c r="AM257" s="10"/>
      <c r="AN257" s="12">
        <f t="shared" si="75"/>
        <v>0</v>
      </c>
      <c r="AO257" s="13">
        <f t="shared" si="81"/>
        <v>0</v>
      </c>
    </row>
    <row r="258" spans="1:41" hidden="1" x14ac:dyDescent="0.25">
      <c r="A258" s="14" t="s">
        <v>208</v>
      </c>
      <c r="B258" s="15" t="s">
        <v>247</v>
      </c>
      <c r="C258" s="49" t="s">
        <v>242</v>
      </c>
      <c r="D258" s="56">
        <v>12.5</v>
      </c>
      <c r="E258" s="70">
        <v>0</v>
      </c>
      <c r="F258" s="9">
        <f t="shared" si="76"/>
        <v>0</v>
      </c>
      <c r="G258" s="69">
        <v>0</v>
      </c>
      <c r="H258" s="9">
        <f t="shared" si="77"/>
        <v>0</v>
      </c>
      <c r="I258" s="10"/>
      <c r="J258" s="9">
        <f t="shared" si="65"/>
        <v>0</v>
      </c>
      <c r="K258" s="11"/>
      <c r="L258" s="9">
        <f t="shared" si="66"/>
        <v>0</v>
      </c>
      <c r="M258" s="71">
        <f>4*12</f>
        <v>48</v>
      </c>
      <c r="N258" s="9">
        <f t="shared" si="78"/>
        <v>696</v>
      </c>
      <c r="O258" s="10"/>
      <c r="P258" s="9">
        <f t="shared" si="67"/>
        <v>0</v>
      </c>
      <c r="Q258" s="10"/>
      <c r="R258" s="9">
        <f t="shared" si="68"/>
        <v>0</v>
      </c>
      <c r="S258" s="10"/>
      <c r="T258" s="9">
        <f t="shared" si="69"/>
        <v>0</v>
      </c>
      <c r="U258" s="11"/>
      <c r="V258" s="9">
        <f t="shared" si="70"/>
        <v>0</v>
      </c>
      <c r="W258" s="11"/>
      <c r="X258" s="9">
        <f t="shared" si="71"/>
        <v>0</v>
      </c>
      <c r="Y258" s="10"/>
      <c r="Z258" s="9">
        <f t="shared" si="79"/>
        <v>0</v>
      </c>
      <c r="AA258" s="11"/>
      <c r="AB258" s="9">
        <f t="shared" si="80"/>
        <v>0</v>
      </c>
      <c r="AC258" s="11"/>
      <c r="AD258" s="9">
        <f t="shared" si="72"/>
        <v>0</v>
      </c>
      <c r="AE258" s="11"/>
      <c r="AF258" s="9">
        <f t="shared" si="73"/>
        <v>0</v>
      </c>
      <c r="AG258" s="11"/>
      <c r="AH258" s="9">
        <f t="shared" si="74"/>
        <v>0</v>
      </c>
      <c r="AI258" s="11"/>
      <c r="AJ258" s="9">
        <f t="shared" si="63"/>
        <v>0</v>
      </c>
      <c r="AK258" s="11"/>
      <c r="AL258" s="9">
        <f t="shared" si="64"/>
        <v>0</v>
      </c>
      <c r="AM258" s="10"/>
      <c r="AN258" s="12">
        <f t="shared" si="75"/>
        <v>0</v>
      </c>
      <c r="AO258" s="13">
        <f t="shared" si="81"/>
        <v>696</v>
      </c>
    </row>
    <row r="259" spans="1:41" hidden="1" x14ac:dyDescent="0.25">
      <c r="A259" s="14" t="s">
        <v>208</v>
      </c>
      <c r="B259" s="15" t="s">
        <v>248</v>
      </c>
      <c r="C259" s="49" t="s">
        <v>242</v>
      </c>
      <c r="D259" s="56">
        <f>150/12</f>
        <v>12.5</v>
      </c>
      <c r="E259" s="70">
        <v>0</v>
      </c>
      <c r="F259" s="9">
        <f t="shared" si="76"/>
        <v>0</v>
      </c>
      <c r="G259" s="69">
        <v>0</v>
      </c>
      <c r="H259" s="9">
        <f t="shared" si="77"/>
        <v>0</v>
      </c>
      <c r="I259" s="10"/>
      <c r="J259" s="9">
        <f t="shared" si="65"/>
        <v>0</v>
      </c>
      <c r="K259" s="11"/>
      <c r="L259" s="9">
        <f t="shared" si="66"/>
        <v>0</v>
      </c>
      <c r="M259" s="71">
        <f>9*12</f>
        <v>108</v>
      </c>
      <c r="N259" s="9">
        <f t="shared" si="78"/>
        <v>1566</v>
      </c>
      <c r="O259" s="10"/>
      <c r="P259" s="9">
        <f t="shared" si="67"/>
        <v>0</v>
      </c>
      <c r="Q259" s="10"/>
      <c r="R259" s="9">
        <f t="shared" si="68"/>
        <v>0</v>
      </c>
      <c r="S259" s="10"/>
      <c r="T259" s="9">
        <f t="shared" si="69"/>
        <v>0</v>
      </c>
      <c r="U259" s="11"/>
      <c r="V259" s="9">
        <f t="shared" si="70"/>
        <v>0</v>
      </c>
      <c r="W259" s="11"/>
      <c r="X259" s="9">
        <f t="shared" si="71"/>
        <v>0</v>
      </c>
      <c r="Y259" s="10"/>
      <c r="Z259" s="9">
        <f t="shared" si="79"/>
        <v>0</v>
      </c>
      <c r="AA259" s="11"/>
      <c r="AB259" s="9">
        <f t="shared" si="80"/>
        <v>0</v>
      </c>
      <c r="AC259" s="11"/>
      <c r="AD259" s="9">
        <f t="shared" si="72"/>
        <v>0</v>
      </c>
      <c r="AE259" s="11"/>
      <c r="AF259" s="9">
        <f t="shared" si="73"/>
        <v>0</v>
      </c>
      <c r="AG259" s="11"/>
      <c r="AH259" s="9">
        <f t="shared" si="74"/>
        <v>0</v>
      </c>
      <c r="AI259" s="11"/>
      <c r="AJ259" s="9">
        <f t="shared" si="63"/>
        <v>0</v>
      </c>
      <c r="AK259" s="11"/>
      <c r="AL259" s="9">
        <f t="shared" si="64"/>
        <v>0</v>
      </c>
      <c r="AM259" s="10"/>
      <c r="AN259" s="12">
        <f t="shared" si="75"/>
        <v>0</v>
      </c>
      <c r="AO259" s="13">
        <f t="shared" si="81"/>
        <v>1566</v>
      </c>
    </row>
    <row r="260" spans="1:41" hidden="1" x14ac:dyDescent="0.25">
      <c r="A260" s="14" t="s">
        <v>208</v>
      </c>
      <c r="B260" s="15" t="s">
        <v>469</v>
      </c>
      <c r="C260" s="49" t="s">
        <v>242</v>
      </c>
      <c r="D260" s="56">
        <f>150/12</f>
        <v>12.5</v>
      </c>
      <c r="E260" s="70">
        <v>0</v>
      </c>
      <c r="F260" s="9">
        <f t="shared" si="76"/>
        <v>0</v>
      </c>
      <c r="G260" s="69">
        <v>0</v>
      </c>
      <c r="H260" s="9">
        <f t="shared" si="77"/>
        <v>0</v>
      </c>
      <c r="I260" s="10"/>
      <c r="J260" s="9">
        <f t="shared" si="65"/>
        <v>0</v>
      </c>
      <c r="K260" s="11"/>
      <c r="L260" s="9">
        <f t="shared" si="66"/>
        <v>0</v>
      </c>
      <c r="M260" s="71">
        <f>9*12</f>
        <v>108</v>
      </c>
      <c r="N260" s="9">
        <f t="shared" si="78"/>
        <v>1566</v>
      </c>
      <c r="O260" s="10"/>
      <c r="P260" s="9">
        <f t="shared" si="67"/>
        <v>0</v>
      </c>
      <c r="Q260" s="10"/>
      <c r="R260" s="9">
        <f t="shared" si="68"/>
        <v>0</v>
      </c>
      <c r="S260" s="10"/>
      <c r="T260" s="9">
        <f t="shared" si="69"/>
        <v>0</v>
      </c>
      <c r="U260" s="11"/>
      <c r="V260" s="9">
        <f t="shared" si="70"/>
        <v>0</v>
      </c>
      <c r="W260" s="11"/>
      <c r="X260" s="9">
        <f t="shared" si="71"/>
        <v>0</v>
      </c>
      <c r="Y260" s="10"/>
      <c r="Z260" s="9">
        <f t="shared" si="79"/>
        <v>0</v>
      </c>
      <c r="AA260" s="11"/>
      <c r="AB260" s="9">
        <f t="shared" si="80"/>
        <v>0</v>
      </c>
      <c r="AC260" s="11">
        <v>12</v>
      </c>
      <c r="AD260" s="9">
        <f t="shared" si="72"/>
        <v>174</v>
      </c>
      <c r="AE260" s="11"/>
      <c r="AF260" s="9">
        <f t="shared" si="73"/>
        <v>0</v>
      </c>
      <c r="AG260" s="11"/>
      <c r="AH260" s="9">
        <f t="shared" si="74"/>
        <v>0</v>
      </c>
      <c r="AI260" s="11"/>
      <c r="AJ260" s="9">
        <f t="shared" si="63"/>
        <v>0</v>
      </c>
      <c r="AK260" s="11"/>
      <c r="AL260" s="9">
        <f t="shared" si="64"/>
        <v>0</v>
      </c>
      <c r="AM260" s="10"/>
      <c r="AN260" s="12">
        <f t="shared" si="75"/>
        <v>0</v>
      </c>
      <c r="AO260" s="13">
        <f t="shared" si="81"/>
        <v>1740</v>
      </c>
    </row>
    <row r="261" spans="1:41" hidden="1" x14ac:dyDescent="0.25">
      <c r="A261" s="14" t="s">
        <v>208</v>
      </c>
      <c r="B261" s="15" t="s">
        <v>470</v>
      </c>
      <c r="C261" s="49" t="s">
        <v>242</v>
      </c>
      <c r="D261" s="56">
        <v>12.5</v>
      </c>
      <c r="E261" s="70">
        <v>0</v>
      </c>
      <c r="F261" s="9">
        <f t="shared" si="76"/>
        <v>0</v>
      </c>
      <c r="G261" s="69">
        <v>0</v>
      </c>
      <c r="H261" s="9">
        <f t="shared" si="77"/>
        <v>0</v>
      </c>
      <c r="I261" s="10"/>
      <c r="J261" s="9">
        <f t="shared" si="65"/>
        <v>0</v>
      </c>
      <c r="K261" s="11"/>
      <c r="L261" s="9">
        <f t="shared" si="66"/>
        <v>0</v>
      </c>
      <c r="M261" s="71">
        <f>9*12</f>
        <v>108</v>
      </c>
      <c r="N261" s="9">
        <f t="shared" si="78"/>
        <v>1566</v>
      </c>
      <c r="O261" s="10"/>
      <c r="P261" s="9">
        <f t="shared" si="67"/>
        <v>0</v>
      </c>
      <c r="Q261" s="10"/>
      <c r="R261" s="9">
        <f t="shared" si="68"/>
        <v>0</v>
      </c>
      <c r="S261" s="10"/>
      <c r="T261" s="9">
        <f t="shared" si="69"/>
        <v>0</v>
      </c>
      <c r="U261" s="11"/>
      <c r="V261" s="9">
        <f t="shared" si="70"/>
        <v>0</v>
      </c>
      <c r="W261" s="11"/>
      <c r="X261" s="9">
        <f t="shared" si="71"/>
        <v>0</v>
      </c>
      <c r="Y261" s="10"/>
      <c r="Z261" s="9">
        <f t="shared" si="79"/>
        <v>0</v>
      </c>
      <c r="AA261" s="11"/>
      <c r="AB261" s="9">
        <f t="shared" si="80"/>
        <v>0</v>
      </c>
      <c r="AC261" s="11">
        <f>2*12</f>
        <v>24</v>
      </c>
      <c r="AD261" s="9">
        <f t="shared" si="72"/>
        <v>348</v>
      </c>
      <c r="AE261" s="11"/>
      <c r="AF261" s="9">
        <f t="shared" si="73"/>
        <v>0</v>
      </c>
      <c r="AG261" s="11"/>
      <c r="AH261" s="9">
        <f t="shared" si="74"/>
        <v>0</v>
      </c>
      <c r="AI261" s="11">
        <v>12</v>
      </c>
      <c r="AJ261" s="9">
        <f t="shared" si="63"/>
        <v>174</v>
      </c>
      <c r="AK261" s="11"/>
      <c r="AL261" s="9">
        <f t="shared" si="64"/>
        <v>0</v>
      </c>
      <c r="AM261" s="10"/>
      <c r="AN261" s="12">
        <f t="shared" si="75"/>
        <v>0</v>
      </c>
      <c r="AO261" s="13">
        <f t="shared" si="81"/>
        <v>1914</v>
      </c>
    </row>
    <row r="262" spans="1:41" hidden="1" x14ac:dyDescent="0.25">
      <c r="A262" s="14" t="s">
        <v>208</v>
      </c>
      <c r="B262" s="15" t="s">
        <v>249</v>
      </c>
      <c r="C262" s="44" t="s">
        <v>250</v>
      </c>
      <c r="D262" s="56">
        <v>61.25</v>
      </c>
      <c r="E262" s="70">
        <v>0</v>
      </c>
      <c r="F262" s="9">
        <f t="shared" si="76"/>
        <v>0</v>
      </c>
      <c r="G262" s="69">
        <v>0</v>
      </c>
      <c r="H262" s="9">
        <f t="shared" si="77"/>
        <v>0</v>
      </c>
      <c r="I262" s="10"/>
      <c r="J262" s="9">
        <f t="shared" si="65"/>
        <v>0</v>
      </c>
      <c r="K262" s="11"/>
      <c r="L262" s="9">
        <f t="shared" si="66"/>
        <v>0</v>
      </c>
      <c r="M262" s="10"/>
      <c r="N262" s="9">
        <f t="shared" si="78"/>
        <v>0</v>
      </c>
      <c r="O262" s="10"/>
      <c r="P262" s="9">
        <f t="shared" si="67"/>
        <v>0</v>
      </c>
      <c r="Q262" s="10"/>
      <c r="R262" s="9">
        <f t="shared" si="68"/>
        <v>0</v>
      </c>
      <c r="S262" s="10"/>
      <c r="T262" s="9">
        <f t="shared" si="69"/>
        <v>0</v>
      </c>
      <c r="U262" s="11"/>
      <c r="V262" s="9">
        <f t="shared" si="70"/>
        <v>0</v>
      </c>
      <c r="W262" s="11"/>
      <c r="X262" s="9">
        <f t="shared" si="71"/>
        <v>0</v>
      </c>
      <c r="Y262" s="10"/>
      <c r="Z262" s="9">
        <f t="shared" si="79"/>
        <v>0</v>
      </c>
      <c r="AA262" s="11"/>
      <c r="AB262" s="9">
        <f t="shared" si="80"/>
        <v>0</v>
      </c>
      <c r="AC262" s="11"/>
      <c r="AD262" s="9">
        <f t="shared" si="72"/>
        <v>0</v>
      </c>
      <c r="AE262" s="11"/>
      <c r="AF262" s="9">
        <f t="shared" si="73"/>
        <v>0</v>
      </c>
      <c r="AG262" s="11"/>
      <c r="AH262" s="9">
        <f t="shared" si="74"/>
        <v>0</v>
      </c>
      <c r="AI262" s="11"/>
      <c r="AJ262" s="9">
        <f t="shared" ref="AJ262:AJ326" si="82">(AI262*D262)*1.16</f>
        <v>0</v>
      </c>
      <c r="AK262" s="11"/>
      <c r="AL262" s="9">
        <f t="shared" ref="AL262:AL326" si="83">(AK262*D262)*1.16</f>
        <v>0</v>
      </c>
      <c r="AM262" s="10"/>
      <c r="AN262" s="12">
        <f t="shared" si="75"/>
        <v>0</v>
      </c>
      <c r="AO262" s="13">
        <f t="shared" si="81"/>
        <v>0</v>
      </c>
    </row>
    <row r="263" spans="1:41" hidden="1" x14ac:dyDescent="0.25">
      <c r="A263" s="14" t="s">
        <v>208</v>
      </c>
      <c r="B263" s="15" t="s">
        <v>251</v>
      </c>
      <c r="C263" s="44" t="s">
        <v>210</v>
      </c>
      <c r="D263" s="56">
        <v>107</v>
      </c>
      <c r="E263" s="70">
        <v>0</v>
      </c>
      <c r="F263" s="9">
        <f t="shared" si="76"/>
        <v>0</v>
      </c>
      <c r="G263" s="69">
        <v>0</v>
      </c>
      <c r="H263" s="9">
        <f t="shared" si="77"/>
        <v>0</v>
      </c>
      <c r="I263" s="10"/>
      <c r="J263" s="9">
        <f t="shared" si="65"/>
        <v>0</v>
      </c>
      <c r="K263" s="11"/>
      <c r="L263" s="9">
        <f t="shared" si="66"/>
        <v>0</v>
      </c>
      <c r="M263" s="10"/>
      <c r="N263" s="9">
        <f t="shared" si="78"/>
        <v>0</v>
      </c>
      <c r="O263" s="10"/>
      <c r="P263" s="9">
        <f t="shared" si="67"/>
        <v>0</v>
      </c>
      <c r="Q263" s="10"/>
      <c r="R263" s="9">
        <f t="shared" si="68"/>
        <v>0</v>
      </c>
      <c r="S263" s="10"/>
      <c r="T263" s="9">
        <f t="shared" si="69"/>
        <v>0</v>
      </c>
      <c r="U263" s="11"/>
      <c r="V263" s="9">
        <f t="shared" si="70"/>
        <v>0</v>
      </c>
      <c r="W263" s="11"/>
      <c r="X263" s="9">
        <f t="shared" si="71"/>
        <v>0</v>
      </c>
      <c r="Y263" s="10"/>
      <c r="Z263" s="9">
        <f t="shared" si="79"/>
        <v>0</v>
      </c>
      <c r="AA263" s="11"/>
      <c r="AB263" s="9">
        <f t="shared" si="80"/>
        <v>0</v>
      </c>
      <c r="AC263" s="11"/>
      <c r="AD263" s="9">
        <f t="shared" si="72"/>
        <v>0</v>
      </c>
      <c r="AE263" s="11"/>
      <c r="AF263" s="9">
        <f t="shared" si="73"/>
        <v>0</v>
      </c>
      <c r="AG263" s="11"/>
      <c r="AH263" s="9">
        <f t="shared" si="74"/>
        <v>0</v>
      </c>
      <c r="AI263" s="11"/>
      <c r="AJ263" s="9">
        <f t="shared" si="82"/>
        <v>0</v>
      </c>
      <c r="AK263" s="11"/>
      <c r="AL263" s="9">
        <f t="shared" si="83"/>
        <v>0</v>
      </c>
      <c r="AM263" s="10"/>
      <c r="AN263" s="12">
        <f t="shared" si="75"/>
        <v>0</v>
      </c>
      <c r="AO263" s="13">
        <f t="shared" si="81"/>
        <v>0</v>
      </c>
    </row>
    <row r="264" spans="1:41" hidden="1" x14ac:dyDescent="0.25">
      <c r="A264" s="14" t="s">
        <v>208</v>
      </c>
      <c r="B264" s="15" t="s">
        <v>252</v>
      </c>
      <c r="C264" s="49" t="s">
        <v>210</v>
      </c>
      <c r="D264" s="56">
        <v>5.5</v>
      </c>
      <c r="E264" s="70">
        <v>0</v>
      </c>
      <c r="F264" s="9">
        <f t="shared" si="76"/>
        <v>0</v>
      </c>
      <c r="G264" s="69">
        <v>0</v>
      </c>
      <c r="H264" s="9">
        <f t="shared" si="77"/>
        <v>0</v>
      </c>
      <c r="I264" s="10"/>
      <c r="J264" s="9">
        <f t="shared" si="65"/>
        <v>0</v>
      </c>
      <c r="K264" s="11"/>
      <c r="L264" s="9">
        <f t="shared" si="66"/>
        <v>0</v>
      </c>
      <c r="M264" s="10"/>
      <c r="N264" s="9">
        <f t="shared" si="78"/>
        <v>0</v>
      </c>
      <c r="O264" s="10"/>
      <c r="P264" s="9">
        <f t="shared" si="67"/>
        <v>0</v>
      </c>
      <c r="Q264" s="10"/>
      <c r="R264" s="9">
        <f t="shared" si="68"/>
        <v>0</v>
      </c>
      <c r="S264" s="10"/>
      <c r="T264" s="9">
        <f t="shared" si="69"/>
        <v>0</v>
      </c>
      <c r="U264" s="11"/>
      <c r="V264" s="9">
        <f t="shared" si="70"/>
        <v>0</v>
      </c>
      <c r="W264" s="11"/>
      <c r="X264" s="9">
        <f t="shared" si="71"/>
        <v>0</v>
      </c>
      <c r="Y264" s="10"/>
      <c r="Z264" s="9">
        <f t="shared" si="79"/>
        <v>0</v>
      </c>
      <c r="AA264" s="11"/>
      <c r="AB264" s="9">
        <f t="shared" si="80"/>
        <v>0</v>
      </c>
      <c r="AC264" s="11"/>
      <c r="AD264" s="9">
        <f t="shared" si="72"/>
        <v>0</v>
      </c>
      <c r="AE264" s="11"/>
      <c r="AF264" s="9">
        <f t="shared" si="73"/>
        <v>0</v>
      </c>
      <c r="AG264" s="11"/>
      <c r="AH264" s="9">
        <f t="shared" si="74"/>
        <v>0</v>
      </c>
      <c r="AI264" s="11"/>
      <c r="AJ264" s="9">
        <f t="shared" si="82"/>
        <v>0</v>
      </c>
      <c r="AK264" s="11"/>
      <c r="AL264" s="9">
        <f t="shared" si="83"/>
        <v>0</v>
      </c>
      <c r="AM264" s="10"/>
      <c r="AN264" s="12">
        <f t="shared" si="75"/>
        <v>0</v>
      </c>
      <c r="AO264" s="13">
        <f t="shared" si="81"/>
        <v>0</v>
      </c>
    </row>
    <row r="265" spans="1:41" hidden="1" x14ac:dyDescent="0.25">
      <c r="A265" s="14" t="s">
        <v>208</v>
      </c>
      <c r="B265" s="15" t="s">
        <v>253</v>
      </c>
      <c r="C265" s="49" t="s">
        <v>210</v>
      </c>
      <c r="D265" s="56">
        <v>164</v>
      </c>
      <c r="E265" s="70">
        <v>0</v>
      </c>
      <c r="F265" s="9">
        <f t="shared" si="76"/>
        <v>0</v>
      </c>
      <c r="G265" s="69">
        <v>0</v>
      </c>
      <c r="H265" s="9">
        <f t="shared" si="77"/>
        <v>0</v>
      </c>
      <c r="I265" s="10"/>
      <c r="J265" s="9">
        <f t="shared" si="65"/>
        <v>0</v>
      </c>
      <c r="K265" s="11"/>
      <c r="L265" s="9">
        <f t="shared" si="66"/>
        <v>0</v>
      </c>
      <c r="M265" s="10"/>
      <c r="N265" s="9">
        <f t="shared" si="78"/>
        <v>0</v>
      </c>
      <c r="O265" s="10"/>
      <c r="P265" s="9">
        <f t="shared" si="67"/>
        <v>0</v>
      </c>
      <c r="Q265" s="10"/>
      <c r="R265" s="9">
        <f t="shared" si="68"/>
        <v>0</v>
      </c>
      <c r="S265" s="10"/>
      <c r="T265" s="9">
        <f t="shared" si="69"/>
        <v>0</v>
      </c>
      <c r="U265" s="11"/>
      <c r="V265" s="9">
        <f t="shared" si="70"/>
        <v>0</v>
      </c>
      <c r="W265" s="11"/>
      <c r="X265" s="9">
        <f t="shared" si="71"/>
        <v>0</v>
      </c>
      <c r="Y265" s="10"/>
      <c r="Z265" s="9">
        <f t="shared" si="79"/>
        <v>0</v>
      </c>
      <c r="AA265" s="11"/>
      <c r="AB265" s="9">
        <f t="shared" si="80"/>
        <v>0</v>
      </c>
      <c r="AC265" s="11"/>
      <c r="AD265" s="9">
        <f t="shared" si="72"/>
        <v>0</v>
      </c>
      <c r="AE265" s="11"/>
      <c r="AF265" s="9">
        <f t="shared" si="73"/>
        <v>0</v>
      </c>
      <c r="AG265" s="11"/>
      <c r="AH265" s="9">
        <f t="shared" si="74"/>
        <v>0</v>
      </c>
      <c r="AI265" s="11"/>
      <c r="AJ265" s="9">
        <f t="shared" si="82"/>
        <v>0</v>
      </c>
      <c r="AK265" s="11"/>
      <c r="AL265" s="9">
        <f t="shared" si="83"/>
        <v>0</v>
      </c>
      <c r="AM265" s="10"/>
      <c r="AN265" s="12">
        <f t="shared" si="75"/>
        <v>0</v>
      </c>
      <c r="AO265" s="13">
        <f t="shared" si="81"/>
        <v>0</v>
      </c>
    </row>
    <row r="266" spans="1:41" hidden="1" x14ac:dyDescent="0.25">
      <c r="A266" s="14" t="s">
        <v>208</v>
      </c>
      <c r="B266" s="15" t="s">
        <v>254</v>
      </c>
      <c r="C266" s="44" t="s">
        <v>29</v>
      </c>
      <c r="D266" s="56">
        <v>12</v>
      </c>
      <c r="E266" s="70">
        <v>0</v>
      </c>
      <c r="F266" s="9">
        <f t="shared" si="76"/>
        <v>0</v>
      </c>
      <c r="G266" s="69">
        <v>0</v>
      </c>
      <c r="H266" s="9">
        <f t="shared" si="77"/>
        <v>0</v>
      </c>
      <c r="I266" s="10"/>
      <c r="J266" s="9">
        <f t="shared" si="65"/>
        <v>0</v>
      </c>
      <c r="K266" s="11"/>
      <c r="L266" s="9">
        <f t="shared" si="66"/>
        <v>0</v>
      </c>
      <c r="M266" s="71">
        <v>108</v>
      </c>
      <c r="N266" s="9">
        <f t="shared" si="78"/>
        <v>1503.36</v>
      </c>
      <c r="O266" s="72">
        <f>36+24</f>
        <v>60</v>
      </c>
      <c r="P266" s="9">
        <f t="shared" si="67"/>
        <v>835.19999999999993</v>
      </c>
      <c r="Q266" s="10"/>
      <c r="R266" s="9">
        <f t="shared" si="68"/>
        <v>0</v>
      </c>
      <c r="S266" s="10"/>
      <c r="T266" s="9">
        <f t="shared" si="69"/>
        <v>0</v>
      </c>
      <c r="U266" s="11"/>
      <c r="V266" s="9">
        <f t="shared" si="70"/>
        <v>0</v>
      </c>
      <c r="W266" s="11"/>
      <c r="X266" s="9">
        <f>(W266*D266)*1.16</f>
        <v>0</v>
      </c>
      <c r="Y266" s="10"/>
      <c r="Z266" s="9">
        <f t="shared" si="79"/>
        <v>0</v>
      </c>
      <c r="AA266" s="11"/>
      <c r="AB266" s="9">
        <f t="shared" si="80"/>
        <v>0</v>
      </c>
      <c r="AC266" s="11">
        <v>2</v>
      </c>
      <c r="AD266" s="9">
        <f t="shared" si="72"/>
        <v>27.839999999999996</v>
      </c>
      <c r="AE266" s="11"/>
      <c r="AF266" s="9">
        <f t="shared" si="73"/>
        <v>0</v>
      </c>
      <c r="AG266" s="11"/>
      <c r="AH266" s="9">
        <f t="shared" si="74"/>
        <v>0</v>
      </c>
      <c r="AI266" s="71">
        <f>4+4</f>
        <v>8</v>
      </c>
      <c r="AJ266" s="9">
        <f t="shared" si="82"/>
        <v>111.35999999999999</v>
      </c>
      <c r="AK266" s="11"/>
      <c r="AL266" s="9">
        <f t="shared" si="83"/>
        <v>0</v>
      </c>
      <c r="AM266" s="10"/>
      <c r="AN266" s="12">
        <f t="shared" si="75"/>
        <v>0</v>
      </c>
      <c r="AO266" s="13">
        <f t="shared" si="81"/>
        <v>2366.4</v>
      </c>
    </row>
    <row r="267" spans="1:41" hidden="1" x14ac:dyDescent="0.25">
      <c r="A267" s="14" t="s">
        <v>208</v>
      </c>
      <c r="B267" s="15" t="s">
        <v>255</v>
      </c>
      <c r="C267" s="44" t="s">
        <v>228</v>
      </c>
      <c r="D267" s="59">
        <v>1.71</v>
      </c>
      <c r="E267" s="70">
        <v>0</v>
      </c>
      <c r="F267" s="9">
        <f t="shared" si="76"/>
        <v>0</v>
      </c>
      <c r="G267" s="69">
        <v>0</v>
      </c>
      <c r="H267" s="9">
        <f t="shared" si="77"/>
        <v>0</v>
      </c>
      <c r="I267" s="10"/>
      <c r="J267" s="9">
        <f t="shared" si="65"/>
        <v>0</v>
      </c>
      <c r="K267" s="11"/>
      <c r="L267" s="9">
        <f t="shared" si="66"/>
        <v>0</v>
      </c>
      <c r="M267" s="10"/>
      <c r="N267" s="9">
        <f t="shared" si="78"/>
        <v>0</v>
      </c>
      <c r="O267" s="10"/>
      <c r="P267" s="9">
        <f t="shared" si="67"/>
        <v>0</v>
      </c>
      <c r="Q267" s="10"/>
      <c r="R267" s="9">
        <f t="shared" si="68"/>
        <v>0</v>
      </c>
      <c r="S267" s="10"/>
      <c r="T267" s="9">
        <f t="shared" si="69"/>
        <v>0</v>
      </c>
      <c r="U267" s="11"/>
      <c r="V267" s="9">
        <f t="shared" si="70"/>
        <v>0</v>
      </c>
      <c r="W267" s="11"/>
      <c r="X267" s="9">
        <f t="shared" si="71"/>
        <v>0</v>
      </c>
      <c r="Y267" s="10"/>
      <c r="Z267" s="9">
        <f t="shared" si="79"/>
        <v>0</v>
      </c>
      <c r="AA267" s="11"/>
      <c r="AB267" s="9">
        <f t="shared" si="80"/>
        <v>0</v>
      </c>
      <c r="AC267" s="11"/>
      <c r="AD267" s="9">
        <f t="shared" si="72"/>
        <v>0</v>
      </c>
      <c r="AE267" s="11"/>
      <c r="AF267" s="9">
        <f t="shared" si="73"/>
        <v>0</v>
      </c>
      <c r="AG267" s="11"/>
      <c r="AH267" s="9">
        <f t="shared" si="74"/>
        <v>0</v>
      </c>
      <c r="AI267" s="11"/>
      <c r="AJ267" s="9">
        <f t="shared" si="82"/>
        <v>0</v>
      </c>
      <c r="AK267" s="11"/>
      <c r="AL267" s="9">
        <f t="shared" si="83"/>
        <v>0</v>
      </c>
      <c r="AM267" s="10"/>
      <c r="AN267" s="12">
        <f t="shared" si="75"/>
        <v>0</v>
      </c>
      <c r="AO267" s="13">
        <f t="shared" si="81"/>
        <v>0</v>
      </c>
    </row>
    <row r="268" spans="1:41" hidden="1" x14ac:dyDescent="0.25">
      <c r="A268" s="14" t="s">
        <v>208</v>
      </c>
      <c r="B268" s="15" t="s">
        <v>256</v>
      </c>
      <c r="C268" s="44" t="s">
        <v>228</v>
      </c>
      <c r="D268" s="56">
        <v>25</v>
      </c>
      <c r="E268" s="70">
        <v>0</v>
      </c>
      <c r="F268" s="9">
        <f t="shared" si="76"/>
        <v>0</v>
      </c>
      <c r="G268" s="69">
        <v>0</v>
      </c>
      <c r="H268" s="9">
        <f t="shared" si="77"/>
        <v>0</v>
      </c>
      <c r="I268" s="10"/>
      <c r="J268" s="9">
        <f t="shared" si="65"/>
        <v>0</v>
      </c>
      <c r="K268" s="11"/>
      <c r="L268" s="9">
        <f t="shared" si="66"/>
        <v>0</v>
      </c>
      <c r="M268" s="10"/>
      <c r="N268" s="9">
        <f t="shared" si="78"/>
        <v>0</v>
      </c>
      <c r="O268" s="10"/>
      <c r="P268" s="9">
        <f t="shared" si="67"/>
        <v>0</v>
      </c>
      <c r="Q268" s="10"/>
      <c r="R268" s="9">
        <f t="shared" si="68"/>
        <v>0</v>
      </c>
      <c r="S268" s="10"/>
      <c r="T268" s="9">
        <f t="shared" si="69"/>
        <v>0</v>
      </c>
      <c r="U268" s="11"/>
      <c r="V268" s="9">
        <f t="shared" si="70"/>
        <v>0</v>
      </c>
      <c r="W268" s="11"/>
      <c r="X268" s="9">
        <f t="shared" si="71"/>
        <v>0</v>
      </c>
      <c r="Y268" s="10"/>
      <c r="Z268" s="9">
        <f t="shared" si="79"/>
        <v>0</v>
      </c>
      <c r="AA268" s="11"/>
      <c r="AB268" s="9">
        <f t="shared" si="80"/>
        <v>0</v>
      </c>
      <c r="AC268" s="11"/>
      <c r="AD268" s="9">
        <f t="shared" si="72"/>
        <v>0</v>
      </c>
      <c r="AE268" s="11"/>
      <c r="AF268" s="9">
        <f t="shared" si="73"/>
        <v>0</v>
      </c>
      <c r="AG268" s="11"/>
      <c r="AH268" s="9">
        <f t="shared" si="74"/>
        <v>0</v>
      </c>
      <c r="AI268" s="11"/>
      <c r="AJ268" s="9">
        <f t="shared" si="82"/>
        <v>0</v>
      </c>
      <c r="AK268" s="11"/>
      <c r="AL268" s="9">
        <f t="shared" si="83"/>
        <v>0</v>
      </c>
      <c r="AM268" s="10"/>
      <c r="AN268" s="12">
        <f t="shared" si="75"/>
        <v>0</v>
      </c>
      <c r="AO268" s="13">
        <f t="shared" si="81"/>
        <v>0</v>
      </c>
    </row>
    <row r="269" spans="1:41" hidden="1" x14ac:dyDescent="0.25">
      <c r="A269" s="14" t="s">
        <v>208</v>
      </c>
      <c r="B269" s="15" t="s">
        <v>257</v>
      </c>
      <c r="C269" s="44" t="s">
        <v>15</v>
      </c>
      <c r="D269" s="56">
        <v>54</v>
      </c>
      <c r="E269" s="70">
        <v>0</v>
      </c>
      <c r="F269" s="9">
        <f t="shared" si="76"/>
        <v>0</v>
      </c>
      <c r="G269" s="69">
        <v>0</v>
      </c>
      <c r="H269" s="9">
        <f t="shared" si="77"/>
        <v>0</v>
      </c>
      <c r="I269" s="10"/>
      <c r="J269" s="9">
        <f t="shared" si="65"/>
        <v>0</v>
      </c>
      <c r="K269" s="11"/>
      <c r="L269" s="9">
        <f t="shared" si="66"/>
        <v>0</v>
      </c>
      <c r="M269" s="10"/>
      <c r="N269" s="9">
        <f t="shared" si="78"/>
        <v>0</v>
      </c>
      <c r="O269" s="10"/>
      <c r="P269" s="9">
        <f t="shared" si="67"/>
        <v>0</v>
      </c>
      <c r="Q269" s="10"/>
      <c r="R269" s="9">
        <f t="shared" si="68"/>
        <v>0</v>
      </c>
      <c r="S269" s="10"/>
      <c r="T269" s="9">
        <f t="shared" si="69"/>
        <v>0</v>
      </c>
      <c r="U269" s="11"/>
      <c r="V269" s="9">
        <f t="shared" si="70"/>
        <v>0</v>
      </c>
      <c r="W269" s="11"/>
      <c r="X269" s="9">
        <f t="shared" si="71"/>
        <v>0</v>
      </c>
      <c r="Y269" s="10"/>
      <c r="Z269" s="9">
        <f t="shared" si="79"/>
        <v>0</v>
      </c>
      <c r="AA269" s="11"/>
      <c r="AB269" s="9">
        <f t="shared" si="80"/>
        <v>0</v>
      </c>
      <c r="AC269" s="11"/>
      <c r="AD269" s="9">
        <f t="shared" si="72"/>
        <v>0</v>
      </c>
      <c r="AE269" s="11"/>
      <c r="AF269" s="9">
        <f t="shared" si="73"/>
        <v>0</v>
      </c>
      <c r="AG269" s="11"/>
      <c r="AH269" s="9">
        <f t="shared" si="74"/>
        <v>0</v>
      </c>
      <c r="AI269" s="11"/>
      <c r="AJ269" s="9">
        <f t="shared" si="82"/>
        <v>0</v>
      </c>
      <c r="AK269" s="11"/>
      <c r="AL269" s="9">
        <f t="shared" si="83"/>
        <v>0</v>
      </c>
      <c r="AM269" s="10"/>
      <c r="AN269" s="12">
        <f t="shared" si="75"/>
        <v>0</v>
      </c>
      <c r="AO269" s="13">
        <f t="shared" si="81"/>
        <v>0</v>
      </c>
    </row>
    <row r="270" spans="1:41" hidden="1" x14ac:dyDescent="0.25">
      <c r="A270" s="14" t="s">
        <v>208</v>
      </c>
      <c r="B270" s="15" t="s">
        <v>258</v>
      </c>
      <c r="C270" s="44" t="s">
        <v>210</v>
      </c>
      <c r="D270" s="56">
        <v>95</v>
      </c>
      <c r="E270" s="70">
        <v>0</v>
      </c>
      <c r="F270" s="9">
        <f t="shared" si="76"/>
        <v>0</v>
      </c>
      <c r="G270" s="69">
        <v>0</v>
      </c>
      <c r="H270" s="9">
        <f t="shared" si="77"/>
        <v>0</v>
      </c>
      <c r="I270" s="10"/>
      <c r="J270" s="9">
        <f t="shared" si="65"/>
        <v>0</v>
      </c>
      <c r="K270" s="11"/>
      <c r="L270" s="9">
        <f t="shared" si="66"/>
        <v>0</v>
      </c>
      <c r="M270" s="10"/>
      <c r="N270" s="9">
        <f t="shared" si="78"/>
        <v>0</v>
      </c>
      <c r="O270" s="10"/>
      <c r="P270" s="9">
        <f t="shared" si="67"/>
        <v>0</v>
      </c>
      <c r="Q270" s="10"/>
      <c r="R270" s="9">
        <f t="shared" si="68"/>
        <v>0</v>
      </c>
      <c r="S270" s="10"/>
      <c r="T270" s="9">
        <f t="shared" si="69"/>
        <v>0</v>
      </c>
      <c r="U270" s="11"/>
      <c r="V270" s="9">
        <f t="shared" si="70"/>
        <v>0</v>
      </c>
      <c r="W270" s="11"/>
      <c r="X270" s="9">
        <f t="shared" si="71"/>
        <v>0</v>
      </c>
      <c r="Y270" s="10"/>
      <c r="Z270" s="9">
        <f t="shared" si="79"/>
        <v>0</v>
      </c>
      <c r="AA270" s="11"/>
      <c r="AB270" s="9">
        <f t="shared" si="80"/>
        <v>0</v>
      </c>
      <c r="AC270" s="11"/>
      <c r="AD270" s="9">
        <f t="shared" si="72"/>
        <v>0</v>
      </c>
      <c r="AE270" s="11"/>
      <c r="AF270" s="9">
        <f t="shared" si="73"/>
        <v>0</v>
      </c>
      <c r="AG270" s="11"/>
      <c r="AH270" s="9">
        <f t="shared" si="74"/>
        <v>0</v>
      </c>
      <c r="AI270" s="11"/>
      <c r="AJ270" s="9">
        <f t="shared" si="82"/>
        <v>0</v>
      </c>
      <c r="AK270" s="11"/>
      <c r="AL270" s="9">
        <f t="shared" si="83"/>
        <v>0</v>
      </c>
      <c r="AM270" s="10"/>
      <c r="AN270" s="12">
        <f t="shared" si="75"/>
        <v>0</v>
      </c>
      <c r="AO270" s="13">
        <f t="shared" si="81"/>
        <v>0</v>
      </c>
    </row>
    <row r="271" spans="1:41" hidden="1" x14ac:dyDescent="0.25">
      <c r="A271" s="14" t="s">
        <v>208</v>
      </c>
      <c r="B271" s="15" t="s">
        <v>259</v>
      </c>
      <c r="C271" s="44" t="s">
        <v>210</v>
      </c>
      <c r="D271" s="56">
        <v>33.5</v>
      </c>
      <c r="E271" s="70">
        <v>0</v>
      </c>
      <c r="F271" s="9">
        <f t="shared" si="76"/>
        <v>0</v>
      </c>
      <c r="G271" s="69">
        <v>0</v>
      </c>
      <c r="H271" s="9">
        <f t="shared" si="77"/>
        <v>0</v>
      </c>
      <c r="I271" s="10"/>
      <c r="J271" s="9">
        <f t="shared" si="65"/>
        <v>0</v>
      </c>
      <c r="K271" s="11"/>
      <c r="L271" s="9">
        <f t="shared" si="66"/>
        <v>0</v>
      </c>
      <c r="M271" s="10"/>
      <c r="N271" s="9">
        <f t="shared" si="78"/>
        <v>0</v>
      </c>
      <c r="O271" s="10"/>
      <c r="P271" s="9">
        <f t="shared" si="67"/>
        <v>0</v>
      </c>
      <c r="Q271" s="10"/>
      <c r="R271" s="9">
        <f t="shared" si="68"/>
        <v>0</v>
      </c>
      <c r="S271" s="10"/>
      <c r="T271" s="9">
        <f t="shared" si="69"/>
        <v>0</v>
      </c>
      <c r="U271" s="11"/>
      <c r="V271" s="9">
        <f t="shared" si="70"/>
        <v>0</v>
      </c>
      <c r="W271" s="11"/>
      <c r="X271" s="9">
        <f t="shared" si="71"/>
        <v>0</v>
      </c>
      <c r="Y271" s="10"/>
      <c r="Z271" s="9">
        <f t="shared" si="79"/>
        <v>0</v>
      </c>
      <c r="AA271" s="11"/>
      <c r="AB271" s="9">
        <f t="shared" si="80"/>
        <v>0</v>
      </c>
      <c r="AC271" s="11"/>
      <c r="AD271" s="9">
        <f t="shared" si="72"/>
        <v>0</v>
      </c>
      <c r="AE271" s="11"/>
      <c r="AF271" s="9">
        <f t="shared" si="73"/>
        <v>0</v>
      </c>
      <c r="AG271" s="11"/>
      <c r="AH271" s="9">
        <f t="shared" si="74"/>
        <v>0</v>
      </c>
      <c r="AI271" s="11"/>
      <c r="AJ271" s="9">
        <f t="shared" si="82"/>
        <v>0</v>
      </c>
      <c r="AK271" s="11"/>
      <c r="AL271" s="9">
        <f t="shared" si="83"/>
        <v>0</v>
      </c>
      <c r="AM271" s="10"/>
      <c r="AN271" s="12">
        <f t="shared" si="75"/>
        <v>0</v>
      </c>
      <c r="AO271" s="13">
        <f t="shared" si="81"/>
        <v>0</v>
      </c>
    </row>
    <row r="272" spans="1:41" hidden="1" x14ac:dyDescent="0.25">
      <c r="A272" s="14" t="s">
        <v>208</v>
      </c>
      <c r="B272" s="15" t="s">
        <v>260</v>
      </c>
      <c r="C272" s="44" t="s">
        <v>210</v>
      </c>
      <c r="D272" s="56">
        <v>95</v>
      </c>
      <c r="E272" s="70">
        <v>0</v>
      </c>
      <c r="F272" s="9">
        <f t="shared" si="76"/>
        <v>0</v>
      </c>
      <c r="G272" s="69">
        <v>0</v>
      </c>
      <c r="H272" s="9">
        <f t="shared" si="77"/>
        <v>0</v>
      </c>
      <c r="I272" s="10"/>
      <c r="J272" s="9">
        <f t="shared" si="65"/>
        <v>0</v>
      </c>
      <c r="K272" s="11"/>
      <c r="L272" s="9">
        <f t="shared" si="66"/>
        <v>0</v>
      </c>
      <c r="M272" s="10"/>
      <c r="N272" s="9">
        <f t="shared" si="78"/>
        <v>0</v>
      </c>
      <c r="O272" s="10"/>
      <c r="P272" s="9">
        <f t="shared" si="67"/>
        <v>0</v>
      </c>
      <c r="Q272" s="10"/>
      <c r="R272" s="9">
        <f t="shared" si="68"/>
        <v>0</v>
      </c>
      <c r="S272" s="10"/>
      <c r="T272" s="9">
        <f t="shared" si="69"/>
        <v>0</v>
      </c>
      <c r="U272" s="11"/>
      <c r="V272" s="9">
        <f t="shared" si="70"/>
        <v>0</v>
      </c>
      <c r="W272" s="11"/>
      <c r="X272" s="9">
        <f t="shared" si="71"/>
        <v>0</v>
      </c>
      <c r="Y272" s="10"/>
      <c r="Z272" s="9">
        <f t="shared" si="79"/>
        <v>0</v>
      </c>
      <c r="AA272" s="11"/>
      <c r="AB272" s="9">
        <f t="shared" si="80"/>
        <v>0</v>
      </c>
      <c r="AC272" s="11"/>
      <c r="AD272" s="9">
        <f t="shared" si="72"/>
        <v>0</v>
      </c>
      <c r="AE272" s="11"/>
      <c r="AF272" s="9">
        <f t="shared" si="73"/>
        <v>0</v>
      </c>
      <c r="AG272" s="11"/>
      <c r="AH272" s="9">
        <f t="shared" si="74"/>
        <v>0</v>
      </c>
      <c r="AI272" s="11"/>
      <c r="AJ272" s="9">
        <f t="shared" si="82"/>
        <v>0</v>
      </c>
      <c r="AK272" s="11"/>
      <c r="AL272" s="9">
        <f t="shared" si="83"/>
        <v>0</v>
      </c>
      <c r="AM272" s="10"/>
      <c r="AN272" s="12">
        <f t="shared" si="75"/>
        <v>0</v>
      </c>
      <c r="AO272" s="13">
        <f t="shared" si="81"/>
        <v>0</v>
      </c>
    </row>
    <row r="273" spans="1:41" hidden="1" x14ac:dyDescent="0.25">
      <c r="A273" s="14" t="s">
        <v>208</v>
      </c>
      <c r="B273" s="15" t="s">
        <v>261</v>
      </c>
      <c r="C273" s="44" t="s">
        <v>15</v>
      </c>
      <c r="D273" s="56">
        <v>71</v>
      </c>
      <c r="E273" s="70">
        <v>0</v>
      </c>
      <c r="F273" s="9">
        <f t="shared" si="76"/>
        <v>0</v>
      </c>
      <c r="G273" s="69">
        <v>0</v>
      </c>
      <c r="H273" s="9">
        <f t="shared" si="77"/>
        <v>0</v>
      </c>
      <c r="I273" s="10"/>
      <c r="J273" s="9">
        <f t="shared" si="65"/>
        <v>0</v>
      </c>
      <c r="K273" s="11"/>
      <c r="L273" s="9">
        <f t="shared" si="66"/>
        <v>0</v>
      </c>
      <c r="M273" s="11"/>
      <c r="N273" s="9">
        <f t="shared" si="78"/>
        <v>0</v>
      </c>
      <c r="O273" s="10"/>
      <c r="P273" s="9">
        <f t="shared" si="67"/>
        <v>0</v>
      </c>
      <c r="Q273" s="10"/>
      <c r="R273" s="9">
        <f t="shared" si="68"/>
        <v>0</v>
      </c>
      <c r="S273" s="10"/>
      <c r="T273" s="9">
        <f t="shared" si="69"/>
        <v>0</v>
      </c>
      <c r="U273" s="11">
        <v>10</v>
      </c>
      <c r="V273" s="9">
        <f t="shared" si="70"/>
        <v>823.59999999999991</v>
      </c>
      <c r="W273" s="11"/>
      <c r="X273" s="9">
        <f t="shared" si="71"/>
        <v>0</v>
      </c>
      <c r="Y273" s="10"/>
      <c r="Z273" s="9">
        <f t="shared" si="79"/>
        <v>0</v>
      </c>
      <c r="AA273" s="11"/>
      <c r="AB273" s="9">
        <f t="shared" si="80"/>
        <v>0</v>
      </c>
      <c r="AC273" s="11"/>
      <c r="AD273" s="9">
        <f t="shared" si="72"/>
        <v>0</v>
      </c>
      <c r="AE273" s="11"/>
      <c r="AF273" s="9">
        <f t="shared" si="73"/>
        <v>0</v>
      </c>
      <c r="AG273" s="11"/>
      <c r="AH273" s="9">
        <f t="shared" si="74"/>
        <v>0</v>
      </c>
      <c r="AI273" s="11"/>
      <c r="AJ273" s="9">
        <f t="shared" si="82"/>
        <v>0</v>
      </c>
      <c r="AK273" s="11"/>
      <c r="AL273" s="9">
        <f t="shared" si="83"/>
        <v>0</v>
      </c>
      <c r="AM273" s="10"/>
      <c r="AN273" s="12">
        <f t="shared" si="75"/>
        <v>0</v>
      </c>
      <c r="AO273" s="13">
        <f t="shared" si="81"/>
        <v>823.59999999999991</v>
      </c>
    </row>
    <row r="274" spans="1:41" hidden="1" x14ac:dyDescent="0.25">
      <c r="A274" s="14" t="s">
        <v>208</v>
      </c>
      <c r="B274" s="15" t="s">
        <v>262</v>
      </c>
      <c r="C274" s="44" t="s">
        <v>15</v>
      </c>
      <c r="D274" s="59">
        <v>0</v>
      </c>
      <c r="E274" s="70">
        <v>0</v>
      </c>
      <c r="F274" s="9">
        <f t="shared" si="76"/>
        <v>0</v>
      </c>
      <c r="G274" s="69">
        <v>0</v>
      </c>
      <c r="H274" s="9">
        <f t="shared" si="77"/>
        <v>0</v>
      </c>
      <c r="I274" s="10"/>
      <c r="J274" s="9">
        <f t="shared" si="65"/>
        <v>0</v>
      </c>
      <c r="K274" s="11"/>
      <c r="L274" s="9">
        <f t="shared" si="66"/>
        <v>0</v>
      </c>
      <c r="M274" s="10"/>
      <c r="N274" s="9">
        <f t="shared" si="78"/>
        <v>0</v>
      </c>
      <c r="O274" s="10"/>
      <c r="P274" s="9">
        <f t="shared" si="67"/>
        <v>0</v>
      </c>
      <c r="Q274" s="10"/>
      <c r="R274" s="9">
        <f t="shared" si="68"/>
        <v>0</v>
      </c>
      <c r="S274" s="10"/>
      <c r="T274" s="9">
        <f t="shared" si="69"/>
        <v>0</v>
      </c>
      <c r="U274" s="11"/>
      <c r="V274" s="9">
        <f t="shared" si="70"/>
        <v>0</v>
      </c>
      <c r="W274" s="11"/>
      <c r="X274" s="9">
        <f t="shared" si="71"/>
        <v>0</v>
      </c>
      <c r="Y274" s="10"/>
      <c r="Z274" s="9">
        <f t="shared" si="79"/>
        <v>0</v>
      </c>
      <c r="AA274" s="11"/>
      <c r="AB274" s="9">
        <f t="shared" si="80"/>
        <v>0</v>
      </c>
      <c r="AC274" s="11"/>
      <c r="AD274" s="9">
        <f t="shared" si="72"/>
        <v>0</v>
      </c>
      <c r="AE274" s="11"/>
      <c r="AF274" s="9">
        <f t="shared" si="73"/>
        <v>0</v>
      </c>
      <c r="AG274" s="11"/>
      <c r="AH274" s="9">
        <f t="shared" si="74"/>
        <v>0</v>
      </c>
      <c r="AI274" s="11"/>
      <c r="AJ274" s="9">
        <f t="shared" si="82"/>
        <v>0</v>
      </c>
      <c r="AK274" s="11"/>
      <c r="AL274" s="9">
        <f t="shared" si="83"/>
        <v>0</v>
      </c>
      <c r="AM274" s="10"/>
      <c r="AN274" s="12">
        <f t="shared" si="75"/>
        <v>0</v>
      </c>
      <c r="AO274" s="13">
        <f t="shared" si="81"/>
        <v>0</v>
      </c>
    </row>
    <row r="275" spans="1:41" hidden="1" x14ac:dyDescent="0.25">
      <c r="A275" s="14" t="s">
        <v>208</v>
      </c>
      <c r="B275" s="15" t="s">
        <v>263</v>
      </c>
      <c r="C275" s="44" t="s">
        <v>15</v>
      </c>
      <c r="D275" s="56">
        <v>71</v>
      </c>
      <c r="E275" s="70">
        <v>0</v>
      </c>
      <c r="F275" s="9">
        <f t="shared" si="76"/>
        <v>0</v>
      </c>
      <c r="G275" s="69">
        <v>0</v>
      </c>
      <c r="H275" s="9">
        <f t="shared" si="77"/>
        <v>0</v>
      </c>
      <c r="I275" s="10"/>
      <c r="J275" s="9">
        <f t="shared" ref="J275:J340" si="84">(I275*D275)*1.16</f>
        <v>0</v>
      </c>
      <c r="K275" s="11"/>
      <c r="L275" s="9">
        <f t="shared" ref="L275:L340" si="85">(K275*D275)*1.16</f>
        <v>0</v>
      </c>
      <c r="M275" s="10"/>
      <c r="N275" s="9">
        <f t="shared" si="78"/>
        <v>0</v>
      </c>
      <c r="O275" s="10"/>
      <c r="P275" s="9">
        <f t="shared" ref="P275:P340" si="86">(O275*D275)*1.16</f>
        <v>0</v>
      </c>
      <c r="Q275" s="10"/>
      <c r="R275" s="9">
        <f t="shared" ref="R275:R340" si="87">(Q275*D275)*1.16</f>
        <v>0</v>
      </c>
      <c r="S275" s="10"/>
      <c r="T275" s="9">
        <f t="shared" ref="T275:T340" si="88">(S275*D275)*1.16</f>
        <v>0</v>
      </c>
      <c r="U275" s="11"/>
      <c r="V275" s="9">
        <f t="shared" ref="V275:V340" si="89">(U275*D275)*1.16</f>
        <v>0</v>
      </c>
      <c r="W275" s="11"/>
      <c r="X275" s="9">
        <f t="shared" ref="X275:X340" si="90">(W275*D275)*1.16</f>
        <v>0</v>
      </c>
      <c r="Y275" s="10"/>
      <c r="Z275" s="9">
        <f t="shared" si="79"/>
        <v>0</v>
      </c>
      <c r="AA275" s="11"/>
      <c r="AB275" s="9">
        <f t="shared" si="80"/>
        <v>0</v>
      </c>
      <c r="AC275" s="11"/>
      <c r="AD275" s="9">
        <f t="shared" ref="AD275:AD340" si="91">(AC275*D275)*1.16</f>
        <v>0</v>
      </c>
      <c r="AE275" s="11"/>
      <c r="AF275" s="9">
        <f t="shared" ref="AF275:AF340" si="92">(AE275*D275)*1.16</f>
        <v>0</v>
      </c>
      <c r="AG275" s="11"/>
      <c r="AH275" s="9">
        <f t="shared" ref="AH275:AH340" si="93">(AG275*D275)*1.16</f>
        <v>0</v>
      </c>
      <c r="AI275" s="11"/>
      <c r="AJ275" s="9">
        <f t="shared" si="82"/>
        <v>0</v>
      </c>
      <c r="AK275" s="11"/>
      <c r="AL275" s="9">
        <f t="shared" si="83"/>
        <v>0</v>
      </c>
      <c r="AM275" s="10"/>
      <c r="AN275" s="12">
        <f t="shared" ref="AN275:AN340" si="94">(AM275*D275)*1.16</f>
        <v>0</v>
      </c>
      <c r="AO275" s="13">
        <f t="shared" si="81"/>
        <v>0</v>
      </c>
    </row>
    <row r="276" spans="1:41" hidden="1" x14ac:dyDescent="0.25">
      <c r="A276" s="14" t="s">
        <v>208</v>
      </c>
      <c r="B276" s="15" t="s">
        <v>264</v>
      </c>
      <c r="C276" s="44" t="s">
        <v>15</v>
      </c>
      <c r="D276" s="59">
        <v>158</v>
      </c>
      <c r="E276" s="70">
        <v>0</v>
      </c>
      <c r="F276" s="9">
        <f t="shared" ref="F276:F341" si="95">D276*E276</f>
        <v>0</v>
      </c>
      <c r="G276" s="69">
        <v>0</v>
      </c>
      <c r="H276" s="9">
        <f t="shared" ref="H276:H341" si="96">D276*G276</f>
        <v>0</v>
      </c>
      <c r="I276" s="10"/>
      <c r="J276" s="9">
        <f t="shared" si="84"/>
        <v>0</v>
      </c>
      <c r="K276" s="11"/>
      <c r="L276" s="9">
        <f t="shared" si="85"/>
        <v>0</v>
      </c>
      <c r="M276" s="10"/>
      <c r="N276" s="9">
        <f t="shared" ref="N276:N341" si="97">(M276*D276)*1.16</f>
        <v>0</v>
      </c>
      <c r="O276" s="10"/>
      <c r="P276" s="9">
        <f t="shared" si="86"/>
        <v>0</v>
      </c>
      <c r="Q276" s="10"/>
      <c r="R276" s="9">
        <f t="shared" si="87"/>
        <v>0</v>
      </c>
      <c r="S276" s="10"/>
      <c r="T276" s="9">
        <f t="shared" si="88"/>
        <v>0</v>
      </c>
      <c r="U276" s="11"/>
      <c r="V276" s="9">
        <f t="shared" si="89"/>
        <v>0</v>
      </c>
      <c r="W276" s="11"/>
      <c r="X276" s="9">
        <f t="shared" si="90"/>
        <v>0</v>
      </c>
      <c r="Y276" s="10"/>
      <c r="Z276" s="9">
        <f t="shared" ref="Z276:Z341" si="98">(Y276*D276)*1.16</f>
        <v>0</v>
      </c>
      <c r="AA276" s="11"/>
      <c r="AB276" s="9">
        <f t="shared" ref="AB276:AB341" si="99">(AA276*D276)*1.16</f>
        <v>0</v>
      </c>
      <c r="AC276" s="11"/>
      <c r="AD276" s="9">
        <f t="shared" si="91"/>
        <v>0</v>
      </c>
      <c r="AE276" s="11"/>
      <c r="AF276" s="9">
        <f t="shared" si="92"/>
        <v>0</v>
      </c>
      <c r="AG276" s="11"/>
      <c r="AH276" s="9">
        <f t="shared" si="93"/>
        <v>0</v>
      </c>
      <c r="AI276" s="11"/>
      <c r="AJ276" s="9">
        <f t="shared" si="82"/>
        <v>0</v>
      </c>
      <c r="AK276" s="11"/>
      <c r="AL276" s="9">
        <f t="shared" si="83"/>
        <v>0</v>
      </c>
      <c r="AM276" s="10"/>
      <c r="AN276" s="12">
        <f t="shared" si="94"/>
        <v>0</v>
      </c>
      <c r="AO276" s="13">
        <f t="shared" ref="AO276:AO341" si="100">F276+H276+J276+L276+N276+P276+R276+T276+V276+X276+Z276+AB276+AD276+AF276+AH276+AL276+AN276</f>
        <v>0</v>
      </c>
    </row>
    <row r="277" spans="1:41" x14ac:dyDescent="0.25">
      <c r="A277" s="14" t="s">
        <v>208</v>
      </c>
      <c r="B277" s="15" t="s">
        <v>265</v>
      </c>
      <c r="C277" s="44" t="s">
        <v>15</v>
      </c>
      <c r="D277" s="56">
        <v>38.5</v>
      </c>
      <c r="E277" s="70">
        <v>0</v>
      </c>
      <c r="F277" s="9">
        <f t="shared" si="95"/>
        <v>0</v>
      </c>
      <c r="G277" s="69">
        <v>0</v>
      </c>
      <c r="H277" s="9">
        <f t="shared" si="96"/>
        <v>0</v>
      </c>
      <c r="I277" s="10"/>
      <c r="J277" s="9">
        <f t="shared" si="84"/>
        <v>0</v>
      </c>
      <c r="K277" s="11"/>
      <c r="L277" s="9">
        <f t="shared" si="85"/>
        <v>0</v>
      </c>
      <c r="M277" s="10"/>
      <c r="N277" s="9">
        <f t="shared" si="97"/>
        <v>0</v>
      </c>
      <c r="O277" s="10"/>
      <c r="P277" s="9">
        <f t="shared" si="86"/>
        <v>0</v>
      </c>
      <c r="Q277" s="10"/>
      <c r="R277" s="9">
        <f t="shared" si="87"/>
        <v>0</v>
      </c>
      <c r="S277" s="10"/>
      <c r="T277" s="9">
        <f t="shared" si="88"/>
        <v>0</v>
      </c>
      <c r="U277" s="11"/>
      <c r="V277" s="9">
        <f t="shared" si="89"/>
        <v>0</v>
      </c>
      <c r="W277" s="11"/>
      <c r="X277" s="9">
        <f t="shared" si="90"/>
        <v>0</v>
      </c>
      <c r="Y277" s="10"/>
      <c r="Z277" s="9">
        <f t="shared" si="98"/>
        <v>0</v>
      </c>
      <c r="AA277" s="11"/>
      <c r="AB277" s="9">
        <f t="shared" si="99"/>
        <v>0</v>
      </c>
      <c r="AC277" s="11"/>
      <c r="AD277" s="9">
        <f t="shared" si="91"/>
        <v>0</v>
      </c>
      <c r="AE277" s="11"/>
      <c r="AF277" s="9">
        <f t="shared" si="92"/>
        <v>0</v>
      </c>
      <c r="AG277" s="11"/>
      <c r="AH277" s="9">
        <f t="shared" si="93"/>
        <v>0</v>
      </c>
      <c r="AI277" s="11"/>
      <c r="AJ277" s="9">
        <f t="shared" si="82"/>
        <v>0</v>
      </c>
      <c r="AK277" s="11"/>
      <c r="AL277" s="9">
        <f t="shared" si="83"/>
        <v>0</v>
      </c>
      <c r="AM277" s="10"/>
      <c r="AN277" s="12">
        <f t="shared" si="94"/>
        <v>0</v>
      </c>
      <c r="AO277" s="13">
        <f t="shared" si="100"/>
        <v>0</v>
      </c>
    </row>
    <row r="278" spans="1:41" x14ac:dyDescent="0.25">
      <c r="A278" s="14" t="s">
        <v>208</v>
      </c>
      <c r="B278" s="15" t="s">
        <v>266</v>
      </c>
      <c r="C278" s="44" t="s">
        <v>15</v>
      </c>
      <c r="D278" s="56">
        <v>30</v>
      </c>
      <c r="E278" s="70">
        <v>0</v>
      </c>
      <c r="F278" s="9">
        <f t="shared" si="95"/>
        <v>0</v>
      </c>
      <c r="G278" s="69">
        <v>0</v>
      </c>
      <c r="H278" s="9">
        <f t="shared" si="96"/>
        <v>0</v>
      </c>
      <c r="I278" s="10"/>
      <c r="J278" s="9">
        <f t="shared" si="84"/>
        <v>0</v>
      </c>
      <c r="K278" s="11"/>
      <c r="L278" s="9">
        <f t="shared" si="85"/>
        <v>0</v>
      </c>
      <c r="M278" s="10"/>
      <c r="N278" s="9">
        <f t="shared" si="97"/>
        <v>0</v>
      </c>
      <c r="O278" s="10"/>
      <c r="P278" s="9">
        <f t="shared" si="86"/>
        <v>0</v>
      </c>
      <c r="Q278" s="10"/>
      <c r="R278" s="9">
        <f t="shared" si="87"/>
        <v>0</v>
      </c>
      <c r="S278" s="10"/>
      <c r="T278" s="9">
        <f t="shared" si="88"/>
        <v>0</v>
      </c>
      <c r="U278" s="11">
        <v>10</v>
      </c>
      <c r="V278" s="9">
        <f t="shared" si="89"/>
        <v>348</v>
      </c>
      <c r="W278" s="11"/>
      <c r="X278" s="9">
        <f t="shared" si="90"/>
        <v>0</v>
      </c>
      <c r="Y278" s="10"/>
      <c r="Z278" s="9">
        <f t="shared" si="98"/>
        <v>0</v>
      </c>
      <c r="AA278" s="11"/>
      <c r="AB278" s="9">
        <f t="shared" si="99"/>
        <v>0</v>
      </c>
      <c r="AC278" s="11"/>
      <c r="AD278" s="9">
        <f t="shared" si="91"/>
        <v>0</v>
      </c>
      <c r="AE278" s="11"/>
      <c r="AF278" s="9">
        <f t="shared" si="92"/>
        <v>0</v>
      </c>
      <c r="AG278" s="11"/>
      <c r="AH278" s="9">
        <f t="shared" si="93"/>
        <v>0</v>
      </c>
      <c r="AI278" s="11"/>
      <c r="AJ278" s="9">
        <f t="shared" si="82"/>
        <v>0</v>
      </c>
      <c r="AK278" s="11"/>
      <c r="AL278" s="9">
        <f t="shared" si="83"/>
        <v>0</v>
      </c>
      <c r="AM278" s="10"/>
      <c r="AN278" s="12">
        <f t="shared" si="94"/>
        <v>0</v>
      </c>
      <c r="AO278" s="13">
        <f t="shared" si="100"/>
        <v>348</v>
      </c>
    </row>
    <row r="279" spans="1:41" hidden="1" x14ac:dyDescent="0.25">
      <c r="A279" s="14" t="s">
        <v>208</v>
      </c>
      <c r="B279" s="15" t="s">
        <v>517</v>
      </c>
      <c r="C279" s="44" t="s">
        <v>15</v>
      </c>
      <c r="D279" s="56">
        <v>43.1</v>
      </c>
      <c r="E279" s="70"/>
      <c r="F279" s="9">
        <f t="shared" si="95"/>
        <v>0</v>
      </c>
      <c r="G279" s="69">
        <v>0</v>
      </c>
      <c r="H279" s="9">
        <f t="shared" si="96"/>
        <v>0</v>
      </c>
      <c r="I279" s="10"/>
      <c r="J279" s="9">
        <f t="shared" si="84"/>
        <v>0</v>
      </c>
      <c r="K279" s="11"/>
      <c r="L279" s="9">
        <f t="shared" si="85"/>
        <v>0</v>
      </c>
      <c r="M279" s="10"/>
      <c r="N279" s="9">
        <f t="shared" si="97"/>
        <v>0</v>
      </c>
      <c r="O279" s="10"/>
      <c r="P279" s="9">
        <f t="shared" si="86"/>
        <v>0</v>
      </c>
      <c r="Q279" s="10"/>
      <c r="R279" s="9">
        <f t="shared" si="87"/>
        <v>0</v>
      </c>
      <c r="S279" s="10"/>
      <c r="T279" s="9">
        <f t="shared" si="88"/>
        <v>0</v>
      </c>
      <c r="U279" s="11"/>
      <c r="V279" s="9">
        <f t="shared" si="89"/>
        <v>0</v>
      </c>
      <c r="W279" s="11"/>
      <c r="X279" s="9">
        <f t="shared" si="90"/>
        <v>0</v>
      </c>
      <c r="Y279" s="10"/>
      <c r="Z279" s="9">
        <f t="shared" si="98"/>
        <v>0</v>
      </c>
      <c r="AA279" s="11"/>
      <c r="AB279" s="9">
        <f t="shared" si="99"/>
        <v>0</v>
      </c>
      <c r="AC279" s="11"/>
      <c r="AD279" s="9">
        <f t="shared" si="91"/>
        <v>0</v>
      </c>
      <c r="AE279" s="11"/>
      <c r="AF279" s="9">
        <f t="shared" si="92"/>
        <v>0</v>
      </c>
      <c r="AG279" s="11"/>
      <c r="AH279" s="9">
        <f t="shared" si="93"/>
        <v>0</v>
      </c>
      <c r="AI279" s="11"/>
      <c r="AJ279" s="9">
        <f t="shared" si="82"/>
        <v>0</v>
      </c>
      <c r="AK279" s="11"/>
      <c r="AL279" s="9">
        <f t="shared" si="83"/>
        <v>0</v>
      </c>
      <c r="AM279" s="10"/>
      <c r="AN279" s="12">
        <f t="shared" si="94"/>
        <v>0</v>
      </c>
      <c r="AO279" s="13">
        <f t="shared" si="100"/>
        <v>0</v>
      </c>
    </row>
    <row r="280" spans="1:41" hidden="1" x14ac:dyDescent="0.25">
      <c r="A280" s="14" t="s">
        <v>208</v>
      </c>
      <c r="B280" s="15" t="s">
        <v>267</v>
      </c>
      <c r="C280" s="44" t="s">
        <v>15</v>
      </c>
      <c r="D280" s="56">
        <v>71.650000000000006</v>
      </c>
      <c r="E280" s="70">
        <v>0</v>
      </c>
      <c r="F280" s="9">
        <f t="shared" si="95"/>
        <v>0</v>
      </c>
      <c r="G280" s="69">
        <v>0</v>
      </c>
      <c r="H280" s="9">
        <f t="shared" si="96"/>
        <v>0</v>
      </c>
      <c r="I280" s="10"/>
      <c r="J280" s="9">
        <f t="shared" si="84"/>
        <v>0</v>
      </c>
      <c r="K280" s="11"/>
      <c r="L280" s="9">
        <f t="shared" si="85"/>
        <v>0</v>
      </c>
      <c r="M280" s="10"/>
      <c r="N280" s="9">
        <f t="shared" si="97"/>
        <v>0</v>
      </c>
      <c r="O280" s="10"/>
      <c r="P280" s="9">
        <f t="shared" si="86"/>
        <v>0</v>
      </c>
      <c r="Q280" s="10"/>
      <c r="R280" s="9">
        <f t="shared" si="87"/>
        <v>0</v>
      </c>
      <c r="S280" s="10"/>
      <c r="T280" s="9">
        <f t="shared" si="88"/>
        <v>0</v>
      </c>
      <c r="U280" s="11"/>
      <c r="V280" s="9">
        <f t="shared" si="89"/>
        <v>0</v>
      </c>
      <c r="W280" s="11"/>
      <c r="X280" s="9">
        <f t="shared" si="90"/>
        <v>0</v>
      </c>
      <c r="Y280" s="10"/>
      <c r="Z280" s="9">
        <f t="shared" si="98"/>
        <v>0</v>
      </c>
      <c r="AA280" s="11"/>
      <c r="AB280" s="9">
        <f t="shared" si="99"/>
        <v>0</v>
      </c>
      <c r="AC280" s="11"/>
      <c r="AD280" s="9">
        <f t="shared" si="91"/>
        <v>0</v>
      </c>
      <c r="AE280" s="11"/>
      <c r="AF280" s="9">
        <f t="shared" si="92"/>
        <v>0</v>
      </c>
      <c r="AG280" s="11"/>
      <c r="AH280" s="9">
        <f t="shared" si="93"/>
        <v>0</v>
      </c>
      <c r="AI280" s="11"/>
      <c r="AJ280" s="9">
        <f t="shared" si="82"/>
        <v>0</v>
      </c>
      <c r="AK280" s="11"/>
      <c r="AL280" s="9">
        <f t="shared" si="83"/>
        <v>0</v>
      </c>
      <c r="AM280" s="10"/>
      <c r="AN280" s="12">
        <f t="shared" si="94"/>
        <v>0</v>
      </c>
      <c r="AO280" s="13">
        <f t="shared" si="100"/>
        <v>0</v>
      </c>
    </row>
    <row r="281" spans="1:41" hidden="1" x14ac:dyDescent="0.25">
      <c r="A281" s="14" t="s">
        <v>208</v>
      </c>
      <c r="B281" s="15" t="s">
        <v>268</v>
      </c>
      <c r="C281" s="44" t="s">
        <v>269</v>
      </c>
      <c r="D281" s="56">
        <v>167</v>
      </c>
      <c r="E281" s="70">
        <v>0</v>
      </c>
      <c r="F281" s="9">
        <f t="shared" si="95"/>
        <v>0</v>
      </c>
      <c r="G281" s="69">
        <v>0</v>
      </c>
      <c r="H281" s="9">
        <f t="shared" si="96"/>
        <v>0</v>
      </c>
      <c r="I281" s="10"/>
      <c r="J281" s="9">
        <f t="shared" si="84"/>
        <v>0</v>
      </c>
      <c r="K281" s="11"/>
      <c r="L281" s="9">
        <f t="shared" si="85"/>
        <v>0</v>
      </c>
      <c r="M281" s="10"/>
      <c r="N281" s="9">
        <f t="shared" si="97"/>
        <v>0</v>
      </c>
      <c r="O281" s="10"/>
      <c r="P281" s="9">
        <f t="shared" si="86"/>
        <v>0</v>
      </c>
      <c r="Q281" s="10"/>
      <c r="R281" s="9">
        <f t="shared" si="87"/>
        <v>0</v>
      </c>
      <c r="S281" s="10"/>
      <c r="T281" s="9">
        <f t="shared" si="88"/>
        <v>0</v>
      </c>
      <c r="U281" s="11"/>
      <c r="V281" s="9">
        <f t="shared" si="89"/>
        <v>0</v>
      </c>
      <c r="W281" s="11"/>
      <c r="X281" s="9">
        <f t="shared" si="90"/>
        <v>0</v>
      </c>
      <c r="Y281" s="10"/>
      <c r="Z281" s="9">
        <f t="shared" si="98"/>
        <v>0</v>
      </c>
      <c r="AA281" s="11"/>
      <c r="AB281" s="9">
        <f t="shared" si="99"/>
        <v>0</v>
      </c>
      <c r="AC281" s="11"/>
      <c r="AD281" s="9">
        <f t="shared" si="91"/>
        <v>0</v>
      </c>
      <c r="AE281" s="11"/>
      <c r="AF281" s="9">
        <f t="shared" si="92"/>
        <v>0</v>
      </c>
      <c r="AG281" s="11"/>
      <c r="AH281" s="9">
        <f t="shared" si="93"/>
        <v>0</v>
      </c>
      <c r="AI281" s="11"/>
      <c r="AJ281" s="9">
        <f t="shared" si="82"/>
        <v>0</v>
      </c>
      <c r="AK281" s="11"/>
      <c r="AL281" s="9">
        <f t="shared" si="83"/>
        <v>0</v>
      </c>
      <c r="AM281" s="10"/>
      <c r="AN281" s="12">
        <f t="shared" si="94"/>
        <v>0</v>
      </c>
      <c r="AO281" s="13">
        <f t="shared" si="100"/>
        <v>0</v>
      </c>
    </row>
    <row r="282" spans="1:41" hidden="1" x14ac:dyDescent="0.25">
      <c r="A282" s="14" t="s">
        <v>208</v>
      </c>
      <c r="B282" s="15" t="s">
        <v>270</v>
      </c>
      <c r="C282" s="44" t="s">
        <v>69</v>
      </c>
      <c r="D282" s="56">
        <v>4.5</v>
      </c>
      <c r="E282" s="70">
        <v>0</v>
      </c>
      <c r="F282" s="9">
        <f t="shared" si="95"/>
        <v>0</v>
      </c>
      <c r="G282" s="69">
        <v>0</v>
      </c>
      <c r="H282" s="9">
        <f t="shared" si="96"/>
        <v>0</v>
      </c>
      <c r="I282" s="10"/>
      <c r="J282" s="9">
        <f t="shared" si="84"/>
        <v>0</v>
      </c>
      <c r="K282" s="11"/>
      <c r="L282" s="9">
        <f t="shared" si="85"/>
        <v>0</v>
      </c>
      <c r="M282" s="71">
        <v>50</v>
      </c>
      <c r="N282" s="9">
        <f t="shared" si="97"/>
        <v>261</v>
      </c>
      <c r="O282" s="72">
        <v>100</v>
      </c>
      <c r="P282" s="9">
        <f t="shared" si="86"/>
        <v>522</v>
      </c>
      <c r="Q282" s="10"/>
      <c r="R282" s="9">
        <f t="shared" si="87"/>
        <v>0</v>
      </c>
      <c r="S282" s="10"/>
      <c r="T282" s="9">
        <f t="shared" si="88"/>
        <v>0</v>
      </c>
      <c r="U282" s="11"/>
      <c r="V282" s="9">
        <f t="shared" si="89"/>
        <v>0</v>
      </c>
      <c r="W282" s="11"/>
      <c r="X282" s="9">
        <f t="shared" si="90"/>
        <v>0</v>
      </c>
      <c r="Y282" s="10"/>
      <c r="Z282" s="9">
        <f t="shared" si="98"/>
        <v>0</v>
      </c>
      <c r="AA282" s="10"/>
      <c r="AB282" s="9">
        <f t="shared" si="99"/>
        <v>0</v>
      </c>
      <c r="AC282" s="11"/>
      <c r="AD282" s="9">
        <f t="shared" si="91"/>
        <v>0</v>
      </c>
      <c r="AE282" s="11"/>
      <c r="AF282" s="9">
        <f t="shared" si="92"/>
        <v>0</v>
      </c>
      <c r="AG282" s="11"/>
      <c r="AH282" s="9">
        <f t="shared" si="93"/>
        <v>0</v>
      </c>
      <c r="AI282" s="71">
        <f>5+4</f>
        <v>9</v>
      </c>
      <c r="AJ282" s="9">
        <f t="shared" si="82"/>
        <v>46.98</v>
      </c>
      <c r="AK282" s="11"/>
      <c r="AL282" s="9">
        <f t="shared" si="83"/>
        <v>0</v>
      </c>
      <c r="AM282" s="10"/>
      <c r="AN282" s="12">
        <f t="shared" si="94"/>
        <v>0</v>
      </c>
      <c r="AO282" s="13">
        <f t="shared" si="100"/>
        <v>783</v>
      </c>
    </row>
    <row r="283" spans="1:41" hidden="1" x14ac:dyDescent="0.25">
      <c r="A283" s="14" t="s">
        <v>271</v>
      </c>
      <c r="B283" s="15" t="s">
        <v>272</v>
      </c>
      <c r="C283" s="44" t="s">
        <v>15</v>
      </c>
      <c r="D283" s="56">
        <v>315</v>
      </c>
      <c r="E283" s="70">
        <v>0</v>
      </c>
      <c r="F283" s="9">
        <f t="shared" si="95"/>
        <v>0</v>
      </c>
      <c r="G283" s="69">
        <v>0</v>
      </c>
      <c r="H283" s="9">
        <f t="shared" si="96"/>
        <v>0</v>
      </c>
      <c r="I283" s="10"/>
      <c r="J283" s="9">
        <f t="shared" si="84"/>
        <v>0</v>
      </c>
      <c r="K283" s="11"/>
      <c r="L283" s="9">
        <f t="shared" si="85"/>
        <v>0</v>
      </c>
      <c r="M283" s="10"/>
      <c r="N283" s="9">
        <f t="shared" si="97"/>
        <v>0</v>
      </c>
      <c r="O283" s="10"/>
      <c r="P283" s="9">
        <f t="shared" si="86"/>
        <v>0</v>
      </c>
      <c r="Q283" s="10"/>
      <c r="R283" s="9">
        <f t="shared" si="87"/>
        <v>0</v>
      </c>
      <c r="S283" s="10"/>
      <c r="T283" s="9">
        <f t="shared" si="88"/>
        <v>0</v>
      </c>
      <c r="U283" s="11"/>
      <c r="V283" s="9">
        <f t="shared" si="89"/>
        <v>0</v>
      </c>
      <c r="W283" s="11"/>
      <c r="X283" s="9">
        <f t="shared" si="90"/>
        <v>0</v>
      </c>
      <c r="Y283" s="10"/>
      <c r="Z283" s="9">
        <f t="shared" si="98"/>
        <v>0</v>
      </c>
      <c r="AA283" s="11"/>
      <c r="AB283" s="9">
        <f t="shared" si="99"/>
        <v>0</v>
      </c>
      <c r="AC283" s="11"/>
      <c r="AD283" s="9">
        <f t="shared" si="91"/>
        <v>0</v>
      </c>
      <c r="AE283" s="11"/>
      <c r="AF283" s="9">
        <f t="shared" si="92"/>
        <v>0</v>
      </c>
      <c r="AG283" s="11"/>
      <c r="AH283" s="9">
        <f t="shared" si="93"/>
        <v>0</v>
      </c>
      <c r="AI283" s="11"/>
      <c r="AJ283" s="9">
        <f t="shared" si="82"/>
        <v>0</v>
      </c>
      <c r="AK283" s="11"/>
      <c r="AL283" s="9">
        <f t="shared" si="83"/>
        <v>0</v>
      </c>
      <c r="AM283" s="10"/>
      <c r="AN283" s="12">
        <f t="shared" si="94"/>
        <v>0</v>
      </c>
      <c r="AO283" s="13">
        <f t="shared" si="100"/>
        <v>0</v>
      </c>
    </row>
    <row r="284" spans="1:41" hidden="1" x14ac:dyDescent="0.25">
      <c r="A284" s="14" t="s">
        <v>271</v>
      </c>
      <c r="B284" s="15" t="s">
        <v>274</v>
      </c>
      <c r="C284" s="44" t="s">
        <v>15</v>
      </c>
      <c r="D284" s="56">
        <v>315</v>
      </c>
      <c r="E284" s="70">
        <v>0</v>
      </c>
      <c r="F284" s="9">
        <f t="shared" si="95"/>
        <v>0</v>
      </c>
      <c r="G284" s="69">
        <v>0</v>
      </c>
      <c r="H284" s="9">
        <f t="shared" si="96"/>
        <v>0</v>
      </c>
      <c r="I284" s="10"/>
      <c r="J284" s="9">
        <f t="shared" si="84"/>
        <v>0</v>
      </c>
      <c r="K284" s="11"/>
      <c r="L284" s="9">
        <f t="shared" si="85"/>
        <v>0</v>
      </c>
      <c r="M284" s="10"/>
      <c r="N284" s="9">
        <f t="shared" si="97"/>
        <v>0</v>
      </c>
      <c r="O284" s="10"/>
      <c r="P284" s="9">
        <f t="shared" si="86"/>
        <v>0</v>
      </c>
      <c r="Q284" s="10"/>
      <c r="R284" s="9">
        <f t="shared" si="87"/>
        <v>0</v>
      </c>
      <c r="S284" s="10"/>
      <c r="T284" s="9">
        <f t="shared" si="88"/>
        <v>0</v>
      </c>
      <c r="U284" s="11"/>
      <c r="V284" s="9">
        <f t="shared" si="89"/>
        <v>0</v>
      </c>
      <c r="W284" s="11"/>
      <c r="X284" s="9">
        <f t="shared" si="90"/>
        <v>0</v>
      </c>
      <c r="Y284" s="10"/>
      <c r="Z284" s="9">
        <f t="shared" si="98"/>
        <v>0</v>
      </c>
      <c r="AA284" s="11"/>
      <c r="AB284" s="9">
        <f t="shared" si="99"/>
        <v>0</v>
      </c>
      <c r="AC284" s="11"/>
      <c r="AD284" s="9">
        <f t="shared" si="91"/>
        <v>0</v>
      </c>
      <c r="AE284" s="11"/>
      <c r="AF284" s="9">
        <f t="shared" si="92"/>
        <v>0</v>
      </c>
      <c r="AG284" s="11"/>
      <c r="AH284" s="9">
        <f t="shared" si="93"/>
        <v>0</v>
      </c>
      <c r="AI284" s="11"/>
      <c r="AJ284" s="9">
        <f t="shared" si="82"/>
        <v>0</v>
      </c>
      <c r="AK284" s="11"/>
      <c r="AL284" s="9">
        <f t="shared" si="83"/>
        <v>0</v>
      </c>
      <c r="AM284" s="10"/>
      <c r="AN284" s="12">
        <f t="shared" si="94"/>
        <v>0</v>
      </c>
      <c r="AO284" s="13">
        <f t="shared" si="100"/>
        <v>0</v>
      </c>
    </row>
    <row r="285" spans="1:41" hidden="1" x14ac:dyDescent="0.25">
      <c r="A285" s="14" t="s">
        <v>271</v>
      </c>
      <c r="B285" s="15" t="s">
        <v>273</v>
      </c>
      <c r="C285" s="44" t="s">
        <v>15</v>
      </c>
      <c r="D285" s="56">
        <v>315</v>
      </c>
      <c r="E285" s="70">
        <v>0</v>
      </c>
      <c r="F285" s="9">
        <f t="shared" si="95"/>
        <v>0</v>
      </c>
      <c r="G285" s="69">
        <v>0</v>
      </c>
      <c r="H285" s="9">
        <f t="shared" si="96"/>
        <v>0</v>
      </c>
      <c r="I285" s="10"/>
      <c r="J285" s="9">
        <f t="shared" si="84"/>
        <v>0</v>
      </c>
      <c r="K285" s="11"/>
      <c r="L285" s="9">
        <f t="shared" si="85"/>
        <v>0</v>
      </c>
      <c r="M285" s="10"/>
      <c r="N285" s="9">
        <f t="shared" si="97"/>
        <v>0</v>
      </c>
      <c r="O285" s="10"/>
      <c r="P285" s="9">
        <f t="shared" si="86"/>
        <v>0</v>
      </c>
      <c r="Q285" s="10"/>
      <c r="R285" s="9">
        <f t="shared" si="87"/>
        <v>0</v>
      </c>
      <c r="S285" s="10"/>
      <c r="T285" s="9">
        <f t="shared" si="88"/>
        <v>0</v>
      </c>
      <c r="U285" s="11"/>
      <c r="V285" s="9">
        <f t="shared" si="89"/>
        <v>0</v>
      </c>
      <c r="W285" s="11"/>
      <c r="X285" s="9">
        <f t="shared" si="90"/>
        <v>0</v>
      </c>
      <c r="Y285" s="10"/>
      <c r="Z285" s="9">
        <f t="shared" si="98"/>
        <v>0</v>
      </c>
      <c r="AA285" s="11"/>
      <c r="AB285" s="9">
        <f t="shared" si="99"/>
        <v>0</v>
      </c>
      <c r="AC285" s="11"/>
      <c r="AD285" s="9">
        <f t="shared" si="91"/>
        <v>0</v>
      </c>
      <c r="AE285" s="11"/>
      <c r="AF285" s="9">
        <f t="shared" si="92"/>
        <v>0</v>
      </c>
      <c r="AG285" s="11"/>
      <c r="AH285" s="9">
        <f t="shared" si="93"/>
        <v>0</v>
      </c>
      <c r="AI285" s="11"/>
      <c r="AJ285" s="9">
        <f t="shared" si="82"/>
        <v>0</v>
      </c>
      <c r="AK285" s="11"/>
      <c r="AL285" s="9">
        <f t="shared" si="83"/>
        <v>0</v>
      </c>
      <c r="AM285" s="10"/>
      <c r="AN285" s="12">
        <f t="shared" si="94"/>
        <v>0</v>
      </c>
      <c r="AO285" s="13">
        <f t="shared" si="100"/>
        <v>0</v>
      </c>
    </row>
    <row r="286" spans="1:41" hidden="1" x14ac:dyDescent="0.25">
      <c r="A286" s="14" t="s">
        <v>271</v>
      </c>
      <c r="B286" s="15" t="s">
        <v>275</v>
      </c>
      <c r="C286" s="44" t="s">
        <v>15</v>
      </c>
      <c r="D286" s="56">
        <v>315</v>
      </c>
      <c r="E286" s="70">
        <v>0</v>
      </c>
      <c r="F286" s="9">
        <f t="shared" si="95"/>
        <v>0</v>
      </c>
      <c r="G286" s="69">
        <v>0</v>
      </c>
      <c r="H286" s="9">
        <f t="shared" si="96"/>
        <v>0</v>
      </c>
      <c r="I286" s="10"/>
      <c r="J286" s="9">
        <f t="shared" si="84"/>
        <v>0</v>
      </c>
      <c r="K286" s="11"/>
      <c r="L286" s="9">
        <f t="shared" si="85"/>
        <v>0</v>
      </c>
      <c r="M286" s="10"/>
      <c r="N286" s="9">
        <f t="shared" si="97"/>
        <v>0</v>
      </c>
      <c r="O286" s="10"/>
      <c r="P286" s="9">
        <f t="shared" si="86"/>
        <v>0</v>
      </c>
      <c r="Q286" s="10"/>
      <c r="R286" s="9">
        <f t="shared" si="87"/>
        <v>0</v>
      </c>
      <c r="S286" s="10"/>
      <c r="T286" s="9">
        <f t="shared" si="88"/>
        <v>0</v>
      </c>
      <c r="U286" s="11"/>
      <c r="V286" s="9">
        <f t="shared" si="89"/>
        <v>0</v>
      </c>
      <c r="W286" s="11"/>
      <c r="X286" s="9">
        <f t="shared" si="90"/>
        <v>0</v>
      </c>
      <c r="Y286" s="10"/>
      <c r="Z286" s="9">
        <f t="shared" si="98"/>
        <v>0</v>
      </c>
      <c r="AA286" s="11"/>
      <c r="AB286" s="9">
        <f t="shared" si="99"/>
        <v>0</v>
      </c>
      <c r="AC286" s="11"/>
      <c r="AD286" s="9">
        <f t="shared" si="91"/>
        <v>0</v>
      </c>
      <c r="AE286" s="11"/>
      <c r="AF286" s="9">
        <f t="shared" si="92"/>
        <v>0</v>
      </c>
      <c r="AG286" s="11"/>
      <c r="AH286" s="9">
        <f t="shared" si="93"/>
        <v>0</v>
      </c>
      <c r="AI286" s="11"/>
      <c r="AJ286" s="9">
        <f t="shared" si="82"/>
        <v>0</v>
      </c>
      <c r="AK286" s="11"/>
      <c r="AL286" s="9">
        <f t="shared" si="83"/>
        <v>0</v>
      </c>
      <c r="AM286" s="10"/>
      <c r="AN286" s="12">
        <f t="shared" si="94"/>
        <v>0</v>
      </c>
      <c r="AO286" s="13">
        <f t="shared" si="100"/>
        <v>0</v>
      </c>
    </row>
    <row r="287" spans="1:41" hidden="1" x14ac:dyDescent="0.25">
      <c r="A287" s="14" t="s">
        <v>271</v>
      </c>
      <c r="B287" s="15" t="s">
        <v>276</v>
      </c>
      <c r="C287" s="44" t="s">
        <v>15</v>
      </c>
      <c r="D287" s="56">
        <v>350</v>
      </c>
      <c r="E287" s="70">
        <v>0</v>
      </c>
      <c r="F287" s="9">
        <f t="shared" si="95"/>
        <v>0</v>
      </c>
      <c r="G287" s="69">
        <v>0</v>
      </c>
      <c r="H287" s="9">
        <f t="shared" si="96"/>
        <v>0</v>
      </c>
      <c r="I287" s="10"/>
      <c r="J287" s="9">
        <f t="shared" si="84"/>
        <v>0</v>
      </c>
      <c r="K287" s="11"/>
      <c r="L287" s="9">
        <f t="shared" si="85"/>
        <v>0</v>
      </c>
      <c r="M287" s="10"/>
      <c r="N287" s="9">
        <f t="shared" si="97"/>
        <v>0</v>
      </c>
      <c r="O287" s="10"/>
      <c r="P287" s="9">
        <f t="shared" si="86"/>
        <v>0</v>
      </c>
      <c r="Q287" s="10"/>
      <c r="R287" s="9">
        <f t="shared" si="87"/>
        <v>0</v>
      </c>
      <c r="S287" s="10"/>
      <c r="T287" s="9">
        <f t="shared" si="88"/>
        <v>0</v>
      </c>
      <c r="U287" s="11"/>
      <c r="V287" s="9">
        <f t="shared" si="89"/>
        <v>0</v>
      </c>
      <c r="W287" s="11"/>
      <c r="X287" s="9">
        <f t="shared" si="90"/>
        <v>0</v>
      </c>
      <c r="Y287" s="10"/>
      <c r="Z287" s="9">
        <f t="shared" si="98"/>
        <v>0</v>
      </c>
      <c r="AA287" s="11"/>
      <c r="AB287" s="9">
        <f t="shared" si="99"/>
        <v>0</v>
      </c>
      <c r="AC287" s="11"/>
      <c r="AD287" s="9">
        <f t="shared" si="91"/>
        <v>0</v>
      </c>
      <c r="AE287" s="11"/>
      <c r="AF287" s="9">
        <f t="shared" si="92"/>
        <v>0</v>
      </c>
      <c r="AG287" s="11"/>
      <c r="AH287" s="9">
        <f t="shared" si="93"/>
        <v>0</v>
      </c>
      <c r="AI287" s="11"/>
      <c r="AJ287" s="9">
        <f t="shared" si="82"/>
        <v>0</v>
      </c>
      <c r="AK287" s="11"/>
      <c r="AL287" s="9">
        <f t="shared" si="83"/>
        <v>0</v>
      </c>
      <c r="AM287" s="10"/>
      <c r="AN287" s="12">
        <f t="shared" si="94"/>
        <v>0</v>
      </c>
      <c r="AO287" s="13">
        <f t="shared" si="100"/>
        <v>0</v>
      </c>
    </row>
    <row r="288" spans="1:41" hidden="1" x14ac:dyDescent="0.25">
      <c r="A288" s="14" t="s">
        <v>271</v>
      </c>
      <c r="B288" s="15" t="s">
        <v>277</v>
      </c>
      <c r="C288" s="44" t="s">
        <v>15</v>
      </c>
      <c r="D288" s="56">
        <v>350</v>
      </c>
      <c r="E288" s="70">
        <v>0</v>
      </c>
      <c r="F288" s="9">
        <f t="shared" si="95"/>
        <v>0</v>
      </c>
      <c r="G288" s="69">
        <v>0</v>
      </c>
      <c r="H288" s="9">
        <f t="shared" si="96"/>
        <v>0</v>
      </c>
      <c r="I288" s="10"/>
      <c r="J288" s="9">
        <f t="shared" si="84"/>
        <v>0</v>
      </c>
      <c r="K288" s="11"/>
      <c r="L288" s="9">
        <f t="shared" si="85"/>
        <v>0</v>
      </c>
      <c r="M288" s="10"/>
      <c r="N288" s="9">
        <f t="shared" si="97"/>
        <v>0</v>
      </c>
      <c r="O288" s="10"/>
      <c r="P288" s="9">
        <f t="shared" si="86"/>
        <v>0</v>
      </c>
      <c r="Q288" s="10"/>
      <c r="R288" s="9">
        <f t="shared" si="87"/>
        <v>0</v>
      </c>
      <c r="S288" s="10"/>
      <c r="T288" s="9">
        <f t="shared" si="88"/>
        <v>0</v>
      </c>
      <c r="U288" s="11"/>
      <c r="V288" s="9">
        <f t="shared" si="89"/>
        <v>0</v>
      </c>
      <c r="W288" s="11"/>
      <c r="X288" s="9">
        <f t="shared" si="90"/>
        <v>0</v>
      </c>
      <c r="Y288" s="10"/>
      <c r="Z288" s="9">
        <f t="shared" si="98"/>
        <v>0</v>
      </c>
      <c r="AA288" s="11"/>
      <c r="AB288" s="9">
        <f t="shared" si="99"/>
        <v>0</v>
      </c>
      <c r="AC288" s="11"/>
      <c r="AD288" s="9">
        <f t="shared" si="91"/>
        <v>0</v>
      </c>
      <c r="AE288" s="11"/>
      <c r="AF288" s="9">
        <f t="shared" si="92"/>
        <v>0</v>
      </c>
      <c r="AG288" s="11"/>
      <c r="AH288" s="9">
        <f t="shared" si="93"/>
        <v>0</v>
      </c>
      <c r="AI288" s="11"/>
      <c r="AJ288" s="9">
        <f t="shared" si="82"/>
        <v>0</v>
      </c>
      <c r="AK288" s="11"/>
      <c r="AL288" s="9">
        <f t="shared" si="83"/>
        <v>0</v>
      </c>
      <c r="AM288" s="10"/>
      <c r="AN288" s="12">
        <f t="shared" si="94"/>
        <v>0</v>
      </c>
      <c r="AO288" s="13">
        <f t="shared" si="100"/>
        <v>0</v>
      </c>
    </row>
    <row r="289" spans="1:41" hidden="1" x14ac:dyDescent="0.25">
      <c r="A289" s="14" t="s">
        <v>271</v>
      </c>
      <c r="B289" s="15" t="s">
        <v>278</v>
      </c>
      <c r="C289" s="44" t="s">
        <v>15</v>
      </c>
      <c r="D289" s="56">
        <v>315</v>
      </c>
      <c r="E289" s="70">
        <v>0</v>
      </c>
      <c r="F289" s="9">
        <f t="shared" si="95"/>
        <v>0</v>
      </c>
      <c r="G289" s="69">
        <v>0</v>
      </c>
      <c r="H289" s="9">
        <f t="shared" si="96"/>
        <v>0</v>
      </c>
      <c r="I289" s="10"/>
      <c r="J289" s="9">
        <f t="shared" si="84"/>
        <v>0</v>
      </c>
      <c r="K289" s="11"/>
      <c r="L289" s="9">
        <f t="shared" si="85"/>
        <v>0</v>
      </c>
      <c r="M289" s="11">
        <v>1</v>
      </c>
      <c r="N289" s="9">
        <f t="shared" si="97"/>
        <v>365.4</v>
      </c>
      <c r="O289" s="72">
        <v>1</v>
      </c>
      <c r="P289" s="9">
        <f t="shared" si="86"/>
        <v>365.4</v>
      </c>
      <c r="Q289" s="10"/>
      <c r="R289" s="9">
        <f t="shared" si="87"/>
        <v>0</v>
      </c>
      <c r="S289" s="10"/>
      <c r="T289" s="9">
        <f t="shared" si="88"/>
        <v>0</v>
      </c>
      <c r="U289" s="11"/>
      <c r="V289" s="9">
        <f t="shared" si="89"/>
        <v>0</v>
      </c>
      <c r="W289" s="11"/>
      <c r="X289" s="9">
        <f t="shared" si="90"/>
        <v>0</v>
      </c>
      <c r="Y289" s="10"/>
      <c r="Z289" s="9">
        <f t="shared" si="98"/>
        <v>0</v>
      </c>
      <c r="AA289" s="11"/>
      <c r="AB289" s="9">
        <f t="shared" si="99"/>
        <v>0</v>
      </c>
      <c r="AC289" s="11"/>
      <c r="AD289" s="9">
        <f t="shared" si="91"/>
        <v>0</v>
      </c>
      <c r="AE289" s="11"/>
      <c r="AF289" s="9">
        <f t="shared" si="92"/>
        <v>0</v>
      </c>
      <c r="AG289" s="11"/>
      <c r="AH289" s="9">
        <f t="shared" si="93"/>
        <v>0</v>
      </c>
      <c r="AI289" s="11"/>
      <c r="AJ289" s="9">
        <f t="shared" si="82"/>
        <v>0</v>
      </c>
      <c r="AK289" s="11"/>
      <c r="AL289" s="9">
        <f t="shared" si="83"/>
        <v>0</v>
      </c>
      <c r="AM289" s="10"/>
      <c r="AN289" s="12">
        <f t="shared" si="94"/>
        <v>0</v>
      </c>
      <c r="AO289" s="13">
        <f t="shared" si="100"/>
        <v>730.8</v>
      </c>
    </row>
    <row r="290" spans="1:41" hidden="1" x14ac:dyDescent="0.25">
      <c r="A290" s="14" t="s">
        <v>271</v>
      </c>
      <c r="B290" s="15" t="s">
        <v>280</v>
      </c>
      <c r="C290" s="44" t="s">
        <v>15</v>
      </c>
      <c r="D290" s="56">
        <v>315</v>
      </c>
      <c r="E290" s="70">
        <v>0</v>
      </c>
      <c r="F290" s="9">
        <f t="shared" si="95"/>
        <v>0</v>
      </c>
      <c r="G290" s="69">
        <v>0</v>
      </c>
      <c r="H290" s="9">
        <f t="shared" si="96"/>
        <v>0</v>
      </c>
      <c r="I290" s="10"/>
      <c r="J290" s="9">
        <f t="shared" si="84"/>
        <v>0</v>
      </c>
      <c r="K290" s="11"/>
      <c r="L290" s="9">
        <f t="shared" si="85"/>
        <v>0</v>
      </c>
      <c r="M290" s="11">
        <v>6</v>
      </c>
      <c r="N290" s="9">
        <f t="shared" si="97"/>
        <v>2192.3999999999996</v>
      </c>
      <c r="O290" s="10"/>
      <c r="P290" s="9">
        <f t="shared" si="86"/>
        <v>0</v>
      </c>
      <c r="Q290" s="10"/>
      <c r="R290" s="9">
        <f t="shared" si="87"/>
        <v>0</v>
      </c>
      <c r="S290" s="10"/>
      <c r="T290" s="9">
        <f t="shared" si="88"/>
        <v>0</v>
      </c>
      <c r="U290" s="11"/>
      <c r="V290" s="9">
        <f t="shared" si="89"/>
        <v>0</v>
      </c>
      <c r="W290" s="11"/>
      <c r="X290" s="9">
        <f t="shared" si="90"/>
        <v>0</v>
      </c>
      <c r="Y290" s="10"/>
      <c r="Z290" s="9">
        <f t="shared" si="98"/>
        <v>0</v>
      </c>
      <c r="AA290" s="11"/>
      <c r="AB290" s="9">
        <f t="shared" si="99"/>
        <v>0</v>
      </c>
      <c r="AC290" s="11"/>
      <c r="AD290" s="9">
        <f t="shared" si="91"/>
        <v>0</v>
      </c>
      <c r="AE290" s="11"/>
      <c r="AF290" s="9">
        <f t="shared" si="92"/>
        <v>0</v>
      </c>
      <c r="AG290" s="11"/>
      <c r="AH290" s="9">
        <f t="shared" si="93"/>
        <v>0</v>
      </c>
      <c r="AI290" s="11"/>
      <c r="AJ290" s="9">
        <f t="shared" si="82"/>
        <v>0</v>
      </c>
      <c r="AK290" s="11"/>
      <c r="AL290" s="9">
        <f t="shared" si="83"/>
        <v>0</v>
      </c>
      <c r="AM290" s="10"/>
      <c r="AN290" s="12">
        <f t="shared" si="94"/>
        <v>0</v>
      </c>
      <c r="AO290" s="13">
        <f t="shared" si="100"/>
        <v>2192.3999999999996</v>
      </c>
    </row>
    <row r="291" spans="1:41" hidden="1" x14ac:dyDescent="0.25">
      <c r="A291" s="14" t="s">
        <v>271</v>
      </c>
      <c r="B291" s="15" t="s">
        <v>279</v>
      </c>
      <c r="C291" s="44" t="s">
        <v>15</v>
      </c>
      <c r="D291" s="56">
        <v>315</v>
      </c>
      <c r="E291" s="70">
        <v>0</v>
      </c>
      <c r="F291" s="9">
        <f t="shared" si="95"/>
        <v>0</v>
      </c>
      <c r="G291" s="69">
        <v>0</v>
      </c>
      <c r="H291" s="9">
        <f t="shared" si="96"/>
        <v>0</v>
      </c>
      <c r="I291" s="10"/>
      <c r="J291" s="9">
        <f t="shared" si="84"/>
        <v>0</v>
      </c>
      <c r="K291" s="11"/>
      <c r="L291" s="9">
        <f t="shared" si="85"/>
        <v>0</v>
      </c>
      <c r="M291" s="11">
        <f>2+2</f>
        <v>4</v>
      </c>
      <c r="N291" s="9">
        <f t="shared" si="97"/>
        <v>1461.6</v>
      </c>
      <c r="O291" s="72">
        <v>4</v>
      </c>
      <c r="P291" s="9">
        <f t="shared" si="86"/>
        <v>1461.6</v>
      </c>
      <c r="Q291" s="10"/>
      <c r="R291" s="9">
        <f t="shared" si="87"/>
        <v>0</v>
      </c>
      <c r="S291" s="10"/>
      <c r="T291" s="9">
        <f t="shared" si="88"/>
        <v>0</v>
      </c>
      <c r="U291" s="11"/>
      <c r="V291" s="9">
        <f t="shared" si="89"/>
        <v>0</v>
      </c>
      <c r="W291" s="11"/>
      <c r="X291" s="9">
        <f t="shared" si="90"/>
        <v>0</v>
      </c>
      <c r="Y291" s="10"/>
      <c r="Z291" s="9">
        <f t="shared" si="98"/>
        <v>0</v>
      </c>
      <c r="AA291" s="11"/>
      <c r="AB291" s="9">
        <f t="shared" si="99"/>
        <v>0</v>
      </c>
      <c r="AC291" s="11"/>
      <c r="AD291" s="9">
        <f t="shared" si="91"/>
        <v>0</v>
      </c>
      <c r="AE291" s="11"/>
      <c r="AF291" s="9">
        <f t="shared" si="92"/>
        <v>0</v>
      </c>
      <c r="AG291" s="11"/>
      <c r="AH291" s="9">
        <f t="shared" si="93"/>
        <v>0</v>
      </c>
      <c r="AI291" s="11"/>
      <c r="AJ291" s="9">
        <f t="shared" si="82"/>
        <v>0</v>
      </c>
      <c r="AK291" s="11"/>
      <c r="AL291" s="9">
        <f t="shared" si="83"/>
        <v>0</v>
      </c>
      <c r="AM291" s="10"/>
      <c r="AN291" s="12">
        <f t="shared" si="94"/>
        <v>0</v>
      </c>
      <c r="AO291" s="13">
        <f t="shared" si="100"/>
        <v>2923.2</v>
      </c>
    </row>
    <row r="292" spans="1:41" hidden="1" x14ac:dyDescent="0.25">
      <c r="A292" s="14" t="s">
        <v>271</v>
      </c>
      <c r="B292" s="15" t="s">
        <v>281</v>
      </c>
      <c r="C292" s="44" t="s">
        <v>15</v>
      </c>
      <c r="D292" s="56">
        <v>315</v>
      </c>
      <c r="E292" s="70">
        <v>0</v>
      </c>
      <c r="F292" s="9">
        <f t="shared" si="95"/>
        <v>0</v>
      </c>
      <c r="G292" s="69">
        <v>0</v>
      </c>
      <c r="H292" s="9">
        <f t="shared" si="96"/>
        <v>0</v>
      </c>
      <c r="I292" s="10"/>
      <c r="J292" s="9">
        <f t="shared" si="84"/>
        <v>0</v>
      </c>
      <c r="K292" s="11"/>
      <c r="L292" s="9">
        <f t="shared" si="85"/>
        <v>0</v>
      </c>
      <c r="M292" s="11">
        <v>5</v>
      </c>
      <c r="N292" s="9">
        <f t="shared" si="97"/>
        <v>1826.9999999999998</v>
      </c>
      <c r="O292" s="72">
        <v>1</v>
      </c>
      <c r="P292" s="9">
        <f t="shared" si="86"/>
        <v>365.4</v>
      </c>
      <c r="Q292" s="10"/>
      <c r="R292" s="9">
        <f t="shared" si="87"/>
        <v>0</v>
      </c>
      <c r="S292" s="10"/>
      <c r="T292" s="9">
        <f t="shared" si="88"/>
        <v>0</v>
      </c>
      <c r="U292" s="11"/>
      <c r="V292" s="9">
        <f t="shared" si="89"/>
        <v>0</v>
      </c>
      <c r="W292" s="11"/>
      <c r="X292" s="9">
        <f t="shared" si="90"/>
        <v>0</v>
      </c>
      <c r="Y292" s="10"/>
      <c r="Z292" s="9">
        <f t="shared" si="98"/>
        <v>0</v>
      </c>
      <c r="AA292" s="11"/>
      <c r="AB292" s="9">
        <f t="shared" si="99"/>
        <v>0</v>
      </c>
      <c r="AC292" s="11"/>
      <c r="AD292" s="9">
        <f t="shared" si="91"/>
        <v>0</v>
      </c>
      <c r="AE292" s="11"/>
      <c r="AF292" s="9">
        <f t="shared" si="92"/>
        <v>0</v>
      </c>
      <c r="AG292" s="11"/>
      <c r="AH292" s="9">
        <f t="shared" si="93"/>
        <v>0</v>
      </c>
      <c r="AI292" s="11"/>
      <c r="AJ292" s="9">
        <f t="shared" si="82"/>
        <v>0</v>
      </c>
      <c r="AK292" s="11"/>
      <c r="AL292" s="9">
        <f t="shared" si="83"/>
        <v>0</v>
      </c>
      <c r="AM292" s="10"/>
      <c r="AN292" s="12">
        <f t="shared" si="94"/>
        <v>0</v>
      </c>
      <c r="AO292" s="13">
        <f t="shared" si="100"/>
        <v>2192.3999999999996</v>
      </c>
    </row>
    <row r="293" spans="1:41" hidden="1" x14ac:dyDescent="0.25">
      <c r="A293" s="14" t="s">
        <v>271</v>
      </c>
      <c r="B293" s="15" t="s">
        <v>282</v>
      </c>
      <c r="C293" s="44" t="s">
        <v>15</v>
      </c>
      <c r="D293" s="56">
        <v>350</v>
      </c>
      <c r="E293" s="70">
        <v>0</v>
      </c>
      <c r="F293" s="9">
        <f t="shared" si="95"/>
        <v>0</v>
      </c>
      <c r="G293" s="69">
        <v>0</v>
      </c>
      <c r="H293" s="9">
        <f t="shared" si="96"/>
        <v>0</v>
      </c>
      <c r="I293" s="10"/>
      <c r="J293" s="9">
        <f t="shared" si="84"/>
        <v>0</v>
      </c>
      <c r="K293" s="11"/>
      <c r="L293" s="9">
        <f t="shared" si="85"/>
        <v>0</v>
      </c>
      <c r="M293" s="11">
        <v>1</v>
      </c>
      <c r="N293" s="9">
        <f t="shared" si="97"/>
        <v>406</v>
      </c>
      <c r="O293" s="10"/>
      <c r="P293" s="9">
        <f t="shared" si="86"/>
        <v>0</v>
      </c>
      <c r="Q293" s="10"/>
      <c r="R293" s="9">
        <f t="shared" si="87"/>
        <v>0</v>
      </c>
      <c r="S293" s="10"/>
      <c r="T293" s="9">
        <f t="shared" si="88"/>
        <v>0</v>
      </c>
      <c r="U293" s="11"/>
      <c r="V293" s="9">
        <f t="shared" si="89"/>
        <v>0</v>
      </c>
      <c r="W293" s="11"/>
      <c r="X293" s="9">
        <f t="shared" si="90"/>
        <v>0</v>
      </c>
      <c r="Y293" s="10"/>
      <c r="Z293" s="9">
        <f t="shared" si="98"/>
        <v>0</v>
      </c>
      <c r="AA293" s="11"/>
      <c r="AB293" s="9">
        <f t="shared" si="99"/>
        <v>0</v>
      </c>
      <c r="AC293" s="11"/>
      <c r="AD293" s="9">
        <f t="shared" si="91"/>
        <v>0</v>
      </c>
      <c r="AE293" s="11"/>
      <c r="AF293" s="9">
        <f t="shared" si="92"/>
        <v>0</v>
      </c>
      <c r="AG293" s="11"/>
      <c r="AH293" s="9">
        <f t="shared" si="93"/>
        <v>0</v>
      </c>
      <c r="AI293" s="11"/>
      <c r="AJ293" s="9">
        <f t="shared" si="82"/>
        <v>0</v>
      </c>
      <c r="AK293" s="11"/>
      <c r="AL293" s="9">
        <f t="shared" si="83"/>
        <v>0</v>
      </c>
      <c r="AM293" s="10"/>
      <c r="AN293" s="12">
        <f t="shared" si="94"/>
        <v>0</v>
      </c>
      <c r="AO293" s="13">
        <f t="shared" si="100"/>
        <v>406</v>
      </c>
    </row>
    <row r="294" spans="1:41" hidden="1" x14ac:dyDescent="0.25">
      <c r="A294" s="14" t="s">
        <v>271</v>
      </c>
      <c r="B294" s="15" t="s">
        <v>283</v>
      </c>
      <c r="C294" s="44" t="s">
        <v>15</v>
      </c>
      <c r="D294" s="56">
        <v>350</v>
      </c>
      <c r="E294" s="70">
        <v>0</v>
      </c>
      <c r="F294" s="9">
        <f t="shared" si="95"/>
        <v>0</v>
      </c>
      <c r="G294" s="69">
        <v>0</v>
      </c>
      <c r="H294" s="9">
        <f t="shared" si="96"/>
        <v>0</v>
      </c>
      <c r="I294" s="10"/>
      <c r="J294" s="9">
        <f t="shared" si="84"/>
        <v>0</v>
      </c>
      <c r="K294" s="11"/>
      <c r="L294" s="9">
        <f t="shared" si="85"/>
        <v>0</v>
      </c>
      <c r="M294" s="10">
        <v>1</v>
      </c>
      <c r="N294" s="9">
        <f t="shared" si="97"/>
        <v>406</v>
      </c>
      <c r="O294" s="10"/>
      <c r="P294" s="9">
        <f t="shared" si="86"/>
        <v>0</v>
      </c>
      <c r="Q294" s="10"/>
      <c r="R294" s="9">
        <f t="shared" si="87"/>
        <v>0</v>
      </c>
      <c r="S294" s="10"/>
      <c r="T294" s="9">
        <f t="shared" si="88"/>
        <v>0</v>
      </c>
      <c r="U294" s="11"/>
      <c r="V294" s="9">
        <f t="shared" si="89"/>
        <v>0</v>
      </c>
      <c r="W294" s="11"/>
      <c r="X294" s="9">
        <f t="shared" si="90"/>
        <v>0</v>
      </c>
      <c r="Y294" s="10"/>
      <c r="Z294" s="9">
        <f t="shared" si="98"/>
        <v>0</v>
      </c>
      <c r="AA294" s="11"/>
      <c r="AB294" s="9">
        <f t="shared" si="99"/>
        <v>0</v>
      </c>
      <c r="AC294" s="11"/>
      <c r="AD294" s="9">
        <f t="shared" si="91"/>
        <v>0</v>
      </c>
      <c r="AE294" s="11"/>
      <c r="AF294" s="9">
        <f t="shared" si="92"/>
        <v>0</v>
      </c>
      <c r="AG294" s="11"/>
      <c r="AH294" s="9">
        <f t="shared" si="93"/>
        <v>0</v>
      </c>
      <c r="AI294" s="11"/>
      <c r="AJ294" s="9">
        <f t="shared" si="82"/>
        <v>0</v>
      </c>
      <c r="AK294" s="11"/>
      <c r="AL294" s="9">
        <f t="shared" si="83"/>
        <v>0</v>
      </c>
      <c r="AM294" s="10"/>
      <c r="AN294" s="12">
        <f t="shared" si="94"/>
        <v>0</v>
      </c>
      <c r="AO294" s="13">
        <f t="shared" si="100"/>
        <v>406</v>
      </c>
    </row>
    <row r="295" spans="1:41" hidden="1" x14ac:dyDescent="0.25">
      <c r="A295" s="14" t="s">
        <v>271</v>
      </c>
      <c r="B295" s="15" t="s">
        <v>561</v>
      </c>
      <c r="C295" s="44" t="s">
        <v>15</v>
      </c>
      <c r="D295" s="56">
        <v>350</v>
      </c>
      <c r="E295" s="70"/>
      <c r="F295" s="9"/>
      <c r="G295" s="69"/>
      <c r="H295" s="9"/>
      <c r="I295" s="10"/>
      <c r="J295" s="9"/>
      <c r="K295" s="11"/>
      <c r="L295" s="9"/>
      <c r="M295" s="10">
        <v>2</v>
      </c>
      <c r="N295" s="9">
        <f t="shared" si="97"/>
        <v>812</v>
      </c>
      <c r="O295" s="10"/>
      <c r="P295" s="9"/>
      <c r="Q295" s="10"/>
      <c r="R295" s="9"/>
      <c r="S295" s="10"/>
      <c r="T295" s="9"/>
      <c r="U295" s="11"/>
      <c r="V295" s="9"/>
      <c r="W295" s="11"/>
      <c r="X295" s="9"/>
      <c r="Y295" s="10"/>
      <c r="Z295" s="9"/>
      <c r="AA295" s="11"/>
      <c r="AB295" s="9"/>
      <c r="AC295" s="11"/>
      <c r="AD295" s="9"/>
      <c r="AE295" s="11"/>
      <c r="AF295" s="9"/>
      <c r="AG295" s="11"/>
      <c r="AH295" s="9"/>
      <c r="AI295" s="11"/>
      <c r="AJ295" s="9"/>
      <c r="AK295" s="11"/>
      <c r="AL295" s="9"/>
      <c r="AM295" s="10"/>
      <c r="AN295" s="12"/>
      <c r="AO295" s="13"/>
    </row>
    <row r="296" spans="1:41" hidden="1" x14ac:dyDescent="0.25">
      <c r="A296" s="14" t="s">
        <v>271</v>
      </c>
      <c r="B296" s="15" t="s">
        <v>496</v>
      </c>
      <c r="C296" s="44" t="s">
        <v>15</v>
      </c>
      <c r="D296" s="56">
        <v>315</v>
      </c>
      <c r="E296" s="70">
        <v>0</v>
      </c>
      <c r="F296" s="9">
        <f t="shared" si="95"/>
        <v>0</v>
      </c>
      <c r="G296" s="69">
        <v>0</v>
      </c>
      <c r="H296" s="9">
        <f t="shared" si="96"/>
        <v>0</v>
      </c>
      <c r="I296" s="10"/>
      <c r="J296" s="9">
        <f t="shared" si="84"/>
        <v>0</v>
      </c>
      <c r="K296" s="11"/>
      <c r="L296" s="9">
        <f t="shared" si="85"/>
        <v>0</v>
      </c>
      <c r="M296" s="10"/>
      <c r="N296" s="9">
        <f t="shared" si="97"/>
        <v>0</v>
      </c>
      <c r="O296" s="10"/>
      <c r="P296" s="9">
        <f t="shared" si="86"/>
        <v>0</v>
      </c>
      <c r="Q296" s="10"/>
      <c r="R296" s="9">
        <f t="shared" si="87"/>
        <v>0</v>
      </c>
      <c r="S296" s="10"/>
      <c r="T296" s="9">
        <f t="shared" si="88"/>
        <v>0</v>
      </c>
      <c r="U296" s="11"/>
      <c r="V296" s="9">
        <f t="shared" si="89"/>
        <v>0</v>
      </c>
      <c r="W296" s="11"/>
      <c r="X296" s="9">
        <f t="shared" si="90"/>
        <v>0</v>
      </c>
      <c r="Y296" s="10"/>
      <c r="Z296" s="9">
        <f t="shared" si="98"/>
        <v>0</v>
      </c>
      <c r="AA296" s="11"/>
      <c r="AB296" s="9">
        <f t="shared" si="99"/>
        <v>0</v>
      </c>
      <c r="AC296" s="11"/>
      <c r="AD296" s="9">
        <f t="shared" si="91"/>
        <v>0</v>
      </c>
      <c r="AE296" s="85">
        <v>3</v>
      </c>
      <c r="AF296" s="9">
        <f t="shared" si="92"/>
        <v>1096.1999999999998</v>
      </c>
      <c r="AG296" s="11"/>
      <c r="AH296" s="9">
        <f t="shared" si="93"/>
        <v>0</v>
      </c>
      <c r="AI296" s="11"/>
      <c r="AJ296" s="9">
        <f t="shared" si="82"/>
        <v>0</v>
      </c>
      <c r="AK296" s="11"/>
      <c r="AL296" s="9">
        <f t="shared" si="83"/>
        <v>0</v>
      </c>
      <c r="AM296" s="10"/>
      <c r="AN296" s="12">
        <f t="shared" si="94"/>
        <v>0</v>
      </c>
      <c r="AO296" s="13">
        <f t="shared" si="100"/>
        <v>1096.1999999999998</v>
      </c>
    </row>
    <row r="297" spans="1:41" hidden="1" x14ac:dyDescent="0.25">
      <c r="A297" s="14" t="s">
        <v>271</v>
      </c>
      <c r="B297" s="15" t="s">
        <v>497</v>
      </c>
      <c r="C297" s="44" t="s">
        <v>15</v>
      </c>
      <c r="D297" s="56">
        <v>315</v>
      </c>
      <c r="E297" s="70">
        <v>0</v>
      </c>
      <c r="F297" s="9">
        <f t="shared" si="95"/>
        <v>0</v>
      </c>
      <c r="G297" s="69">
        <v>0</v>
      </c>
      <c r="H297" s="9">
        <f t="shared" si="96"/>
        <v>0</v>
      </c>
      <c r="I297" s="10"/>
      <c r="J297" s="9">
        <f t="shared" si="84"/>
        <v>0</v>
      </c>
      <c r="K297" s="11"/>
      <c r="L297" s="9">
        <f t="shared" si="85"/>
        <v>0</v>
      </c>
      <c r="M297" s="10"/>
      <c r="N297" s="9">
        <f t="shared" si="97"/>
        <v>0</v>
      </c>
      <c r="O297" s="10"/>
      <c r="P297" s="9">
        <f t="shared" si="86"/>
        <v>0</v>
      </c>
      <c r="Q297" s="10"/>
      <c r="R297" s="9">
        <f t="shared" si="87"/>
        <v>0</v>
      </c>
      <c r="S297" s="10"/>
      <c r="T297" s="9">
        <f t="shared" si="88"/>
        <v>0</v>
      </c>
      <c r="U297" s="11"/>
      <c r="V297" s="9">
        <f t="shared" si="89"/>
        <v>0</v>
      </c>
      <c r="W297" s="11"/>
      <c r="X297" s="9">
        <f t="shared" si="90"/>
        <v>0</v>
      </c>
      <c r="Y297" s="10"/>
      <c r="Z297" s="9">
        <f t="shared" si="98"/>
        <v>0</v>
      </c>
      <c r="AA297" s="11"/>
      <c r="AB297" s="9">
        <f t="shared" si="99"/>
        <v>0</v>
      </c>
      <c r="AC297" s="11"/>
      <c r="AD297" s="9">
        <f t="shared" si="91"/>
        <v>0</v>
      </c>
      <c r="AE297" s="85">
        <v>4</v>
      </c>
      <c r="AF297" s="9">
        <f t="shared" si="92"/>
        <v>1461.6</v>
      </c>
      <c r="AG297" s="11"/>
      <c r="AH297" s="9">
        <f t="shared" si="93"/>
        <v>0</v>
      </c>
      <c r="AI297" s="11"/>
      <c r="AJ297" s="9">
        <f t="shared" si="82"/>
        <v>0</v>
      </c>
      <c r="AK297" s="11"/>
      <c r="AL297" s="9">
        <f t="shared" si="83"/>
        <v>0</v>
      </c>
      <c r="AM297" s="10"/>
      <c r="AN297" s="12">
        <f t="shared" si="94"/>
        <v>0</v>
      </c>
      <c r="AO297" s="13">
        <f t="shared" si="100"/>
        <v>1461.6</v>
      </c>
    </row>
    <row r="298" spans="1:41" hidden="1" x14ac:dyDescent="0.25">
      <c r="A298" s="14" t="s">
        <v>271</v>
      </c>
      <c r="B298" s="15" t="s">
        <v>498</v>
      </c>
      <c r="C298" s="44" t="s">
        <v>15</v>
      </c>
      <c r="D298" s="56">
        <v>315</v>
      </c>
      <c r="E298" s="70">
        <v>0</v>
      </c>
      <c r="F298" s="9">
        <f t="shared" si="95"/>
        <v>0</v>
      </c>
      <c r="G298" s="69">
        <v>0</v>
      </c>
      <c r="H298" s="9">
        <f t="shared" si="96"/>
        <v>0</v>
      </c>
      <c r="I298" s="10"/>
      <c r="J298" s="9">
        <f t="shared" si="84"/>
        <v>0</v>
      </c>
      <c r="K298" s="11"/>
      <c r="L298" s="9">
        <f t="shared" si="85"/>
        <v>0</v>
      </c>
      <c r="M298" s="10"/>
      <c r="N298" s="9">
        <f t="shared" si="97"/>
        <v>0</v>
      </c>
      <c r="O298" s="10"/>
      <c r="P298" s="9">
        <f t="shared" si="86"/>
        <v>0</v>
      </c>
      <c r="Q298" s="10"/>
      <c r="R298" s="9">
        <f t="shared" si="87"/>
        <v>0</v>
      </c>
      <c r="S298" s="10"/>
      <c r="T298" s="9">
        <f t="shared" si="88"/>
        <v>0</v>
      </c>
      <c r="U298" s="11"/>
      <c r="V298" s="9">
        <f t="shared" si="89"/>
        <v>0</v>
      </c>
      <c r="W298" s="11"/>
      <c r="X298" s="9">
        <f t="shared" si="90"/>
        <v>0</v>
      </c>
      <c r="Y298" s="10"/>
      <c r="Z298" s="9">
        <f t="shared" si="98"/>
        <v>0</v>
      </c>
      <c r="AA298" s="11"/>
      <c r="AB298" s="9">
        <f t="shared" si="99"/>
        <v>0</v>
      </c>
      <c r="AC298" s="11"/>
      <c r="AD298" s="9">
        <f t="shared" si="91"/>
        <v>0</v>
      </c>
      <c r="AE298" s="85">
        <v>5</v>
      </c>
      <c r="AF298" s="9">
        <f t="shared" si="92"/>
        <v>1826.9999999999998</v>
      </c>
      <c r="AG298" s="11"/>
      <c r="AH298" s="9">
        <f t="shared" si="93"/>
        <v>0</v>
      </c>
      <c r="AI298" s="11"/>
      <c r="AJ298" s="9">
        <f t="shared" si="82"/>
        <v>0</v>
      </c>
      <c r="AK298" s="11"/>
      <c r="AL298" s="9">
        <f t="shared" si="83"/>
        <v>0</v>
      </c>
      <c r="AM298" s="10"/>
      <c r="AN298" s="12">
        <f t="shared" si="94"/>
        <v>0</v>
      </c>
      <c r="AO298" s="13">
        <f t="shared" si="100"/>
        <v>1826.9999999999998</v>
      </c>
    </row>
    <row r="299" spans="1:41" hidden="1" x14ac:dyDescent="0.25">
      <c r="A299" s="14" t="s">
        <v>271</v>
      </c>
      <c r="B299" s="15" t="s">
        <v>499</v>
      </c>
      <c r="C299" s="44" t="s">
        <v>15</v>
      </c>
      <c r="D299" s="56">
        <v>315</v>
      </c>
      <c r="E299" s="70">
        <v>0</v>
      </c>
      <c r="F299" s="9">
        <f t="shared" si="95"/>
        <v>0</v>
      </c>
      <c r="G299" s="69">
        <v>0</v>
      </c>
      <c r="H299" s="9">
        <f t="shared" si="96"/>
        <v>0</v>
      </c>
      <c r="I299" s="10"/>
      <c r="J299" s="9">
        <f t="shared" si="84"/>
        <v>0</v>
      </c>
      <c r="K299" s="11"/>
      <c r="L299" s="9">
        <f t="shared" si="85"/>
        <v>0</v>
      </c>
      <c r="M299" s="10"/>
      <c r="N299" s="9">
        <f t="shared" si="97"/>
        <v>0</v>
      </c>
      <c r="O299" s="10"/>
      <c r="P299" s="9">
        <f t="shared" si="86"/>
        <v>0</v>
      </c>
      <c r="Q299" s="10"/>
      <c r="R299" s="9">
        <f t="shared" si="87"/>
        <v>0</v>
      </c>
      <c r="S299" s="10"/>
      <c r="T299" s="9">
        <f t="shared" si="88"/>
        <v>0</v>
      </c>
      <c r="U299" s="11"/>
      <c r="V299" s="9">
        <f t="shared" si="89"/>
        <v>0</v>
      </c>
      <c r="W299" s="11"/>
      <c r="X299" s="9">
        <f t="shared" si="90"/>
        <v>0</v>
      </c>
      <c r="Y299" s="10"/>
      <c r="Z299" s="9">
        <f t="shared" si="98"/>
        <v>0</v>
      </c>
      <c r="AA299" s="11"/>
      <c r="AB299" s="9">
        <f t="shared" si="99"/>
        <v>0</v>
      </c>
      <c r="AC299" s="11"/>
      <c r="AD299" s="9">
        <f t="shared" si="91"/>
        <v>0</v>
      </c>
      <c r="AE299" s="85">
        <v>2</v>
      </c>
      <c r="AF299" s="9">
        <f t="shared" si="92"/>
        <v>730.8</v>
      </c>
      <c r="AG299" s="11"/>
      <c r="AH299" s="9">
        <f t="shared" si="93"/>
        <v>0</v>
      </c>
      <c r="AI299" s="11"/>
      <c r="AJ299" s="9">
        <f t="shared" si="82"/>
        <v>0</v>
      </c>
      <c r="AK299" s="11"/>
      <c r="AL299" s="9">
        <f t="shared" si="83"/>
        <v>0</v>
      </c>
      <c r="AM299" s="10"/>
      <c r="AN299" s="12">
        <f t="shared" si="94"/>
        <v>0</v>
      </c>
      <c r="AO299" s="13">
        <f t="shared" si="100"/>
        <v>730.8</v>
      </c>
    </row>
    <row r="300" spans="1:41" hidden="1" x14ac:dyDescent="0.25">
      <c r="A300" s="14" t="s">
        <v>271</v>
      </c>
      <c r="B300" s="15" t="s">
        <v>500</v>
      </c>
      <c r="C300" s="44" t="s">
        <v>15</v>
      </c>
      <c r="D300" s="56">
        <v>350</v>
      </c>
      <c r="E300" s="70">
        <v>0</v>
      </c>
      <c r="F300" s="9">
        <f t="shared" si="95"/>
        <v>0</v>
      </c>
      <c r="G300" s="69">
        <v>0</v>
      </c>
      <c r="H300" s="9">
        <f t="shared" si="96"/>
        <v>0</v>
      </c>
      <c r="I300" s="10"/>
      <c r="J300" s="9">
        <f t="shared" si="84"/>
        <v>0</v>
      </c>
      <c r="K300" s="11"/>
      <c r="L300" s="9">
        <f t="shared" si="85"/>
        <v>0</v>
      </c>
      <c r="M300" s="10"/>
      <c r="N300" s="9">
        <f t="shared" si="97"/>
        <v>0</v>
      </c>
      <c r="O300" s="10"/>
      <c r="P300" s="9">
        <f t="shared" si="86"/>
        <v>0</v>
      </c>
      <c r="Q300" s="10"/>
      <c r="R300" s="9">
        <f t="shared" si="87"/>
        <v>0</v>
      </c>
      <c r="S300" s="10"/>
      <c r="T300" s="9">
        <f t="shared" si="88"/>
        <v>0</v>
      </c>
      <c r="U300" s="11"/>
      <c r="V300" s="9">
        <f t="shared" si="89"/>
        <v>0</v>
      </c>
      <c r="W300" s="11"/>
      <c r="X300" s="9">
        <f t="shared" si="90"/>
        <v>0</v>
      </c>
      <c r="Y300" s="10"/>
      <c r="Z300" s="9">
        <f t="shared" si="98"/>
        <v>0</v>
      </c>
      <c r="AA300" s="11"/>
      <c r="AB300" s="9">
        <f t="shared" si="99"/>
        <v>0</v>
      </c>
      <c r="AC300" s="11"/>
      <c r="AD300" s="9">
        <f t="shared" si="91"/>
        <v>0</v>
      </c>
      <c r="AE300" s="11"/>
      <c r="AF300" s="9">
        <f t="shared" si="92"/>
        <v>0</v>
      </c>
      <c r="AG300" s="11"/>
      <c r="AH300" s="9">
        <f t="shared" si="93"/>
        <v>0</v>
      </c>
      <c r="AI300" s="11"/>
      <c r="AJ300" s="9">
        <f t="shared" si="82"/>
        <v>0</v>
      </c>
      <c r="AK300" s="11"/>
      <c r="AL300" s="9">
        <f t="shared" si="83"/>
        <v>0</v>
      </c>
      <c r="AM300" s="10"/>
      <c r="AN300" s="12">
        <f t="shared" si="94"/>
        <v>0</v>
      </c>
      <c r="AO300" s="13">
        <f t="shared" si="100"/>
        <v>0</v>
      </c>
    </row>
    <row r="301" spans="1:41" hidden="1" x14ac:dyDescent="0.25">
      <c r="A301" s="14" t="s">
        <v>271</v>
      </c>
      <c r="B301" s="15" t="s">
        <v>501</v>
      </c>
      <c r="C301" s="44" t="s">
        <v>15</v>
      </c>
      <c r="D301" s="56">
        <v>350</v>
      </c>
      <c r="E301" s="70">
        <v>0</v>
      </c>
      <c r="F301" s="9">
        <f t="shared" si="95"/>
        <v>0</v>
      </c>
      <c r="G301" s="69">
        <v>0</v>
      </c>
      <c r="H301" s="9">
        <f t="shared" si="96"/>
        <v>0</v>
      </c>
      <c r="I301" s="10"/>
      <c r="J301" s="9">
        <f t="shared" si="84"/>
        <v>0</v>
      </c>
      <c r="K301" s="11"/>
      <c r="L301" s="9">
        <f t="shared" si="85"/>
        <v>0</v>
      </c>
      <c r="M301" s="10"/>
      <c r="N301" s="9">
        <f t="shared" si="97"/>
        <v>0</v>
      </c>
      <c r="O301" s="10"/>
      <c r="P301" s="9">
        <f t="shared" si="86"/>
        <v>0</v>
      </c>
      <c r="Q301" s="10"/>
      <c r="R301" s="9">
        <f t="shared" si="87"/>
        <v>0</v>
      </c>
      <c r="S301" s="10"/>
      <c r="T301" s="9">
        <f t="shared" si="88"/>
        <v>0</v>
      </c>
      <c r="U301" s="11"/>
      <c r="V301" s="9">
        <f t="shared" si="89"/>
        <v>0</v>
      </c>
      <c r="W301" s="11"/>
      <c r="X301" s="9">
        <f t="shared" si="90"/>
        <v>0</v>
      </c>
      <c r="Y301" s="10"/>
      <c r="Z301" s="9">
        <f t="shared" si="98"/>
        <v>0</v>
      </c>
      <c r="AA301" s="11"/>
      <c r="AB301" s="9">
        <f t="shared" si="99"/>
        <v>0</v>
      </c>
      <c r="AC301" s="11"/>
      <c r="AD301" s="9">
        <f t="shared" si="91"/>
        <v>0</v>
      </c>
      <c r="AE301" s="11"/>
      <c r="AF301" s="9">
        <f t="shared" si="92"/>
        <v>0</v>
      </c>
      <c r="AG301" s="11"/>
      <c r="AH301" s="9">
        <f t="shared" si="93"/>
        <v>0</v>
      </c>
      <c r="AI301" s="11"/>
      <c r="AJ301" s="9">
        <f t="shared" si="82"/>
        <v>0</v>
      </c>
      <c r="AK301" s="11"/>
      <c r="AL301" s="9">
        <f t="shared" si="83"/>
        <v>0</v>
      </c>
      <c r="AM301" s="10"/>
      <c r="AN301" s="12">
        <f t="shared" si="94"/>
        <v>0</v>
      </c>
      <c r="AO301" s="13">
        <f t="shared" si="100"/>
        <v>0</v>
      </c>
    </row>
    <row r="302" spans="1:41" hidden="1" x14ac:dyDescent="0.25">
      <c r="A302" s="14" t="s">
        <v>271</v>
      </c>
      <c r="B302" s="15" t="s">
        <v>431</v>
      </c>
      <c r="C302" s="44" t="s">
        <v>15</v>
      </c>
      <c r="D302" s="56">
        <v>155</v>
      </c>
      <c r="E302" s="70">
        <v>0</v>
      </c>
      <c r="F302" s="9">
        <f t="shared" si="95"/>
        <v>0</v>
      </c>
      <c r="G302" s="69">
        <v>0</v>
      </c>
      <c r="H302" s="9">
        <f t="shared" si="96"/>
        <v>0</v>
      </c>
      <c r="I302" s="10"/>
      <c r="J302" s="9">
        <f t="shared" si="84"/>
        <v>0</v>
      </c>
      <c r="K302" s="11"/>
      <c r="L302" s="9">
        <f t="shared" si="85"/>
        <v>0</v>
      </c>
      <c r="M302" s="10"/>
      <c r="N302" s="9">
        <f t="shared" si="97"/>
        <v>0</v>
      </c>
      <c r="O302" s="10"/>
      <c r="P302" s="9">
        <f t="shared" si="86"/>
        <v>0</v>
      </c>
      <c r="Q302" s="10"/>
      <c r="R302" s="9">
        <f t="shared" si="87"/>
        <v>0</v>
      </c>
      <c r="S302" s="10"/>
      <c r="T302" s="9">
        <f t="shared" si="88"/>
        <v>0</v>
      </c>
      <c r="U302" s="11"/>
      <c r="V302" s="9">
        <f t="shared" si="89"/>
        <v>0</v>
      </c>
      <c r="W302" s="11"/>
      <c r="X302" s="9">
        <f t="shared" si="90"/>
        <v>0</v>
      </c>
      <c r="Y302" s="10"/>
      <c r="Z302" s="9">
        <f t="shared" si="98"/>
        <v>0</v>
      </c>
      <c r="AA302" s="11"/>
      <c r="AB302" s="9">
        <f t="shared" si="99"/>
        <v>0</v>
      </c>
      <c r="AC302" s="11"/>
      <c r="AD302" s="9">
        <f t="shared" si="91"/>
        <v>0</v>
      </c>
      <c r="AE302" s="11"/>
      <c r="AF302" s="9">
        <f t="shared" si="92"/>
        <v>0</v>
      </c>
      <c r="AG302" s="11"/>
      <c r="AH302" s="9">
        <f t="shared" si="93"/>
        <v>0</v>
      </c>
      <c r="AI302" s="11"/>
      <c r="AJ302" s="9">
        <f t="shared" si="82"/>
        <v>0</v>
      </c>
      <c r="AK302" s="11"/>
      <c r="AL302" s="9">
        <f t="shared" si="83"/>
        <v>0</v>
      </c>
      <c r="AM302" s="10"/>
      <c r="AN302" s="12">
        <f t="shared" si="94"/>
        <v>0</v>
      </c>
      <c r="AO302" s="13">
        <f t="shared" si="100"/>
        <v>0</v>
      </c>
    </row>
    <row r="303" spans="1:41" hidden="1" x14ac:dyDescent="0.25">
      <c r="A303" s="14" t="s">
        <v>271</v>
      </c>
      <c r="B303" s="15" t="s">
        <v>432</v>
      </c>
      <c r="C303" s="48" t="s">
        <v>15</v>
      </c>
      <c r="D303" s="60">
        <v>120</v>
      </c>
      <c r="E303" s="70">
        <v>0</v>
      </c>
      <c r="F303" s="9">
        <f t="shared" si="95"/>
        <v>0</v>
      </c>
      <c r="G303" s="69">
        <v>0</v>
      </c>
      <c r="H303" s="9">
        <f t="shared" si="96"/>
        <v>0</v>
      </c>
      <c r="I303" s="10"/>
      <c r="J303" s="9">
        <f t="shared" si="84"/>
        <v>0</v>
      </c>
      <c r="K303" s="11"/>
      <c r="L303" s="9">
        <f t="shared" si="85"/>
        <v>0</v>
      </c>
      <c r="M303" s="10"/>
      <c r="N303" s="9">
        <f t="shared" si="97"/>
        <v>0</v>
      </c>
      <c r="O303" s="10"/>
      <c r="P303" s="9">
        <f t="shared" si="86"/>
        <v>0</v>
      </c>
      <c r="Q303" s="10"/>
      <c r="R303" s="9">
        <f t="shared" si="87"/>
        <v>0</v>
      </c>
      <c r="S303" s="10"/>
      <c r="T303" s="9">
        <f t="shared" si="88"/>
        <v>0</v>
      </c>
      <c r="U303" s="11"/>
      <c r="V303" s="9">
        <f t="shared" si="89"/>
        <v>0</v>
      </c>
      <c r="W303" s="11"/>
      <c r="X303" s="9">
        <f t="shared" si="90"/>
        <v>0</v>
      </c>
      <c r="Y303" s="10"/>
      <c r="Z303" s="9">
        <f t="shared" si="98"/>
        <v>0</v>
      </c>
      <c r="AA303" s="11"/>
      <c r="AB303" s="9">
        <f t="shared" si="99"/>
        <v>0</v>
      </c>
      <c r="AC303" s="11"/>
      <c r="AD303" s="9">
        <f t="shared" si="91"/>
        <v>0</v>
      </c>
      <c r="AE303" s="11"/>
      <c r="AF303" s="9">
        <f t="shared" si="92"/>
        <v>0</v>
      </c>
      <c r="AG303" s="11"/>
      <c r="AH303" s="9">
        <f t="shared" si="93"/>
        <v>0</v>
      </c>
      <c r="AI303" s="11"/>
      <c r="AJ303" s="9">
        <f t="shared" si="82"/>
        <v>0</v>
      </c>
      <c r="AK303" s="11"/>
      <c r="AL303" s="9">
        <f t="shared" si="83"/>
        <v>0</v>
      </c>
      <c r="AM303" s="10"/>
      <c r="AN303" s="12">
        <f t="shared" si="94"/>
        <v>0</v>
      </c>
      <c r="AO303" s="13">
        <f t="shared" si="100"/>
        <v>0</v>
      </c>
    </row>
    <row r="304" spans="1:41" hidden="1" x14ac:dyDescent="0.25">
      <c r="A304" s="14" t="s">
        <v>271</v>
      </c>
      <c r="B304" s="15" t="s">
        <v>491</v>
      </c>
      <c r="C304" s="48" t="s">
        <v>15</v>
      </c>
      <c r="D304" s="60">
        <v>120</v>
      </c>
      <c r="E304" s="70">
        <v>0</v>
      </c>
      <c r="F304" s="9">
        <f t="shared" si="95"/>
        <v>0</v>
      </c>
      <c r="G304" s="69">
        <v>0</v>
      </c>
      <c r="H304" s="9">
        <f t="shared" si="96"/>
        <v>0</v>
      </c>
      <c r="I304" s="10"/>
      <c r="J304" s="9">
        <f t="shared" si="84"/>
        <v>0</v>
      </c>
      <c r="K304" s="11"/>
      <c r="L304" s="9">
        <f t="shared" si="85"/>
        <v>0</v>
      </c>
      <c r="M304" s="10"/>
      <c r="N304" s="9">
        <f t="shared" si="97"/>
        <v>0</v>
      </c>
      <c r="O304" s="10"/>
      <c r="P304" s="9">
        <f t="shared" si="86"/>
        <v>0</v>
      </c>
      <c r="Q304" s="10"/>
      <c r="R304" s="9">
        <f t="shared" si="87"/>
        <v>0</v>
      </c>
      <c r="S304" s="10"/>
      <c r="T304" s="9">
        <f t="shared" si="88"/>
        <v>0</v>
      </c>
      <c r="U304" s="11"/>
      <c r="V304" s="9">
        <f t="shared" si="89"/>
        <v>0</v>
      </c>
      <c r="W304" s="11"/>
      <c r="X304" s="9">
        <f t="shared" si="90"/>
        <v>0</v>
      </c>
      <c r="Y304" s="10"/>
      <c r="Z304" s="9">
        <f t="shared" si="98"/>
        <v>0</v>
      </c>
      <c r="AA304" s="11">
        <v>10</v>
      </c>
      <c r="AB304" s="9">
        <f t="shared" si="99"/>
        <v>1392</v>
      </c>
      <c r="AC304" s="11"/>
      <c r="AD304" s="9">
        <f t="shared" si="91"/>
        <v>0</v>
      </c>
      <c r="AE304" s="11"/>
      <c r="AF304" s="9">
        <f t="shared" si="92"/>
        <v>0</v>
      </c>
      <c r="AG304" s="11"/>
      <c r="AH304" s="9">
        <f t="shared" si="93"/>
        <v>0</v>
      </c>
      <c r="AI304" s="11"/>
      <c r="AJ304" s="9">
        <f t="shared" si="82"/>
        <v>0</v>
      </c>
      <c r="AK304" s="11"/>
      <c r="AL304" s="9">
        <f t="shared" si="83"/>
        <v>0</v>
      </c>
      <c r="AM304" s="10"/>
      <c r="AN304" s="12">
        <f t="shared" si="94"/>
        <v>0</v>
      </c>
      <c r="AO304" s="13">
        <f t="shared" si="100"/>
        <v>1392</v>
      </c>
    </row>
    <row r="305" spans="1:41" hidden="1" x14ac:dyDescent="0.25">
      <c r="A305" s="14" t="s">
        <v>271</v>
      </c>
      <c r="B305" s="15" t="s">
        <v>284</v>
      </c>
      <c r="C305" s="48" t="s">
        <v>15</v>
      </c>
      <c r="D305" s="60">
        <v>120</v>
      </c>
      <c r="E305" s="70">
        <v>0</v>
      </c>
      <c r="F305" s="9">
        <f t="shared" si="95"/>
        <v>0</v>
      </c>
      <c r="G305" s="69">
        <v>0</v>
      </c>
      <c r="H305" s="9">
        <f t="shared" si="96"/>
        <v>0</v>
      </c>
      <c r="I305" s="10"/>
      <c r="J305" s="9">
        <f t="shared" si="84"/>
        <v>0</v>
      </c>
      <c r="K305" s="11"/>
      <c r="L305" s="76">
        <f t="shared" si="85"/>
        <v>0</v>
      </c>
      <c r="M305" s="10"/>
      <c r="N305" s="9">
        <f t="shared" si="97"/>
        <v>0</v>
      </c>
      <c r="O305" s="10"/>
      <c r="P305" s="9">
        <f t="shared" si="86"/>
        <v>0</v>
      </c>
      <c r="Q305" s="10"/>
      <c r="R305" s="9">
        <f t="shared" si="87"/>
        <v>0</v>
      </c>
      <c r="S305" s="10"/>
      <c r="T305" s="9">
        <f t="shared" si="88"/>
        <v>0</v>
      </c>
      <c r="U305" s="11"/>
      <c r="V305" s="9">
        <f t="shared" si="89"/>
        <v>0</v>
      </c>
      <c r="W305" s="11"/>
      <c r="X305" s="9">
        <f t="shared" si="90"/>
        <v>0</v>
      </c>
      <c r="Y305" s="10"/>
      <c r="Z305" s="9">
        <f t="shared" si="98"/>
        <v>0</v>
      </c>
      <c r="AA305" s="11"/>
      <c r="AB305" s="9">
        <f t="shared" si="99"/>
        <v>0</v>
      </c>
      <c r="AC305" s="11"/>
      <c r="AD305" s="9">
        <f t="shared" si="91"/>
        <v>0</v>
      </c>
      <c r="AE305" s="11"/>
      <c r="AF305" s="9">
        <f t="shared" si="92"/>
        <v>0</v>
      </c>
      <c r="AG305" s="11"/>
      <c r="AH305" s="9">
        <f t="shared" si="93"/>
        <v>0</v>
      </c>
      <c r="AI305" s="11"/>
      <c r="AJ305" s="9">
        <f t="shared" si="82"/>
        <v>0</v>
      </c>
      <c r="AK305" s="11"/>
      <c r="AL305" s="9">
        <f t="shared" si="83"/>
        <v>0</v>
      </c>
      <c r="AM305" s="10"/>
      <c r="AN305" s="12">
        <f t="shared" si="94"/>
        <v>0</v>
      </c>
      <c r="AO305" s="13">
        <f t="shared" si="100"/>
        <v>0</v>
      </c>
    </row>
    <row r="306" spans="1:41" hidden="1" x14ac:dyDescent="0.25">
      <c r="A306" s="14" t="s">
        <v>271</v>
      </c>
      <c r="B306" s="15" t="s">
        <v>285</v>
      </c>
      <c r="C306" s="48" t="s">
        <v>15</v>
      </c>
      <c r="D306" s="60">
        <v>120</v>
      </c>
      <c r="E306" s="70">
        <v>0</v>
      </c>
      <c r="F306" s="9">
        <f t="shared" si="95"/>
        <v>0</v>
      </c>
      <c r="G306" s="69">
        <v>0</v>
      </c>
      <c r="H306" s="9">
        <f t="shared" si="96"/>
        <v>0</v>
      </c>
      <c r="I306" s="10"/>
      <c r="J306" s="9">
        <f t="shared" si="84"/>
        <v>0</v>
      </c>
      <c r="K306" s="11"/>
      <c r="L306" s="9">
        <f t="shared" si="85"/>
        <v>0</v>
      </c>
      <c r="M306" s="10"/>
      <c r="N306" s="9">
        <f t="shared" si="97"/>
        <v>0</v>
      </c>
      <c r="O306" s="10"/>
      <c r="P306" s="9">
        <f t="shared" si="86"/>
        <v>0</v>
      </c>
      <c r="Q306" s="10"/>
      <c r="R306" s="9">
        <f t="shared" si="87"/>
        <v>0</v>
      </c>
      <c r="S306" s="86">
        <v>10</v>
      </c>
      <c r="T306" s="9">
        <f>(S306*D306)*1.16</f>
        <v>1392</v>
      </c>
      <c r="U306" s="11"/>
      <c r="V306" s="9">
        <f t="shared" si="89"/>
        <v>0</v>
      </c>
      <c r="W306" s="11"/>
      <c r="X306" s="9">
        <f t="shared" si="90"/>
        <v>0</v>
      </c>
      <c r="Y306" s="10"/>
      <c r="Z306" s="9">
        <f t="shared" si="98"/>
        <v>0</v>
      </c>
      <c r="AA306" s="11"/>
      <c r="AB306" s="9">
        <f t="shared" si="99"/>
        <v>0</v>
      </c>
      <c r="AC306" s="11"/>
      <c r="AD306" s="9">
        <f t="shared" si="91"/>
        <v>0</v>
      </c>
      <c r="AE306" s="11"/>
      <c r="AF306" s="9">
        <f t="shared" si="92"/>
        <v>0</v>
      </c>
      <c r="AG306" s="11"/>
      <c r="AH306" s="9">
        <f t="shared" si="93"/>
        <v>0</v>
      </c>
      <c r="AI306" s="71">
        <f>4+4</f>
        <v>8</v>
      </c>
      <c r="AJ306" s="9">
        <f t="shared" si="82"/>
        <v>1113.5999999999999</v>
      </c>
      <c r="AK306" s="11"/>
      <c r="AL306" s="9">
        <f t="shared" si="83"/>
        <v>0</v>
      </c>
      <c r="AM306" s="10"/>
      <c r="AN306" s="12">
        <f t="shared" si="94"/>
        <v>0</v>
      </c>
      <c r="AO306" s="13">
        <f t="shared" si="100"/>
        <v>1392</v>
      </c>
    </row>
    <row r="307" spans="1:41" hidden="1" x14ac:dyDescent="0.25">
      <c r="A307" s="14" t="s">
        <v>271</v>
      </c>
      <c r="B307" s="15" t="s">
        <v>286</v>
      </c>
      <c r="C307" s="48" t="s">
        <v>15</v>
      </c>
      <c r="D307" s="60">
        <v>120</v>
      </c>
      <c r="E307" s="70">
        <v>0</v>
      </c>
      <c r="F307" s="9">
        <f t="shared" si="95"/>
        <v>0</v>
      </c>
      <c r="G307" s="69">
        <v>0</v>
      </c>
      <c r="H307" s="9">
        <f t="shared" si="96"/>
        <v>0</v>
      </c>
      <c r="I307" s="10"/>
      <c r="J307" s="9">
        <f t="shared" si="84"/>
        <v>0</v>
      </c>
      <c r="K307" s="11"/>
      <c r="L307" s="9">
        <f t="shared" si="85"/>
        <v>0</v>
      </c>
      <c r="M307" s="10"/>
      <c r="N307" s="9">
        <f t="shared" si="97"/>
        <v>0</v>
      </c>
      <c r="O307" s="10"/>
      <c r="P307" s="9">
        <f t="shared" si="86"/>
        <v>0</v>
      </c>
      <c r="Q307" s="10"/>
      <c r="R307" s="9">
        <f t="shared" si="87"/>
        <v>0</v>
      </c>
      <c r="S307" s="10"/>
      <c r="T307" s="9">
        <f t="shared" si="88"/>
        <v>0</v>
      </c>
      <c r="U307" s="11"/>
      <c r="V307" s="9">
        <f t="shared" si="89"/>
        <v>0</v>
      </c>
      <c r="W307" s="11"/>
      <c r="X307" s="9">
        <f t="shared" si="90"/>
        <v>0</v>
      </c>
      <c r="Y307" s="10"/>
      <c r="Z307" s="9">
        <f t="shared" si="98"/>
        <v>0</v>
      </c>
      <c r="AA307" s="11"/>
      <c r="AB307" s="9">
        <f t="shared" si="99"/>
        <v>0</v>
      </c>
      <c r="AC307" s="11"/>
      <c r="AD307" s="9">
        <f t="shared" si="91"/>
        <v>0</v>
      </c>
      <c r="AE307" s="11"/>
      <c r="AF307" s="9">
        <f t="shared" si="92"/>
        <v>0</v>
      </c>
      <c r="AG307" s="11"/>
      <c r="AH307" s="9">
        <f t="shared" si="93"/>
        <v>0</v>
      </c>
      <c r="AI307" s="11"/>
      <c r="AJ307" s="9">
        <f t="shared" si="82"/>
        <v>0</v>
      </c>
      <c r="AK307" s="11"/>
      <c r="AL307" s="9">
        <f t="shared" si="83"/>
        <v>0</v>
      </c>
      <c r="AM307" s="10"/>
      <c r="AN307" s="12">
        <f t="shared" si="94"/>
        <v>0</v>
      </c>
      <c r="AO307" s="13">
        <f t="shared" si="100"/>
        <v>0</v>
      </c>
    </row>
    <row r="308" spans="1:41" hidden="1" x14ac:dyDescent="0.25">
      <c r="A308" s="14" t="s">
        <v>271</v>
      </c>
      <c r="B308" s="15" t="s">
        <v>287</v>
      </c>
      <c r="C308" s="48" t="s">
        <v>15</v>
      </c>
      <c r="D308" s="60">
        <v>120</v>
      </c>
      <c r="E308" s="70">
        <v>0</v>
      </c>
      <c r="F308" s="9">
        <f t="shared" si="95"/>
        <v>0</v>
      </c>
      <c r="G308" s="69">
        <v>0</v>
      </c>
      <c r="H308" s="9">
        <f t="shared" si="96"/>
        <v>0</v>
      </c>
      <c r="I308" s="10"/>
      <c r="J308" s="9">
        <f t="shared" si="84"/>
        <v>0</v>
      </c>
      <c r="K308" s="11"/>
      <c r="L308" s="9">
        <f t="shared" si="85"/>
        <v>0</v>
      </c>
      <c r="M308" s="10"/>
      <c r="N308" s="9">
        <f t="shared" si="97"/>
        <v>0</v>
      </c>
      <c r="O308" s="10"/>
      <c r="P308" s="9">
        <f t="shared" si="86"/>
        <v>0</v>
      </c>
      <c r="Q308" s="10">
        <f>6+10</f>
        <v>16</v>
      </c>
      <c r="R308" s="9">
        <f t="shared" si="87"/>
        <v>2227.1999999999998</v>
      </c>
      <c r="S308" s="10"/>
      <c r="T308" s="9">
        <f t="shared" si="88"/>
        <v>0</v>
      </c>
      <c r="U308" s="11"/>
      <c r="V308" s="9">
        <f t="shared" si="89"/>
        <v>0</v>
      </c>
      <c r="W308" s="11"/>
      <c r="X308" s="9">
        <f t="shared" si="90"/>
        <v>0</v>
      </c>
      <c r="Y308" s="10"/>
      <c r="Z308" s="9">
        <f t="shared" si="98"/>
        <v>0</v>
      </c>
      <c r="AA308" s="11"/>
      <c r="AB308" s="9">
        <f t="shared" si="99"/>
        <v>0</v>
      </c>
      <c r="AC308" s="11"/>
      <c r="AD308" s="9">
        <f t="shared" si="91"/>
        <v>0</v>
      </c>
      <c r="AE308" s="11"/>
      <c r="AF308" s="9">
        <f t="shared" si="92"/>
        <v>0</v>
      </c>
      <c r="AG308" s="11"/>
      <c r="AH308" s="9">
        <f t="shared" si="93"/>
        <v>0</v>
      </c>
      <c r="AI308" s="11"/>
      <c r="AJ308" s="9">
        <f t="shared" si="82"/>
        <v>0</v>
      </c>
      <c r="AK308" s="11"/>
      <c r="AL308" s="9">
        <f t="shared" si="83"/>
        <v>0</v>
      </c>
      <c r="AM308" s="10"/>
      <c r="AN308" s="12">
        <f t="shared" si="94"/>
        <v>0</v>
      </c>
      <c r="AO308" s="13">
        <f t="shared" si="100"/>
        <v>2227.1999999999998</v>
      </c>
    </row>
    <row r="309" spans="1:41" hidden="1" x14ac:dyDescent="0.25">
      <c r="A309" s="14" t="s">
        <v>288</v>
      </c>
      <c r="B309" s="15" t="s">
        <v>289</v>
      </c>
      <c r="C309" s="44" t="s">
        <v>15</v>
      </c>
      <c r="D309" s="56">
        <v>369</v>
      </c>
      <c r="E309" s="70">
        <v>0</v>
      </c>
      <c r="F309" s="9">
        <f t="shared" si="95"/>
        <v>0</v>
      </c>
      <c r="G309" s="69">
        <v>0</v>
      </c>
      <c r="H309" s="9">
        <f t="shared" si="96"/>
        <v>0</v>
      </c>
      <c r="I309" s="10"/>
      <c r="J309" s="9">
        <f t="shared" si="84"/>
        <v>0</v>
      </c>
      <c r="K309" s="11"/>
      <c r="L309" s="9">
        <f t="shared" si="85"/>
        <v>0</v>
      </c>
      <c r="M309" s="10"/>
      <c r="N309" s="9">
        <f t="shared" si="97"/>
        <v>0</v>
      </c>
      <c r="O309" s="72">
        <v>1</v>
      </c>
      <c r="P309" s="9">
        <f t="shared" si="86"/>
        <v>428.03999999999996</v>
      </c>
      <c r="Q309" s="10"/>
      <c r="R309" s="9">
        <f t="shared" si="87"/>
        <v>0</v>
      </c>
      <c r="S309" s="10"/>
      <c r="T309" s="9">
        <f t="shared" si="88"/>
        <v>0</v>
      </c>
      <c r="U309" s="11"/>
      <c r="V309" s="9">
        <f t="shared" si="89"/>
        <v>0</v>
      </c>
      <c r="W309" s="11"/>
      <c r="X309" s="9">
        <f t="shared" si="90"/>
        <v>0</v>
      </c>
      <c r="Y309" s="10"/>
      <c r="Z309" s="9">
        <f t="shared" si="98"/>
        <v>0</v>
      </c>
      <c r="AA309" s="11"/>
      <c r="AB309" s="9">
        <f t="shared" si="99"/>
        <v>0</v>
      </c>
      <c r="AC309" s="11"/>
      <c r="AD309" s="9">
        <f t="shared" si="91"/>
        <v>0</v>
      </c>
      <c r="AE309" s="11"/>
      <c r="AF309" s="9">
        <f t="shared" si="92"/>
        <v>0</v>
      </c>
      <c r="AG309" s="11"/>
      <c r="AH309" s="9">
        <f t="shared" si="93"/>
        <v>0</v>
      </c>
      <c r="AI309" s="11"/>
      <c r="AJ309" s="9">
        <f t="shared" si="82"/>
        <v>0</v>
      </c>
      <c r="AK309" s="11"/>
      <c r="AL309" s="9">
        <f t="shared" si="83"/>
        <v>0</v>
      </c>
      <c r="AM309" s="10"/>
      <c r="AN309" s="12">
        <f t="shared" si="94"/>
        <v>0</v>
      </c>
      <c r="AO309" s="13">
        <f t="shared" si="100"/>
        <v>428.03999999999996</v>
      </c>
    </row>
    <row r="310" spans="1:41" hidden="1" x14ac:dyDescent="0.25">
      <c r="A310" s="14" t="s">
        <v>288</v>
      </c>
      <c r="B310" s="15" t="s">
        <v>291</v>
      </c>
      <c r="C310" s="44" t="s">
        <v>15</v>
      </c>
      <c r="D310" s="56">
        <v>369</v>
      </c>
      <c r="E310" s="70">
        <v>0</v>
      </c>
      <c r="F310" s="9">
        <f t="shared" si="95"/>
        <v>0</v>
      </c>
      <c r="G310" s="69">
        <v>0</v>
      </c>
      <c r="H310" s="9">
        <f t="shared" si="96"/>
        <v>0</v>
      </c>
      <c r="I310" s="10"/>
      <c r="J310" s="9">
        <f t="shared" si="84"/>
        <v>0</v>
      </c>
      <c r="K310" s="11"/>
      <c r="L310" s="9">
        <f t="shared" si="85"/>
        <v>0</v>
      </c>
      <c r="M310" s="10"/>
      <c r="N310" s="9">
        <f t="shared" si="97"/>
        <v>0</v>
      </c>
      <c r="O310" s="72">
        <v>1</v>
      </c>
      <c r="P310" s="9">
        <f t="shared" si="86"/>
        <v>428.03999999999996</v>
      </c>
      <c r="Q310" s="10"/>
      <c r="R310" s="9">
        <f t="shared" si="87"/>
        <v>0</v>
      </c>
      <c r="S310" s="10"/>
      <c r="T310" s="9">
        <f t="shared" si="88"/>
        <v>0</v>
      </c>
      <c r="U310" s="11"/>
      <c r="V310" s="9">
        <f t="shared" si="89"/>
        <v>0</v>
      </c>
      <c r="W310" s="11"/>
      <c r="X310" s="9">
        <f t="shared" si="90"/>
        <v>0</v>
      </c>
      <c r="Y310" s="10"/>
      <c r="Z310" s="9">
        <f t="shared" si="98"/>
        <v>0</v>
      </c>
      <c r="AA310" s="11"/>
      <c r="AB310" s="9">
        <f t="shared" si="99"/>
        <v>0</v>
      </c>
      <c r="AC310" s="11"/>
      <c r="AD310" s="9">
        <f t="shared" si="91"/>
        <v>0</v>
      </c>
      <c r="AE310" s="11"/>
      <c r="AF310" s="9">
        <f t="shared" si="92"/>
        <v>0</v>
      </c>
      <c r="AG310" s="11"/>
      <c r="AH310" s="9">
        <f t="shared" si="93"/>
        <v>0</v>
      </c>
      <c r="AI310" s="11"/>
      <c r="AJ310" s="9">
        <f t="shared" si="82"/>
        <v>0</v>
      </c>
      <c r="AK310" s="11"/>
      <c r="AL310" s="9">
        <f t="shared" si="83"/>
        <v>0</v>
      </c>
      <c r="AM310" s="10"/>
      <c r="AN310" s="12">
        <f t="shared" si="94"/>
        <v>0</v>
      </c>
      <c r="AO310" s="13">
        <f t="shared" si="100"/>
        <v>428.03999999999996</v>
      </c>
    </row>
    <row r="311" spans="1:41" hidden="1" x14ac:dyDescent="0.25">
      <c r="A311" s="14" t="s">
        <v>288</v>
      </c>
      <c r="B311" s="15" t="s">
        <v>290</v>
      </c>
      <c r="C311" s="44" t="s">
        <v>15</v>
      </c>
      <c r="D311" s="56">
        <v>369</v>
      </c>
      <c r="E311" s="70">
        <v>0</v>
      </c>
      <c r="F311" s="9">
        <f t="shared" si="95"/>
        <v>0</v>
      </c>
      <c r="G311" s="69">
        <v>0</v>
      </c>
      <c r="H311" s="9">
        <f t="shared" si="96"/>
        <v>0</v>
      </c>
      <c r="I311" s="10"/>
      <c r="J311" s="9">
        <f t="shared" si="84"/>
        <v>0</v>
      </c>
      <c r="K311" s="11"/>
      <c r="L311" s="76">
        <f t="shared" si="85"/>
        <v>0</v>
      </c>
      <c r="M311" s="10"/>
      <c r="N311" s="9">
        <f t="shared" si="97"/>
        <v>0</v>
      </c>
      <c r="O311" s="10"/>
      <c r="P311" s="9">
        <f t="shared" si="86"/>
        <v>0</v>
      </c>
      <c r="Q311" s="10"/>
      <c r="R311" s="9">
        <f t="shared" si="87"/>
        <v>0</v>
      </c>
      <c r="S311" s="10"/>
      <c r="T311" s="9">
        <f t="shared" si="88"/>
        <v>0</v>
      </c>
      <c r="U311" s="11"/>
      <c r="V311" s="9">
        <f t="shared" si="89"/>
        <v>0</v>
      </c>
      <c r="W311" s="11"/>
      <c r="X311" s="9">
        <f t="shared" si="90"/>
        <v>0</v>
      </c>
      <c r="Y311" s="10"/>
      <c r="Z311" s="9">
        <f t="shared" si="98"/>
        <v>0</v>
      </c>
      <c r="AA311" s="11"/>
      <c r="AB311" s="74">
        <f t="shared" si="99"/>
        <v>0</v>
      </c>
      <c r="AC311" s="11"/>
      <c r="AD311" s="9">
        <f t="shared" si="91"/>
        <v>0</v>
      </c>
      <c r="AE311" s="11"/>
      <c r="AF311" s="9">
        <f t="shared" si="92"/>
        <v>0</v>
      </c>
      <c r="AG311" s="71">
        <v>1</v>
      </c>
      <c r="AH311" s="9">
        <f t="shared" si="93"/>
        <v>428.03999999999996</v>
      </c>
      <c r="AI311" s="11"/>
      <c r="AJ311" s="9">
        <f t="shared" si="82"/>
        <v>0</v>
      </c>
      <c r="AK311" s="11"/>
      <c r="AL311" s="9">
        <f t="shared" si="83"/>
        <v>0</v>
      </c>
      <c r="AM311" s="10"/>
      <c r="AN311" s="12">
        <f t="shared" si="94"/>
        <v>0</v>
      </c>
      <c r="AO311" s="13">
        <f t="shared" si="100"/>
        <v>428.03999999999996</v>
      </c>
    </row>
    <row r="312" spans="1:41" hidden="1" x14ac:dyDescent="0.25">
      <c r="A312" s="14" t="s">
        <v>288</v>
      </c>
      <c r="B312" s="15" t="s">
        <v>292</v>
      </c>
      <c r="C312" s="44" t="s">
        <v>15</v>
      </c>
      <c r="D312" s="56">
        <v>369</v>
      </c>
      <c r="E312" s="70">
        <v>0</v>
      </c>
      <c r="F312" s="9">
        <f t="shared" si="95"/>
        <v>0</v>
      </c>
      <c r="G312" s="69">
        <v>0</v>
      </c>
      <c r="H312" s="9">
        <f t="shared" si="96"/>
        <v>0</v>
      </c>
      <c r="I312" s="10"/>
      <c r="J312" s="9">
        <f t="shared" si="84"/>
        <v>0</v>
      </c>
      <c r="K312" s="11"/>
      <c r="L312" s="9">
        <f t="shared" si="85"/>
        <v>0</v>
      </c>
      <c r="M312" s="10"/>
      <c r="N312" s="9">
        <f t="shared" si="97"/>
        <v>0</v>
      </c>
      <c r="O312" s="10"/>
      <c r="P312" s="9">
        <f t="shared" si="86"/>
        <v>0</v>
      </c>
      <c r="Q312" s="10"/>
      <c r="R312" s="9">
        <f t="shared" si="87"/>
        <v>0</v>
      </c>
      <c r="S312" s="10"/>
      <c r="T312" s="9">
        <f t="shared" si="88"/>
        <v>0</v>
      </c>
      <c r="U312" s="11"/>
      <c r="V312" s="9">
        <f t="shared" si="89"/>
        <v>0</v>
      </c>
      <c r="W312" s="11"/>
      <c r="X312" s="9">
        <f t="shared" si="90"/>
        <v>0</v>
      </c>
      <c r="Y312" s="10"/>
      <c r="Z312" s="9">
        <f t="shared" si="98"/>
        <v>0</v>
      </c>
      <c r="AA312" s="11"/>
      <c r="AB312" s="9">
        <f t="shared" si="99"/>
        <v>0</v>
      </c>
      <c r="AC312" s="11"/>
      <c r="AD312" s="9">
        <f t="shared" si="91"/>
        <v>0</v>
      </c>
      <c r="AE312" s="11"/>
      <c r="AF312" s="9">
        <f t="shared" si="92"/>
        <v>0</v>
      </c>
      <c r="AG312" s="11"/>
      <c r="AH312" s="9">
        <f t="shared" si="93"/>
        <v>0</v>
      </c>
      <c r="AI312" s="11"/>
      <c r="AJ312" s="9">
        <f t="shared" si="82"/>
        <v>0</v>
      </c>
      <c r="AK312" s="11"/>
      <c r="AL312" s="9">
        <f t="shared" si="83"/>
        <v>0</v>
      </c>
      <c r="AM312" s="10"/>
      <c r="AN312" s="12">
        <f t="shared" si="94"/>
        <v>0</v>
      </c>
      <c r="AO312" s="13">
        <f t="shared" si="100"/>
        <v>0</v>
      </c>
    </row>
    <row r="313" spans="1:41" hidden="1" x14ac:dyDescent="0.25">
      <c r="A313" s="14" t="s">
        <v>288</v>
      </c>
      <c r="B313" s="15" t="s">
        <v>293</v>
      </c>
      <c r="C313" s="44" t="s">
        <v>15</v>
      </c>
      <c r="D313" s="56">
        <v>369</v>
      </c>
      <c r="E313" s="70">
        <v>0</v>
      </c>
      <c r="F313" s="9">
        <f t="shared" si="95"/>
        <v>0</v>
      </c>
      <c r="G313" s="69">
        <v>0</v>
      </c>
      <c r="H313" s="9">
        <f t="shared" si="96"/>
        <v>0</v>
      </c>
      <c r="I313" s="10"/>
      <c r="J313" s="9">
        <f t="shared" si="84"/>
        <v>0</v>
      </c>
      <c r="K313" s="11"/>
      <c r="L313" s="9">
        <f t="shared" si="85"/>
        <v>0</v>
      </c>
      <c r="M313" s="10"/>
      <c r="N313" s="9">
        <f t="shared" si="97"/>
        <v>0</v>
      </c>
      <c r="O313" s="72">
        <v>1</v>
      </c>
      <c r="P313" s="9">
        <f t="shared" si="86"/>
        <v>428.03999999999996</v>
      </c>
      <c r="Q313" s="10"/>
      <c r="R313" s="9">
        <f t="shared" si="87"/>
        <v>0</v>
      </c>
      <c r="S313" s="10"/>
      <c r="T313" s="9">
        <f t="shared" si="88"/>
        <v>0</v>
      </c>
      <c r="U313" s="11"/>
      <c r="V313" s="9">
        <f t="shared" si="89"/>
        <v>0</v>
      </c>
      <c r="W313" s="11"/>
      <c r="X313" s="9">
        <f t="shared" si="90"/>
        <v>0</v>
      </c>
      <c r="Y313" s="10"/>
      <c r="Z313" s="9">
        <f t="shared" si="98"/>
        <v>0</v>
      </c>
      <c r="AA313" s="11"/>
      <c r="AB313" s="9">
        <f t="shared" si="99"/>
        <v>0</v>
      </c>
      <c r="AC313" s="11"/>
      <c r="AD313" s="9">
        <f t="shared" si="91"/>
        <v>0</v>
      </c>
      <c r="AE313" s="11"/>
      <c r="AF313" s="9">
        <f t="shared" si="92"/>
        <v>0</v>
      </c>
      <c r="AG313" s="11"/>
      <c r="AH313" s="9">
        <f t="shared" si="93"/>
        <v>0</v>
      </c>
      <c r="AI313" s="11"/>
      <c r="AJ313" s="9">
        <f t="shared" si="82"/>
        <v>0</v>
      </c>
      <c r="AK313" s="11"/>
      <c r="AL313" s="9">
        <f t="shared" si="83"/>
        <v>0</v>
      </c>
      <c r="AM313" s="10"/>
      <c r="AN313" s="12">
        <f t="shared" si="94"/>
        <v>0</v>
      </c>
      <c r="AO313" s="13">
        <f t="shared" si="100"/>
        <v>428.03999999999996</v>
      </c>
    </row>
    <row r="314" spans="1:41" hidden="1" x14ac:dyDescent="0.25">
      <c r="A314" s="14" t="s">
        <v>288</v>
      </c>
      <c r="B314" s="15" t="s">
        <v>295</v>
      </c>
      <c r="C314" s="44" t="s">
        <v>15</v>
      </c>
      <c r="D314" s="56">
        <v>369</v>
      </c>
      <c r="E314" s="70">
        <v>0</v>
      </c>
      <c r="F314" s="9">
        <f t="shared" si="95"/>
        <v>0</v>
      </c>
      <c r="G314" s="69">
        <v>0</v>
      </c>
      <c r="H314" s="9">
        <f t="shared" si="96"/>
        <v>0</v>
      </c>
      <c r="I314" s="10"/>
      <c r="J314" s="9">
        <f t="shared" si="84"/>
        <v>0</v>
      </c>
      <c r="K314" s="11"/>
      <c r="L314" s="9">
        <f t="shared" si="85"/>
        <v>0</v>
      </c>
      <c r="M314" s="10"/>
      <c r="N314" s="9">
        <f t="shared" si="97"/>
        <v>0</v>
      </c>
      <c r="O314" s="10"/>
      <c r="P314" s="9">
        <f t="shared" si="86"/>
        <v>0</v>
      </c>
      <c r="Q314" s="10"/>
      <c r="R314" s="9">
        <f t="shared" si="87"/>
        <v>0</v>
      </c>
      <c r="S314" s="10"/>
      <c r="T314" s="9">
        <f t="shared" si="88"/>
        <v>0</v>
      </c>
      <c r="U314" s="11"/>
      <c r="V314" s="9">
        <f t="shared" si="89"/>
        <v>0</v>
      </c>
      <c r="W314" s="11"/>
      <c r="X314" s="9">
        <f t="shared" si="90"/>
        <v>0</v>
      </c>
      <c r="Y314" s="10"/>
      <c r="Z314" s="9">
        <f t="shared" si="98"/>
        <v>0</v>
      </c>
      <c r="AA314" s="11"/>
      <c r="AB314" s="9">
        <f t="shared" si="99"/>
        <v>0</v>
      </c>
      <c r="AC314" s="11"/>
      <c r="AD314" s="9">
        <f t="shared" si="91"/>
        <v>0</v>
      </c>
      <c r="AE314" s="11"/>
      <c r="AF314" s="9">
        <f t="shared" si="92"/>
        <v>0</v>
      </c>
      <c r="AG314" s="11"/>
      <c r="AH314" s="9">
        <f t="shared" si="93"/>
        <v>0</v>
      </c>
      <c r="AI314" s="11"/>
      <c r="AJ314" s="9">
        <f t="shared" si="82"/>
        <v>0</v>
      </c>
      <c r="AK314" s="11"/>
      <c r="AL314" s="9">
        <f t="shared" si="83"/>
        <v>0</v>
      </c>
      <c r="AM314" s="10"/>
      <c r="AN314" s="12">
        <f t="shared" si="94"/>
        <v>0</v>
      </c>
      <c r="AO314" s="13">
        <f t="shared" si="100"/>
        <v>0</v>
      </c>
    </row>
    <row r="315" spans="1:41" hidden="1" x14ac:dyDescent="0.25">
      <c r="A315" s="14" t="s">
        <v>288</v>
      </c>
      <c r="B315" s="15" t="s">
        <v>294</v>
      </c>
      <c r="C315" s="44" t="s">
        <v>15</v>
      </c>
      <c r="D315" s="56">
        <v>369</v>
      </c>
      <c r="E315" s="70">
        <v>0</v>
      </c>
      <c r="F315" s="9">
        <f t="shared" si="95"/>
        <v>0</v>
      </c>
      <c r="G315" s="69">
        <v>0</v>
      </c>
      <c r="H315" s="9">
        <f t="shared" si="96"/>
        <v>0</v>
      </c>
      <c r="I315" s="10"/>
      <c r="J315" s="9">
        <f t="shared" si="84"/>
        <v>0</v>
      </c>
      <c r="K315" s="11"/>
      <c r="L315" s="9">
        <f t="shared" si="85"/>
        <v>0</v>
      </c>
      <c r="M315" s="10"/>
      <c r="N315" s="9">
        <f t="shared" si="97"/>
        <v>0</v>
      </c>
      <c r="O315" s="10"/>
      <c r="P315" s="9">
        <f t="shared" si="86"/>
        <v>0</v>
      </c>
      <c r="Q315" s="10"/>
      <c r="R315" s="9">
        <f t="shared" si="87"/>
        <v>0</v>
      </c>
      <c r="S315" s="10"/>
      <c r="T315" s="9">
        <f t="shared" si="88"/>
        <v>0</v>
      </c>
      <c r="U315" s="11"/>
      <c r="V315" s="9">
        <f t="shared" si="89"/>
        <v>0</v>
      </c>
      <c r="W315" s="11"/>
      <c r="X315" s="9">
        <f t="shared" si="90"/>
        <v>0</v>
      </c>
      <c r="Y315" s="10"/>
      <c r="Z315" s="9">
        <f t="shared" si="98"/>
        <v>0</v>
      </c>
      <c r="AA315" s="11"/>
      <c r="AB315" s="9">
        <f t="shared" si="99"/>
        <v>0</v>
      </c>
      <c r="AC315" s="11"/>
      <c r="AD315" s="9">
        <f t="shared" si="91"/>
        <v>0</v>
      </c>
      <c r="AE315" s="11"/>
      <c r="AF315" s="9">
        <f t="shared" si="92"/>
        <v>0</v>
      </c>
      <c r="AG315" s="11"/>
      <c r="AH315" s="9">
        <f t="shared" si="93"/>
        <v>0</v>
      </c>
      <c r="AI315" s="11"/>
      <c r="AJ315" s="9">
        <f t="shared" si="82"/>
        <v>0</v>
      </c>
      <c r="AK315" s="11"/>
      <c r="AL315" s="9">
        <f t="shared" si="83"/>
        <v>0</v>
      </c>
      <c r="AM315" s="10"/>
      <c r="AN315" s="12">
        <f t="shared" si="94"/>
        <v>0</v>
      </c>
      <c r="AO315" s="13">
        <f t="shared" si="100"/>
        <v>0</v>
      </c>
    </row>
    <row r="316" spans="1:41" hidden="1" x14ac:dyDescent="0.25">
      <c r="A316" s="14" t="s">
        <v>288</v>
      </c>
      <c r="B316" s="15" t="s">
        <v>296</v>
      </c>
      <c r="C316" s="44" t="s">
        <v>15</v>
      </c>
      <c r="D316" s="56">
        <v>369</v>
      </c>
      <c r="E316" s="70">
        <v>0</v>
      </c>
      <c r="F316" s="9">
        <f t="shared" si="95"/>
        <v>0</v>
      </c>
      <c r="G316" s="69">
        <v>0</v>
      </c>
      <c r="H316" s="9">
        <f t="shared" si="96"/>
        <v>0</v>
      </c>
      <c r="I316" s="10"/>
      <c r="J316" s="9">
        <f t="shared" si="84"/>
        <v>0</v>
      </c>
      <c r="K316" s="11"/>
      <c r="L316" s="9">
        <f t="shared" si="85"/>
        <v>0</v>
      </c>
      <c r="M316" s="10"/>
      <c r="N316" s="9">
        <f t="shared" si="97"/>
        <v>0</v>
      </c>
      <c r="O316" s="10"/>
      <c r="P316" s="9">
        <f t="shared" si="86"/>
        <v>0</v>
      </c>
      <c r="Q316" s="10"/>
      <c r="R316" s="9">
        <f t="shared" si="87"/>
        <v>0</v>
      </c>
      <c r="S316" s="10"/>
      <c r="T316" s="9">
        <f t="shared" si="88"/>
        <v>0</v>
      </c>
      <c r="U316" s="11"/>
      <c r="V316" s="9">
        <f t="shared" si="89"/>
        <v>0</v>
      </c>
      <c r="W316" s="11"/>
      <c r="X316" s="9">
        <f t="shared" si="90"/>
        <v>0</v>
      </c>
      <c r="Y316" s="10"/>
      <c r="Z316" s="9">
        <f t="shared" si="98"/>
        <v>0</v>
      </c>
      <c r="AA316" s="11"/>
      <c r="AB316" s="9">
        <f t="shared" si="99"/>
        <v>0</v>
      </c>
      <c r="AC316" s="11"/>
      <c r="AD316" s="9">
        <f t="shared" si="91"/>
        <v>0</v>
      </c>
      <c r="AE316" s="11"/>
      <c r="AF316" s="9">
        <f t="shared" si="92"/>
        <v>0</v>
      </c>
      <c r="AG316" s="11"/>
      <c r="AH316" s="9">
        <f t="shared" si="93"/>
        <v>0</v>
      </c>
      <c r="AI316" s="11"/>
      <c r="AJ316" s="9">
        <f t="shared" si="82"/>
        <v>0</v>
      </c>
      <c r="AK316" s="11"/>
      <c r="AL316" s="9">
        <f t="shared" si="83"/>
        <v>0</v>
      </c>
      <c r="AM316" s="10"/>
      <c r="AN316" s="12">
        <f t="shared" si="94"/>
        <v>0</v>
      </c>
      <c r="AO316" s="13">
        <f t="shared" si="100"/>
        <v>0</v>
      </c>
    </row>
    <row r="317" spans="1:41" ht="14.25" hidden="1" customHeight="1" x14ac:dyDescent="0.25">
      <c r="A317" s="14" t="s">
        <v>288</v>
      </c>
      <c r="B317" s="15" t="s">
        <v>297</v>
      </c>
      <c r="C317" s="44" t="s">
        <v>15</v>
      </c>
      <c r="D317" s="56">
        <v>369</v>
      </c>
      <c r="E317" s="70">
        <v>0</v>
      </c>
      <c r="F317" s="9">
        <f t="shared" si="95"/>
        <v>0</v>
      </c>
      <c r="G317" s="69">
        <v>0</v>
      </c>
      <c r="H317" s="9">
        <f t="shared" si="96"/>
        <v>0</v>
      </c>
      <c r="I317" s="10"/>
      <c r="J317" s="9">
        <f t="shared" si="84"/>
        <v>0</v>
      </c>
      <c r="K317" s="11"/>
      <c r="L317" s="9">
        <f t="shared" si="85"/>
        <v>0</v>
      </c>
      <c r="M317" s="10"/>
      <c r="N317" s="9">
        <f t="shared" si="97"/>
        <v>0</v>
      </c>
      <c r="O317" s="72">
        <v>1</v>
      </c>
      <c r="P317" s="9">
        <f t="shared" si="86"/>
        <v>428.03999999999996</v>
      </c>
      <c r="Q317" s="10"/>
      <c r="R317" s="9">
        <f t="shared" si="87"/>
        <v>0</v>
      </c>
      <c r="S317" s="10"/>
      <c r="T317" s="9">
        <f t="shared" si="88"/>
        <v>0</v>
      </c>
      <c r="U317" s="11"/>
      <c r="V317" s="9">
        <f t="shared" si="89"/>
        <v>0</v>
      </c>
      <c r="W317" s="11"/>
      <c r="X317" s="9">
        <f t="shared" si="90"/>
        <v>0</v>
      </c>
      <c r="Y317" s="10"/>
      <c r="Z317" s="9">
        <f t="shared" si="98"/>
        <v>0</v>
      </c>
      <c r="AA317" s="11"/>
      <c r="AB317" s="9">
        <f t="shared" si="99"/>
        <v>0</v>
      </c>
      <c r="AC317" s="11"/>
      <c r="AD317" s="9">
        <f t="shared" si="91"/>
        <v>0</v>
      </c>
      <c r="AE317" s="11"/>
      <c r="AF317" s="9">
        <f t="shared" si="92"/>
        <v>0</v>
      </c>
      <c r="AG317" s="11"/>
      <c r="AH317" s="9">
        <f t="shared" si="93"/>
        <v>0</v>
      </c>
      <c r="AI317" s="11"/>
      <c r="AJ317" s="9">
        <f t="shared" si="82"/>
        <v>0</v>
      </c>
      <c r="AK317" s="11"/>
      <c r="AL317" s="9">
        <f t="shared" si="83"/>
        <v>0</v>
      </c>
      <c r="AM317" s="10"/>
      <c r="AN317" s="12">
        <f t="shared" si="94"/>
        <v>0</v>
      </c>
      <c r="AO317" s="13">
        <f t="shared" si="100"/>
        <v>428.03999999999996</v>
      </c>
    </row>
    <row r="318" spans="1:41" hidden="1" x14ac:dyDescent="0.25">
      <c r="A318" s="14" t="s">
        <v>288</v>
      </c>
      <c r="B318" s="15" t="s">
        <v>299</v>
      </c>
      <c r="C318" s="44" t="s">
        <v>15</v>
      </c>
      <c r="D318" s="56">
        <v>369</v>
      </c>
      <c r="E318" s="70">
        <v>0</v>
      </c>
      <c r="F318" s="9">
        <f t="shared" si="95"/>
        <v>0</v>
      </c>
      <c r="G318" s="69">
        <v>0</v>
      </c>
      <c r="H318" s="9">
        <f t="shared" si="96"/>
        <v>0</v>
      </c>
      <c r="I318" s="10"/>
      <c r="J318" s="9">
        <f t="shared" si="84"/>
        <v>0</v>
      </c>
      <c r="K318" s="11"/>
      <c r="L318" s="9">
        <f t="shared" si="85"/>
        <v>0</v>
      </c>
      <c r="M318" s="10"/>
      <c r="N318" s="9">
        <f t="shared" si="97"/>
        <v>0</v>
      </c>
      <c r="O318" s="72">
        <v>1</v>
      </c>
      <c r="P318" s="9">
        <f t="shared" si="86"/>
        <v>428.03999999999996</v>
      </c>
      <c r="Q318" s="10"/>
      <c r="R318" s="9">
        <f t="shared" si="87"/>
        <v>0</v>
      </c>
      <c r="S318" s="10"/>
      <c r="T318" s="9">
        <f t="shared" si="88"/>
        <v>0</v>
      </c>
      <c r="U318" s="11"/>
      <c r="V318" s="9">
        <f t="shared" si="89"/>
        <v>0</v>
      </c>
      <c r="W318" s="11"/>
      <c r="X318" s="9">
        <f t="shared" si="90"/>
        <v>0</v>
      </c>
      <c r="Y318" s="10"/>
      <c r="Z318" s="9">
        <f t="shared" si="98"/>
        <v>0</v>
      </c>
      <c r="AA318" s="11"/>
      <c r="AB318" s="9">
        <f t="shared" si="99"/>
        <v>0</v>
      </c>
      <c r="AC318" s="11"/>
      <c r="AD318" s="9">
        <f t="shared" si="91"/>
        <v>0</v>
      </c>
      <c r="AE318" s="11"/>
      <c r="AF318" s="9">
        <f t="shared" si="92"/>
        <v>0</v>
      </c>
      <c r="AG318" s="11"/>
      <c r="AH318" s="9">
        <f t="shared" si="93"/>
        <v>0</v>
      </c>
      <c r="AI318" s="11"/>
      <c r="AJ318" s="9">
        <f t="shared" si="82"/>
        <v>0</v>
      </c>
      <c r="AK318" s="11"/>
      <c r="AL318" s="9">
        <f t="shared" si="83"/>
        <v>0</v>
      </c>
      <c r="AM318" s="10"/>
      <c r="AN318" s="12">
        <f t="shared" si="94"/>
        <v>0</v>
      </c>
      <c r="AO318" s="13">
        <f t="shared" si="100"/>
        <v>428.03999999999996</v>
      </c>
    </row>
    <row r="319" spans="1:41" hidden="1" x14ac:dyDescent="0.25">
      <c r="A319" s="14" t="s">
        <v>288</v>
      </c>
      <c r="B319" s="15" t="s">
        <v>298</v>
      </c>
      <c r="C319" s="44" t="s">
        <v>15</v>
      </c>
      <c r="D319" s="56">
        <v>369</v>
      </c>
      <c r="E319" s="70">
        <v>0</v>
      </c>
      <c r="F319" s="9">
        <f t="shared" si="95"/>
        <v>0</v>
      </c>
      <c r="G319" s="69">
        <v>0</v>
      </c>
      <c r="H319" s="9">
        <f t="shared" si="96"/>
        <v>0</v>
      </c>
      <c r="I319" s="10"/>
      <c r="J319" s="9">
        <f t="shared" si="84"/>
        <v>0</v>
      </c>
      <c r="K319" s="11"/>
      <c r="L319" s="76">
        <f t="shared" si="85"/>
        <v>0</v>
      </c>
      <c r="M319" s="10"/>
      <c r="N319" s="9">
        <f t="shared" si="97"/>
        <v>0</v>
      </c>
      <c r="O319" s="10"/>
      <c r="P319" s="9">
        <f t="shared" si="86"/>
        <v>0</v>
      </c>
      <c r="Q319" s="10"/>
      <c r="R319" s="9">
        <f t="shared" si="87"/>
        <v>0</v>
      </c>
      <c r="S319" s="10"/>
      <c r="T319" s="9">
        <f t="shared" si="88"/>
        <v>0</v>
      </c>
      <c r="U319" s="11"/>
      <c r="V319" s="9">
        <f t="shared" si="89"/>
        <v>0</v>
      </c>
      <c r="W319" s="11"/>
      <c r="X319" s="9">
        <f t="shared" si="90"/>
        <v>0</v>
      </c>
      <c r="Y319" s="10"/>
      <c r="Z319" s="9">
        <f t="shared" si="98"/>
        <v>0</v>
      </c>
      <c r="AA319" s="11"/>
      <c r="AB319" s="74">
        <f t="shared" si="99"/>
        <v>0</v>
      </c>
      <c r="AC319" s="11"/>
      <c r="AD319" s="9">
        <f t="shared" si="91"/>
        <v>0</v>
      </c>
      <c r="AE319" s="11"/>
      <c r="AF319" s="9">
        <f t="shared" si="92"/>
        <v>0</v>
      </c>
      <c r="AG319" s="71">
        <v>1</v>
      </c>
      <c r="AH319" s="9">
        <f t="shared" si="93"/>
        <v>428.03999999999996</v>
      </c>
      <c r="AI319" s="11"/>
      <c r="AJ319" s="9">
        <f t="shared" si="82"/>
        <v>0</v>
      </c>
      <c r="AK319" s="11"/>
      <c r="AL319" s="9">
        <f t="shared" si="83"/>
        <v>0</v>
      </c>
      <c r="AM319" s="10"/>
      <c r="AN319" s="12">
        <f t="shared" si="94"/>
        <v>0</v>
      </c>
      <c r="AO319" s="13">
        <f t="shared" si="100"/>
        <v>428.03999999999996</v>
      </c>
    </row>
    <row r="320" spans="1:41" hidden="1" x14ac:dyDescent="0.25">
      <c r="A320" s="14" t="s">
        <v>288</v>
      </c>
      <c r="B320" s="15" t="s">
        <v>300</v>
      </c>
      <c r="C320" s="44" t="s">
        <v>15</v>
      </c>
      <c r="D320" s="56">
        <v>369</v>
      </c>
      <c r="E320" s="70">
        <v>0</v>
      </c>
      <c r="F320" s="9">
        <f t="shared" si="95"/>
        <v>0</v>
      </c>
      <c r="G320" s="69">
        <v>0</v>
      </c>
      <c r="H320" s="9">
        <f t="shared" si="96"/>
        <v>0</v>
      </c>
      <c r="I320" s="10"/>
      <c r="J320" s="9">
        <f t="shared" si="84"/>
        <v>0</v>
      </c>
      <c r="K320" s="11"/>
      <c r="L320" s="9">
        <f t="shared" si="85"/>
        <v>0</v>
      </c>
      <c r="M320" s="10"/>
      <c r="N320" s="9">
        <f t="shared" si="97"/>
        <v>0</v>
      </c>
      <c r="O320" s="10"/>
      <c r="P320" s="9">
        <f t="shared" si="86"/>
        <v>0</v>
      </c>
      <c r="Q320" s="10"/>
      <c r="R320" s="9">
        <f t="shared" si="87"/>
        <v>0</v>
      </c>
      <c r="S320" s="10"/>
      <c r="T320" s="9">
        <f t="shared" si="88"/>
        <v>0</v>
      </c>
      <c r="U320" s="11"/>
      <c r="V320" s="9">
        <f t="shared" si="89"/>
        <v>0</v>
      </c>
      <c r="W320" s="11"/>
      <c r="X320" s="9">
        <f t="shared" si="90"/>
        <v>0</v>
      </c>
      <c r="Y320" s="10"/>
      <c r="Z320" s="9">
        <f t="shared" si="98"/>
        <v>0</v>
      </c>
      <c r="AA320" s="11"/>
      <c r="AB320" s="9">
        <f t="shared" si="99"/>
        <v>0</v>
      </c>
      <c r="AC320" s="11"/>
      <c r="AD320" s="9">
        <f t="shared" si="91"/>
        <v>0</v>
      </c>
      <c r="AE320" s="11"/>
      <c r="AF320" s="9">
        <f t="shared" si="92"/>
        <v>0</v>
      </c>
      <c r="AG320" s="11"/>
      <c r="AH320" s="9">
        <f t="shared" si="93"/>
        <v>0</v>
      </c>
      <c r="AI320" s="11"/>
      <c r="AJ320" s="9">
        <f t="shared" si="82"/>
        <v>0</v>
      </c>
      <c r="AK320" s="11"/>
      <c r="AL320" s="9">
        <f t="shared" si="83"/>
        <v>0</v>
      </c>
      <c r="AM320" s="10"/>
      <c r="AN320" s="12">
        <f t="shared" si="94"/>
        <v>0</v>
      </c>
      <c r="AO320" s="13">
        <f t="shared" si="100"/>
        <v>0</v>
      </c>
    </row>
    <row r="321" spans="1:41" hidden="1" x14ac:dyDescent="0.25">
      <c r="A321" s="14" t="s">
        <v>288</v>
      </c>
      <c r="B321" s="15" t="s">
        <v>301</v>
      </c>
      <c r="C321" s="44" t="s">
        <v>15</v>
      </c>
      <c r="D321" s="56">
        <v>369</v>
      </c>
      <c r="E321" s="70">
        <v>0</v>
      </c>
      <c r="F321" s="9">
        <f t="shared" si="95"/>
        <v>0</v>
      </c>
      <c r="G321" s="69">
        <v>0</v>
      </c>
      <c r="H321" s="9">
        <f t="shared" si="96"/>
        <v>0</v>
      </c>
      <c r="I321" s="10"/>
      <c r="J321" s="9">
        <f t="shared" si="84"/>
        <v>0</v>
      </c>
      <c r="K321" s="11"/>
      <c r="L321" s="9">
        <f t="shared" si="85"/>
        <v>0</v>
      </c>
      <c r="M321" s="10"/>
      <c r="N321" s="9">
        <f t="shared" si="97"/>
        <v>0</v>
      </c>
      <c r="O321" s="72">
        <v>1</v>
      </c>
      <c r="P321" s="9">
        <f t="shared" si="86"/>
        <v>428.03999999999996</v>
      </c>
      <c r="Q321" s="10"/>
      <c r="R321" s="9">
        <f t="shared" si="87"/>
        <v>0</v>
      </c>
      <c r="S321" s="10"/>
      <c r="T321" s="9">
        <f t="shared" si="88"/>
        <v>0</v>
      </c>
      <c r="U321" s="11"/>
      <c r="V321" s="9">
        <f t="shared" si="89"/>
        <v>0</v>
      </c>
      <c r="W321" s="11"/>
      <c r="X321" s="9">
        <f t="shared" si="90"/>
        <v>0</v>
      </c>
      <c r="Y321" s="10"/>
      <c r="Z321" s="9">
        <f t="shared" si="98"/>
        <v>0</v>
      </c>
      <c r="AA321" s="11"/>
      <c r="AB321" s="9">
        <f t="shared" si="99"/>
        <v>0</v>
      </c>
      <c r="AC321" s="11"/>
      <c r="AD321" s="9">
        <f t="shared" si="91"/>
        <v>0</v>
      </c>
      <c r="AE321" s="11"/>
      <c r="AF321" s="9">
        <f t="shared" si="92"/>
        <v>0</v>
      </c>
      <c r="AG321" s="11"/>
      <c r="AH321" s="9">
        <f t="shared" si="93"/>
        <v>0</v>
      </c>
      <c r="AI321" s="11"/>
      <c r="AJ321" s="9">
        <f t="shared" si="82"/>
        <v>0</v>
      </c>
      <c r="AK321" s="11"/>
      <c r="AL321" s="9">
        <f t="shared" si="83"/>
        <v>0</v>
      </c>
      <c r="AM321" s="10"/>
      <c r="AN321" s="12">
        <f t="shared" si="94"/>
        <v>0</v>
      </c>
      <c r="AO321" s="13">
        <f t="shared" si="100"/>
        <v>428.03999999999996</v>
      </c>
    </row>
    <row r="322" spans="1:41" hidden="1" x14ac:dyDescent="0.25">
      <c r="A322" s="14" t="s">
        <v>288</v>
      </c>
      <c r="B322" s="15" t="s">
        <v>303</v>
      </c>
      <c r="C322" s="44" t="s">
        <v>15</v>
      </c>
      <c r="D322" s="56">
        <v>369</v>
      </c>
      <c r="E322" s="70">
        <v>0</v>
      </c>
      <c r="F322" s="9">
        <f t="shared" si="95"/>
        <v>0</v>
      </c>
      <c r="G322" s="69">
        <v>0</v>
      </c>
      <c r="H322" s="9">
        <f t="shared" si="96"/>
        <v>0</v>
      </c>
      <c r="I322" s="10"/>
      <c r="J322" s="9">
        <f t="shared" si="84"/>
        <v>0</v>
      </c>
      <c r="K322" s="11"/>
      <c r="L322" s="9">
        <f t="shared" si="85"/>
        <v>0</v>
      </c>
      <c r="M322" s="10"/>
      <c r="N322" s="9">
        <f t="shared" si="97"/>
        <v>0</v>
      </c>
      <c r="O322" s="10"/>
      <c r="P322" s="9">
        <f t="shared" si="86"/>
        <v>0</v>
      </c>
      <c r="Q322" s="10"/>
      <c r="R322" s="9">
        <f t="shared" si="87"/>
        <v>0</v>
      </c>
      <c r="S322" s="10"/>
      <c r="T322" s="9">
        <f t="shared" si="88"/>
        <v>0</v>
      </c>
      <c r="U322" s="11"/>
      <c r="V322" s="9">
        <f t="shared" si="89"/>
        <v>0</v>
      </c>
      <c r="W322" s="11"/>
      <c r="X322" s="9">
        <f t="shared" si="90"/>
        <v>0</v>
      </c>
      <c r="Y322" s="10"/>
      <c r="Z322" s="9">
        <f t="shared" si="98"/>
        <v>0</v>
      </c>
      <c r="AA322" s="11"/>
      <c r="AB322" s="9">
        <f t="shared" si="99"/>
        <v>0</v>
      </c>
      <c r="AC322" s="11"/>
      <c r="AD322" s="9">
        <f t="shared" si="91"/>
        <v>0</v>
      </c>
      <c r="AE322" s="11"/>
      <c r="AF322" s="9">
        <f t="shared" si="92"/>
        <v>0</v>
      </c>
      <c r="AG322" s="11"/>
      <c r="AH322" s="9">
        <f t="shared" si="93"/>
        <v>0</v>
      </c>
      <c r="AI322" s="11"/>
      <c r="AJ322" s="9">
        <f t="shared" si="82"/>
        <v>0</v>
      </c>
      <c r="AK322" s="11"/>
      <c r="AL322" s="9">
        <f t="shared" si="83"/>
        <v>0</v>
      </c>
      <c r="AM322" s="10"/>
      <c r="AN322" s="12">
        <f t="shared" si="94"/>
        <v>0</v>
      </c>
      <c r="AO322" s="13">
        <f t="shared" si="100"/>
        <v>0</v>
      </c>
    </row>
    <row r="323" spans="1:41" hidden="1" x14ac:dyDescent="0.25">
      <c r="A323" s="14" t="s">
        <v>288</v>
      </c>
      <c r="B323" s="15" t="s">
        <v>302</v>
      </c>
      <c r="C323" s="44" t="s">
        <v>15</v>
      </c>
      <c r="D323" s="56">
        <v>369</v>
      </c>
      <c r="E323" s="70">
        <v>0</v>
      </c>
      <c r="F323" s="9">
        <f t="shared" si="95"/>
        <v>0</v>
      </c>
      <c r="G323" s="69">
        <v>0</v>
      </c>
      <c r="H323" s="9">
        <f t="shared" si="96"/>
        <v>0</v>
      </c>
      <c r="I323" s="10"/>
      <c r="J323" s="9">
        <f t="shared" si="84"/>
        <v>0</v>
      </c>
      <c r="K323" s="11"/>
      <c r="L323" s="9">
        <f t="shared" si="85"/>
        <v>0</v>
      </c>
      <c r="M323" s="10"/>
      <c r="N323" s="9">
        <f t="shared" si="97"/>
        <v>0</v>
      </c>
      <c r="O323" s="10"/>
      <c r="P323" s="9">
        <f t="shared" si="86"/>
        <v>0</v>
      </c>
      <c r="Q323" s="10"/>
      <c r="R323" s="9">
        <f t="shared" si="87"/>
        <v>0</v>
      </c>
      <c r="S323" s="10"/>
      <c r="T323" s="9">
        <f t="shared" si="88"/>
        <v>0</v>
      </c>
      <c r="U323" s="11"/>
      <c r="V323" s="9">
        <f t="shared" si="89"/>
        <v>0</v>
      </c>
      <c r="W323" s="11"/>
      <c r="X323" s="9">
        <f t="shared" si="90"/>
        <v>0</v>
      </c>
      <c r="Y323" s="10"/>
      <c r="Z323" s="9">
        <f t="shared" si="98"/>
        <v>0</v>
      </c>
      <c r="AA323" s="11"/>
      <c r="AB323" s="9">
        <f t="shared" si="99"/>
        <v>0</v>
      </c>
      <c r="AC323" s="11"/>
      <c r="AD323" s="9">
        <f t="shared" si="91"/>
        <v>0</v>
      </c>
      <c r="AE323" s="11"/>
      <c r="AF323" s="9">
        <f t="shared" si="92"/>
        <v>0</v>
      </c>
      <c r="AG323" s="11"/>
      <c r="AH323" s="9">
        <f t="shared" si="93"/>
        <v>0</v>
      </c>
      <c r="AI323" s="11"/>
      <c r="AJ323" s="9">
        <f t="shared" si="82"/>
        <v>0</v>
      </c>
      <c r="AK323" s="11"/>
      <c r="AL323" s="9">
        <f t="shared" si="83"/>
        <v>0</v>
      </c>
      <c r="AM323" s="10"/>
      <c r="AN323" s="12">
        <f t="shared" si="94"/>
        <v>0</v>
      </c>
      <c r="AO323" s="13">
        <f t="shared" si="100"/>
        <v>0</v>
      </c>
    </row>
    <row r="324" spans="1:41" hidden="1" x14ac:dyDescent="0.25">
      <c r="A324" s="14" t="s">
        <v>288</v>
      </c>
      <c r="B324" s="15" t="s">
        <v>304</v>
      </c>
      <c r="C324" s="44" t="s">
        <v>15</v>
      </c>
      <c r="D324" s="56">
        <v>369</v>
      </c>
      <c r="E324" s="70">
        <v>0</v>
      </c>
      <c r="F324" s="9">
        <f t="shared" si="95"/>
        <v>0</v>
      </c>
      <c r="G324" s="69">
        <v>0</v>
      </c>
      <c r="H324" s="9">
        <f t="shared" si="96"/>
        <v>0</v>
      </c>
      <c r="I324" s="10"/>
      <c r="J324" s="9">
        <f t="shared" si="84"/>
        <v>0</v>
      </c>
      <c r="K324" s="11"/>
      <c r="L324" s="9">
        <f t="shared" si="85"/>
        <v>0</v>
      </c>
      <c r="M324" s="10"/>
      <c r="N324" s="9">
        <f t="shared" si="97"/>
        <v>0</v>
      </c>
      <c r="O324" s="10"/>
      <c r="P324" s="9">
        <f t="shared" si="86"/>
        <v>0</v>
      </c>
      <c r="Q324" s="10"/>
      <c r="R324" s="9">
        <f t="shared" si="87"/>
        <v>0</v>
      </c>
      <c r="S324" s="10"/>
      <c r="T324" s="9">
        <f t="shared" si="88"/>
        <v>0</v>
      </c>
      <c r="U324" s="11"/>
      <c r="V324" s="9">
        <f t="shared" si="89"/>
        <v>0</v>
      </c>
      <c r="W324" s="11"/>
      <c r="X324" s="9">
        <f t="shared" si="90"/>
        <v>0</v>
      </c>
      <c r="Y324" s="10"/>
      <c r="Z324" s="9">
        <f t="shared" si="98"/>
        <v>0</v>
      </c>
      <c r="AA324" s="11"/>
      <c r="AB324" s="9">
        <f t="shared" si="99"/>
        <v>0</v>
      </c>
      <c r="AC324" s="11"/>
      <c r="AD324" s="9">
        <f t="shared" si="91"/>
        <v>0</v>
      </c>
      <c r="AE324" s="11"/>
      <c r="AF324" s="9">
        <f t="shared" si="92"/>
        <v>0</v>
      </c>
      <c r="AG324" s="11"/>
      <c r="AH324" s="9">
        <f t="shared" si="93"/>
        <v>0</v>
      </c>
      <c r="AI324" s="11"/>
      <c r="AJ324" s="9">
        <f t="shared" si="82"/>
        <v>0</v>
      </c>
      <c r="AK324" s="11"/>
      <c r="AL324" s="9">
        <f t="shared" si="83"/>
        <v>0</v>
      </c>
      <c r="AM324" s="10"/>
      <c r="AN324" s="12">
        <f t="shared" si="94"/>
        <v>0</v>
      </c>
      <c r="AO324" s="13">
        <f t="shared" si="100"/>
        <v>0</v>
      </c>
    </row>
    <row r="325" spans="1:41" hidden="1" x14ac:dyDescent="0.25">
      <c r="A325" s="14" t="s">
        <v>288</v>
      </c>
      <c r="B325" s="15" t="s">
        <v>305</v>
      </c>
      <c r="C325" s="48" t="s">
        <v>15</v>
      </c>
      <c r="D325" s="60">
        <v>341</v>
      </c>
      <c r="E325" s="70">
        <v>0</v>
      </c>
      <c r="F325" s="9">
        <f t="shared" si="95"/>
        <v>0</v>
      </c>
      <c r="G325" s="69">
        <v>0</v>
      </c>
      <c r="H325" s="9">
        <f t="shared" si="96"/>
        <v>0</v>
      </c>
      <c r="I325" s="10"/>
      <c r="J325" s="9">
        <f t="shared" si="84"/>
        <v>0</v>
      </c>
      <c r="K325" s="11"/>
      <c r="L325" s="9">
        <f t="shared" si="85"/>
        <v>0</v>
      </c>
      <c r="M325" s="10"/>
      <c r="N325" s="9">
        <f t="shared" si="97"/>
        <v>0</v>
      </c>
      <c r="O325" s="10"/>
      <c r="P325" s="9">
        <f t="shared" si="86"/>
        <v>0</v>
      </c>
      <c r="Q325" s="10"/>
      <c r="R325" s="9">
        <f t="shared" si="87"/>
        <v>0</v>
      </c>
      <c r="S325" s="10"/>
      <c r="T325" s="9">
        <f t="shared" si="88"/>
        <v>0</v>
      </c>
      <c r="U325" s="11"/>
      <c r="V325" s="9">
        <f t="shared" si="89"/>
        <v>0</v>
      </c>
      <c r="W325" s="11"/>
      <c r="X325" s="9">
        <f t="shared" si="90"/>
        <v>0</v>
      </c>
      <c r="Y325" s="10"/>
      <c r="Z325" s="9">
        <f t="shared" si="98"/>
        <v>0</v>
      </c>
      <c r="AA325" s="11"/>
      <c r="AB325" s="9">
        <f t="shared" si="99"/>
        <v>0</v>
      </c>
      <c r="AC325" s="11"/>
      <c r="AD325" s="9">
        <f t="shared" si="91"/>
        <v>0</v>
      </c>
      <c r="AE325" s="11"/>
      <c r="AF325" s="9">
        <f t="shared" si="92"/>
        <v>0</v>
      </c>
      <c r="AG325" s="11"/>
      <c r="AH325" s="9">
        <f t="shared" si="93"/>
        <v>0</v>
      </c>
      <c r="AI325" s="11"/>
      <c r="AJ325" s="9">
        <f t="shared" si="82"/>
        <v>0</v>
      </c>
      <c r="AK325" s="11"/>
      <c r="AL325" s="9">
        <f t="shared" si="83"/>
        <v>0</v>
      </c>
      <c r="AM325" s="10"/>
      <c r="AN325" s="12">
        <f t="shared" si="94"/>
        <v>0</v>
      </c>
      <c r="AO325" s="13">
        <f t="shared" si="100"/>
        <v>0</v>
      </c>
    </row>
    <row r="326" spans="1:41" hidden="1" x14ac:dyDescent="0.25">
      <c r="A326" s="14" t="s">
        <v>288</v>
      </c>
      <c r="B326" s="15" t="s">
        <v>307</v>
      </c>
      <c r="C326" s="48" t="s">
        <v>15</v>
      </c>
      <c r="D326" s="60">
        <v>341</v>
      </c>
      <c r="E326" s="70">
        <v>0</v>
      </c>
      <c r="F326" s="9">
        <f t="shared" si="95"/>
        <v>0</v>
      </c>
      <c r="G326" s="69">
        <v>0</v>
      </c>
      <c r="H326" s="9">
        <f t="shared" si="96"/>
        <v>0</v>
      </c>
      <c r="I326" s="10"/>
      <c r="J326" s="9">
        <f t="shared" si="84"/>
        <v>0</v>
      </c>
      <c r="K326" s="11"/>
      <c r="L326" s="9">
        <f t="shared" si="85"/>
        <v>0</v>
      </c>
      <c r="M326" s="10"/>
      <c r="N326" s="9">
        <f t="shared" si="97"/>
        <v>0</v>
      </c>
      <c r="O326" s="10"/>
      <c r="P326" s="9">
        <f t="shared" si="86"/>
        <v>0</v>
      </c>
      <c r="Q326" s="10"/>
      <c r="R326" s="9">
        <f t="shared" si="87"/>
        <v>0</v>
      </c>
      <c r="S326" s="10"/>
      <c r="T326" s="9">
        <f t="shared" si="88"/>
        <v>0</v>
      </c>
      <c r="U326" s="11"/>
      <c r="V326" s="9">
        <f t="shared" si="89"/>
        <v>0</v>
      </c>
      <c r="W326" s="11"/>
      <c r="X326" s="9">
        <f t="shared" si="90"/>
        <v>0</v>
      </c>
      <c r="Y326" s="10"/>
      <c r="Z326" s="9">
        <f t="shared" si="98"/>
        <v>0</v>
      </c>
      <c r="AA326" s="11"/>
      <c r="AB326" s="9">
        <f t="shared" si="99"/>
        <v>0</v>
      </c>
      <c r="AC326" s="11"/>
      <c r="AD326" s="9">
        <f t="shared" si="91"/>
        <v>0</v>
      </c>
      <c r="AE326" s="11"/>
      <c r="AF326" s="9">
        <f t="shared" si="92"/>
        <v>0</v>
      </c>
      <c r="AG326" s="11"/>
      <c r="AH326" s="9">
        <f t="shared" si="93"/>
        <v>0</v>
      </c>
      <c r="AI326" s="11"/>
      <c r="AJ326" s="9">
        <f t="shared" si="82"/>
        <v>0</v>
      </c>
      <c r="AK326" s="11"/>
      <c r="AL326" s="9">
        <f t="shared" si="83"/>
        <v>0</v>
      </c>
      <c r="AM326" s="10"/>
      <c r="AN326" s="12">
        <f t="shared" si="94"/>
        <v>0</v>
      </c>
      <c r="AO326" s="13">
        <f t="shared" si="100"/>
        <v>0</v>
      </c>
    </row>
    <row r="327" spans="1:41" hidden="1" x14ac:dyDescent="0.25">
      <c r="A327" s="14" t="s">
        <v>288</v>
      </c>
      <c r="B327" s="15" t="s">
        <v>306</v>
      </c>
      <c r="C327" s="48" t="s">
        <v>15</v>
      </c>
      <c r="D327" s="60">
        <v>341</v>
      </c>
      <c r="E327" s="70">
        <v>0</v>
      </c>
      <c r="F327" s="9">
        <f t="shared" si="95"/>
        <v>0</v>
      </c>
      <c r="G327" s="69">
        <v>0</v>
      </c>
      <c r="H327" s="9">
        <f t="shared" si="96"/>
        <v>0</v>
      </c>
      <c r="I327" s="10"/>
      <c r="J327" s="9">
        <f t="shared" si="84"/>
        <v>0</v>
      </c>
      <c r="K327" s="11"/>
      <c r="L327" s="9">
        <f t="shared" si="85"/>
        <v>0</v>
      </c>
      <c r="M327" s="10"/>
      <c r="N327" s="9">
        <f t="shared" si="97"/>
        <v>0</v>
      </c>
      <c r="O327" s="10"/>
      <c r="P327" s="9">
        <f t="shared" si="86"/>
        <v>0</v>
      </c>
      <c r="Q327" s="10"/>
      <c r="R327" s="9">
        <f t="shared" si="87"/>
        <v>0</v>
      </c>
      <c r="S327" s="10"/>
      <c r="T327" s="9">
        <f t="shared" si="88"/>
        <v>0</v>
      </c>
      <c r="U327" s="11"/>
      <c r="V327" s="9">
        <f t="shared" si="89"/>
        <v>0</v>
      </c>
      <c r="W327" s="11"/>
      <c r="X327" s="9">
        <f t="shared" si="90"/>
        <v>0</v>
      </c>
      <c r="Y327" s="10"/>
      <c r="Z327" s="9">
        <f t="shared" si="98"/>
        <v>0</v>
      </c>
      <c r="AA327" s="11"/>
      <c r="AB327" s="9">
        <f t="shared" si="99"/>
        <v>0</v>
      </c>
      <c r="AC327" s="11"/>
      <c r="AD327" s="9">
        <f t="shared" si="91"/>
        <v>0</v>
      </c>
      <c r="AE327" s="11"/>
      <c r="AF327" s="9">
        <f t="shared" si="92"/>
        <v>0</v>
      </c>
      <c r="AG327" s="11"/>
      <c r="AH327" s="9">
        <f t="shared" si="93"/>
        <v>0</v>
      </c>
      <c r="AI327" s="11"/>
      <c r="AJ327" s="9">
        <f t="shared" ref="AJ327:AJ356" si="101">(AI327*D327)*1.16</f>
        <v>0</v>
      </c>
      <c r="AK327" s="11"/>
      <c r="AL327" s="9">
        <f t="shared" ref="AL327:AL390" si="102">(AK327*D327)*1.16</f>
        <v>0</v>
      </c>
      <c r="AM327" s="10"/>
      <c r="AN327" s="12">
        <f t="shared" si="94"/>
        <v>0</v>
      </c>
      <c r="AO327" s="13">
        <f t="shared" si="100"/>
        <v>0</v>
      </c>
    </row>
    <row r="328" spans="1:41" hidden="1" x14ac:dyDescent="0.25">
      <c r="A328" s="14" t="s">
        <v>288</v>
      </c>
      <c r="B328" s="15" t="s">
        <v>394</v>
      </c>
      <c r="C328" s="48" t="s">
        <v>15</v>
      </c>
      <c r="D328" s="60">
        <v>341</v>
      </c>
      <c r="E328" s="70">
        <v>0</v>
      </c>
      <c r="F328" s="9">
        <f t="shared" si="95"/>
        <v>0</v>
      </c>
      <c r="G328" s="69">
        <v>0</v>
      </c>
      <c r="H328" s="9">
        <f t="shared" si="96"/>
        <v>0</v>
      </c>
      <c r="I328" s="10"/>
      <c r="J328" s="9">
        <f t="shared" si="84"/>
        <v>0</v>
      </c>
      <c r="K328" s="11"/>
      <c r="L328" s="9">
        <f t="shared" si="85"/>
        <v>0</v>
      </c>
      <c r="M328" s="10"/>
      <c r="N328" s="9">
        <f t="shared" si="97"/>
        <v>0</v>
      </c>
      <c r="O328" s="10"/>
      <c r="P328" s="9">
        <f t="shared" si="86"/>
        <v>0</v>
      </c>
      <c r="Q328" s="10"/>
      <c r="R328" s="9">
        <f t="shared" si="87"/>
        <v>0</v>
      </c>
      <c r="S328" s="10"/>
      <c r="T328" s="9">
        <f t="shared" si="88"/>
        <v>0</v>
      </c>
      <c r="U328" s="11"/>
      <c r="V328" s="9">
        <f t="shared" si="89"/>
        <v>0</v>
      </c>
      <c r="W328" s="11"/>
      <c r="X328" s="9">
        <f t="shared" si="90"/>
        <v>0</v>
      </c>
      <c r="Y328" s="10"/>
      <c r="Z328" s="9">
        <f t="shared" si="98"/>
        <v>0</v>
      </c>
      <c r="AA328" s="11"/>
      <c r="AB328" s="9">
        <f t="shared" si="99"/>
        <v>0</v>
      </c>
      <c r="AC328" s="11"/>
      <c r="AD328" s="9">
        <f t="shared" si="91"/>
        <v>0</v>
      </c>
      <c r="AE328" s="11"/>
      <c r="AF328" s="9">
        <f t="shared" si="92"/>
        <v>0</v>
      </c>
      <c r="AG328" s="11"/>
      <c r="AH328" s="9">
        <f t="shared" si="93"/>
        <v>0</v>
      </c>
      <c r="AI328" s="11"/>
      <c r="AJ328" s="9">
        <f t="shared" si="101"/>
        <v>0</v>
      </c>
      <c r="AK328" s="11"/>
      <c r="AL328" s="9">
        <f t="shared" si="102"/>
        <v>0</v>
      </c>
      <c r="AM328" s="10"/>
      <c r="AN328" s="12">
        <f t="shared" si="94"/>
        <v>0</v>
      </c>
      <c r="AO328" s="13">
        <f t="shared" si="100"/>
        <v>0</v>
      </c>
    </row>
    <row r="329" spans="1:41" hidden="1" x14ac:dyDescent="0.25">
      <c r="A329" s="14" t="s">
        <v>288</v>
      </c>
      <c r="B329" s="15" t="s">
        <v>308</v>
      </c>
      <c r="C329" s="48" t="s">
        <v>15</v>
      </c>
      <c r="D329" s="60">
        <v>341</v>
      </c>
      <c r="E329" s="70">
        <v>0</v>
      </c>
      <c r="F329" s="9">
        <f t="shared" si="95"/>
        <v>0</v>
      </c>
      <c r="G329" s="69">
        <v>0</v>
      </c>
      <c r="H329" s="9">
        <f t="shared" si="96"/>
        <v>0</v>
      </c>
      <c r="I329" s="10"/>
      <c r="J329" s="9">
        <f t="shared" si="84"/>
        <v>0</v>
      </c>
      <c r="K329" s="11"/>
      <c r="L329" s="9">
        <f t="shared" si="85"/>
        <v>0</v>
      </c>
      <c r="M329" s="84">
        <v>1</v>
      </c>
      <c r="N329" s="9">
        <f t="shared" si="97"/>
        <v>395.55999999999995</v>
      </c>
      <c r="O329" s="10"/>
      <c r="P329" s="9">
        <f t="shared" si="86"/>
        <v>0</v>
      </c>
      <c r="Q329" s="10"/>
      <c r="R329" s="9">
        <f t="shared" si="87"/>
        <v>0</v>
      </c>
      <c r="S329" s="10"/>
      <c r="T329" s="9">
        <f t="shared" si="88"/>
        <v>0</v>
      </c>
      <c r="U329" s="11"/>
      <c r="V329" s="9">
        <f t="shared" si="89"/>
        <v>0</v>
      </c>
      <c r="W329" s="11"/>
      <c r="X329" s="9">
        <f t="shared" si="90"/>
        <v>0</v>
      </c>
      <c r="Y329" s="10"/>
      <c r="Z329" s="9">
        <f t="shared" si="98"/>
        <v>0</v>
      </c>
      <c r="AA329" s="11"/>
      <c r="AB329" s="9">
        <f t="shared" si="99"/>
        <v>0</v>
      </c>
      <c r="AC329" s="11"/>
      <c r="AD329" s="9">
        <f t="shared" si="91"/>
        <v>0</v>
      </c>
      <c r="AE329" s="11"/>
      <c r="AF329" s="9">
        <f t="shared" si="92"/>
        <v>0</v>
      </c>
      <c r="AG329" s="11"/>
      <c r="AH329" s="9">
        <f t="shared" si="93"/>
        <v>0</v>
      </c>
      <c r="AI329" s="11"/>
      <c r="AJ329" s="9">
        <f t="shared" si="101"/>
        <v>0</v>
      </c>
      <c r="AK329" s="11"/>
      <c r="AL329" s="9">
        <f t="shared" si="102"/>
        <v>0</v>
      </c>
      <c r="AM329" s="10"/>
      <c r="AN329" s="12">
        <f t="shared" si="94"/>
        <v>0</v>
      </c>
      <c r="AO329" s="13">
        <f t="shared" si="100"/>
        <v>395.55999999999995</v>
      </c>
    </row>
    <row r="330" spans="1:41" hidden="1" x14ac:dyDescent="0.25">
      <c r="A330" s="14" t="s">
        <v>288</v>
      </c>
      <c r="B330" s="15" t="s">
        <v>310</v>
      </c>
      <c r="C330" s="48" t="s">
        <v>15</v>
      </c>
      <c r="D330" s="60">
        <v>341</v>
      </c>
      <c r="E330" s="70">
        <v>0</v>
      </c>
      <c r="F330" s="9">
        <f t="shared" si="95"/>
        <v>0</v>
      </c>
      <c r="G330" s="69">
        <v>0</v>
      </c>
      <c r="H330" s="9">
        <f t="shared" si="96"/>
        <v>0</v>
      </c>
      <c r="I330" s="10"/>
      <c r="J330" s="9">
        <f t="shared" si="84"/>
        <v>0</v>
      </c>
      <c r="K330" s="11"/>
      <c r="L330" s="9">
        <f t="shared" si="85"/>
        <v>0</v>
      </c>
      <c r="M330" s="84">
        <v>3</v>
      </c>
      <c r="N330" s="9">
        <f t="shared" si="97"/>
        <v>1186.6799999999998</v>
      </c>
      <c r="O330" s="10"/>
      <c r="P330" s="9">
        <f t="shared" si="86"/>
        <v>0</v>
      </c>
      <c r="Q330" s="10"/>
      <c r="R330" s="9">
        <f t="shared" si="87"/>
        <v>0</v>
      </c>
      <c r="S330" s="10"/>
      <c r="T330" s="9">
        <f t="shared" si="88"/>
        <v>0</v>
      </c>
      <c r="U330" s="11"/>
      <c r="V330" s="9">
        <f t="shared" si="89"/>
        <v>0</v>
      </c>
      <c r="W330" s="11"/>
      <c r="X330" s="9">
        <f t="shared" si="90"/>
        <v>0</v>
      </c>
      <c r="Y330" s="10"/>
      <c r="Z330" s="9">
        <f t="shared" si="98"/>
        <v>0</v>
      </c>
      <c r="AA330" s="11"/>
      <c r="AB330" s="9">
        <f t="shared" si="99"/>
        <v>0</v>
      </c>
      <c r="AC330" s="11"/>
      <c r="AD330" s="9">
        <f t="shared" si="91"/>
        <v>0</v>
      </c>
      <c r="AE330" s="11"/>
      <c r="AF330" s="9">
        <f t="shared" si="92"/>
        <v>0</v>
      </c>
      <c r="AG330" s="11"/>
      <c r="AH330" s="9">
        <f t="shared" si="93"/>
        <v>0</v>
      </c>
      <c r="AI330" s="11"/>
      <c r="AJ330" s="9">
        <f t="shared" si="101"/>
        <v>0</v>
      </c>
      <c r="AK330" s="11"/>
      <c r="AL330" s="9">
        <f t="shared" si="102"/>
        <v>0</v>
      </c>
      <c r="AM330" s="10"/>
      <c r="AN330" s="12">
        <f t="shared" si="94"/>
        <v>0</v>
      </c>
      <c r="AO330" s="13">
        <f t="shared" si="100"/>
        <v>1186.6799999999998</v>
      </c>
    </row>
    <row r="331" spans="1:41" hidden="1" x14ac:dyDescent="0.25">
      <c r="A331" s="14" t="s">
        <v>288</v>
      </c>
      <c r="B331" s="15" t="s">
        <v>309</v>
      </c>
      <c r="C331" s="48" t="s">
        <v>15</v>
      </c>
      <c r="D331" s="60">
        <v>341</v>
      </c>
      <c r="E331" s="70">
        <v>0</v>
      </c>
      <c r="F331" s="9">
        <f t="shared" si="95"/>
        <v>0</v>
      </c>
      <c r="G331" s="69">
        <v>0</v>
      </c>
      <c r="H331" s="9">
        <f t="shared" si="96"/>
        <v>0</v>
      </c>
      <c r="I331" s="10"/>
      <c r="J331" s="9">
        <f t="shared" si="84"/>
        <v>0</v>
      </c>
      <c r="K331" s="11"/>
      <c r="L331" s="9">
        <f t="shared" si="85"/>
        <v>0</v>
      </c>
      <c r="M331" s="84">
        <v>1</v>
      </c>
      <c r="N331" s="9">
        <f t="shared" si="97"/>
        <v>395.55999999999995</v>
      </c>
      <c r="O331" s="10"/>
      <c r="P331" s="9">
        <f t="shared" si="86"/>
        <v>0</v>
      </c>
      <c r="Q331" s="10"/>
      <c r="R331" s="9">
        <f t="shared" si="87"/>
        <v>0</v>
      </c>
      <c r="S331" s="10"/>
      <c r="T331" s="9">
        <f t="shared" si="88"/>
        <v>0</v>
      </c>
      <c r="U331" s="11"/>
      <c r="V331" s="9">
        <f t="shared" si="89"/>
        <v>0</v>
      </c>
      <c r="W331" s="11"/>
      <c r="X331" s="9">
        <f t="shared" si="90"/>
        <v>0</v>
      </c>
      <c r="Y331" s="10"/>
      <c r="Z331" s="9">
        <f t="shared" si="98"/>
        <v>0</v>
      </c>
      <c r="AA331" s="11"/>
      <c r="AB331" s="9">
        <f t="shared" si="99"/>
        <v>0</v>
      </c>
      <c r="AC331" s="11"/>
      <c r="AD331" s="9">
        <f t="shared" si="91"/>
        <v>0</v>
      </c>
      <c r="AE331" s="11"/>
      <c r="AF331" s="9">
        <f t="shared" si="92"/>
        <v>0</v>
      </c>
      <c r="AG331" s="11"/>
      <c r="AH331" s="9">
        <f t="shared" si="93"/>
        <v>0</v>
      </c>
      <c r="AI331" s="11"/>
      <c r="AJ331" s="9">
        <f t="shared" si="101"/>
        <v>0</v>
      </c>
      <c r="AK331" s="11"/>
      <c r="AL331" s="9">
        <f t="shared" si="102"/>
        <v>0</v>
      </c>
      <c r="AM331" s="10"/>
      <c r="AN331" s="12">
        <f t="shared" si="94"/>
        <v>0</v>
      </c>
      <c r="AO331" s="13">
        <f t="shared" si="100"/>
        <v>395.55999999999995</v>
      </c>
    </row>
    <row r="332" spans="1:41" hidden="1" x14ac:dyDescent="0.25">
      <c r="A332" s="14" t="s">
        <v>288</v>
      </c>
      <c r="B332" s="15" t="s">
        <v>311</v>
      </c>
      <c r="C332" s="48" t="s">
        <v>15</v>
      </c>
      <c r="D332" s="60">
        <v>341</v>
      </c>
      <c r="E332" s="70">
        <v>0</v>
      </c>
      <c r="F332" s="9">
        <f t="shared" si="95"/>
        <v>0</v>
      </c>
      <c r="G332" s="69">
        <v>0</v>
      </c>
      <c r="H332" s="9">
        <f t="shared" si="96"/>
        <v>0</v>
      </c>
      <c r="I332" s="10"/>
      <c r="J332" s="9">
        <f t="shared" si="84"/>
        <v>0</v>
      </c>
      <c r="K332" s="11"/>
      <c r="L332" s="9">
        <f t="shared" si="85"/>
        <v>0</v>
      </c>
      <c r="M332" s="84">
        <v>1</v>
      </c>
      <c r="N332" s="9">
        <f t="shared" si="97"/>
        <v>395.55999999999995</v>
      </c>
      <c r="O332" s="10"/>
      <c r="P332" s="9">
        <f t="shared" si="86"/>
        <v>0</v>
      </c>
      <c r="Q332" s="10"/>
      <c r="R332" s="9">
        <f t="shared" si="87"/>
        <v>0</v>
      </c>
      <c r="S332" s="10"/>
      <c r="T332" s="9">
        <f t="shared" si="88"/>
        <v>0</v>
      </c>
      <c r="U332" s="11"/>
      <c r="V332" s="9">
        <f t="shared" si="89"/>
        <v>0</v>
      </c>
      <c r="W332" s="11"/>
      <c r="X332" s="9">
        <f t="shared" si="90"/>
        <v>0</v>
      </c>
      <c r="Y332" s="10"/>
      <c r="Z332" s="9">
        <f t="shared" si="98"/>
        <v>0</v>
      </c>
      <c r="AA332" s="11"/>
      <c r="AB332" s="9">
        <f t="shared" si="99"/>
        <v>0</v>
      </c>
      <c r="AC332" s="11"/>
      <c r="AD332" s="9">
        <f t="shared" si="91"/>
        <v>0</v>
      </c>
      <c r="AE332" s="11"/>
      <c r="AF332" s="9">
        <f t="shared" si="92"/>
        <v>0</v>
      </c>
      <c r="AG332" s="11"/>
      <c r="AH332" s="9">
        <f t="shared" si="93"/>
        <v>0</v>
      </c>
      <c r="AI332" s="11"/>
      <c r="AJ332" s="9">
        <f t="shared" si="101"/>
        <v>0</v>
      </c>
      <c r="AK332" s="11"/>
      <c r="AL332" s="9">
        <f t="shared" si="102"/>
        <v>0</v>
      </c>
      <c r="AM332" s="10"/>
      <c r="AN332" s="12">
        <f t="shared" si="94"/>
        <v>0</v>
      </c>
      <c r="AO332" s="13">
        <f t="shared" si="100"/>
        <v>395.55999999999995</v>
      </c>
    </row>
    <row r="333" spans="1:41" hidden="1" x14ac:dyDescent="0.25">
      <c r="A333" s="14" t="s">
        <v>288</v>
      </c>
      <c r="B333" s="15" t="s">
        <v>312</v>
      </c>
      <c r="C333" s="48" t="s">
        <v>15</v>
      </c>
      <c r="D333" s="60">
        <v>341</v>
      </c>
      <c r="E333" s="70">
        <v>0</v>
      </c>
      <c r="F333" s="9">
        <f t="shared" si="95"/>
        <v>0</v>
      </c>
      <c r="G333" s="69">
        <v>0</v>
      </c>
      <c r="H333" s="9">
        <f t="shared" si="96"/>
        <v>0</v>
      </c>
      <c r="I333" s="10"/>
      <c r="J333" s="9">
        <f t="shared" si="84"/>
        <v>0</v>
      </c>
      <c r="K333" s="11"/>
      <c r="L333" s="9">
        <f t="shared" si="85"/>
        <v>0</v>
      </c>
      <c r="M333" s="84">
        <v>2</v>
      </c>
      <c r="N333" s="9">
        <f t="shared" si="97"/>
        <v>791.11999999999989</v>
      </c>
      <c r="O333" s="10"/>
      <c r="P333" s="9">
        <f t="shared" si="86"/>
        <v>0</v>
      </c>
      <c r="Q333" s="10"/>
      <c r="R333" s="9">
        <f t="shared" si="87"/>
        <v>0</v>
      </c>
      <c r="S333" s="10"/>
      <c r="T333" s="9">
        <f t="shared" si="88"/>
        <v>0</v>
      </c>
      <c r="U333" s="11"/>
      <c r="V333" s="9">
        <f t="shared" si="89"/>
        <v>0</v>
      </c>
      <c r="W333" s="11"/>
      <c r="X333" s="9">
        <f t="shared" si="90"/>
        <v>0</v>
      </c>
      <c r="Y333" s="10"/>
      <c r="Z333" s="9">
        <f t="shared" si="98"/>
        <v>0</v>
      </c>
      <c r="AA333" s="11"/>
      <c r="AB333" s="9">
        <f t="shared" si="99"/>
        <v>0</v>
      </c>
      <c r="AC333" s="11"/>
      <c r="AD333" s="9">
        <f t="shared" si="91"/>
        <v>0</v>
      </c>
      <c r="AE333" s="11"/>
      <c r="AF333" s="9">
        <f t="shared" si="92"/>
        <v>0</v>
      </c>
      <c r="AG333" s="11"/>
      <c r="AH333" s="9">
        <f t="shared" si="93"/>
        <v>0</v>
      </c>
      <c r="AI333" s="11"/>
      <c r="AJ333" s="9">
        <f t="shared" si="101"/>
        <v>0</v>
      </c>
      <c r="AK333" s="11"/>
      <c r="AL333" s="9">
        <f t="shared" si="102"/>
        <v>0</v>
      </c>
      <c r="AM333" s="10"/>
      <c r="AN333" s="12">
        <f t="shared" si="94"/>
        <v>0</v>
      </c>
      <c r="AO333" s="13">
        <f t="shared" si="100"/>
        <v>791.11999999999989</v>
      </c>
    </row>
    <row r="334" spans="1:41" hidden="1" x14ac:dyDescent="0.25">
      <c r="A334" s="14" t="s">
        <v>288</v>
      </c>
      <c r="B334" s="15" t="s">
        <v>314</v>
      </c>
      <c r="C334" s="48" t="s">
        <v>15</v>
      </c>
      <c r="D334" s="60">
        <v>341</v>
      </c>
      <c r="E334" s="70">
        <v>0</v>
      </c>
      <c r="F334" s="9">
        <f t="shared" si="95"/>
        <v>0</v>
      </c>
      <c r="G334" s="69">
        <v>0</v>
      </c>
      <c r="H334" s="9">
        <f t="shared" si="96"/>
        <v>0</v>
      </c>
      <c r="I334" s="10"/>
      <c r="J334" s="9">
        <f t="shared" si="84"/>
        <v>0</v>
      </c>
      <c r="K334" s="11"/>
      <c r="L334" s="9">
        <f t="shared" si="85"/>
        <v>0</v>
      </c>
      <c r="M334" s="84">
        <v>3</v>
      </c>
      <c r="N334" s="9">
        <f t="shared" si="97"/>
        <v>1186.6799999999998</v>
      </c>
      <c r="O334" s="10"/>
      <c r="P334" s="9">
        <f t="shared" si="86"/>
        <v>0</v>
      </c>
      <c r="Q334" s="10"/>
      <c r="R334" s="9">
        <f t="shared" si="87"/>
        <v>0</v>
      </c>
      <c r="S334" s="10"/>
      <c r="T334" s="9">
        <f t="shared" si="88"/>
        <v>0</v>
      </c>
      <c r="U334" s="11"/>
      <c r="V334" s="9">
        <f t="shared" si="89"/>
        <v>0</v>
      </c>
      <c r="W334" s="11"/>
      <c r="X334" s="9">
        <f t="shared" si="90"/>
        <v>0</v>
      </c>
      <c r="Y334" s="10"/>
      <c r="Z334" s="9">
        <f t="shared" si="98"/>
        <v>0</v>
      </c>
      <c r="AA334" s="11"/>
      <c r="AB334" s="9">
        <f t="shared" si="99"/>
        <v>0</v>
      </c>
      <c r="AC334" s="11"/>
      <c r="AD334" s="9">
        <f t="shared" si="91"/>
        <v>0</v>
      </c>
      <c r="AE334" s="11"/>
      <c r="AF334" s="9">
        <f t="shared" si="92"/>
        <v>0</v>
      </c>
      <c r="AG334" s="11"/>
      <c r="AH334" s="9">
        <f t="shared" si="93"/>
        <v>0</v>
      </c>
      <c r="AI334" s="11"/>
      <c r="AJ334" s="9">
        <f t="shared" si="101"/>
        <v>0</v>
      </c>
      <c r="AK334" s="11"/>
      <c r="AL334" s="9">
        <f t="shared" si="102"/>
        <v>0</v>
      </c>
      <c r="AM334" s="10"/>
      <c r="AN334" s="12">
        <f t="shared" si="94"/>
        <v>0</v>
      </c>
      <c r="AO334" s="13">
        <f t="shared" si="100"/>
        <v>1186.6799999999998</v>
      </c>
    </row>
    <row r="335" spans="1:41" hidden="1" x14ac:dyDescent="0.25">
      <c r="A335" s="14" t="s">
        <v>288</v>
      </c>
      <c r="B335" s="15" t="s">
        <v>313</v>
      </c>
      <c r="C335" s="48" t="s">
        <v>15</v>
      </c>
      <c r="D335" s="60">
        <v>341</v>
      </c>
      <c r="E335" s="70">
        <v>0</v>
      </c>
      <c r="F335" s="9">
        <f t="shared" si="95"/>
        <v>0</v>
      </c>
      <c r="G335" s="69">
        <v>0</v>
      </c>
      <c r="H335" s="9">
        <f t="shared" si="96"/>
        <v>0</v>
      </c>
      <c r="I335" s="10"/>
      <c r="J335" s="9">
        <f t="shared" si="84"/>
        <v>0</v>
      </c>
      <c r="K335" s="11"/>
      <c r="L335" s="9">
        <f t="shared" si="85"/>
        <v>0</v>
      </c>
      <c r="M335" s="84">
        <v>1</v>
      </c>
      <c r="N335" s="9">
        <f t="shared" si="97"/>
        <v>395.55999999999995</v>
      </c>
      <c r="O335" s="10"/>
      <c r="P335" s="9">
        <f t="shared" si="86"/>
        <v>0</v>
      </c>
      <c r="Q335" s="10"/>
      <c r="R335" s="9">
        <f t="shared" si="87"/>
        <v>0</v>
      </c>
      <c r="S335" s="10"/>
      <c r="T335" s="9">
        <f t="shared" si="88"/>
        <v>0</v>
      </c>
      <c r="U335" s="11"/>
      <c r="V335" s="9">
        <f t="shared" si="89"/>
        <v>0</v>
      </c>
      <c r="W335" s="11"/>
      <c r="X335" s="9">
        <f t="shared" si="90"/>
        <v>0</v>
      </c>
      <c r="Y335" s="10"/>
      <c r="Z335" s="9">
        <f t="shared" si="98"/>
        <v>0</v>
      </c>
      <c r="AA335" s="11"/>
      <c r="AB335" s="9">
        <f t="shared" si="99"/>
        <v>0</v>
      </c>
      <c r="AC335" s="11"/>
      <c r="AD335" s="9">
        <f t="shared" si="91"/>
        <v>0</v>
      </c>
      <c r="AE335" s="11"/>
      <c r="AF335" s="9">
        <f t="shared" si="92"/>
        <v>0</v>
      </c>
      <c r="AG335" s="11"/>
      <c r="AH335" s="9">
        <f t="shared" si="93"/>
        <v>0</v>
      </c>
      <c r="AI335" s="11"/>
      <c r="AJ335" s="9">
        <f t="shared" si="101"/>
        <v>0</v>
      </c>
      <c r="AK335" s="11"/>
      <c r="AL335" s="9">
        <f t="shared" si="102"/>
        <v>0</v>
      </c>
      <c r="AM335" s="10"/>
      <c r="AN335" s="12">
        <f t="shared" si="94"/>
        <v>0</v>
      </c>
      <c r="AO335" s="13">
        <f t="shared" si="100"/>
        <v>395.55999999999995</v>
      </c>
    </row>
    <row r="336" spans="1:41" hidden="1" x14ac:dyDescent="0.25">
      <c r="A336" s="14" t="s">
        <v>288</v>
      </c>
      <c r="B336" s="15" t="s">
        <v>315</v>
      </c>
      <c r="C336" s="48" t="s">
        <v>15</v>
      </c>
      <c r="D336" s="60">
        <v>341</v>
      </c>
      <c r="E336" s="70">
        <v>0</v>
      </c>
      <c r="F336" s="9">
        <f t="shared" si="95"/>
        <v>0</v>
      </c>
      <c r="G336" s="69">
        <v>0</v>
      </c>
      <c r="H336" s="9">
        <f t="shared" si="96"/>
        <v>0</v>
      </c>
      <c r="I336" s="10"/>
      <c r="J336" s="9">
        <f t="shared" si="84"/>
        <v>0</v>
      </c>
      <c r="K336" s="11"/>
      <c r="L336" s="9">
        <f t="shared" si="85"/>
        <v>0</v>
      </c>
      <c r="M336" s="10"/>
      <c r="N336" s="9">
        <f t="shared" si="97"/>
        <v>0</v>
      </c>
      <c r="O336" s="10"/>
      <c r="P336" s="9">
        <f t="shared" si="86"/>
        <v>0</v>
      </c>
      <c r="Q336" s="10"/>
      <c r="R336" s="9">
        <f t="shared" si="87"/>
        <v>0</v>
      </c>
      <c r="S336" s="10"/>
      <c r="T336" s="9">
        <f t="shared" si="88"/>
        <v>0</v>
      </c>
      <c r="U336" s="11"/>
      <c r="V336" s="9">
        <f t="shared" si="89"/>
        <v>0</v>
      </c>
      <c r="W336" s="11"/>
      <c r="X336" s="9">
        <f t="shared" si="90"/>
        <v>0</v>
      </c>
      <c r="Y336" s="10"/>
      <c r="Z336" s="9">
        <f t="shared" si="98"/>
        <v>0</v>
      </c>
      <c r="AA336" s="11"/>
      <c r="AB336" s="9">
        <f t="shared" si="99"/>
        <v>0</v>
      </c>
      <c r="AC336" s="11"/>
      <c r="AD336" s="9">
        <f t="shared" si="91"/>
        <v>0</v>
      </c>
      <c r="AE336" s="11"/>
      <c r="AF336" s="9">
        <f t="shared" si="92"/>
        <v>0</v>
      </c>
      <c r="AG336" s="11"/>
      <c r="AH336" s="9">
        <f t="shared" si="93"/>
        <v>0</v>
      </c>
      <c r="AI336" s="11"/>
      <c r="AJ336" s="9">
        <f t="shared" si="101"/>
        <v>0</v>
      </c>
      <c r="AK336" s="11"/>
      <c r="AL336" s="9">
        <f t="shared" si="102"/>
        <v>0</v>
      </c>
      <c r="AM336" s="10"/>
      <c r="AN336" s="12">
        <f t="shared" si="94"/>
        <v>0</v>
      </c>
      <c r="AO336" s="13">
        <f t="shared" si="100"/>
        <v>0</v>
      </c>
    </row>
    <row r="337" spans="1:41" hidden="1" x14ac:dyDescent="0.25">
      <c r="A337" s="14" t="s">
        <v>288</v>
      </c>
      <c r="B337" s="15" t="s">
        <v>316</v>
      </c>
      <c r="C337" s="48" t="s">
        <v>15</v>
      </c>
      <c r="D337" s="60">
        <v>341</v>
      </c>
      <c r="E337" s="70">
        <v>0</v>
      </c>
      <c r="F337" s="9">
        <f t="shared" si="95"/>
        <v>0</v>
      </c>
      <c r="G337" s="69">
        <v>0</v>
      </c>
      <c r="H337" s="9">
        <f t="shared" si="96"/>
        <v>0</v>
      </c>
      <c r="I337" s="10"/>
      <c r="J337" s="9">
        <f t="shared" si="84"/>
        <v>0</v>
      </c>
      <c r="K337" s="11"/>
      <c r="L337" s="9">
        <f t="shared" si="85"/>
        <v>0</v>
      </c>
      <c r="M337" s="10"/>
      <c r="N337" s="9">
        <f t="shared" si="97"/>
        <v>0</v>
      </c>
      <c r="O337" s="72">
        <f>1+1</f>
        <v>2</v>
      </c>
      <c r="P337" s="9">
        <f t="shared" si="86"/>
        <v>791.11999999999989</v>
      </c>
      <c r="Q337" s="10"/>
      <c r="R337" s="9">
        <f t="shared" si="87"/>
        <v>0</v>
      </c>
      <c r="S337" s="10"/>
      <c r="T337" s="9">
        <f t="shared" si="88"/>
        <v>0</v>
      </c>
      <c r="U337" s="11"/>
      <c r="V337" s="9">
        <f t="shared" si="89"/>
        <v>0</v>
      </c>
      <c r="W337" s="11"/>
      <c r="X337" s="9">
        <f t="shared" si="90"/>
        <v>0</v>
      </c>
      <c r="Y337" s="10"/>
      <c r="Z337" s="9">
        <f t="shared" si="98"/>
        <v>0</v>
      </c>
      <c r="AA337" s="11"/>
      <c r="AB337" s="9">
        <f t="shared" si="99"/>
        <v>0</v>
      </c>
      <c r="AC337" s="11"/>
      <c r="AD337" s="9">
        <f t="shared" si="91"/>
        <v>0</v>
      </c>
      <c r="AE337" s="11"/>
      <c r="AF337" s="9">
        <f t="shared" si="92"/>
        <v>0</v>
      </c>
      <c r="AG337" s="11"/>
      <c r="AH337" s="9">
        <f t="shared" si="93"/>
        <v>0</v>
      </c>
      <c r="AI337" s="11"/>
      <c r="AJ337" s="9">
        <f t="shared" si="101"/>
        <v>0</v>
      </c>
      <c r="AK337" s="11"/>
      <c r="AL337" s="9">
        <f t="shared" si="102"/>
        <v>0</v>
      </c>
      <c r="AM337" s="10"/>
      <c r="AN337" s="12">
        <f t="shared" si="94"/>
        <v>0</v>
      </c>
      <c r="AO337" s="13">
        <f t="shared" si="100"/>
        <v>791.11999999999989</v>
      </c>
    </row>
    <row r="338" spans="1:41" hidden="1" x14ac:dyDescent="0.25">
      <c r="A338" s="14" t="s">
        <v>288</v>
      </c>
      <c r="B338" s="15" t="s">
        <v>318</v>
      </c>
      <c r="C338" s="48" t="s">
        <v>15</v>
      </c>
      <c r="D338" s="60">
        <v>341</v>
      </c>
      <c r="E338" s="70">
        <v>0</v>
      </c>
      <c r="F338" s="9">
        <f t="shared" si="95"/>
        <v>0</v>
      </c>
      <c r="G338" s="69">
        <v>0</v>
      </c>
      <c r="H338" s="9">
        <f t="shared" si="96"/>
        <v>0</v>
      </c>
      <c r="I338" s="10"/>
      <c r="J338" s="9">
        <f t="shared" si="84"/>
        <v>0</v>
      </c>
      <c r="K338" s="11"/>
      <c r="L338" s="9">
        <f t="shared" si="85"/>
        <v>0</v>
      </c>
      <c r="M338" s="84">
        <v>2</v>
      </c>
      <c r="N338" s="9">
        <f t="shared" si="97"/>
        <v>791.11999999999989</v>
      </c>
      <c r="O338" s="72">
        <v>1</v>
      </c>
      <c r="P338" s="9">
        <f t="shared" si="86"/>
        <v>395.55999999999995</v>
      </c>
      <c r="Q338" s="10"/>
      <c r="R338" s="9">
        <f t="shared" si="87"/>
        <v>0</v>
      </c>
      <c r="S338" s="10"/>
      <c r="T338" s="9">
        <f t="shared" si="88"/>
        <v>0</v>
      </c>
      <c r="U338" s="11"/>
      <c r="V338" s="9">
        <f t="shared" si="89"/>
        <v>0</v>
      </c>
      <c r="W338" s="11"/>
      <c r="X338" s="9">
        <f t="shared" si="90"/>
        <v>0</v>
      </c>
      <c r="Y338" s="10"/>
      <c r="Z338" s="9">
        <f t="shared" si="98"/>
        <v>0</v>
      </c>
      <c r="AA338" s="11"/>
      <c r="AB338" s="9">
        <f t="shared" si="99"/>
        <v>0</v>
      </c>
      <c r="AC338" s="11"/>
      <c r="AD338" s="9">
        <f t="shared" si="91"/>
        <v>0</v>
      </c>
      <c r="AE338" s="11"/>
      <c r="AF338" s="9">
        <f t="shared" si="92"/>
        <v>0</v>
      </c>
      <c r="AG338" s="11"/>
      <c r="AH338" s="9">
        <f t="shared" si="93"/>
        <v>0</v>
      </c>
      <c r="AI338" s="11"/>
      <c r="AJ338" s="9">
        <f t="shared" si="101"/>
        <v>0</v>
      </c>
      <c r="AK338" s="11"/>
      <c r="AL338" s="9">
        <f t="shared" si="102"/>
        <v>0</v>
      </c>
      <c r="AM338" s="10"/>
      <c r="AN338" s="12">
        <f t="shared" si="94"/>
        <v>0</v>
      </c>
      <c r="AO338" s="13">
        <f t="shared" si="100"/>
        <v>1186.6799999999998</v>
      </c>
    </row>
    <row r="339" spans="1:41" hidden="1" x14ac:dyDescent="0.25">
      <c r="A339" s="14" t="s">
        <v>288</v>
      </c>
      <c r="B339" s="15" t="s">
        <v>317</v>
      </c>
      <c r="C339" s="48" t="s">
        <v>15</v>
      </c>
      <c r="D339" s="60">
        <v>341</v>
      </c>
      <c r="E339" s="70">
        <v>0</v>
      </c>
      <c r="F339" s="9">
        <f t="shared" si="95"/>
        <v>0</v>
      </c>
      <c r="G339" s="69">
        <v>0</v>
      </c>
      <c r="H339" s="9">
        <f t="shared" si="96"/>
        <v>0</v>
      </c>
      <c r="I339" s="10"/>
      <c r="J339" s="9">
        <f t="shared" si="84"/>
        <v>0</v>
      </c>
      <c r="K339" s="11"/>
      <c r="L339" s="9">
        <f t="shared" si="85"/>
        <v>0</v>
      </c>
      <c r="M339" s="10"/>
      <c r="N339" s="9">
        <f t="shared" si="97"/>
        <v>0</v>
      </c>
      <c r="O339" s="10"/>
      <c r="P339" s="9">
        <f t="shared" si="86"/>
        <v>0</v>
      </c>
      <c r="Q339" s="10"/>
      <c r="R339" s="9">
        <f t="shared" si="87"/>
        <v>0</v>
      </c>
      <c r="S339" s="10"/>
      <c r="T339" s="9">
        <f t="shared" si="88"/>
        <v>0</v>
      </c>
      <c r="U339" s="11"/>
      <c r="V339" s="9">
        <f t="shared" si="89"/>
        <v>0</v>
      </c>
      <c r="W339" s="11"/>
      <c r="X339" s="9">
        <f t="shared" si="90"/>
        <v>0</v>
      </c>
      <c r="Y339" s="10"/>
      <c r="Z339" s="9">
        <f t="shared" si="98"/>
        <v>0</v>
      </c>
      <c r="AA339" s="11"/>
      <c r="AB339" s="9">
        <f t="shared" si="99"/>
        <v>0</v>
      </c>
      <c r="AC339" s="11"/>
      <c r="AD339" s="9">
        <f t="shared" si="91"/>
        <v>0</v>
      </c>
      <c r="AE339" s="11"/>
      <c r="AF339" s="9">
        <f t="shared" si="92"/>
        <v>0</v>
      </c>
      <c r="AG339" s="11"/>
      <c r="AH339" s="9">
        <f t="shared" si="93"/>
        <v>0</v>
      </c>
      <c r="AI339" s="11"/>
      <c r="AJ339" s="9">
        <f t="shared" si="101"/>
        <v>0</v>
      </c>
      <c r="AK339" s="11"/>
      <c r="AL339" s="9">
        <f t="shared" si="102"/>
        <v>0</v>
      </c>
      <c r="AM339" s="10"/>
      <c r="AN339" s="12">
        <f t="shared" si="94"/>
        <v>0</v>
      </c>
      <c r="AO339" s="13">
        <f t="shared" si="100"/>
        <v>0</v>
      </c>
    </row>
    <row r="340" spans="1:41" hidden="1" x14ac:dyDescent="0.25">
      <c r="A340" s="14" t="s">
        <v>288</v>
      </c>
      <c r="B340" s="15" t="s">
        <v>319</v>
      </c>
      <c r="C340" s="48" t="s">
        <v>15</v>
      </c>
      <c r="D340" s="60">
        <v>341</v>
      </c>
      <c r="E340" s="70">
        <v>1</v>
      </c>
      <c r="F340" s="9">
        <f t="shared" si="95"/>
        <v>341</v>
      </c>
      <c r="G340" s="69">
        <v>0</v>
      </c>
      <c r="H340" s="9">
        <f t="shared" si="96"/>
        <v>0</v>
      </c>
      <c r="I340" s="10"/>
      <c r="J340" s="9">
        <f t="shared" si="84"/>
        <v>0</v>
      </c>
      <c r="K340" s="11"/>
      <c r="L340" s="9">
        <f t="shared" si="85"/>
        <v>0</v>
      </c>
      <c r="M340" s="10"/>
      <c r="N340" s="9">
        <f t="shared" si="97"/>
        <v>0</v>
      </c>
      <c r="O340" s="10"/>
      <c r="P340" s="9">
        <f t="shared" si="86"/>
        <v>0</v>
      </c>
      <c r="Q340" s="10"/>
      <c r="R340" s="9">
        <f t="shared" si="87"/>
        <v>0</v>
      </c>
      <c r="S340" s="10"/>
      <c r="T340" s="9">
        <f t="shared" si="88"/>
        <v>0</v>
      </c>
      <c r="U340" s="11"/>
      <c r="V340" s="9">
        <f t="shared" si="89"/>
        <v>0</v>
      </c>
      <c r="W340" s="11"/>
      <c r="X340" s="9">
        <f t="shared" si="90"/>
        <v>0</v>
      </c>
      <c r="Y340" s="10"/>
      <c r="Z340" s="9">
        <f t="shared" si="98"/>
        <v>0</v>
      </c>
      <c r="AA340" s="11"/>
      <c r="AB340" s="9">
        <f t="shared" si="99"/>
        <v>0</v>
      </c>
      <c r="AC340" s="11"/>
      <c r="AD340" s="9">
        <f t="shared" si="91"/>
        <v>0</v>
      </c>
      <c r="AE340" s="11"/>
      <c r="AF340" s="9">
        <f t="shared" si="92"/>
        <v>0</v>
      </c>
      <c r="AG340" s="11"/>
      <c r="AH340" s="9">
        <f t="shared" si="93"/>
        <v>0</v>
      </c>
      <c r="AI340" s="11"/>
      <c r="AJ340" s="9">
        <f t="shared" si="101"/>
        <v>0</v>
      </c>
      <c r="AK340" s="11"/>
      <c r="AL340" s="9">
        <f t="shared" si="102"/>
        <v>0</v>
      </c>
      <c r="AM340" s="10"/>
      <c r="AN340" s="12">
        <f t="shared" si="94"/>
        <v>0</v>
      </c>
      <c r="AO340" s="13">
        <f t="shared" si="100"/>
        <v>341</v>
      </c>
    </row>
    <row r="341" spans="1:41" hidden="1" x14ac:dyDescent="0.25">
      <c r="A341" s="14" t="s">
        <v>288</v>
      </c>
      <c r="B341" s="15" t="s">
        <v>320</v>
      </c>
      <c r="C341" s="48" t="s">
        <v>15</v>
      </c>
      <c r="D341" s="60">
        <v>341</v>
      </c>
      <c r="E341" s="70">
        <v>0</v>
      </c>
      <c r="F341" s="9">
        <f t="shared" si="95"/>
        <v>0</v>
      </c>
      <c r="G341" s="69">
        <v>0</v>
      </c>
      <c r="H341" s="9">
        <f t="shared" si="96"/>
        <v>0</v>
      </c>
      <c r="I341" s="10"/>
      <c r="J341" s="9">
        <f t="shared" ref="J341:J411" si="103">(I341*D341)*1.16</f>
        <v>0</v>
      </c>
      <c r="K341" s="11"/>
      <c r="L341" s="9">
        <f t="shared" ref="L341:L411" si="104">(K341*D341)*1.16</f>
        <v>0</v>
      </c>
      <c r="M341" s="10"/>
      <c r="N341" s="9">
        <f t="shared" si="97"/>
        <v>0</v>
      </c>
      <c r="O341" s="10"/>
      <c r="P341" s="9">
        <f t="shared" ref="P341:P411" si="105">(O341*D341)*1.16</f>
        <v>0</v>
      </c>
      <c r="Q341" s="10"/>
      <c r="R341" s="9">
        <f t="shared" ref="R341:R411" si="106">(Q341*D341)*1.16</f>
        <v>0</v>
      </c>
      <c r="S341" s="10"/>
      <c r="T341" s="9">
        <f t="shared" ref="T341:T411" si="107">(S341*D341)*1.16</f>
        <v>0</v>
      </c>
      <c r="U341" s="11"/>
      <c r="V341" s="9">
        <f t="shared" ref="V341:V411" si="108">(U341*D341)*1.16</f>
        <v>0</v>
      </c>
      <c r="W341" s="11"/>
      <c r="X341" s="9">
        <f t="shared" ref="X341:X411" si="109">(W341*D341)*1.16</f>
        <v>0</v>
      </c>
      <c r="Y341" s="10"/>
      <c r="Z341" s="9">
        <f t="shared" si="98"/>
        <v>0</v>
      </c>
      <c r="AA341" s="11"/>
      <c r="AB341" s="9">
        <f t="shared" si="99"/>
        <v>0</v>
      </c>
      <c r="AC341" s="11"/>
      <c r="AD341" s="9">
        <f t="shared" ref="AD341:AD411" si="110">(AC341*D341)*1.16</f>
        <v>0</v>
      </c>
      <c r="AE341" s="11"/>
      <c r="AF341" s="9">
        <f t="shared" ref="AF341:AF411" si="111">(AE341*D341)*1.16</f>
        <v>0</v>
      </c>
      <c r="AG341" s="11"/>
      <c r="AH341" s="9">
        <f t="shared" ref="AH341:AH411" si="112">(AG341*D341)*1.16</f>
        <v>0</v>
      </c>
      <c r="AI341" s="11"/>
      <c r="AJ341" s="9">
        <f t="shared" si="101"/>
        <v>0</v>
      </c>
      <c r="AK341" s="11"/>
      <c r="AL341" s="9">
        <f t="shared" si="102"/>
        <v>0</v>
      </c>
      <c r="AM341" s="10"/>
      <c r="AN341" s="12">
        <f t="shared" ref="AN341:AN411" si="113">(AM341*D341)*1.16</f>
        <v>0</v>
      </c>
      <c r="AO341" s="13">
        <f t="shared" si="100"/>
        <v>0</v>
      </c>
    </row>
    <row r="342" spans="1:41" hidden="1" x14ac:dyDescent="0.25">
      <c r="A342" s="14" t="s">
        <v>288</v>
      </c>
      <c r="B342" s="15" t="s">
        <v>322</v>
      </c>
      <c r="C342" s="48" t="s">
        <v>15</v>
      </c>
      <c r="D342" s="60">
        <v>341</v>
      </c>
      <c r="E342" s="70">
        <v>0</v>
      </c>
      <c r="F342" s="9">
        <f t="shared" ref="F342:F412" si="114">D342*E342</f>
        <v>0</v>
      </c>
      <c r="G342" s="69">
        <v>0</v>
      </c>
      <c r="H342" s="9">
        <f t="shared" ref="H342:H412" si="115">D342*G342</f>
        <v>0</v>
      </c>
      <c r="I342" s="10"/>
      <c r="J342" s="9">
        <f t="shared" si="103"/>
        <v>0</v>
      </c>
      <c r="K342" s="11"/>
      <c r="L342" s="9">
        <f t="shared" si="104"/>
        <v>0</v>
      </c>
      <c r="M342" s="10"/>
      <c r="N342" s="9">
        <f t="shared" ref="N342:N412" si="116">(M342*D342)*1.16</f>
        <v>0</v>
      </c>
      <c r="O342" s="10"/>
      <c r="P342" s="9">
        <f t="shared" si="105"/>
        <v>0</v>
      </c>
      <c r="Q342" s="10"/>
      <c r="R342" s="9">
        <f t="shared" si="106"/>
        <v>0</v>
      </c>
      <c r="S342" s="10"/>
      <c r="T342" s="9">
        <f t="shared" si="107"/>
        <v>0</v>
      </c>
      <c r="U342" s="11"/>
      <c r="V342" s="9">
        <f t="shared" si="108"/>
        <v>0</v>
      </c>
      <c r="W342" s="11"/>
      <c r="X342" s="9">
        <f t="shared" si="109"/>
        <v>0</v>
      </c>
      <c r="Y342" s="10"/>
      <c r="Z342" s="9">
        <f t="shared" ref="Z342:Z412" si="117">(Y342*D342)*1.16</f>
        <v>0</v>
      </c>
      <c r="AA342" s="11"/>
      <c r="AB342" s="9">
        <f t="shared" ref="AB342:AB412" si="118">(AA342*D342)*1.16</f>
        <v>0</v>
      </c>
      <c r="AC342" s="11"/>
      <c r="AD342" s="9">
        <f t="shared" si="110"/>
        <v>0</v>
      </c>
      <c r="AE342" s="11"/>
      <c r="AF342" s="9">
        <f t="shared" si="111"/>
        <v>0</v>
      </c>
      <c r="AG342" s="71">
        <v>1</v>
      </c>
      <c r="AH342" s="9">
        <f t="shared" si="112"/>
        <v>395.55999999999995</v>
      </c>
      <c r="AI342" s="11"/>
      <c r="AJ342" s="9">
        <f t="shared" si="101"/>
        <v>0</v>
      </c>
      <c r="AK342" s="11"/>
      <c r="AL342" s="9">
        <f t="shared" si="102"/>
        <v>0</v>
      </c>
      <c r="AM342" s="10"/>
      <c r="AN342" s="12">
        <f t="shared" si="113"/>
        <v>0</v>
      </c>
      <c r="AO342" s="13">
        <f t="shared" ref="AO342:AO412" si="119">F342+H342+J342+L342+N342+P342+R342+T342+V342+X342+Z342+AB342+AD342+AF342+AH342+AL342+AN342</f>
        <v>395.55999999999995</v>
      </c>
    </row>
    <row r="343" spans="1:41" hidden="1" x14ac:dyDescent="0.25">
      <c r="A343" s="14" t="s">
        <v>288</v>
      </c>
      <c r="B343" s="15" t="s">
        <v>321</v>
      </c>
      <c r="C343" s="48" t="s">
        <v>15</v>
      </c>
      <c r="D343" s="60">
        <v>341</v>
      </c>
      <c r="E343" s="70">
        <v>0</v>
      </c>
      <c r="F343" s="9">
        <f t="shared" si="114"/>
        <v>0</v>
      </c>
      <c r="G343" s="69">
        <v>0</v>
      </c>
      <c r="H343" s="9">
        <f t="shared" si="115"/>
        <v>0</v>
      </c>
      <c r="I343" s="10"/>
      <c r="J343" s="9">
        <f t="shared" si="103"/>
        <v>0</v>
      </c>
      <c r="K343" s="11"/>
      <c r="L343" s="9">
        <f t="shared" si="104"/>
        <v>0</v>
      </c>
      <c r="M343" s="10"/>
      <c r="N343" s="9">
        <f t="shared" si="116"/>
        <v>0</v>
      </c>
      <c r="O343" s="10"/>
      <c r="P343" s="9">
        <f t="shared" si="105"/>
        <v>0</v>
      </c>
      <c r="Q343" s="10"/>
      <c r="R343" s="9">
        <f t="shared" si="106"/>
        <v>0</v>
      </c>
      <c r="S343" s="10"/>
      <c r="T343" s="9">
        <f t="shared" si="107"/>
        <v>0</v>
      </c>
      <c r="U343" s="11"/>
      <c r="V343" s="9">
        <f t="shared" si="108"/>
        <v>0</v>
      </c>
      <c r="W343" s="11"/>
      <c r="X343" s="9">
        <f t="shared" si="109"/>
        <v>0</v>
      </c>
      <c r="Y343" s="10"/>
      <c r="Z343" s="9">
        <f t="shared" si="117"/>
        <v>0</v>
      </c>
      <c r="AA343" s="11"/>
      <c r="AB343" s="9">
        <f t="shared" si="118"/>
        <v>0</v>
      </c>
      <c r="AC343" s="11"/>
      <c r="AD343" s="9">
        <f t="shared" si="110"/>
        <v>0</v>
      </c>
      <c r="AE343" s="11"/>
      <c r="AF343" s="9">
        <f t="shared" si="111"/>
        <v>0</v>
      </c>
      <c r="AG343" s="71">
        <v>1</v>
      </c>
      <c r="AH343" s="9">
        <f t="shared" si="112"/>
        <v>395.55999999999995</v>
      </c>
      <c r="AI343" s="11"/>
      <c r="AJ343" s="9">
        <f t="shared" si="101"/>
        <v>0</v>
      </c>
      <c r="AK343" s="11"/>
      <c r="AL343" s="9">
        <f t="shared" si="102"/>
        <v>0</v>
      </c>
      <c r="AM343" s="10"/>
      <c r="AN343" s="12">
        <f t="shared" si="113"/>
        <v>0</v>
      </c>
      <c r="AO343" s="13">
        <f t="shared" si="119"/>
        <v>395.55999999999995</v>
      </c>
    </row>
    <row r="344" spans="1:41" hidden="1" x14ac:dyDescent="0.25">
      <c r="A344" s="14" t="s">
        <v>288</v>
      </c>
      <c r="B344" s="15" t="s">
        <v>323</v>
      </c>
      <c r="C344" s="48" t="s">
        <v>15</v>
      </c>
      <c r="D344" s="60">
        <v>341</v>
      </c>
      <c r="E344" s="70">
        <v>0</v>
      </c>
      <c r="F344" s="9">
        <f t="shared" si="114"/>
        <v>0</v>
      </c>
      <c r="G344" s="69">
        <v>0</v>
      </c>
      <c r="H344" s="9">
        <f t="shared" si="115"/>
        <v>0</v>
      </c>
      <c r="I344" s="10"/>
      <c r="J344" s="9">
        <f t="shared" si="103"/>
        <v>0</v>
      </c>
      <c r="K344" s="11"/>
      <c r="L344" s="9">
        <f t="shared" si="104"/>
        <v>0</v>
      </c>
      <c r="M344" s="10"/>
      <c r="N344" s="9">
        <f t="shared" si="116"/>
        <v>0</v>
      </c>
      <c r="O344" s="10"/>
      <c r="P344" s="9">
        <f t="shared" si="105"/>
        <v>0</v>
      </c>
      <c r="Q344" s="10"/>
      <c r="R344" s="9">
        <f t="shared" si="106"/>
        <v>0</v>
      </c>
      <c r="S344" s="10"/>
      <c r="T344" s="9">
        <f t="shared" si="107"/>
        <v>0</v>
      </c>
      <c r="U344" s="11"/>
      <c r="V344" s="9">
        <f t="shared" si="108"/>
        <v>0</v>
      </c>
      <c r="W344" s="11"/>
      <c r="X344" s="9">
        <f t="shared" si="109"/>
        <v>0</v>
      </c>
      <c r="Y344" s="10"/>
      <c r="Z344" s="9">
        <f t="shared" si="117"/>
        <v>0</v>
      </c>
      <c r="AA344" s="11"/>
      <c r="AB344" s="9">
        <f t="shared" si="118"/>
        <v>0</v>
      </c>
      <c r="AC344" s="11"/>
      <c r="AD344" s="9">
        <f t="shared" si="110"/>
        <v>0</v>
      </c>
      <c r="AE344" s="11"/>
      <c r="AF344" s="9">
        <f t="shared" si="111"/>
        <v>0</v>
      </c>
      <c r="AG344" s="11"/>
      <c r="AH344" s="9">
        <f t="shared" si="112"/>
        <v>0</v>
      </c>
      <c r="AI344" s="11"/>
      <c r="AJ344" s="9">
        <f t="shared" si="101"/>
        <v>0</v>
      </c>
      <c r="AK344" s="11"/>
      <c r="AL344" s="9">
        <f t="shared" si="102"/>
        <v>0</v>
      </c>
      <c r="AM344" s="10"/>
      <c r="AN344" s="12">
        <f t="shared" si="113"/>
        <v>0</v>
      </c>
      <c r="AO344" s="13">
        <f t="shared" si="119"/>
        <v>0</v>
      </c>
    </row>
    <row r="345" spans="1:41" hidden="1" x14ac:dyDescent="0.25">
      <c r="A345" s="14" t="s">
        <v>288</v>
      </c>
      <c r="B345" s="15" t="s">
        <v>324</v>
      </c>
      <c r="C345" s="48" t="s">
        <v>15</v>
      </c>
      <c r="D345" s="60">
        <v>341</v>
      </c>
      <c r="E345" s="70">
        <v>0</v>
      </c>
      <c r="F345" s="9">
        <f t="shared" si="114"/>
        <v>0</v>
      </c>
      <c r="G345" s="69">
        <v>0</v>
      </c>
      <c r="H345" s="9">
        <f t="shared" si="115"/>
        <v>0</v>
      </c>
      <c r="I345" s="10"/>
      <c r="J345" s="9">
        <f t="shared" si="103"/>
        <v>0</v>
      </c>
      <c r="K345" s="11"/>
      <c r="L345" s="9">
        <f t="shared" si="104"/>
        <v>0</v>
      </c>
      <c r="M345" s="10"/>
      <c r="N345" s="9">
        <f t="shared" si="116"/>
        <v>0</v>
      </c>
      <c r="O345" s="10"/>
      <c r="P345" s="9">
        <f t="shared" si="105"/>
        <v>0</v>
      </c>
      <c r="Q345" s="10"/>
      <c r="R345" s="9">
        <f t="shared" si="106"/>
        <v>0</v>
      </c>
      <c r="S345" s="10"/>
      <c r="T345" s="9">
        <f t="shared" si="107"/>
        <v>0</v>
      </c>
      <c r="U345" s="11"/>
      <c r="V345" s="9">
        <f t="shared" si="108"/>
        <v>0</v>
      </c>
      <c r="W345" s="11"/>
      <c r="X345" s="9">
        <f t="shared" si="109"/>
        <v>0</v>
      </c>
      <c r="Y345" s="10"/>
      <c r="Z345" s="9">
        <f t="shared" si="117"/>
        <v>0</v>
      </c>
      <c r="AA345" s="11"/>
      <c r="AB345" s="9">
        <f t="shared" si="118"/>
        <v>0</v>
      </c>
      <c r="AC345" s="11"/>
      <c r="AD345" s="9">
        <f t="shared" si="110"/>
        <v>0</v>
      </c>
      <c r="AE345" s="11"/>
      <c r="AF345" s="9">
        <f t="shared" si="111"/>
        <v>0</v>
      </c>
      <c r="AG345" s="11"/>
      <c r="AH345" s="9">
        <f t="shared" si="112"/>
        <v>0</v>
      </c>
      <c r="AI345" s="11"/>
      <c r="AJ345" s="9">
        <f t="shared" si="101"/>
        <v>0</v>
      </c>
      <c r="AK345" s="11"/>
      <c r="AL345" s="9">
        <f t="shared" si="102"/>
        <v>0</v>
      </c>
      <c r="AM345" s="10"/>
      <c r="AN345" s="12">
        <f t="shared" si="113"/>
        <v>0</v>
      </c>
      <c r="AO345" s="13">
        <f t="shared" si="119"/>
        <v>0</v>
      </c>
    </row>
    <row r="346" spans="1:41" hidden="1" x14ac:dyDescent="0.25">
      <c r="A346" s="14" t="s">
        <v>288</v>
      </c>
      <c r="B346" s="15" t="s">
        <v>326</v>
      </c>
      <c r="C346" s="48" t="s">
        <v>15</v>
      </c>
      <c r="D346" s="60">
        <v>341</v>
      </c>
      <c r="E346" s="70">
        <v>0</v>
      </c>
      <c r="F346" s="9">
        <f t="shared" si="114"/>
        <v>0</v>
      </c>
      <c r="G346" s="69">
        <v>0</v>
      </c>
      <c r="H346" s="9">
        <f t="shared" si="115"/>
        <v>0</v>
      </c>
      <c r="I346" s="10"/>
      <c r="J346" s="9">
        <f t="shared" si="103"/>
        <v>0</v>
      </c>
      <c r="K346" s="11"/>
      <c r="L346" s="9">
        <f t="shared" si="104"/>
        <v>0</v>
      </c>
      <c r="M346" s="10"/>
      <c r="N346" s="9">
        <f t="shared" si="116"/>
        <v>0</v>
      </c>
      <c r="O346" s="10"/>
      <c r="P346" s="9">
        <f t="shared" si="105"/>
        <v>0</v>
      </c>
      <c r="Q346" s="10"/>
      <c r="R346" s="9">
        <f t="shared" si="106"/>
        <v>0</v>
      </c>
      <c r="S346" s="10"/>
      <c r="T346" s="9">
        <f t="shared" si="107"/>
        <v>0</v>
      </c>
      <c r="U346" s="11"/>
      <c r="V346" s="9">
        <f t="shared" si="108"/>
        <v>0</v>
      </c>
      <c r="W346" s="11"/>
      <c r="X346" s="9">
        <f t="shared" si="109"/>
        <v>0</v>
      </c>
      <c r="Y346" s="10"/>
      <c r="Z346" s="9">
        <f t="shared" si="117"/>
        <v>0</v>
      </c>
      <c r="AA346" s="11"/>
      <c r="AB346" s="9">
        <f t="shared" si="118"/>
        <v>0</v>
      </c>
      <c r="AC346" s="11"/>
      <c r="AD346" s="9">
        <f t="shared" si="110"/>
        <v>0</v>
      </c>
      <c r="AE346" s="11"/>
      <c r="AF346" s="9">
        <f t="shared" si="111"/>
        <v>0</v>
      </c>
      <c r="AG346" s="11"/>
      <c r="AH346" s="9">
        <f t="shared" si="112"/>
        <v>0</v>
      </c>
      <c r="AI346" s="11"/>
      <c r="AJ346" s="9">
        <f t="shared" si="101"/>
        <v>0</v>
      </c>
      <c r="AK346" s="11"/>
      <c r="AL346" s="9">
        <f t="shared" si="102"/>
        <v>0</v>
      </c>
      <c r="AM346" s="10"/>
      <c r="AN346" s="12">
        <f t="shared" si="113"/>
        <v>0</v>
      </c>
      <c r="AO346" s="13">
        <f t="shared" si="119"/>
        <v>0</v>
      </c>
    </row>
    <row r="347" spans="1:41" hidden="1" x14ac:dyDescent="0.25">
      <c r="A347" s="14" t="s">
        <v>288</v>
      </c>
      <c r="B347" s="15" t="s">
        <v>325</v>
      </c>
      <c r="C347" s="48" t="s">
        <v>15</v>
      </c>
      <c r="D347" s="60">
        <v>341</v>
      </c>
      <c r="E347" s="70">
        <v>0</v>
      </c>
      <c r="F347" s="9">
        <f t="shared" si="114"/>
        <v>0</v>
      </c>
      <c r="G347" s="69">
        <v>0</v>
      </c>
      <c r="H347" s="9">
        <f t="shared" si="115"/>
        <v>0</v>
      </c>
      <c r="I347" s="10"/>
      <c r="J347" s="9">
        <f t="shared" si="103"/>
        <v>0</v>
      </c>
      <c r="K347" s="11"/>
      <c r="L347" s="9">
        <f t="shared" si="104"/>
        <v>0</v>
      </c>
      <c r="M347" s="10"/>
      <c r="N347" s="9">
        <f t="shared" si="116"/>
        <v>0</v>
      </c>
      <c r="O347" s="10"/>
      <c r="P347" s="9">
        <f t="shared" si="105"/>
        <v>0</v>
      </c>
      <c r="Q347" s="10"/>
      <c r="R347" s="9">
        <f t="shared" si="106"/>
        <v>0</v>
      </c>
      <c r="S347" s="10"/>
      <c r="T347" s="9">
        <f t="shared" si="107"/>
        <v>0</v>
      </c>
      <c r="U347" s="11"/>
      <c r="V347" s="9">
        <f t="shared" si="108"/>
        <v>0</v>
      </c>
      <c r="W347" s="11"/>
      <c r="X347" s="9">
        <f t="shared" si="109"/>
        <v>0</v>
      </c>
      <c r="Y347" s="10"/>
      <c r="Z347" s="9">
        <f t="shared" si="117"/>
        <v>0</v>
      </c>
      <c r="AA347" s="11"/>
      <c r="AB347" s="9">
        <f t="shared" si="118"/>
        <v>0</v>
      </c>
      <c r="AC347" s="11"/>
      <c r="AD347" s="9">
        <f t="shared" si="110"/>
        <v>0</v>
      </c>
      <c r="AE347" s="11"/>
      <c r="AF347" s="9">
        <f t="shared" si="111"/>
        <v>0</v>
      </c>
      <c r="AG347" s="11"/>
      <c r="AH347" s="9">
        <f t="shared" si="112"/>
        <v>0</v>
      </c>
      <c r="AI347" s="11"/>
      <c r="AJ347" s="9">
        <f t="shared" si="101"/>
        <v>0</v>
      </c>
      <c r="AK347" s="11"/>
      <c r="AL347" s="9">
        <f t="shared" si="102"/>
        <v>0</v>
      </c>
      <c r="AM347" s="10"/>
      <c r="AN347" s="12">
        <f t="shared" si="113"/>
        <v>0</v>
      </c>
      <c r="AO347" s="13">
        <f t="shared" si="119"/>
        <v>0</v>
      </c>
    </row>
    <row r="348" spans="1:41" hidden="1" x14ac:dyDescent="0.25">
      <c r="A348" s="14" t="s">
        <v>288</v>
      </c>
      <c r="B348" s="15" t="s">
        <v>327</v>
      </c>
      <c r="C348" s="48" t="s">
        <v>15</v>
      </c>
      <c r="D348" s="60">
        <v>341</v>
      </c>
      <c r="E348" s="70">
        <v>0</v>
      </c>
      <c r="F348" s="9">
        <f t="shared" si="114"/>
        <v>0</v>
      </c>
      <c r="G348" s="69">
        <v>0</v>
      </c>
      <c r="H348" s="9">
        <f t="shared" si="115"/>
        <v>0</v>
      </c>
      <c r="I348" s="10"/>
      <c r="J348" s="9">
        <f t="shared" si="103"/>
        <v>0</v>
      </c>
      <c r="K348" s="11"/>
      <c r="L348" s="9">
        <f t="shared" si="104"/>
        <v>0</v>
      </c>
      <c r="M348" s="10"/>
      <c r="N348" s="9">
        <f t="shared" si="116"/>
        <v>0</v>
      </c>
      <c r="O348" s="10"/>
      <c r="P348" s="9">
        <f t="shared" si="105"/>
        <v>0</v>
      </c>
      <c r="Q348" s="10"/>
      <c r="R348" s="9">
        <f t="shared" si="106"/>
        <v>0</v>
      </c>
      <c r="S348" s="10"/>
      <c r="T348" s="9">
        <f t="shared" si="107"/>
        <v>0</v>
      </c>
      <c r="U348" s="11"/>
      <c r="V348" s="9">
        <f t="shared" si="108"/>
        <v>0</v>
      </c>
      <c r="W348" s="11"/>
      <c r="X348" s="9">
        <f t="shared" si="109"/>
        <v>0</v>
      </c>
      <c r="Y348" s="10"/>
      <c r="Z348" s="9">
        <f t="shared" si="117"/>
        <v>0</v>
      </c>
      <c r="AA348" s="11"/>
      <c r="AB348" s="9">
        <f t="shared" si="118"/>
        <v>0</v>
      </c>
      <c r="AC348" s="11"/>
      <c r="AD348" s="9">
        <f t="shared" si="110"/>
        <v>0</v>
      </c>
      <c r="AE348" s="11"/>
      <c r="AF348" s="9">
        <f t="shared" si="111"/>
        <v>0</v>
      </c>
      <c r="AG348" s="11"/>
      <c r="AH348" s="9">
        <f t="shared" si="112"/>
        <v>0</v>
      </c>
      <c r="AI348" s="11"/>
      <c r="AJ348" s="9">
        <f t="shared" si="101"/>
        <v>0</v>
      </c>
      <c r="AK348" s="11"/>
      <c r="AL348" s="9">
        <f t="shared" si="102"/>
        <v>0</v>
      </c>
      <c r="AM348" s="10"/>
      <c r="AN348" s="12">
        <f t="shared" si="113"/>
        <v>0</v>
      </c>
      <c r="AO348" s="13">
        <f t="shared" si="119"/>
        <v>0</v>
      </c>
    </row>
    <row r="349" spans="1:41" hidden="1" x14ac:dyDescent="0.25">
      <c r="A349" s="14" t="s">
        <v>288</v>
      </c>
      <c r="B349" s="15" t="s">
        <v>471</v>
      </c>
      <c r="C349" s="48" t="s">
        <v>15</v>
      </c>
      <c r="D349" s="60">
        <v>341</v>
      </c>
      <c r="E349" s="70">
        <v>0</v>
      </c>
      <c r="F349" s="9">
        <f t="shared" si="114"/>
        <v>0</v>
      </c>
      <c r="G349" s="69">
        <v>0</v>
      </c>
      <c r="H349" s="9">
        <f t="shared" si="115"/>
        <v>0</v>
      </c>
      <c r="I349" s="10"/>
      <c r="J349" s="9">
        <f t="shared" si="103"/>
        <v>0</v>
      </c>
      <c r="K349" s="11"/>
      <c r="L349" s="9">
        <f t="shared" si="104"/>
        <v>0</v>
      </c>
      <c r="M349" s="84">
        <v>3</v>
      </c>
      <c r="N349" s="9">
        <f t="shared" si="116"/>
        <v>1186.6799999999998</v>
      </c>
      <c r="O349" s="10"/>
      <c r="P349" s="9">
        <f t="shared" si="105"/>
        <v>0</v>
      </c>
      <c r="Q349" s="10"/>
      <c r="R349" s="9">
        <f t="shared" si="106"/>
        <v>0</v>
      </c>
      <c r="S349" s="10"/>
      <c r="T349" s="9">
        <f t="shared" si="107"/>
        <v>0</v>
      </c>
      <c r="U349" s="11"/>
      <c r="V349" s="9">
        <f t="shared" si="108"/>
        <v>0</v>
      </c>
      <c r="W349" s="11"/>
      <c r="X349" s="9">
        <f t="shared" si="109"/>
        <v>0</v>
      </c>
      <c r="Y349" s="10"/>
      <c r="Z349" s="9">
        <f t="shared" si="117"/>
        <v>0</v>
      </c>
      <c r="AA349" s="11"/>
      <c r="AB349" s="9">
        <f t="shared" si="118"/>
        <v>0</v>
      </c>
      <c r="AC349" s="11"/>
      <c r="AD349" s="9">
        <f t="shared" si="110"/>
        <v>0</v>
      </c>
      <c r="AE349" s="11"/>
      <c r="AF349" s="9">
        <f t="shared" si="111"/>
        <v>0</v>
      </c>
      <c r="AG349" s="11"/>
      <c r="AH349" s="9">
        <f t="shared" si="112"/>
        <v>0</v>
      </c>
      <c r="AI349" s="11"/>
      <c r="AJ349" s="9">
        <f t="shared" si="101"/>
        <v>0</v>
      </c>
      <c r="AK349" s="11"/>
      <c r="AL349" s="9">
        <f t="shared" si="102"/>
        <v>0</v>
      </c>
      <c r="AM349" s="10"/>
      <c r="AN349" s="12">
        <f t="shared" si="113"/>
        <v>0</v>
      </c>
      <c r="AO349" s="13">
        <f t="shared" si="119"/>
        <v>1186.6799999999998</v>
      </c>
    </row>
    <row r="350" spans="1:41" hidden="1" x14ac:dyDescent="0.25">
      <c r="A350" s="14" t="s">
        <v>288</v>
      </c>
      <c r="B350" s="15" t="s">
        <v>472</v>
      </c>
      <c r="C350" s="48" t="s">
        <v>15</v>
      </c>
      <c r="D350" s="60">
        <v>341</v>
      </c>
      <c r="E350" s="70">
        <v>0</v>
      </c>
      <c r="F350" s="9">
        <f t="shared" si="114"/>
        <v>0</v>
      </c>
      <c r="G350" s="69">
        <v>0</v>
      </c>
      <c r="H350" s="9">
        <f t="shared" si="115"/>
        <v>0</v>
      </c>
      <c r="I350" s="10"/>
      <c r="J350" s="9">
        <f t="shared" si="103"/>
        <v>0</v>
      </c>
      <c r="K350" s="11"/>
      <c r="L350" s="9">
        <f t="shared" si="104"/>
        <v>0</v>
      </c>
      <c r="M350" s="84">
        <v>1</v>
      </c>
      <c r="N350" s="9">
        <f t="shared" si="116"/>
        <v>395.55999999999995</v>
      </c>
      <c r="O350" s="10"/>
      <c r="P350" s="9">
        <f t="shared" si="105"/>
        <v>0</v>
      </c>
      <c r="Q350" s="10"/>
      <c r="R350" s="9">
        <f t="shared" si="106"/>
        <v>0</v>
      </c>
      <c r="S350" s="10"/>
      <c r="T350" s="9">
        <f t="shared" si="107"/>
        <v>0</v>
      </c>
      <c r="U350" s="11"/>
      <c r="V350" s="9">
        <f t="shared" si="108"/>
        <v>0</v>
      </c>
      <c r="W350" s="11"/>
      <c r="X350" s="9">
        <f t="shared" si="109"/>
        <v>0</v>
      </c>
      <c r="Y350" s="10"/>
      <c r="Z350" s="9">
        <f t="shared" si="117"/>
        <v>0</v>
      </c>
      <c r="AA350" s="11"/>
      <c r="AB350" s="9">
        <f t="shared" si="118"/>
        <v>0</v>
      </c>
      <c r="AC350" s="11"/>
      <c r="AD350" s="9">
        <f t="shared" si="110"/>
        <v>0</v>
      </c>
      <c r="AE350" s="11"/>
      <c r="AF350" s="9">
        <f t="shared" si="111"/>
        <v>0</v>
      </c>
      <c r="AG350" s="11"/>
      <c r="AH350" s="9">
        <f t="shared" si="112"/>
        <v>0</v>
      </c>
      <c r="AI350" s="11"/>
      <c r="AJ350" s="9">
        <f t="shared" si="101"/>
        <v>0</v>
      </c>
      <c r="AK350" s="11"/>
      <c r="AL350" s="9">
        <f t="shared" si="102"/>
        <v>0</v>
      </c>
      <c r="AM350" s="10"/>
      <c r="AN350" s="12">
        <f t="shared" si="113"/>
        <v>0</v>
      </c>
      <c r="AO350" s="13">
        <f t="shared" si="119"/>
        <v>395.55999999999995</v>
      </c>
    </row>
    <row r="351" spans="1:41" hidden="1" x14ac:dyDescent="0.25">
      <c r="A351" s="14" t="s">
        <v>288</v>
      </c>
      <c r="B351" s="15" t="s">
        <v>473</v>
      </c>
      <c r="C351" s="48" t="s">
        <v>15</v>
      </c>
      <c r="D351" s="60">
        <v>341</v>
      </c>
      <c r="E351" s="70">
        <v>0</v>
      </c>
      <c r="F351" s="9">
        <f t="shared" si="114"/>
        <v>0</v>
      </c>
      <c r="G351" s="69">
        <v>0</v>
      </c>
      <c r="H351" s="9">
        <f t="shared" si="115"/>
        <v>0</v>
      </c>
      <c r="I351" s="10"/>
      <c r="J351" s="9">
        <f t="shared" si="103"/>
        <v>0</v>
      </c>
      <c r="K351" s="11"/>
      <c r="L351" s="9">
        <f t="shared" si="104"/>
        <v>0</v>
      </c>
      <c r="M351" s="10"/>
      <c r="N351" s="9">
        <f t="shared" si="116"/>
        <v>0</v>
      </c>
      <c r="O351" s="10"/>
      <c r="P351" s="9">
        <f t="shared" si="105"/>
        <v>0</v>
      </c>
      <c r="Q351" s="10"/>
      <c r="R351" s="9">
        <f t="shared" si="106"/>
        <v>0</v>
      </c>
      <c r="S351" s="10"/>
      <c r="T351" s="9">
        <f t="shared" si="107"/>
        <v>0</v>
      </c>
      <c r="U351" s="11"/>
      <c r="V351" s="9">
        <f t="shared" si="108"/>
        <v>0</v>
      </c>
      <c r="W351" s="11"/>
      <c r="X351" s="9">
        <f t="shared" si="109"/>
        <v>0</v>
      </c>
      <c r="Y351" s="10"/>
      <c r="Z351" s="9">
        <f t="shared" si="117"/>
        <v>0</v>
      </c>
      <c r="AA351" s="11"/>
      <c r="AB351" s="9">
        <f t="shared" si="118"/>
        <v>0</v>
      </c>
      <c r="AC351" s="11"/>
      <c r="AD351" s="9">
        <f t="shared" si="110"/>
        <v>0</v>
      </c>
      <c r="AE351" s="11"/>
      <c r="AF351" s="9">
        <f t="shared" si="111"/>
        <v>0</v>
      </c>
      <c r="AG351" s="11"/>
      <c r="AH351" s="9">
        <f t="shared" si="112"/>
        <v>0</v>
      </c>
      <c r="AI351" s="11"/>
      <c r="AJ351" s="9">
        <f t="shared" si="101"/>
        <v>0</v>
      </c>
      <c r="AK351" s="11"/>
      <c r="AL351" s="9">
        <f t="shared" si="102"/>
        <v>0</v>
      </c>
      <c r="AM351" s="10"/>
      <c r="AN351" s="12">
        <f t="shared" si="113"/>
        <v>0</v>
      </c>
      <c r="AO351" s="13">
        <f t="shared" si="119"/>
        <v>0</v>
      </c>
    </row>
    <row r="352" spans="1:41" hidden="1" x14ac:dyDescent="0.25">
      <c r="A352" s="14" t="s">
        <v>288</v>
      </c>
      <c r="B352" s="15" t="s">
        <v>474</v>
      </c>
      <c r="C352" s="48" t="s">
        <v>15</v>
      </c>
      <c r="D352" s="60">
        <v>341</v>
      </c>
      <c r="E352" s="70">
        <v>0</v>
      </c>
      <c r="F352" s="9">
        <f t="shared" si="114"/>
        <v>0</v>
      </c>
      <c r="G352" s="69">
        <v>0</v>
      </c>
      <c r="H352" s="9">
        <f t="shared" si="115"/>
        <v>0</v>
      </c>
      <c r="I352" s="10"/>
      <c r="J352" s="9">
        <f t="shared" si="103"/>
        <v>0</v>
      </c>
      <c r="K352" s="11"/>
      <c r="L352" s="9">
        <f t="shared" si="104"/>
        <v>0</v>
      </c>
      <c r="M352" s="10"/>
      <c r="N352" s="9">
        <f t="shared" si="116"/>
        <v>0</v>
      </c>
      <c r="O352" s="10"/>
      <c r="P352" s="9">
        <f t="shared" si="105"/>
        <v>0</v>
      </c>
      <c r="Q352" s="10"/>
      <c r="R352" s="9">
        <f t="shared" si="106"/>
        <v>0</v>
      </c>
      <c r="S352" s="10"/>
      <c r="T352" s="9">
        <f t="shared" si="107"/>
        <v>0</v>
      </c>
      <c r="U352" s="11"/>
      <c r="V352" s="9">
        <f t="shared" si="108"/>
        <v>0</v>
      </c>
      <c r="W352" s="11"/>
      <c r="X352" s="9">
        <f t="shared" si="109"/>
        <v>0</v>
      </c>
      <c r="Y352" s="10"/>
      <c r="Z352" s="9">
        <f t="shared" si="117"/>
        <v>0</v>
      </c>
      <c r="AA352" s="11"/>
      <c r="AB352" s="9">
        <f t="shared" si="118"/>
        <v>0</v>
      </c>
      <c r="AC352" s="11"/>
      <c r="AD352" s="9">
        <f t="shared" si="110"/>
        <v>0</v>
      </c>
      <c r="AE352" s="11"/>
      <c r="AF352" s="9">
        <f t="shared" si="111"/>
        <v>0</v>
      </c>
      <c r="AG352" s="11"/>
      <c r="AH352" s="9">
        <f t="shared" si="112"/>
        <v>0</v>
      </c>
      <c r="AI352" s="11"/>
      <c r="AJ352" s="9">
        <f t="shared" si="101"/>
        <v>0</v>
      </c>
      <c r="AK352" s="11"/>
      <c r="AL352" s="9">
        <f t="shared" si="102"/>
        <v>0</v>
      </c>
      <c r="AM352" s="10"/>
      <c r="AN352" s="12">
        <f t="shared" si="113"/>
        <v>0</v>
      </c>
      <c r="AO352" s="13">
        <f t="shared" si="119"/>
        <v>0</v>
      </c>
    </row>
    <row r="353" spans="1:41" hidden="1" x14ac:dyDescent="0.25">
      <c r="A353" s="14" t="s">
        <v>288</v>
      </c>
      <c r="B353" s="15" t="s">
        <v>328</v>
      </c>
      <c r="C353" s="48" t="s">
        <v>15</v>
      </c>
      <c r="D353" s="60">
        <v>342</v>
      </c>
      <c r="E353" s="70">
        <v>0</v>
      </c>
      <c r="F353" s="9">
        <f t="shared" si="114"/>
        <v>0</v>
      </c>
      <c r="G353" s="69">
        <v>0</v>
      </c>
      <c r="H353" s="9">
        <f t="shared" si="115"/>
        <v>0</v>
      </c>
      <c r="I353" s="10"/>
      <c r="J353" s="9">
        <f t="shared" si="103"/>
        <v>0</v>
      </c>
      <c r="K353" s="11"/>
      <c r="L353" s="9">
        <f t="shared" si="104"/>
        <v>0</v>
      </c>
      <c r="M353" s="10"/>
      <c r="N353" s="9">
        <f t="shared" si="116"/>
        <v>0</v>
      </c>
      <c r="O353" s="10"/>
      <c r="P353" s="9">
        <f t="shared" si="105"/>
        <v>0</v>
      </c>
      <c r="Q353" s="10"/>
      <c r="R353" s="9">
        <f t="shared" si="106"/>
        <v>0</v>
      </c>
      <c r="S353" s="10"/>
      <c r="T353" s="9">
        <f t="shared" si="107"/>
        <v>0</v>
      </c>
      <c r="U353" s="11"/>
      <c r="V353" s="9">
        <f t="shared" si="108"/>
        <v>0</v>
      </c>
      <c r="W353" s="11"/>
      <c r="X353" s="9">
        <f t="shared" si="109"/>
        <v>0</v>
      </c>
      <c r="Y353" s="10"/>
      <c r="Z353" s="9">
        <f t="shared" si="117"/>
        <v>0</v>
      </c>
      <c r="AA353" s="11"/>
      <c r="AB353" s="9">
        <f t="shared" si="118"/>
        <v>0</v>
      </c>
      <c r="AC353" s="11"/>
      <c r="AD353" s="9">
        <f t="shared" si="110"/>
        <v>0</v>
      </c>
      <c r="AE353" s="11"/>
      <c r="AF353" s="9">
        <f t="shared" si="111"/>
        <v>0</v>
      </c>
      <c r="AG353" s="11"/>
      <c r="AH353" s="9">
        <f t="shared" si="112"/>
        <v>0</v>
      </c>
      <c r="AI353" s="11"/>
      <c r="AJ353" s="9">
        <f t="shared" si="101"/>
        <v>0</v>
      </c>
      <c r="AK353" s="11"/>
      <c r="AL353" s="9">
        <f t="shared" si="102"/>
        <v>0</v>
      </c>
      <c r="AM353" s="10"/>
      <c r="AN353" s="12">
        <f t="shared" si="113"/>
        <v>0</v>
      </c>
      <c r="AO353" s="13">
        <f t="shared" si="119"/>
        <v>0</v>
      </c>
    </row>
    <row r="354" spans="1:41" hidden="1" x14ac:dyDescent="0.25">
      <c r="A354" s="14" t="s">
        <v>288</v>
      </c>
      <c r="B354" s="15" t="s">
        <v>330</v>
      </c>
      <c r="C354" s="48" t="s">
        <v>15</v>
      </c>
      <c r="D354" s="60">
        <v>341</v>
      </c>
      <c r="E354" s="70">
        <v>0</v>
      </c>
      <c r="F354" s="9">
        <f t="shared" si="114"/>
        <v>0</v>
      </c>
      <c r="G354" s="69">
        <v>0</v>
      </c>
      <c r="H354" s="9">
        <f t="shared" si="115"/>
        <v>0</v>
      </c>
      <c r="I354" s="10"/>
      <c r="J354" s="9">
        <f t="shared" si="103"/>
        <v>0</v>
      </c>
      <c r="K354" s="11"/>
      <c r="L354" s="9">
        <f t="shared" si="104"/>
        <v>0</v>
      </c>
      <c r="M354" s="10"/>
      <c r="N354" s="9">
        <f t="shared" si="116"/>
        <v>0</v>
      </c>
      <c r="O354" s="10"/>
      <c r="P354" s="9">
        <f t="shared" si="105"/>
        <v>0</v>
      </c>
      <c r="Q354" s="10"/>
      <c r="R354" s="9">
        <f t="shared" si="106"/>
        <v>0</v>
      </c>
      <c r="S354" s="10"/>
      <c r="T354" s="9">
        <f t="shared" si="107"/>
        <v>0</v>
      </c>
      <c r="U354" s="11"/>
      <c r="V354" s="9">
        <f t="shared" si="108"/>
        <v>0</v>
      </c>
      <c r="W354" s="11"/>
      <c r="X354" s="9">
        <f t="shared" si="109"/>
        <v>0</v>
      </c>
      <c r="Y354" s="10"/>
      <c r="Z354" s="9">
        <f t="shared" si="117"/>
        <v>0</v>
      </c>
      <c r="AA354" s="11"/>
      <c r="AB354" s="9">
        <f t="shared" si="118"/>
        <v>0</v>
      </c>
      <c r="AC354" s="11"/>
      <c r="AD354" s="9">
        <f t="shared" si="110"/>
        <v>0</v>
      </c>
      <c r="AE354" s="11"/>
      <c r="AF354" s="9">
        <f t="shared" si="111"/>
        <v>0</v>
      </c>
      <c r="AG354" s="11"/>
      <c r="AH354" s="9">
        <f t="shared" si="112"/>
        <v>0</v>
      </c>
      <c r="AI354" s="11"/>
      <c r="AJ354" s="9">
        <f t="shared" si="101"/>
        <v>0</v>
      </c>
      <c r="AK354" s="11"/>
      <c r="AL354" s="9">
        <f t="shared" si="102"/>
        <v>0</v>
      </c>
      <c r="AM354" s="10"/>
      <c r="AN354" s="12">
        <f t="shared" si="113"/>
        <v>0</v>
      </c>
      <c r="AO354" s="13">
        <f t="shared" si="119"/>
        <v>0</v>
      </c>
    </row>
    <row r="355" spans="1:41" hidden="1" x14ac:dyDescent="0.25">
      <c r="A355" s="14" t="s">
        <v>288</v>
      </c>
      <c r="B355" s="15" t="s">
        <v>329</v>
      </c>
      <c r="C355" s="48" t="s">
        <v>15</v>
      </c>
      <c r="D355" s="60">
        <v>341</v>
      </c>
      <c r="E355" s="70">
        <v>0</v>
      </c>
      <c r="F355" s="9">
        <f t="shared" si="114"/>
        <v>0</v>
      </c>
      <c r="G355" s="69">
        <v>0</v>
      </c>
      <c r="H355" s="9">
        <f t="shared" si="115"/>
        <v>0</v>
      </c>
      <c r="I355" s="10"/>
      <c r="J355" s="9">
        <f t="shared" si="103"/>
        <v>0</v>
      </c>
      <c r="K355" s="11"/>
      <c r="L355" s="9">
        <f t="shared" si="104"/>
        <v>0</v>
      </c>
      <c r="M355" s="10"/>
      <c r="N355" s="9">
        <f t="shared" si="116"/>
        <v>0</v>
      </c>
      <c r="O355" s="10"/>
      <c r="P355" s="9">
        <f t="shared" si="105"/>
        <v>0</v>
      </c>
      <c r="Q355" s="10"/>
      <c r="R355" s="9">
        <f t="shared" si="106"/>
        <v>0</v>
      </c>
      <c r="S355" s="10"/>
      <c r="T355" s="9">
        <f t="shared" si="107"/>
        <v>0</v>
      </c>
      <c r="U355" s="11"/>
      <c r="V355" s="9">
        <f t="shared" si="108"/>
        <v>0</v>
      </c>
      <c r="W355" s="11"/>
      <c r="X355" s="9">
        <f t="shared" si="109"/>
        <v>0</v>
      </c>
      <c r="Y355" s="10"/>
      <c r="Z355" s="9">
        <f t="shared" si="117"/>
        <v>0</v>
      </c>
      <c r="AA355" s="11"/>
      <c r="AB355" s="9">
        <f t="shared" si="118"/>
        <v>0</v>
      </c>
      <c r="AC355" s="11"/>
      <c r="AD355" s="9">
        <f t="shared" si="110"/>
        <v>0</v>
      </c>
      <c r="AE355" s="11"/>
      <c r="AF355" s="9">
        <f t="shared" si="111"/>
        <v>0</v>
      </c>
      <c r="AG355" s="11"/>
      <c r="AH355" s="9">
        <f t="shared" si="112"/>
        <v>0</v>
      </c>
      <c r="AI355" s="11"/>
      <c r="AJ355" s="9">
        <f t="shared" si="101"/>
        <v>0</v>
      </c>
      <c r="AK355" s="11"/>
      <c r="AL355" s="9">
        <f t="shared" si="102"/>
        <v>0</v>
      </c>
      <c r="AM355" s="10"/>
      <c r="AN355" s="12">
        <f t="shared" si="113"/>
        <v>0</v>
      </c>
      <c r="AO355" s="13">
        <f t="shared" si="119"/>
        <v>0</v>
      </c>
    </row>
    <row r="356" spans="1:41" hidden="1" x14ac:dyDescent="0.25">
      <c r="A356" s="14" t="s">
        <v>288</v>
      </c>
      <c r="B356" s="15" t="s">
        <v>395</v>
      </c>
      <c r="C356" s="48" t="s">
        <v>15</v>
      </c>
      <c r="D356" s="60">
        <v>341</v>
      </c>
      <c r="E356" s="70">
        <v>0</v>
      </c>
      <c r="F356" s="9">
        <f t="shared" si="114"/>
        <v>0</v>
      </c>
      <c r="G356" s="69">
        <v>0</v>
      </c>
      <c r="H356" s="9">
        <f t="shared" si="115"/>
        <v>0</v>
      </c>
      <c r="I356" s="10"/>
      <c r="J356" s="9">
        <f t="shared" si="103"/>
        <v>0</v>
      </c>
      <c r="K356" s="11"/>
      <c r="L356" s="9">
        <f t="shared" si="104"/>
        <v>0</v>
      </c>
      <c r="M356" s="10"/>
      <c r="N356" s="9">
        <f t="shared" si="116"/>
        <v>0</v>
      </c>
      <c r="O356" s="10"/>
      <c r="P356" s="9">
        <f t="shared" si="105"/>
        <v>0</v>
      </c>
      <c r="Q356" s="10"/>
      <c r="R356" s="9">
        <f t="shared" si="106"/>
        <v>0</v>
      </c>
      <c r="S356" s="10"/>
      <c r="T356" s="9">
        <f t="shared" si="107"/>
        <v>0</v>
      </c>
      <c r="U356" s="11"/>
      <c r="V356" s="9">
        <f t="shared" si="108"/>
        <v>0</v>
      </c>
      <c r="W356" s="11"/>
      <c r="X356" s="9">
        <f t="shared" si="109"/>
        <v>0</v>
      </c>
      <c r="Y356" s="10"/>
      <c r="Z356" s="9">
        <f t="shared" si="117"/>
        <v>0</v>
      </c>
      <c r="AA356" s="11"/>
      <c r="AB356" s="9">
        <f t="shared" si="118"/>
        <v>0</v>
      </c>
      <c r="AC356" s="11"/>
      <c r="AD356" s="9">
        <f t="shared" si="110"/>
        <v>0</v>
      </c>
      <c r="AE356" s="11"/>
      <c r="AF356" s="9">
        <f t="shared" si="111"/>
        <v>0</v>
      </c>
      <c r="AG356" s="11"/>
      <c r="AH356" s="9">
        <f t="shared" si="112"/>
        <v>0</v>
      </c>
      <c r="AI356" s="11"/>
      <c r="AJ356" s="9">
        <f t="shared" si="101"/>
        <v>0</v>
      </c>
      <c r="AK356" s="11"/>
      <c r="AL356" s="9">
        <f t="shared" si="102"/>
        <v>0</v>
      </c>
      <c r="AM356" s="10"/>
      <c r="AN356" s="12">
        <f t="shared" si="113"/>
        <v>0</v>
      </c>
      <c r="AO356" s="13">
        <f t="shared" si="119"/>
        <v>0</v>
      </c>
    </row>
    <row r="357" spans="1:41" hidden="1" x14ac:dyDescent="0.25">
      <c r="A357" s="14" t="s">
        <v>331</v>
      </c>
      <c r="B357" s="15" t="s">
        <v>332</v>
      </c>
      <c r="C357" s="44" t="s">
        <v>15</v>
      </c>
      <c r="D357" s="56">
        <v>68</v>
      </c>
      <c r="E357" s="70">
        <v>0</v>
      </c>
      <c r="F357" s="9">
        <f t="shared" si="114"/>
        <v>0</v>
      </c>
      <c r="G357" s="69">
        <v>1</v>
      </c>
      <c r="H357" s="9">
        <f t="shared" si="115"/>
        <v>68</v>
      </c>
      <c r="I357" s="10"/>
      <c r="J357" s="9">
        <f t="shared" si="103"/>
        <v>0</v>
      </c>
      <c r="K357" s="11"/>
      <c r="L357" s="9">
        <f t="shared" si="104"/>
        <v>0</v>
      </c>
      <c r="M357" s="11"/>
      <c r="N357" s="9">
        <f t="shared" si="116"/>
        <v>0</v>
      </c>
      <c r="O357" s="72">
        <v>50</v>
      </c>
      <c r="P357" s="9">
        <f t="shared" si="105"/>
        <v>3943.9999999999995</v>
      </c>
      <c r="Q357" s="10"/>
      <c r="R357" s="9">
        <f t="shared" si="106"/>
        <v>0</v>
      </c>
      <c r="S357" s="86">
        <v>4</v>
      </c>
      <c r="T357" s="9">
        <f t="shared" si="107"/>
        <v>315.52</v>
      </c>
      <c r="U357" s="11"/>
      <c r="V357" s="9">
        <f t="shared" si="108"/>
        <v>0</v>
      </c>
      <c r="W357" s="11"/>
      <c r="X357" s="9">
        <f t="shared" si="109"/>
        <v>0</v>
      </c>
      <c r="Y357" s="10"/>
      <c r="Z357" s="9">
        <f t="shared" si="117"/>
        <v>0</v>
      </c>
      <c r="AA357" s="11"/>
      <c r="AB357" s="9">
        <f t="shared" si="118"/>
        <v>0</v>
      </c>
      <c r="AC357" s="11"/>
      <c r="AD357" s="9">
        <f t="shared" si="110"/>
        <v>0</v>
      </c>
      <c r="AE357" s="11"/>
      <c r="AF357" s="9">
        <f t="shared" si="111"/>
        <v>0</v>
      </c>
      <c r="AG357" s="11"/>
      <c r="AH357" s="9">
        <f t="shared" si="112"/>
        <v>0</v>
      </c>
      <c r="AI357" s="11">
        <v>12</v>
      </c>
      <c r="AJ357" s="9">
        <f>(AI357*D357)*1.16</f>
        <v>946.56</v>
      </c>
      <c r="AK357" s="11"/>
      <c r="AL357" s="9">
        <f t="shared" si="102"/>
        <v>0</v>
      </c>
      <c r="AM357" s="10"/>
      <c r="AN357" s="12">
        <f t="shared" si="113"/>
        <v>0</v>
      </c>
      <c r="AO357" s="13">
        <f t="shared" si="119"/>
        <v>4327.5199999999995</v>
      </c>
    </row>
    <row r="358" spans="1:41" hidden="1" x14ac:dyDescent="0.25">
      <c r="A358" s="14" t="s">
        <v>271</v>
      </c>
      <c r="B358" s="15" t="s">
        <v>516</v>
      </c>
      <c r="C358" s="17" t="s">
        <v>15</v>
      </c>
      <c r="D358" s="38">
        <v>68</v>
      </c>
      <c r="E358" s="70"/>
      <c r="F358" s="9">
        <f t="shared" si="114"/>
        <v>0</v>
      </c>
      <c r="G358" s="69">
        <v>0</v>
      </c>
      <c r="H358" s="9"/>
      <c r="I358" s="10"/>
      <c r="J358" s="9"/>
      <c r="K358" s="11"/>
      <c r="L358" s="9">
        <f t="shared" si="104"/>
        <v>0</v>
      </c>
      <c r="M358" s="11"/>
      <c r="N358" s="9"/>
      <c r="O358" s="10"/>
      <c r="P358" s="9"/>
      <c r="Q358" s="10"/>
      <c r="R358" s="9"/>
      <c r="S358" s="10"/>
      <c r="T358" s="9"/>
      <c r="U358" s="11"/>
      <c r="V358" s="9"/>
      <c r="W358" s="11"/>
      <c r="X358" s="9"/>
      <c r="Y358" s="10"/>
      <c r="Z358" s="9"/>
      <c r="AA358" s="11"/>
      <c r="AB358" s="9"/>
      <c r="AC358" s="11"/>
      <c r="AD358" s="9"/>
      <c r="AE358" s="11"/>
      <c r="AF358" s="9"/>
      <c r="AG358" s="11"/>
      <c r="AH358" s="9">
        <f t="shared" si="112"/>
        <v>0</v>
      </c>
      <c r="AI358" s="11"/>
      <c r="AJ358" s="9">
        <f t="shared" ref="AJ358:AJ421" si="120">(AI358*D358)*1.16</f>
        <v>0</v>
      </c>
      <c r="AK358" s="11"/>
      <c r="AL358" s="9">
        <f t="shared" si="102"/>
        <v>0</v>
      </c>
      <c r="AM358" s="10"/>
      <c r="AN358" s="12"/>
      <c r="AO358" s="13"/>
    </row>
    <row r="359" spans="1:41" ht="25.5" hidden="1" customHeight="1" x14ac:dyDescent="0.25">
      <c r="A359" s="14" t="s">
        <v>331</v>
      </c>
      <c r="B359" s="19" t="s">
        <v>333</v>
      </c>
      <c r="C359" s="44" t="s">
        <v>15</v>
      </c>
      <c r="D359" s="56">
        <v>275</v>
      </c>
      <c r="E359" s="70">
        <v>0</v>
      </c>
      <c r="F359" s="9">
        <f t="shared" si="114"/>
        <v>0</v>
      </c>
      <c r="G359" s="69">
        <v>0</v>
      </c>
      <c r="H359" s="9">
        <f t="shared" si="115"/>
        <v>0</v>
      </c>
      <c r="I359" s="10"/>
      <c r="J359" s="9">
        <f t="shared" si="103"/>
        <v>0</v>
      </c>
      <c r="K359" s="10"/>
      <c r="L359" s="9">
        <f t="shared" si="104"/>
        <v>0</v>
      </c>
      <c r="M359" s="10"/>
      <c r="N359" s="9">
        <f t="shared" si="116"/>
        <v>0</v>
      </c>
      <c r="O359" s="10"/>
      <c r="P359" s="9">
        <f t="shared" si="105"/>
        <v>0</v>
      </c>
      <c r="Q359" s="10"/>
      <c r="R359" s="9">
        <f t="shared" si="106"/>
        <v>0</v>
      </c>
      <c r="S359" s="86">
        <v>4</v>
      </c>
      <c r="T359" s="9">
        <f t="shared" si="107"/>
        <v>1276</v>
      </c>
      <c r="U359" s="11"/>
      <c r="V359" s="9">
        <f t="shared" si="108"/>
        <v>0</v>
      </c>
      <c r="W359" s="11"/>
      <c r="X359" s="9">
        <f t="shared" si="109"/>
        <v>0</v>
      </c>
      <c r="Y359" s="10"/>
      <c r="Z359" s="9">
        <f t="shared" si="117"/>
        <v>0</v>
      </c>
      <c r="AA359" s="11"/>
      <c r="AB359" s="9">
        <f t="shared" si="118"/>
        <v>0</v>
      </c>
      <c r="AC359" s="11"/>
      <c r="AD359" s="9">
        <f t="shared" si="110"/>
        <v>0</v>
      </c>
      <c r="AE359" s="11"/>
      <c r="AF359" s="9">
        <f t="shared" si="111"/>
        <v>0</v>
      </c>
      <c r="AG359" s="11"/>
      <c r="AH359" s="9">
        <f t="shared" si="112"/>
        <v>0</v>
      </c>
      <c r="AI359" s="11">
        <v>4</v>
      </c>
      <c r="AJ359" s="9">
        <f t="shared" si="120"/>
        <v>1276</v>
      </c>
      <c r="AK359" s="11"/>
      <c r="AL359" s="9">
        <f t="shared" si="102"/>
        <v>0</v>
      </c>
      <c r="AM359" s="10"/>
      <c r="AN359" s="12">
        <f t="shared" si="113"/>
        <v>0</v>
      </c>
      <c r="AO359" s="13">
        <f t="shared" si="119"/>
        <v>1276</v>
      </c>
    </row>
    <row r="360" spans="1:41" ht="25.5" hidden="1" customHeight="1" x14ac:dyDescent="0.25">
      <c r="A360" s="14" t="s">
        <v>331</v>
      </c>
      <c r="B360" s="19" t="s">
        <v>335</v>
      </c>
      <c r="C360" s="44" t="s">
        <v>15</v>
      </c>
      <c r="D360" s="56">
        <v>275</v>
      </c>
      <c r="E360" s="70">
        <v>0</v>
      </c>
      <c r="F360" s="9">
        <f t="shared" si="114"/>
        <v>0</v>
      </c>
      <c r="G360" s="69">
        <v>0</v>
      </c>
      <c r="H360" s="9">
        <f t="shared" si="115"/>
        <v>0</v>
      </c>
      <c r="I360" s="10"/>
      <c r="J360" s="9">
        <f t="shared" si="103"/>
        <v>0</v>
      </c>
      <c r="K360" s="10"/>
      <c r="L360" s="9">
        <f t="shared" si="104"/>
        <v>0</v>
      </c>
      <c r="M360" s="10"/>
      <c r="N360" s="9">
        <f t="shared" si="116"/>
        <v>0</v>
      </c>
      <c r="O360" s="72">
        <v>1</v>
      </c>
      <c r="P360" s="9">
        <f t="shared" si="105"/>
        <v>319</v>
      </c>
      <c r="Q360" s="10"/>
      <c r="R360" s="9">
        <f t="shared" si="106"/>
        <v>0</v>
      </c>
      <c r="S360" s="86">
        <v>5</v>
      </c>
      <c r="T360" s="9">
        <f t="shared" si="107"/>
        <v>1595</v>
      </c>
      <c r="U360" s="11"/>
      <c r="V360" s="9">
        <f t="shared" si="108"/>
        <v>0</v>
      </c>
      <c r="W360" s="11"/>
      <c r="X360" s="9">
        <f t="shared" si="109"/>
        <v>0</v>
      </c>
      <c r="Y360" s="10"/>
      <c r="Z360" s="9">
        <f t="shared" si="117"/>
        <v>0</v>
      </c>
      <c r="AA360" s="11"/>
      <c r="AB360" s="9">
        <f t="shared" si="118"/>
        <v>0</v>
      </c>
      <c r="AC360" s="11"/>
      <c r="AD360" s="9">
        <f t="shared" si="110"/>
        <v>0</v>
      </c>
      <c r="AE360" s="11"/>
      <c r="AF360" s="9">
        <f t="shared" si="111"/>
        <v>0</v>
      </c>
      <c r="AG360" s="11"/>
      <c r="AH360" s="9">
        <f t="shared" si="112"/>
        <v>0</v>
      </c>
      <c r="AI360" s="11">
        <v>4</v>
      </c>
      <c r="AJ360" s="9">
        <f t="shared" si="120"/>
        <v>1276</v>
      </c>
      <c r="AK360" s="11"/>
      <c r="AL360" s="9">
        <f t="shared" si="102"/>
        <v>0</v>
      </c>
      <c r="AM360" s="10"/>
      <c r="AN360" s="12">
        <f t="shared" si="113"/>
        <v>0</v>
      </c>
      <c r="AO360" s="13">
        <f t="shared" si="119"/>
        <v>1914</v>
      </c>
    </row>
    <row r="361" spans="1:41" ht="25.5" hidden="1" customHeight="1" x14ac:dyDescent="0.25">
      <c r="A361" s="14" t="s">
        <v>331</v>
      </c>
      <c r="B361" s="19" t="s">
        <v>334</v>
      </c>
      <c r="C361" s="44" t="s">
        <v>15</v>
      </c>
      <c r="D361" s="56">
        <v>275</v>
      </c>
      <c r="E361" s="70">
        <v>0</v>
      </c>
      <c r="F361" s="9">
        <f t="shared" si="114"/>
        <v>0</v>
      </c>
      <c r="G361" s="69">
        <v>0</v>
      </c>
      <c r="H361" s="9">
        <f t="shared" si="115"/>
        <v>0</v>
      </c>
      <c r="I361" s="10"/>
      <c r="J361" s="9">
        <f t="shared" si="103"/>
        <v>0</v>
      </c>
      <c r="K361" s="11"/>
      <c r="L361" s="9">
        <f t="shared" si="104"/>
        <v>0</v>
      </c>
      <c r="M361" s="10"/>
      <c r="N361" s="9">
        <f t="shared" si="116"/>
        <v>0</v>
      </c>
      <c r="O361" s="72">
        <v>3</v>
      </c>
      <c r="P361" s="9">
        <f t="shared" si="105"/>
        <v>956.99999999999989</v>
      </c>
      <c r="Q361" s="10"/>
      <c r="R361" s="9">
        <f t="shared" si="106"/>
        <v>0</v>
      </c>
      <c r="S361" s="10"/>
      <c r="T361" s="9">
        <f t="shared" si="107"/>
        <v>0</v>
      </c>
      <c r="U361" s="11"/>
      <c r="V361" s="9">
        <f t="shared" si="108"/>
        <v>0</v>
      </c>
      <c r="W361" s="11"/>
      <c r="X361" s="9">
        <f t="shared" si="109"/>
        <v>0</v>
      </c>
      <c r="Y361" s="10"/>
      <c r="Z361" s="9">
        <f t="shared" si="117"/>
        <v>0</v>
      </c>
      <c r="AA361" s="11"/>
      <c r="AB361" s="9">
        <f t="shared" si="118"/>
        <v>0</v>
      </c>
      <c r="AC361" s="11"/>
      <c r="AD361" s="9">
        <f t="shared" si="110"/>
        <v>0</v>
      </c>
      <c r="AE361" s="11"/>
      <c r="AF361" s="9">
        <f t="shared" si="111"/>
        <v>0</v>
      </c>
      <c r="AG361" s="11"/>
      <c r="AH361" s="9">
        <f t="shared" si="112"/>
        <v>0</v>
      </c>
      <c r="AI361" s="11">
        <v>4</v>
      </c>
      <c r="AJ361" s="9">
        <f t="shared" si="120"/>
        <v>1276</v>
      </c>
      <c r="AK361" s="11"/>
      <c r="AL361" s="9">
        <f t="shared" si="102"/>
        <v>0</v>
      </c>
      <c r="AM361" s="10"/>
      <c r="AN361" s="12">
        <f t="shared" si="113"/>
        <v>0</v>
      </c>
      <c r="AO361" s="13">
        <f t="shared" si="119"/>
        <v>956.99999999999989</v>
      </c>
    </row>
    <row r="362" spans="1:41" ht="23.25" hidden="1" customHeight="1" x14ac:dyDescent="0.25">
      <c r="A362" s="14" t="s">
        <v>331</v>
      </c>
      <c r="B362" s="19" t="s">
        <v>336</v>
      </c>
      <c r="C362" s="44" t="s">
        <v>15</v>
      </c>
      <c r="D362" s="56">
        <v>275</v>
      </c>
      <c r="E362" s="70">
        <v>0</v>
      </c>
      <c r="F362" s="9">
        <f t="shared" si="114"/>
        <v>0</v>
      </c>
      <c r="G362" s="69">
        <v>0</v>
      </c>
      <c r="H362" s="9">
        <f t="shared" si="115"/>
        <v>0</v>
      </c>
      <c r="I362" s="10"/>
      <c r="J362" s="9">
        <f t="shared" si="103"/>
        <v>0</v>
      </c>
      <c r="K362" s="11"/>
      <c r="L362" s="9">
        <f t="shared" si="104"/>
        <v>0</v>
      </c>
      <c r="M362" s="10"/>
      <c r="N362" s="9">
        <f t="shared" si="116"/>
        <v>0</v>
      </c>
      <c r="O362" s="10"/>
      <c r="P362" s="9">
        <f t="shared" si="105"/>
        <v>0</v>
      </c>
      <c r="Q362" s="10"/>
      <c r="R362" s="9">
        <f t="shared" si="106"/>
        <v>0</v>
      </c>
      <c r="S362" s="10"/>
      <c r="T362" s="9">
        <f t="shared" si="107"/>
        <v>0</v>
      </c>
      <c r="U362" s="11"/>
      <c r="V362" s="9">
        <f t="shared" si="108"/>
        <v>0</v>
      </c>
      <c r="W362" s="11"/>
      <c r="X362" s="9">
        <f t="shared" si="109"/>
        <v>0</v>
      </c>
      <c r="Y362" s="10"/>
      <c r="Z362" s="9">
        <f t="shared" si="117"/>
        <v>0</v>
      </c>
      <c r="AA362" s="11"/>
      <c r="AB362" s="9">
        <f t="shared" si="118"/>
        <v>0</v>
      </c>
      <c r="AC362" s="11"/>
      <c r="AD362" s="9">
        <f t="shared" si="110"/>
        <v>0</v>
      </c>
      <c r="AE362" s="11"/>
      <c r="AF362" s="9">
        <f t="shared" si="111"/>
        <v>0</v>
      </c>
      <c r="AG362" s="11"/>
      <c r="AH362" s="9">
        <f t="shared" si="112"/>
        <v>0</v>
      </c>
      <c r="AI362" s="11"/>
      <c r="AJ362" s="9">
        <f t="shared" si="120"/>
        <v>0</v>
      </c>
      <c r="AK362" s="11"/>
      <c r="AL362" s="9">
        <f t="shared" si="102"/>
        <v>0</v>
      </c>
      <c r="AM362" s="10"/>
      <c r="AN362" s="12">
        <f t="shared" si="113"/>
        <v>0</v>
      </c>
      <c r="AO362" s="13">
        <f t="shared" si="119"/>
        <v>0</v>
      </c>
    </row>
    <row r="363" spans="1:41" ht="25.5" hidden="1" customHeight="1" x14ac:dyDescent="0.25">
      <c r="A363" s="14" t="s">
        <v>331</v>
      </c>
      <c r="B363" s="19" t="s">
        <v>337</v>
      </c>
      <c r="C363" s="44" t="s">
        <v>15</v>
      </c>
      <c r="D363" s="56">
        <v>303</v>
      </c>
      <c r="E363" s="70">
        <v>0</v>
      </c>
      <c r="F363" s="9">
        <f t="shared" si="114"/>
        <v>0</v>
      </c>
      <c r="G363" s="69">
        <v>0</v>
      </c>
      <c r="H363" s="9">
        <f t="shared" si="115"/>
        <v>0</v>
      </c>
      <c r="I363" s="10"/>
      <c r="J363" s="9">
        <f t="shared" si="103"/>
        <v>0</v>
      </c>
      <c r="K363" s="11"/>
      <c r="L363" s="9">
        <f t="shared" si="104"/>
        <v>0</v>
      </c>
      <c r="M363" s="10"/>
      <c r="N363" s="9">
        <f t="shared" si="116"/>
        <v>0</v>
      </c>
      <c r="O363" s="72"/>
      <c r="P363" s="9">
        <f t="shared" si="105"/>
        <v>0</v>
      </c>
      <c r="Q363" s="10"/>
      <c r="R363" s="9">
        <f t="shared" si="106"/>
        <v>0</v>
      </c>
      <c r="S363" s="10"/>
      <c r="T363" s="9">
        <f t="shared" si="107"/>
        <v>0</v>
      </c>
      <c r="U363" s="11"/>
      <c r="V363" s="9">
        <f t="shared" si="108"/>
        <v>0</v>
      </c>
      <c r="W363" s="11"/>
      <c r="X363" s="9">
        <f t="shared" si="109"/>
        <v>0</v>
      </c>
      <c r="Y363" s="10"/>
      <c r="Z363" s="9">
        <f t="shared" si="117"/>
        <v>0</v>
      </c>
      <c r="AA363" s="11"/>
      <c r="AB363" s="9">
        <f t="shared" si="118"/>
        <v>0</v>
      </c>
      <c r="AC363" s="11"/>
      <c r="AD363" s="9">
        <f t="shared" si="110"/>
        <v>0</v>
      </c>
      <c r="AE363" s="11"/>
      <c r="AF363" s="9">
        <f t="shared" si="111"/>
        <v>0</v>
      </c>
      <c r="AG363" s="11"/>
      <c r="AH363" s="9">
        <f t="shared" si="112"/>
        <v>0</v>
      </c>
      <c r="AI363" s="11"/>
      <c r="AJ363" s="9">
        <f t="shared" si="120"/>
        <v>0</v>
      </c>
      <c r="AK363" s="11"/>
      <c r="AL363" s="9">
        <f t="shared" si="102"/>
        <v>0</v>
      </c>
      <c r="AM363" s="10"/>
      <c r="AN363" s="12">
        <f t="shared" si="113"/>
        <v>0</v>
      </c>
      <c r="AO363" s="13">
        <f t="shared" si="119"/>
        <v>0</v>
      </c>
    </row>
    <row r="364" spans="1:41" ht="25.5" hidden="1" customHeight="1" x14ac:dyDescent="0.25">
      <c r="A364" s="14" t="s">
        <v>331</v>
      </c>
      <c r="B364" s="19" t="s">
        <v>338</v>
      </c>
      <c r="C364" s="44" t="s">
        <v>15</v>
      </c>
      <c r="D364" s="56">
        <v>275</v>
      </c>
      <c r="E364" s="70">
        <v>0</v>
      </c>
      <c r="F364" s="9">
        <f t="shared" si="114"/>
        <v>0</v>
      </c>
      <c r="G364" s="69">
        <v>0</v>
      </c>
      <c r="H364" s="9">
        <f t="shared" si="115"/>
        <v>0</v>
      </c>
      <c r="I364" s="10"/>
      <c r="J364" s="9">
        <f t="shared" si="103"/>
        <v>0</v>
      </c>
      <c r="K364" s="11"/>
      <c r="L364" s="9">
        <f t="shared" si="104"/>
        <v>0</v>
      </c>
      <c r="M364" s="10"/>
      <c r="N364" s="9">
        <f t="shared" si="116"/>
        <v>0</v>
      </c>
      <c r="O364" s="10"/>
      <c r="P364" s="9">
        <f t="shared" si="105"/>
        <v>0</v>
      </c>
      <c r="Q364" s="79"/>
      <c r="R364" s="9">
        <f t="shared" si="106"/>
        <v>0</v>
      </c>
      <c r="S364" s="10"/>
      <c r="T364" s="9">
        <f t="shared" si="107"/>
        <v>0</v>
      </c>
      <c r="U364" s="11"/>
      <c r="V364" s="9">
        <f t="shared" si="108"/>
        <v>0</v>
      </c>
      <c r="W364" s="11"/>
      <c r="X364" s="9">
        <f t="shared" si="109"/>
        <v>0</v>
      </c>
      <c r="Y364" s="10"/>
      <c r="Z364" s="9">
        <f t="shared" si="117"/>
        <v>0</v>
      </c>
      <c r="AA364" s="11"/>
      <c r="AB364" s="9">
        <f t="shared" si="118"/>
        <v>0</v>
      </c>
      <c r="AC364" s="11"/>
      <c r="AD364" s="9">
        <f t="shared" si="110"/>
        <v>0</v>
      </c>
      <c r="AE364" s="11"/>
      <c r="AF364" s="9">
        <f t="shared" si="111"/>
        <v>0</v>
      </c>
      <c r="AG364" s="11"/>
      <c r="AH364" s="9">
        <f t="shared" si="112"/>
        <v>0</v>
      </c>
      <c r="AI364" s="11"/>
      <c r="AJ364" s="9">
        <f t="shared" si="120"/>
        <v>0</v>
      </c>
      <c r="AK364" s="11"/>
      <c r="AL364" s="9">
        <f t="shared" si="102"/>
        <v>0</v>
      </c>
      <c r="AM364" s="10"/>
      <c r="AN364" s="12">
        <f t="shared" si="113"/>
        <v>0</v>
      </c>
      <c r="AO364" s="13">
        <f t="shared" si="119"/>
        <v>0</v>
      </c>
    </row>
    <row r="365" spans="1:41" ht="25.5" hidden="1" customHeight="1" x14ac:dyDescent="0.25">
      <c r="A365" s="14" t="s">
        <v>331</v>
      </c>
      <c r="B365" s="19" t="s">
        <v>340</v>
      </c>
      <c r="C365" s="44" t="s">
        <v>15</v>
      </c>
      <c r="D365" s="56">
        <v>275</v>
      </c>
      <c r="E365" s="70">
        <v>0</v>
      </c>
      <c r="F365" s="9">
        <f t="shared" si="114"/>
        <v>0</v>
      </c>
      <c r="G365" s="69">
        <v>0</v>
      </c>
      <c r="H365" s="9">
        <f t="shared" si="115"/>
        <v>0</v>
      </c>
      <c r="I365" s="10"/>
      <c r="J365" s="9">
        <f t="shared" si="103"/>
        <v>0</v>
      </c>
      <c r="K365" s="11"/>
      <c r="L365" s="9">
        <f t="shared" si="104"/>
        <v>0</v>
      </c>
      <c r="M365" s="10"/>
      <c r="N365" s="9">
        <f t="shared" si="116"/>
        <v>0</v>
      </c>
      <c r="O365" s="10"/>
      <c r="P365" s="9">
        <f t="shared" si="105"/>
        <v>0</v>
      </c>
      <c r="Q365" s="79"/>
      <c r="R365" s="9">
        <f t="shared" si="106"/>
        <v>0</v>
      </c>
      <c r="S365" s="10"/>
      <c r="T365" s="9">
        <f t="shared" si="107"/>
        <v>0</v>
      </c>
      <c r="U365" s="11"/>
      <c r="V365" s="9">
        <f t="shared" si="108"/>
        <v>0</v>
      </c>
      <c r="W365" s="11"/>
      <c r="X365" s="9">
        <f t="shared" si="109"/>
        <v>0</v>
      </c>
      <c r="Y365" s="10"/>
      <c r="Z365" s="9">
        <f t="shared" si="117"/>
        <v>0</v>
      </c>
      <c r="AA365" s="11"/>
      <c r="AB365" s="9">
        <f t="shared" si="118"/>
        <v>0</v>
      </c>
      <c r="AC365" s="11"/>
      <c r="AD365" s="9">
        <f t="shared" si="110"/>
        <v>0</v>
      </c>
      <c r="AE365" s="11"/>
      <c r="AF365" s="9">
        <f t="shared" si="111"/>
        <v>0</v>
      </c>
      <c r="AG365" s="71">
        <v>1</v>
      </c>
      <c r="AH365" s="9">
        <f t="shared" si="112"/>
        <v>319</v>
      </c>
      <c r="AI365" s="11"/>
      <c r="AJ365" s="9">
        <f t="shared" si="120"/>
        <v>0</v>
      </c>
      <c r="AK365" s="11"/>
      <c r="AL365" s="9">
        <f t="shared" si="102"/>
        <v>0</v>
      </c>
      <c r="AM365" s="10"/>
      <c r="AN365" s="12">
        <f t="shared" si="113"/>
        <v>0</v>
      </c>
      <c r="AO365" s="13">
        <f t="shared" si="119"/>
        <v>319</v>
      </c>
    </row>
    <row r="366" spans="1:41" ht="25.5" hidden="1" customHeight="1" x14ac:dyDescent="0.25">
      <c r="A366" s="14" t="s">
        <v>331</v>
      </c>
      <c r="B366" s="19" t="s">
        <v>339</v>
      </c>
      <c r="C366" s="44" t="s">
        <v>15</v>
      </c>
      <c r="D366" s="56">
        <v>275</v>
      </c>
      <c r="E366" s="70">
        <v>0</v>
      </c>
      <c r="F366" s="9">
        <f t="shared" si="114"/>
        <v>0</v>
      </c>
      <c r="G366" s="69">
        <v>0</v>
      </c>
      <c r="H366" s="9">
        <f t="shared" si="115"/>
        <v>0</v>
      </c>
      <c r="I366" s="10"/>
      <c r="J366" s="9">
        <f t="shared" si="103"/>
        <v>0</v>
      </c>
      <c r="K366" s="11"/>
      <c r="L366" s="9">
        <f t="shared" si="104"/>
        <v>0</v>
      </c>
      <c r="M366" s="10"/>
      <c r="N366" s="9">
        <f t="shared" si="116"/>
        <v>0</v>
      </c>
      <c r="O366" s="10"/>
      <c r="P366" s="9">
        <f t="shared" si="105"/>
        <v>0</v>
      </c>
      <c r="Q366" s="79"/>
      <c r="R366" s="9">
        <f t="shared" si="106"/>
        <v>0</v>
      </c>
      <c r="S366" s="10"/>
      <c r="T366" s="9">
        <f t="shared" si="107"/>
        <v>0</v>
      </c>
      <c r="U366" s="11"/>
      <c r="V366" s="9">
        <f t="shared" si="108"/>
        <v>0</v>
      </c>
      <c r="W366" s="11"/>
      <c r="X366" s="9">
        <f t="shared" si="109"/>
        <v>0</v>
      </c>
      <c r="Y366" s="10"/>
      <c r="Z366" s="9">
        <f t="shared" si="117"/>
        <v>0</v>
      </c>
      <c r="AA366" s="11"/>
      <c r="AB366" s="9">
        <f t="shared" si="118"/>
        <v>0</v>
      </c>
      <c r="AC366" s="11"/>
      <c r="AD366" s="9">
        <f t="shared" si="110"/>
        <v>0</v>
      </c>
      <c r="AE366" s="11"/>
      <c r="AF366" s="9">
        <f t="shared" si="111"/>
        <v>0</v>
      </c>
      <c r="AG366" s="11"/>
      <c r="AH366" s="9">
        <f t="shared" si="112"/>
        <v>0</v>
      </c>
      <c r="AI366" s="11"/>
      <c r="AJ366" s="9">
        <f t="shared" si="120"/>
        <v>0</v>
      </c>
      <c r="AK366" s="11"/>
      <c r="AL366" s="9">
        <f t="shared" si="102"/>
        <v>0</v>
      </c>
      <c r="AM366" s="10"/>
      <c r="AN366" s="12">
        <f t="shared" si="113"/>
        <v>0</v>
      </c>
      <c r="AO366" s="13">
        <f t="shared" si="119"/>
        <v>0</v>
      </c>
    </row>
    <row r="367" spans="1:41" ht="25.5" hidden="1" customHeight="1" x14ac:dyDescent="0.25">
      <c r="A367" s="14" t="s">
        <v>331</v>
      </c>
      <c r="B367" s="19" t="s">
        <v>341</v>
      </c>
      <c r="C367" s="44" t="s">
        <v>15</v>
      </c>
      <c r="D367" s="56">
        <v>275</v>
      </c>
      <c r="E367" s="70">
        <v>0</v>
      </c>
      <c r="F367" s="9">
        <f t="shared" si="114"/>
        <v>0</v>
      </c>
      <c r="G367" s="69">
        <v>0</v>
      </c>
      <c r="H367" s="9">
        <f t="shared" si="115"/>
        <v>0</v>
      </c>
      <c r="I367" s="10"/>
      <c r="J367" s="9">
        <f t="shared" si="103"/>
        <v>0</v>
      </c>
      <c r="K367" s="11"/>
      <c r="L367" s="9">
        <f t="shared" si="104"/>
        <v>0</v>
      </c>
      <c r="M367" s="10"/>
      <c r="N367" s="9">
        <f t="shared" si="116"/>
        <v>0</v>
      </c>
      <c r="O367" s="10"/>
      <c r="P367" s="9">
        <f t="shared" si="105"/>
        <v>0</v>
      </c>
      <c r="Q367" s="10"/>
      <c r="R367" s="9">
        <f t="shared" si="106"/>
        <v>0</v>
      </c>
      <c r="S367" s="10"/>
      <c r="T367" s="9">
        <f t="shared" si="107"/>
        <v>0</v>
      </c>
      <c r="U367" s="11"/>
      <c r="V367" s="9">
        <f t="shared" si="108"/>
        <v>0</v>
      </c>
      <c r="W367" s="11"/>
      <c r="X367" s="9">
        <f t="shared" si="109"/>
        <v>0</v>
      </c>
      <c r="Y367" s="10"/>
      <c r="Z367" s="9">
        <f t="shared" si="117"/>
        <v>0</v>
      </c>
      <c r="AA367" s="11"/>
      <c r="AB367" s="9">
        <f t="shared" si="118"/>
        <v>0</v>
      </c>
      <c r="AC367" s="11"/>
      <c r="AD367" s="9">
        <f t="shared" si="110"/>
        <v>0</v>
      </c>
      <c r="AE367" s="11"/>
      <c r="AF367" s="9">
        <f t="shared" si="111"/>
        <v>0</v>
      </c>
      <c r="AG367" s="11"/>
      <c r="AH367" s="9">
        <f t="shared" si="112"/>
        <v>0</v>
      </c>
      <c r="AI367" s="11"/>
      <c r="AJ367" s="9">
        <f t="shared" si="120"/>
        <v>0</v>
      </c>
      <c r="AK367" s="11"/>
      <c r="AL367" s="9">
        <f t="shared" si="102"/>
        <v>0</v>
      </c>
      <c r="AM367" s="10"/>
      <c r="AN367" s="12">
        <f t="shared" si="113"/>
        <v>0</v>
      </c>
      <c r="AO367" s="13">
        <f t="shared" si="119"/>
        <v>0</v>
      </c>
    </row>
    <row r="368" spans="1:41" ht="25.5" hidden="1" customHeight="1" x14ac:dyDescent="0.25">
      <c r="A368" s="14" t="s">
        <v>331</v>
      </c>
      <c r="B368" s="19" t="s">
        <v>342</v>
      </c>
      <c r="C368" s="44" t="s">
        <v>15</v>
      </c>
      <c r="D368" s="56">
        <v>303</v>
      </c>
      <c r="E368" s="70">
        <v>0</v>
      </c>
      <c r="F368" s="9">
        <f t="shared" si="114"/>
        <v>0</v>
      </c>
      <c r="G368" s="69">
        <v>0</v>
      </c>
      <c r="H368" s="9">
        <f t="shared" si="115"/>
        <v>0</v>
      </c>
      <c r="I368" s="10"/>
      <c r="J368" s="9">
        <f t="shared" si="103"/>
        <v>0</v>
      </c>
      <c r="K368" s="11"/>
      <c r="L368" s="9">
        <f t="shared" si="104"/>
        <v>0</v>
      </c>
      <c r="M368" s="10"/>
      <c r="N368" s="9">
        <f t="shared" si="116"/>
        <v>0</v>
      </c>
      <c r="O368" s="10"/>
      <c r="P368" s="9">
        <f t="shared" si="105"/>
        <v>0</v>
      </c>
      <c r="Q368" s="10"/>
      <c r="R368" s="9">
        <f t="shared" si="106"/>
        <v>0</v>
      </c>
      <c r="S368" s="10"/>
      <c r="T368" s="9">
        <f t="shared" si="107"/>
        <v>0</v>
      </c>
      <c r="U368" s="11"/>
      <c r="V368" s="9">
        <f t="shared" si="108"/>
        <v>0</v>
      </c>
      <c r="W368" s="11"/>
      <c r="X368" s="9">
        <f t="shared" si="109"/>
        <v>0</v>
      </c>
      <c r="Y368" s="10"/>
      <c r="Z368" s="9">
        <f t="shared" si="117"/>
        <v>0</v>
      </c>
      <c r="AA368" s="11"/>
      <c r="AB368" s="9">
        <f t="shared" si="118"/>
        <v>0</v>
      </c>
      <c r="AC368" s="11"/>
      <c r="AD368" s="9">
        <f t="shared" si="110"/>
        <v>0</v>
      </c>
      <c r="AE368" s="11"/>
      <c r="AF368" s="9">
        <f t="shared" si="111"/>
        <v>0</v>
      </c>
      <c r="AG368" s="11"/>
      <c r="AH368" s="9">
        <f t="shared" si="112"/>
        <v>0</v>
      </c>
      <c r="AI368" s="11"/>
      <c r="AJ368" s="9">
        <f t="shared" si="120"/>
        <v>0</v>
      </c>
      <c r="AK368" s="11"/>
      <c r="AL368" s="9">
        <f t="shared" si="102"/>
        <v>0</v>
      </c>
      <c r="AM368" s="10"/>
      <c r="AN368" s="12">
        <f t="shared" si="113"/>
        <v>0</v>
      </c>
      <c r="AO368" s="13">
        <f t="shared" si="119"/>
        <v>0</v>
      </c>
    </row>
    <row r="369" spans="1:41" ht="25.5" hidden="1" customHeight="1" x14ac:dyDescent="0.25">
      <c r="A369" s="14" t="s">
        <v>331</v>
      </c>
      <c r="B369" s="19" t="s">
        <v>343</v>
      </c>
      <c r="C369" s="44" t="s">
        <v>15</v>
      </c>
      <c r="D369" s="56">
        <v>281.27999999999997</v>
      </c>
      <c r="E369" s="70">
        <v>0</v>
      </c>
      <c r="F369" s="9">
        <f t="shared" si="114"/>
        <v>0</v>
      </c>
      <c r="G369" s="69">
        <v>0</v>
      </c>
      <c r="H369" s="9">
        <f t="shared" si="115"/>
        <v>0</v>
      </c>
      <c r="I369" s="10"/>
      <c r="J369" s="9">
        <f t="shared" si="103"/>
        <v>0</v>
      </c>
      <c r="K369" s="11"/>
      <c r="L369" s="9">
        <f t="shared" si="104"/>
        <v>0</v>
      </c>
      <c r="M369" s="10"/>
      <c r="N369" s="9">
        <f t="shared" si="116"/>
        <v>0</v>
      </c>
      <c r="O369" s="10"/>
      <c r="P369" s="9">
        <f t="shared" si="105"/>
        <v>0</v>
      </c>
      <c r="Q369" s="10"/>
      <c r="R369" s="9">
        <f t="shared" si="106"/>
        <v>0</v>
      </c>
      <c r="S369" s="10"/>
      <c r="T369" s="9">
        <f t="shared" si="107"/>
        <v>0</v>
      </c>
      <c r="U369" s="11"/>
      <c r="V369" s="9">
        <f t="shared" si="108"/>
        <v>0</v>
      </c>
      <c r="W369" s="11"/>
      <c r="X369" s="9">
        <f t="shared" si="109"/>
        <v>0</v>
      </c>
      <c r="Y369" s="10"/>
      <c r="Z369" s="9">
        <f t="shared" si="117"/>
        <v>0</v>
      </c>
      <c r="AA369" s="11"/>
      <c r="AB369" s="9">
        <f t="shared" si="118"/>
        <v>0</v>
      </c>
      <c r="AC369" s="11"/>
      <c r="AD369" s="9">
        <f t="shared" si="110"/>
        <v>0</v>
      </c>
      <c r="AE369" s="11"/>
      <c r="AF369" s="9">
        <f t="shared" si="111"/>
        <v>0</v>
      </c>
      <c r="AG369" s="11"/>
      <c r="AH369" s="9">
        <f t="shared" si="112"/>
        <v>0</v>
      </c>
      <c r="AI369" s="11"/>
      <c r="AJ369" s="9">
        <f t="shared" si="120"/>
        <v>0</v>
      </c>
      <c r="AK369" s="11"/>
      <c r="AL369" s="9">
        <f t="shared" si="102"/>
        <v>0</v>
      </c>
      <c r="AM369" s="10"/>
      <c r="AN369" s="12">
        <f t="shared" si="113"/>
        <v>0</v>
      </c>
      <c r="AO369" s="13">
        <f t="shared" si="119"/>
        <v>0</v>
      </c>
    </row>
    <row r="370" spans="1:41" ht="25.5" hidden="1" customHeight="1" x14ac:dyDescent="0.25">
      <c r="A370" s="14" t="s">
        <v>331</v>
      </c>
      <c r="B370" s="19" t="s">
        <v>345</v>
      </c>
      <c r="C370" s="44" t="s">
        <v>15</v>
      </c>
      <c r="D370" s="56">
        <v>281.27999999999997</v>
      </c>
      <c r="E370" s="70">
        <v>0</v>
      </c>
      <c r="F370" s="9">
        <f t="shared" si="114"/>
        <v>0</v>
      </c>
      <c r="G370" s="69">
        <v>0</v>
      </c>
      <c r="H370" s="9">
        <f t="shared" si="115"/>
        <v>0</v>
      </c>
      <c r="I370" s="10"/>
      <c r="J370" s="9">
        <f t="shared" si="103"/>
        <v>0</v>
      </c>
      <c r="K370" s="11"/>
      <c r="L370" s="9">
        <f t="shared" si="104"/>
        <v>0</v>
      </c>
      <c r="M370" s="10"/>
      <c r="N370" s="9">
        <f t="shared" si="116"/>
        <v>0</v>
      </c>
      <c r="O370" s="10"/>
      <c r="P370" s="9">
        <f t="shared" si="105"/>
        <v>0</v>
      </c>
      <c r="Q370" s="10"/>
      <c r="R370" s="9">
        <f t="shared" si="106"/>
        <v>0</v>
      </c>
      <c r="S370" s="10"/>
      <c r="T370" s="9">
        <f t="shared" si="107"/>
        <v>0</v>
      </c>
      <c r="U370" s="11"/>
      <c r="V370" s="9">
        <f t="shared" si="108"/>
        <v>0</v>
      </c>
      <c r="W370" s="11"/>
      <c r="X370" s="9">
        <f t="shared" si="109"/>
        <v>0</v>
      </c>
      <c r="Y370" s="10"/>
      <c r="Z370" s="9">
        <f t="shared" si="117"/>
        <v>0</v>
      </c>
      <c r="AA370" s="11"/>
      <c r="AB370" s="9">
        <f t="shared" si="118"/>
        <v>0</v>
      </c>
      <c r="AC370" s="11"/>
      <c r="AD370" s="9">
        <f t="shared" si="110"/>
        <v>0</v>
      </c>
      <c r="AE370" s="11"/>
      <c r="AF370" s="9">
        <f t="shared" si="111"/>
        <v>0</v>
      </c>
      <c r="AG370" s="11"/>
      <c r="AH370" s="9">
        <f t="shared" si="112"/>
        <v>0</v>
      </c>
      <c r="AI370" s="11"/>
      <c r="AJ370" s="9">
        <f t="shared" si="120"/>
        <v>0</v>
      </c>
      <c r="AK370" s="11"/>
      <c r="AL370" s="9">
        <f t="shared" si="102"/>
        <v>0</v>
      </c>
      <c r="AM370" s="10"/>
      <c r="AN370" s="12">
        <f t="shared" si="113"/>
        <v>0</v>
      </c>
      <c r="AO370" s="13">
        <f t="shared" si="119"/>
        <v>0</v>
      </c>
    </row>
    <row r="371" spans="1:41" ht="25.5" hidden="1" customHeight="1" x14ac:dyDescent="0.25">
      <c r="A371" s="14" t="s">
        <v>331</v>
      </c>
      <c r="B371" s="19" t="s">
        <v>344</v>
      </c>
      <c r="C371" s="44" t="s">
        <v>15</v>
      </c>
      <c r="D371" s="56">
        <v>281.27999999999997</v>
      </c>
      <c r="E371" s="70">
        <v>0</v>
      </c>
      <c r="F371" s="9">
        <f t="shared" si="114"/>
        <v>0</v>
      </c>
      <c r="G371" s="69">
        <v>0</v>
      </c>
      <c r="H371" s="9">
        <f t="shared" si="115"/>
        <v>0</v>
      </c>
      <c r="I371" s="10"/>
      <c r="J371" s="9">
        <f t="shared" si="103"/>
        <v>0</v>
      </c>
      <c r="K371" s="11"/>
      <c r="L371" s="9">
        <f t="shared" si="104"/>
        <v>0</v>
      </c>
      <c r="M371" s="10"/>
      <c r="N371" s="9">
        <f t="shared" si="116"/>
        <v>0</v>
      </c>
      <c r="O371" s="10"/>
      <c r="P371" s="9">
        <f t="shared" si="105"/>
        <v>0</v>
      </c>
      <c r="Q371" s="10"/>
      <c r="R371" s="9">
        <f t="shared" si="106"/>
        <v>0</v>
      </c>
      <c r="S371" s="10"/>
      <c r="T371" s="9">
        <f t="shared" si="107"/>
        <v>0</v>
      </c>
      <c r="U371" s="11"/>
      <c r="V371" s="9">
        <f t="shared" si="108"/>
        <v>0</v>
      </c>
      <c r="W371" s="11"/>
      <c r="X371" s="9">
        <f t="shared" si="109"/>
        <v>0</v>
      </c>
      <c r="Y371" s="10"/>
      <c r="Z371" s="9">
        <f t="shared" si="117"/>
        <v>0</v>
      </c>
      <c r="AA371" s="11"/>
      <c r="AB371" s="9">
        <f t="shared" si="118"/>
        <v>0</v>
      </c>
      <c r="AC371" s="11"/>
      <c r="AD371" s="9">
        <f t="shared" si="110"/>
        <v>0</v>
      </c>
      <c r="AE371" s="11"/>
      <c r="AF371" s="9">
        <f t="shared" si="111"/>
        <v>0</v>
      </c>
      <c r="AG371" s="11"/>
      <c r="AH371" s="9">
        <f t="shared" si="112"/>
        <v>0</v>
      </c>
      <c r="AI371" s="11"/>
      <c r="AJ371" s="9">
        <f t="shared" si="120"/>
        <v>0</v>
      </c>
      <c r="AK371" s="11"/>
      <c r="AL371" s="9">
        <f t="shared" si="102"/>
        <v>0</v>
      </c>
      <c r="AM371" s="10"/>
      <c r="AN371" s="12">
        <f t="shared" si="113"/>
        <v>0</v>
      </c>
      <c r="AO371" s="13">
        <f t="shared" si="119"/>
        <v>0</v>
      </c>
    </row>
    <row r="372" spans="1:41" ht="25.5" hidden="1" customHeight="1" x14ac:dyDescent="0.25">
      <c r="A372" s="14" t="s">
        <v>331</v>
      </c>
      <c r="B372" s="19" t="s">
        <v>346</v>
      </c>
      <c r="C372" s="44" t="s">
        <v>15</v>
      </c>
      <c r="D372" s="56">
        <v>281.27999999999997</v>
      </c>
      <c r="E372" s="70">
        <v>0</v>
      </c>
      <c r="F372" s="9">
        <f t="shared" si="114"/>
        <v>0</v>
      </c>
      <c r="G372" s="69">
        <v>0</v>
      </c>
      <c r="H372" s="9">
        <f t="shared" si="115"/>
        <v>0</v>
      </c>
      <c r="I372" s="10"/>
      <c r="J372" s="9">
        <f t="shared" si="103"/>
        <v>0</v>
      </c>
      <c r="K372" s="11"/>
      <c r="L372" s="9">
        <f t="shared" si="104"/>
        <v>0</v>
      </c>
      <c r="M372" s="10"/>
      <c r="N372" s="9">
        <f t="shared" si="116"/>
        <v>0</v>
      </c>
      <c r="O372" s="10"/>
      <c r="P372" s="9">
        <f t="shared" si="105"/>
        <v>0</v>
      </c>
      <c r="Q372" s="10"/>
      <c r="R372" s="9">
        <f t="shared" si="106"/>
        <v>0</v>
      </c>
      <c r="S372" s="10"/>
      <c r="T372" s="9">
        <f t="shared" si="107"/>
        <v>0</v>
      </c>
      <c r="U372" s="11"/>
      <c r="V372" s="9">
        <f t="shared" si="108"/>
        <v>0</v>
      </c>
      <c r="W372" s="11"/>
      <c r="X372" s="9">
        <f t="shared" si="109"/>
        <v>0</v>
      </c>
      <c r="Y372" s="10"/>
      <c r="Z372" s="9">
        <f t="shared" si="117"/>
        <v>0</v>
      </c>
      <c r="AA372" s="11"/>
      <c r="AB372" s="9">
        <f t="shared" si="118"/>
        <v>0</v>
      </c>
      <c r="AC372" s="11"/>
      <c r="AD372" s="9">
        <f t="shared" si="110"/>
        <v>0</v>
      </c>
      <c r="AE372" s="11"/>
      <c r="AF372" s="9">
        <f t="shared" si="111"/>
        <v>0</v>
      </c>
      <c r="AG372" s="11"/>
      <c r="AH372" s="9">
        <f t="shared" si="112"/>
        <v>0</v>
      </c>
      <c r="AI372" s="11"/>
      <c r="AJ372" s="9">
        <f t="shared" si="120"/>
        <v>0</v>
      </c>
      <c r="AK372" s="11"/>
      <c r="AL372" s="9">
        <f t="shared" si="102"/>
        <v>0</v>
      </c>
      <c r="AM372" s="10"/>
      <c r="AN372" s="12">
        <f t="shared" si="113"/>
        <v>0</v>
      </c>
      <c r="AO372" s="13">
        <f t="shared" si="119"/>
        <v>0</v>
      </c>
    </row>
    <row r="373" spans="1:41" ht="25.5" hidden="1" x14ac:dyDescent="0.25">
      <c r="A373" s="14" t="s">
        <v>331</v>
      </c>
      <c r="B373" s="19" t="s">
        <v>475</v>
      </c>
      <c r="C373" s="44" t="s">
        <v>15</v>
      </c>
      <c r="D373" s="56">
        <v>287</v>
      </c>
      <c r="E373" s="70">
        <v>0</v>
      </c>
      <c r="F373" s="9">
        <f t="shared" si="114"/>
        <v>0</v>
      </c>
      <c r="G373" s="69">
        <v>0</v>
      </c>
      <c r="H373" s="9">
        <f t="shared" si="115"/>
        <v>0</v>
      </c>
      <c r="I373" s="10"/>
      <c r="J373" s="9">
        <f t="shared" si="103"/>
        <v>0</v>
      </c>
      <c r="K373" s="11"/>
      <c r="L373" s="9">
        <f t="shared" si="104"/>
        <v>0</v>
      </c>
      <c r="M373" s="10"/>
      <c r="N373" s="9">
        <f t="shared" si="116"/>
        <v>0</v>
      </c>
      <c r="O373" s="10"/>
      <c r="P373" s="9">
        <f t="shared" si="105"/>
        <v>0</v>
      </c>
      <c r="Q373" s="10"/>
      <c r="R373" s="9">
        <f t="shared" si="106"/>
        <v>0</v>
      </c>
      <c r="S373" s="10"/>
      <c r="T373" s="9">
        <f t="shared" si="107"/>
        <v>0</v>
      </c>
      <c r="U373" s="11"/>
      <c r="V373" s="9">
        <f t="shared" si="108"/>
        <v>0</v>
      </c>
      <c r="W373" s="11"/>
      <c r="X373" s="9">
        <f t="shared" si="109"/>
        <v>0</v>
      </c>
      <c r="Y373" s="10"/>
      <c r="Z373" s="9">
        <f t="shared" si="117"/>
        <v>0</v>
      </c>
      <c r="AA373" s="11"/>
      <c r="AB373" s="9">
        <f t="shared" si="118"/>
        <v>0</v>
      </c>
      <c r="AC373" s="11"/>
      <c r="AD373" s="9">
        <f t="shared" si="110"/>
        <v>0</v>
      </c>
      <c r="AE373" s="11"/>
      <c r="AF373" s="9">
        <f t="shared" si="111"/>
        <v>0</v>
      </c>
      <c r="AG373" s="11"/>
      <c r="AH373" s="9">
        <f t="shared" si="112"/>
        <v>0</v>
      </c>
      <c r="AI373" s="11"/>
      <c r="AJ373" s="9">
        <f t="shared" si="120"/>
        <v>0</v>
      </c>
      <c r="AK373" s="11"/>
      <c r="AL373" s="9">
        <f t="shared" si="102"/>
        <v>0</v>
      </c>
      <c r="AM373" s="10"/>
      <c r="AN373" s="12">
        <f t="shared" si="113"/>
        <v>0</v>
      </c>
      <c r="AO373" s="13">
        <f t="shared" si="119"/>
        <v>0</v>
      </c>
    </row>
    <row r="374" spans="1:41" ht="25.5" hidden="1" x14ac:dyDescent="0.25">
      <c r="A374" s="14" t="s">
        <v>331</v>
      </c>
      <c r="B374" s="19" t="s">
        <v>477</v>
      </c>
      <c r="C374" s="44" t="s">
        <v>15</v>
      </c>
      <c r="D374" s="56">
        <v>287</v>
      </c>
      <c r="E374" s="70">
        <v>0</v>
      </c>
      <c r="F374" s="9">
        <f t="shared" si="114"/>
        <v>0</v>
      </c>
      <c r="G374" s="69">
        <v>0</v>
      </c>
      <c r="H374" s="9">
        <f t="shared" si="115"/>
        <v>0</v>
      </c>
      <c r="I374" s="10"/>
      <c r="J374" s="9">
        <f t="shared" si="103"/>
        <v>0</v>
      </c>
      <c r="K374" s="11"/>
      <c r="L374" s="9">
        <f t="shared" si="104"/>
        <v>0</v>
      </c>
      <c r="M374" s="10"/>
      <c r="N374" s="9">
        <f t="shared" si="116"/>
        <v>0</v>
      </c>
      <c r="O374" s="10"/>
      <c r="P374" s="9">
        <f t="shared" si="105"/>
        <v>0</v>
      </c>
      <c r="Q374" s="10"/>
      <c r="R374" s="9">
        <f t="shared" si="106"/>
        <v>0</v>
      </c>
      <c r="S374" s="10"/>
      <c r="T374" s="9">
        <f t="shared" si="107"/>
        <v>0</v>
      </c>
      <c r="U374" s="11"/>
      <c r="V374" s="9">
        <f t="shared" si="108"/>
        <v>0</v>
      </c>
      <c r="W374" s="11"/>
      <c r="X374" s="9">
        <f t="shared" si="109"/>
        <v>0</v>
      </c>
      <c r="Y374" s="10"/>
      <c r="Z374" s="9">
        <f t="shared" si="117"/>
        <v>0</v>
      </c>
      <c r="AA374" s="11"/>
      <c r="AB374" s="9">
        <f t="shared" si="118"/>
        <v>0</v>
      </c>
      <c r="AC374" s="11"/>
      <c r="AD374" s="9">
        <f t="shared" si="110"/>
        <v>0</v>
      </c>
      <c r="AE374" s="11"/>
      <c r="AF374" s="9">
        <f t="shared" si="111"/>
        <v>0</v>
      </c>
      <c r="AG374" s="11"/>
      <c r="AH374" s="9">
        <f t="shared" si="112"/>
        <v>0</v>
      </c>
      <c r="AI374" s="11"/>
      <c r="AJ374" s="9">
        <f t="shared" si="120"/>
        <v>0</v>
      </c>
      <c r="AK374" s="11"/>
      <c r="AL374" s="9">
        <f t="shared" si="102"/>
        <v>0</v>
      </c>
      <c r="AM374" s="10"/>
      <c r="AN374" s="12">
        <f t="shared" si="113"/>
        <v>0</v>
      </c>
      <c r="AO374" s="13">
        <f t="shared" si="119"/>
        <v>0</v>
      </c>
    </row>
    <row r="375" spans="1:41" ht="25.5" hidden="1" x14ac:dyDescent="0.25">
      <c r="A375" s="14" t="s">
        <v>331</v>
      </c>
      <c r="B375" s="19" t="s">
        <v>478</v>
      </c>
      <c r="C375" s="44" t="s">
        <v>15</v>
      </c>
      <c r="D375" s="56">
        <v>287</v>
      </c>
      <c r="E375" s="70">
        <v>0</v>
      </c>
      <c r="F375" s="9">
        <f t="shared" si="114"/>
        <v>0</v>
      </c>
      <c r="G375" s="69">
        <v>0</v>
      </c>
      <c r="H375" s="9">
        <f t="shared" si="115"/>
        <v>0</v>
      </c>
      <c r="I375" s="10"/>
      <c r="J375" s="9">
        <f t="shared" si="103"/>
        <v>0</v>
      </c>
      <c r="K375" s="11"/>
      <c r="L375" s="9">
        <f t="shared" si="104"/>
        <v>0</v>
      </c>
      <c r="M375" s="10"/>
      <c r="N375" s="9">
        <f t="shared" si="116"/>
        <v>0</v>
      </c>
      <c r="O375" s="10"/>
      <c r="P375" s="9">
        <f t="shared" si="105"/>
        <v>0</v>
      </c>
      <c r="Q375" s="10"/>
      <c r="R375" s="9">
        <f t="shared" si="106"/>
        <v>0</v>
      </c>
      <c r="S375" s="10"/>
      <c r="T375" s="9">
        <f t="shared" si="107"/>
        <v>0</v>
      </c>
      <c r="U375" s="11"/>
      <c r="V375" s="9">
        <f t="shared" si="108"/>
        <v>0</v>
      </c>
      <c r="W375" s="11"/>
      <c r="X375" s="9">
        <f t="shared" si="109"/>
        <v>0</v>
      </c>
      <c r="Y375" s="10"/>
      <c r="Z375" s="9">
        <f t="shared" si="117"/>
        <v>0</v>
      </c>
      <c r="AA375" s="11"/>
      <c r="AB375" s="9">
        <f t="shared" si="118"/>
        <v>0</v>
      </c>
      <c r="AC375" s="11"/>
      <c r="AD375" s="9">
        <f t="shared" si="110"/>
        <v>0</v>
      </c>
      <c r="AE375" s="11"/>
      <c r="AF375" s="9">
        <f t="shared" si="111"/>
        <v>0</v>
      </c>
      <c r="AG375" s="11"/>
      <c r="AH375" s="9">
        <f t="shared" si="112"/>
        <v>0</v>
      </c>
      <c r="AI375" s="11"/>
      <c r="AJ375" s="9">
        <f t="shared" si="120"/>
        <v>0</v>
      </c>
      <c r="AK375" s="11"/>
      <c r="AL375" s="9">
        <f t="shared" si="102"/>
        <v>0</v>
      </c>
      <c r="AM375" s="10"/>
      <c r="AN375" s="12">
        <f t="shared" si="113"/>
        <v>0</v>
      </c>
      <c r="AO375" s="13">
        <f t="shared" si="119"/>
        <v>0</v>
      </c>
    </row>
    <row r="376" spans="1:41" hidden="1" x14ac:dyDescent="0.25">
      <c r="A376" s="14" t="s">
        <v>271</v>
      </c>
      <c r="B376" s="19" t="s">
        <v>518</v>
      </c>
      <c r="C376" s="17" t="s">
        <v>15</v>
      </c>
      <c r="D376" s="38">
        <v>300</v>
      </c>
      <c r="E376" s="70">
        <v>0</v>
      </c>
      <c r="F376" s="9">
        <f t="shared" si="114"/>
        <v>0</v>
      </c>
      <c r="G376" s="69">
        <v>0</v>
      </c>
      <c r="H376" s="9">
        <f t="shared" si="115"/>
        <v>0</v>
      </c>
      <c r="I376" s="10"/>
      <c r="J376" s="9">
        <f t="shared" si="103"/>
        <v>0</v>
      </c>
      <c r="K376" s="11"/>
      <c r="L376" s="9">
        <f>(K376*D376)*1.16</f>
        <v>0</v>
      </c>
      <c r="M376" s="10"/>
      <c r="N376" s="9">
        <f t="shared" si="116"/>
        <v>0</v>
      </c>
      <c r="O376" s="10"/>
      <c r="P376" s="9">
        <f t="shared" si="105"/>
        <v>0</v>
      </c>
      <c r="Q376" s="10"/>
      <c r="R376" s="9">
        <f t="shared" si="106"/>
        <v>0</v>
      </c>
      <c r="S376" s="10"/>
      <c r="T376" s="9">
        <f t="shared" si="107"/>
        <v>0</v>
      </c>
      <c r="U376" s="11"/>
      <c r="V376" s="9">
        <f t="shared" si="108"/>
        <v>0</v>
      </c>
      <c r="W376" s="11"/>
      <c r="X376" s="9">
        <f t="shared" si="109"/>
        <v>0</v>
      </c>
      <c r="Y376" s="10"/>
      <c r="Z376" s="9">
        <f t="shared" si="117"/>
        <v>0</v>
      </c>
      <c r="AA376" s="11"/>
      <c r="AB376" s="9">
        <f t="shared" si="118"/>
        <v>0</v>
      </c>
      <c r="AC376" s="11"/>
      <c r="AD376" s="9">
        <f t="shared" si="110"/>
        <v>0</v>
      </c>
      <c r="AE376" s="11"/>
      <c r="AF376" s="9">
        <f t="shared" si="111"/>
        <v>0</v>
      </c>
      <c r="AG376" s="11"/>
      <c r="AH376" s="9">
        <f t="shared" si="112"/>
        <v>0</v>
      </c>
      <c r="AI376" s="11"/>
      <c r="AJ376" s="9">
        <f t="shared" si="120"/>
        <v>0</v>
      </c>
      <c r="AK376" s="11"/>
      <c r="AL376" s="9">
        <f t="shared" si="102"/>
        <v>0</v>
      </c>
      <c r="AM376" s="10"/>
      <c r="AN376" s="12">
        <f t="shared" si="113"/>
        <v>0</v>
      </c>
      <c r="AO376" s="13">
        <f t="shared" si="119"/>
        <v>0</v>
      </c>
    </row>
    <row r="377" spans="1:41" hidden="1" x14ac:dyDescent="0.25">
      <c r="A377" s="14" t="s">
        <v>271</v>
      </c>
      <c r="B377" s="19" t="s">
        <v>519</v>
      </c>
      <c r="C377" s="17" t="s">
        <v>15</v>
      </c>
      <c r="D377" s="38">
        <v>300</v>
      </c>
      <c r="E377" s="70">
        <v>0</v>
      </c>
      <c r="F377" s="9">
        <f t="shared" si="114"/>
        <v>0</v>
      </c>
      <c r="G377" s="69">
        <v>0</v>
      </c>
      <c r="H377" s="9">
        <f t="shared" si="115"/>
        <v>0</v>
      </c>
      <c r="I377" s="10"/>
      <c r="J377" s="9">
        <f t="shared" si="103"/>
        <v>0</v>
      </c>
      <c r="K377" s="11"/>
      <c r="L377" s="9">
        <f>(K377*D377)*1.16</f>
        <v>0</v>
      </c>
      <c r="M377" s="10">
        <v>1</v>
      </c>
      <c r="N377" s="9">
        <f t="shared" si="116"/>
        <v>348</v>
      </c>
      <c r="O377" s="10"/>
      <c r="P377" s="9">
        <f t="shared" si="105"/>
        <v>0</v>
      </c>
      <c r="Q377" s="10"/>
      <c r="R377" s="9">
        <f t="shared" si="106"/>
        <v>0</v>
      </c>
      <c r="S377" s="10"/>
      <c r="T377" s="9">
        <f t="shared" si="107"/>
        <v>0</v>
      </c>
      <c r="U377" s="11"/>
      <c r="V377" s="9">
        <f t="shared" si="108"/>
        <v>0</v>
      </c>
      <c r="W377" s="11"/>
      <c r="X377" s="9">
        <f t="shared" si="109"/>
        <v>0</v>
      </c>
      <c r="Y377" s="10"/>
      <c r="Z377" s="9">
        <f t="shared" si="117"/>
        <v>0</v>
      </c>
      <c r="AA377" s="11"/>
      <c r="AB377" s="9">
        <f t="shared" si="118"/>
        <v>0</v>
      </c>
      <c r="AC377" s="11"/>
      <c r="AD377" s="9">
        <f t="shared" si="110"/>
        <v>0</v>
      </c>
      <c r="AE377" s="11"/>
      <c r="AF377" s="9">
        <f t="shared" si="111"/>
        <v>0</v>
      </c>
      <c r="AG377" s="11"/>
      <c r="AH377" s="9">
        <f t="shared" si="112"/>
        <v>0</v>
      </c>
      <c r="AI377" s="11"/>
      <c r="AJ377" s="9">
        <f t="shared" si="120"/>
        <v>0</v>
      </c>
      <c r="AK377" s="11"/>
      <c r="AL377" s="9">
        <f t="shared" si="102"/>
        <v>0</v>
      </c>
      <c r="AM377" s="10"/>
      <c r="AN377" s="12">
        <f t="shared" si="113"/>
        <v>0</v>
      </c>
      <c r="AO377" s="13">
        <f t="shared" si="119"/>
        <v>348</v>
      </c>
    </row>
    <row r="378" spans="1:41" hidden="1" x14ac:dyDescent="0.25">
      <c r="A378" s="14" t="s">
        <v>271</v>
      </c>
      <c r="B378" s="19" t="s">
        <v>520</v>
      </c>
      <c r="C378" s="17" t="s">
        <v>15</v>
      </c>
      <c r="D378" s="38">
        <v>300</v>
      </c>
      <c r="E378" s="70">
        <v>0</v>
      </c>
      <c r="F378" s="9">
        <f t="shared" si="114"/>
        <v>0</v>
      </c>
      <c r="G378" s="69">
        <v>0</v>
      </c>
      <c r="H378" s="9">
        <f t="shared" si="115"/>
        <v>0</v>
      </c>
      <c r="I378" s="10"/>
      <c r="J378" s="9">
        <f t="shared" si="103"/>
        <v>0</v>
      </c>
      <c r="K378" s="11"/>
      <c r="L378" s="9">
        <f>(K378*D378)*1.16</f>
        <v>0</v>
      </c>
      <c r="M378" s="10">
        <v>2</v>
      </c>
      <c r="N378" s="9">
        <f t="shared" si="116"/>
        <v>696</v>
      </c>
      <c r="O378" s="10"/>
      <c r="P378" s="9">
        <f t="shared" si="105"/>
        <v>0</v>
      </c>
      <c r="Q378" s="10"/>
      <c r="R378" s="9">
        <f t="shared" si="106"/>
        <v>0</v>
      </c>
      <c r="S378" s="10"/>
      <c r="T378" s="9">
        <f t="shared" si="107"/>
        <v>0</v>
      </c>
      <c r="U378" s="11"/>
      <c r="V378" s="9">
        <f t="shared" si="108"/>
        <v>0</v>
      </c>
      <c r="W378" s="11"/>
      <c r="X378" s="9">
        <f t="shared" si="109"/>
        <v>0</v>
      </c>
      <c r="Y378" s="10"/>
      <c r="Z378" s="9">
        <f t="shared" si="117"/>
        <v>0</v>
      </c>
      <c r="AA378" s="11"/>
      <c r="AB378" s="9">
        <f t="shared" si="118"/>
        <v>0</v>
      </c>
      <c r="AC378" s="11"/>
      <c r="AD378" s="9">
        <f t="shared" si="110"/>
        <v>0</v>
      </c>
      <c r="AE378" s="11"/>
      <c r="AF378" s="9">
        <f t="shared" si="111"/>
        <v>0</v>
      </c>
      <c r="AG378" s="11"/>
      <c r="AH378" s="9">
        <f t="shared" si="112"/>
        <v>0</v>
      </c>
      <c r="AI378" s="11"/>
      <c r="AJ378" s="9">
        <f t="shared" si="120"/>
        <v>0</v>
      </c>
      <c r="AK378" s="11"/>
      <c r="AL378" s="9">
        <f t="shared" si="102"/>
        <v>0</v>
      </c>
      <c r="AM378" s="10"/>
      <c r="AN378" s="12">
        <f t="shared" si="113"/>
        <v>0</v>
      </c>
      <c r="AO378" s="13">
        <f t="shared" si="119"/>
        <v>696</v>
      </c>
    </row>
    <row r="379" spans="1:41" hidden="1" x14ac:dyDescent="0.25">
      <c r="A379" s="14" t="s">
        <v>271</v>
      </c>
      <c r="B379" s="19" t="s">
        <v>521</v>
      </c>
      <c r="C379" s="17" t="s">
        <v>15</v>
      </c>
      <c r="D379" s="38">
        <v>300</v>
      </c>
      <c r="E379" s="70">
        <v>0</v>
      </c>
      <c r="F379" s="9">
        <f t="shared" si="114"/>
        <v>0</v>
      </c>
      <c r="G379" s="69">
        <v>0</v>
      </c>
      <c r="H379" s="9">
        <f t="shared" si="115"/>
        <v>0</v>
      </c>
      <c r="I379" s="10"/>
      <c r="J379" s="9">
        <f t="shared" si="103"/>
        <v>0</v>
      </c>
      <c r="K379" s="11"/>
      <c r="L379" s="9">
        <f>(K379*D379)*1.16</f>
        <v>0</v>
      </c>
      <c r="M379" s="10"/>
      <c r="N379" s="9">
        <f t="shared" si="116"/>
        <v>0</v>
      </c>
      <c r="O379" s="10"/>
      <c r="P379" s="9">
        <f t="shared" si="105"/>
        <v>0</v>
      </c>
      <c r="Q379" s="10"/>
      <c r="R379" s="9">
        <f t="shared" si="106"/>
        <v>0</v>
      </c>
      <c r="S379" s="10"/>
      <c r="T379" s="9">
        <f t="shared" si="107"/>
        <v>0</v>
      </c>
      <c r="U379" s="11"/>
      <c r="V379" s="9">
        <f t="shared" si="108"/>
        <v>0</v>
      </c>
      <c r="W379" s="11"/>
      <c r="X379" s="9">
        <f t="shared" si="109"/>
        <v>0</v>
      </c>
      <c r="Y379" s="10"/>
      <c r="Z379" s="9">
        <f t="shared" si="117"/>
        <v>0</v>
      </c>
      <c r="AA379" s="11"/>
      <c r="AB379" s="9">
        <f t="shared" si="118"/>
        <v>0</v>
      </c>
      <c r="AC379" s="11"/>
      <c r="AD379" s="9">
        <f t="shared" si="110"/>
        <v>0</v>
      </c>
      <c r="AE379" s="11"/>
      <c r="AF379" s="9">
        <f t="shared" si="111"/>
        <v>0</v>
      </c>
      <c r="AG379" s="11"/>
      <c r="AH379" s="9">
        <f t="shared" si="112"/>
        <v>0</v>
      </c>
      <c r="AI379" s="11"/>
      <c r="AJ379" s="9">
        <f t="shared" si="120"/>
        <v>0</v>
      </c>
      <c r="AK379" s="11"/>
      <c r="AL379" s="9">
        <f t="shared" si="102"/>
        <v>0</v>
      </c>
      <c r="AM379" s="10"/>
      <c r="AN379" s="12">
        <f t="shared" si="113"/>
        <v>0</v>
      </c>
      <c r="AO379" s="13">
        <f t="shared" si="119"/>
        <v>0</v>
      </c>
    </row>
    <row r="380" spans="1:41" hidden="1" x14ac:dyDescent="0.25">
      <c r="A380" s="14" t="s">
        <v>271</v>
      </c>
      <c r="B380" s="19" t="s">
        <v>529</v>
      </c>
      <c r="C380" s="17" t="s">
        <v>15</v>
      </c>
      <c r="D380" s="38">
        <v>335</v>
      </c>
      <c r="E380" s="70">
        <v>0</v>
      </c>
      <c r="F380" s="9">
        <f t="shared" si="114"/>
        <v>0</v>
      </c>
      <c r="G380" s="69">
        <v>0</v>
      </c>
      <c r="H380" s="9">
        <f t="shared" si="115"/>
        <v>0</v>
      </c>
      <c r="I380" s="10"/>
      <c r="J380" s="9">
        <f t="shared" si="103"/>
        <v>0</v>
      </c>
      <c r="K380" s="11"/>
      <c r="L380" s="9">
        <f t="shared" ref="L380:L381" si="121">(K380*D380)*1.16</f>
        <v>0</v>
      </c>
      <c r="M380" s="10">
        <v>1</v>
      </c>
      <c r="N380" s="9">
        <f t="shared" si="116"/>
        <v>388.59999999999997</v>
      </c>
      <c r="O380" s="10"/>
      <c r="P380" s="9">
        <f t="shared" si="105"/>
        <v>0</v>
      </c>
      <c r="Q380" s="10"/>
      <c r="R380" s="9">
        <f t="shared" si="106"/>
        <v>0</v>
      </c>
      <c r="S380" s="10"/>
      <c r="T380" s="9">
        <f t="shared" si="107"/>
        <v>0</v>
      </c>
      <c r="U380" s="11"/>
      <c r="V380" s="9">
        <f t="shared" si="108"/>
        <v>0</v>
      </c>
      <c r="W380" s="11"/>
      <c r="X380" s="9">
        <f t="shared" si="109"/>
        <v>0</v>
      </c>
      <c r="Y380" s="10"/>
      <c r="Z380" s="9">
        <f t="shared" si="117"/>
        <v>0</v>
      </c>
      <c r="AA380" s="11"/>
      <c r="AB380" s="9">
        <f t="shared" si="118"/>
        <v>0</v>
      </c>
      <c r="AC380" s="11"/>
      <c r="AD380" s="9">
        <f t="shared" si="110"/>
        <v>0</v>
      </c>
      <c r="AE380" s="11"/>
      <c r="AF380" s="9">
        <f t="shared" si="111"/>
        <v>0</v>
      </c>
      <c r="AG380" s="11"/>
      <c r="AH380" s="9">
        <f t="shared" si="112"/>
        <v>0</v>
      </c>
      <c r="AI380" s="11"/>
      <c r="AJ380" s="9">
        <f t="shared" si="120"/>
        <v>0</v>
      </c>
      <c r="AK380" s="11"/>
      <c r="AL380" s="9">
        <f t="shared" si="102"/>
        <v>0</v>
      </c>
      <c r="AM380" s="10"/>
      <c r="AN380" s="12">
        <f t="shared" si="113"/>
        <v>0</v>
      </c>
      <c r="AO380" s="13">
        <f t="shared" si="119"/>
        <v>388.59999999999997</v>
      </c>
    </row>
    <row r="381" spans="1:41" hidden="1" x14ac:dyDescent="0.25">
      <c r="A381" s="14" t="s">
        <v>271</v>
      </c>
      <c r="B381" s="19" t="s">
        <v>530</v>
      </c>
      <c r="C381" s="17" t="s">
        <v>15</v>
      </c>
      <c r="D381" s="38">
        <v>335</v>
      </c>
      <c r="E381" s="70">
        <v>0</v>
      </c>
      <c r="F381" s="9">
        <f t="shared" si="114"/>
        <v>0</v>
      </c>
      <c r="G381" s="69">
        <v>0</v>
      </c>
      <c r="H381" s="9">
        <f t="shared" si="115"/>
        <v>0</v>
      </c>
      <c r="I381" s="10"/>
      <c r="J381" s="9">
        <f t="shared" si="103"/>
        <v>0</v>
      </c>
      <c r="K381" s="11"/>
      <c r="L381" s="9">
        <f t="shared" si="121"/>
        <v>0</v>
      </c>
      <c r="M381" s="10">
        <v>1</v>
      </c>
      <c r="N381" s="9">
        <f t="shared" si="116"/>
        <v>388.59999999999997</v>
      </c>
      <c r="O381" s="10"/>
      <c r="P381" s="9">
        <f t="shared" si="105"/>
        <v>0</v>
      </c>
      <c r="Q381" s="10"/>
      <c r="R381" s="9">
        <f t="shared" si="106"/>
        <v>0</v>
      </c>
      <c r="S381" s="10"/>
      <c r="T381" s="9">
        <f t="shared" si="107"/>
        <v>0</v>
      </c>
      <c r="U381" s="11"/>
      <c r="V381" s="9">
        <f t="shared" si="108"/>
        <v>0</v>
      </c>
      <c r="W381" s="11"/>
      <c r="X381" s="9">
        <f t="shared" si="109"/>
        <v>0</v>
      </c>
      <c r="Y381" s="10"/>
      <c r="Z381" s="9">
        <f t="shared" si="117"/>
        <v>0</v>
      </c>
      <c r="AA381" s="11"/>
      <c r="AB381" s="9">
        <f t="shared" si="118"/>
        <v>0</v>
      </c>
      <c r="AC381" s="11"/>
      <c r="AD381" s="9">
        <f t="shared" si="110"/>
        <v>0</v>
      </c>
      <c r="AE381" s="11"/>
      <c r="AF381" s="9">
        <f t="shared" si="111"/>
        <v>0</v>
      </c>
      <c r="AG381" s="11"/>
      <c r="AH381" s="9">
        <f t="shared" si="112"/>
        <v>0</v>
      </c>
      <c r="AI381" s="11"/>
      <c r="AJ381" s="9">
        <f t="shared" si="120"/>
        <v>0</v>
      </c>
      <c r="AK381" s="11"/>
      <c r="AL381" s="9">
        <f t="shared" si="102"/>
        <v>0</v>
      </c>
      <c r="AM381" s="10"/>
      <c r="AN381" s="12">
        <f t="shared" si="113"/>
        <v>0</v>
      </c>
      <c r="AO381" s="13">
        <f t="shared" si="119"/>
        <v>388.59999999999997</v>
      </c>
    </row>
    <row r="382" spans="1:41" hidden="1" x14ac:dyDescent="0.25">
      <c r="A382" s="14" t="s">
        <v>331</v>
      </c>
      <c r="B382" s="19" t="s">
        <v>492</v>
      </c>
      <c r="C382" s="44" t="s">
        <v>15</v>
      </c>
      <c r="D382" s="56">
        <v>125</v>
      </c>
      <c r="E382" s="70"/>
      <c r="F382" s="9">
        <f t="shared" si="114"/>
        <v>0</v>
      </c>
      <c r="G382" s="69"/>
      <c r="H382" s="9">
        <f t="shared" si="115"/>
        <v>0</v>
      </c>
      <c r="I382" s="10"/>
      <c r="J382" s="9">
        <f t="shared" si="103"/>
        <v>0</v>
      </c>
      <c r="K382" s="11"/>
      <c r="L382" s="9">
        <f t="shared" si="104"/>
        <v>0</v>
      </c>
      <c r="M382" s="10"/>
      <c r="N382" s="9">
        <f t="shared" si="116"/>
        <v>0</v>
      </c>
      <c r="O382" s="10"/>
      <c r="P382" s="9">
        <f t="shared" si="105"/>
        <v>0</v>
      </c>
      <c r="Q382" s="10"/>
      <c r="R382" s="9">
        <f t="shared" si="106"/>
        <v>0</v>
      </c>
      <c r="S382" s="10"/>
      <c r="T382" s="9">
        <f t="shared" si="107"/>
        <v>0</v>
      </c>
      <c r="U382" s="11"/>
      <c r="V382" s="9">
        <f t="shared" si="108"/>
        <v>0</v>
      </c>
      <c r="W382" s="11"/>
      <c r="X382" s="9">
        <f t="shared" si="109"/>
        <v>0</v>
      </c>
      <c r="Y382" s="10"/>
      <c r="Z382" s="9">
        <f t="shared" si="117"/>
        <v>0</v>
      </c>
      <c r="AA382" s="11"/>
      <c r="AB382" s="9">
        <f t="shared" si="118"/>
        <v>0</v>
      </c>
      <c r="AC382" s="11"/>
      <c r="AD382" s="9">
        <f t="shared" si="110"/>
        <v>0</v>
      </c>
      <c r="AE382" s="11"/>
      <c r="AF382" s="9">
        <f t="shared" si="111"/>
        <v>0</v>
      </c>
      <c r="AG382" s="11"/>
      <c r="AH382" s="9">
        <f t="shared" si="112"/>
        <v>0</v>
      </c>
      <c r="AI382" s="11"/>
      <c r="AJ382" s="9">
        <f t="shared" si="120"/>
        <v>0</v>
      </c>
      <c r="AK382" s="11"/>
      <c r="AL382" s="9">
        <f t="shared" si="102"/>
        <v>0</v>
      </c>
      <c r="AM382" s="10"/>
      <c r="AN382" s="12">
        <f t="shared" si="113"/>
        <v>0</v>
      </c>
      <c r="AO382" s="13">
        <f t="shared" si="119"/>
        <v>0</v>
      </c>
    </row>
    <row r="383" spans="1:41" hidden="1" x14ac:dyDescent="0.25">
      <c r="A383" s="14" t="s">
        <v>347</v>
      </c>
      <c r="B383" s="15" t="s">
        <v>348</v>
      </c>
      <c r="C383" s="44" t="s">
        <v>349</v>
      </c>
      <c r="D383" s="59">
        <v>0</v>
      </c>
      <c r="E383" s="70">
        <v>0</v>
      </c>
      <c r="F383" s="9">
        <f t="shared" si="114"/>
        <v>0</v>
      </c>
      <c r="G383" s="69">
        <v>0</v>
      </c>
      <c r="H383" s="9">
        <f t="shared" si="115"/>
        <v>0</v>
      </c>
      <c r="I383" s="10"/>
      <c r="J383" s="9">
        <f t="shared" si="103"/>
        <v>0</v>
      </c>
      <c r="K383" s="11"/>
      <c r="L383" s="9">
        <f t="shared" si="104"/>
        <v>0</v>
      </c>
      <c r="M383" s="10"/>
      <c r="N383" s="9">
        <f t="shared" si="116"/>
        <v>0</v>
      </c>
      <c r="O383" s="10"/>
      <c r="P383" s="9">
        <f t="shared" si="105"/>
        <v>0</v>
      </c>
      <c r="Q383" s="10"/>
      <c r="R383" s="9">
        <f t="shared" si="106"/>
        <v>0</v>
      </c>
      <c r="S383" s="10"/>
      <c r="T383" s="9">
        <f t="shared" si="107"/>
        <v>0</v>
      </c>
      <c r="U383" s="11"/>
      <c r="V383" s="9">
        <f t="shared" si="108"/>
        <v>0</v>
      </c>
      <c r="W383" s="11"/>
      <c r="X383" s="9">
        <f t="shared" si="109"/>
        <v>0</v>
      </c>
      <c r="Y383" s="10"/>
      <c r="Z383" s="9">
        <f t="shared" si="117"/>
        <v>0</v>
      </c>
      <c r="AA383" s="11"/>
      <c r="AB383" s="9">
        <f t="shared" si="118"/>
        <v>0</v>
      </c>
      <c r="AC383" s="11"/>
      <c r="AD383" s="9">
        <f t="shared" si="110"/>
        <v>0</v>
      </c>
      <c r="AE383" s="11"/>
      <c r="AF383" s="9">
        <f t="shared" si="111"/>
        <v>0</v>
      </c>
      <c r="AG383" s="11"/>
      <c r="AH383" s="9">
        <f t="shared" si="112"/>
        <v>0</v>
      </c>
      <c r="AI383" s="11"/>
      <c r="AJ383" s="9">
        <f t="shared" si="120"/>
        <v>0</v>
      </c>
      <c r="AK383" s="11"/>
      <c r="AL383" s="9">
        <f t="shared" si="102"/>
        <v>0</v>
      </c>
      <c r="AM383" s="10"/>
      <c r="AN383" s="12">
        <f t="shared" si="113"/>
        <v>0</v>
      </c>
      <c r="AO383" s="13">
        <f t="shared" si="119"/>
        <v>0</v>
      </c>
    </row>
    <row r="384" spans="1:41" hidden="1" x14ac:dyDescent="0.25">
      <c r="A384" s="14" t="s">
        <v>347</v>
      </c>
      <c r="B384" s="15" t="s">
        <v>479</v>
      </c>
      <c r="C384" s="44" t="s">
        <v>15</v>
      </c>
      <c r="D384" s="59">
        <v>28</v>
      </c>
      <c r="E384" s="70">
        <v>0</v>
      </c>
      <c r="F384" s="9">
        <f t="shared" si="114"/>
        <v>0</v>
      </c>
      <c r="G384" s="69">
        <v>0</v>
      </c>
      <c r="H384" s="9">
        <f t="shared" si="115"/>
        <v>0</v>
      </c>
      <c r="I384" s="10"/>
      <c r="J384" s="9">
        <f t="shared" si="103"/>
        <v>0</v>
      </c>
      <c r="K384" s="11"/>
      <c r="L384" s="9">
        <f t="shared" si="104"/>
        <v>0</v>
      </c>
      <c r="M384" s="10"/>
      <c r="N384" s="9">
        <f t="shared" si="116"/>
        <v>0</v>
      </c>
      <c r="O384" s="10"/>
      <c r="P384" s="9">
        <f t="shared" si="105"/>
        <v>0</v>
      </c>
      <c r="Q384" s="10"/>
      <c r="R384" s="9">
        <f t="shared" si="106"/>
        <v>0</v>
      </c>
      <c r="S384" s="10"/>
      <c r="T384" s="9">
        <f t="shared" si="107"/>
        <v>0</v>
      </c>
      <c r="U384" s="11"/>
      <c r="V384" s="9">
        <f t="shared" si="108"/>
        <v>0</v>
      </c>
      <c r="W384" s="11"/>
      <c r="X384" s="9">
        <f t="shared" si="109"/>
        <v>0</v>
      </c>
      <c r="Y384" s="10"/>
      <c r="Z384" s="9">
        <f t="shared" si="117"/>
        <v>0</v>
      </c>
      <c r="AA384" s="11"/>
      <c r="AB384" s="9">
        <f t="shared" si="118"/>
        <v>0</v>
      </c>
      <c r="AC384" s="11"/>
      <c r="AD384" s="9">
        <f t="shared" si="110"/>
        <v>0</v>
      </c>
      <c r="AE384" s="11"/>
      <c r="AF384" s="9">
        <f t="shared" si="111"/>
        <v>0</v>
      </c>
      <c r="AG384" s="11"/>
      <c r="AH384" s="9">
        <f t="shared" si="112"/>
        <v>0</v>
      </c>
      <c r="AI384" s="11"/>
      <c r="AJ384" s="9">
        <f t="shared" si="120"/>
        <v>0</v>
      </c>
      <c r="AK384" s="11"/>
      <c r="AL384" s="9">
        <f t="shared" si="102"/>
        <v>0</v>
      </c>
      <c r="AM384" s="10"/>
      <c r="AN384" s="12">
        <f t="shared" si="113"/>
        <v>0</v>
      </c>
      <c r="AO384" s="13">
        <f t="shared" si="119"/>
        <v>0</v>
      </c>
    </row>
    <row r="385" spans="1:41" hidden="1" x14ac:dyDescent="0.25">
      <c r="A385" s="14" t="s">
        <v>347</v>
      </c>
      <c r="B385" s="15" t="s">
        <v>350</v>
      </c>
      <c r="C385" s="49" t="s">
        <v>15</v>
      </c>
      <c r="D385" s="56">
        <v>47.41</v>
      </c>
      <c r="E385" s="70">
        <v>0</v>
      </c>
      <c r="F385" s="9">
        <f t="shared" si="114"/>
        <v>0</v>
      </c>
      <c r="G385" s="69">
        <v>0</v>
      </c>
      <c r="H385" s="9">
        <f t="shared" si="115"/>
        <v>0</v>
      </c>
      <c r="I385" s="10"/>
      <c r="J385" s="9">
        <f t="shared" si="103"/>
        <v>0</v>
      </c>
      <c r="K385" s="11"/>
      <c r="L385" s="9">
        <f t="shared" si="104"/>
        <v>0</v>
      </c>
      <c r="M385" s="10"/>
      <c r="N385" s="9">
        <f t="shared" si="116"/>
        <v>0</v>
      </c>
      <c r="O385" s="10"/>
      <c r="P385" s="9">
        <f t="shared" si="105"/>
        <v>0</v>
      </c>
      <c r="Q385" s="10"/>
      <c r="R385" s="9">
        <f t="shared" si="106"/>
        <v>0</v>
      </c>
      <c r="S385" s="10"/>
      <c r="T385" s="9">
        <f t="shared" si="107"/>
        <v>0</v>
      </c>
      <c r="U385" s="11"/>
      <c r="V385" s="9">
        <f t="shared" si="108"/>
        <v>0</v>
      </c>
      <c r="W385" s="11"/>
      <c r="X385" s="9">
        <f t="shared" si="109"/>
        <v>0</v>
      </c>
      <c r="Y385" s="10"/>
      <c r="Z385" s="9">
        <f t="shared" si="117"/>
        <v>0</v>
      </c>
      <c r="AA385" s="11"/>
      <c r="AB385" s="9">
        <f t="shared" si="118"/>
        <v>0</v>
      </c>
      <c r="AC385" s="11"/>
      <c r="AD385" s="9">
        <f t="shared" si="110"/>
        <v>0</v>
      </c>
      <c r="AE385" s="11"/>
      <c r="AF385" s="9">
        <f t="shared" si="111"/>
        <v>0</v>
      </c>
      <c r="AG385" s="11"/>
      <c r="AH385" s="9">
        <f t="shared" si="112"/>
        <v>0</v>
      </c>
      <c r="AI385" s="11"/>
      <c r="AJ385" s="9">
        <f t="shared" si="120"/>
        <v>0</v>
      </c>
      <c r="AK385" s="11"/>
      <c r="AL385" s="9">
        <f t="shared" si="102"/>
        <v>0</v>
      </c>
      <c r="AM385" s="10"/>
      <c r="AN385" s="12">
        <f t="shared" si="113"/>
        <v>0</v>
      </c>
      <c r="AO385" s="13">
        <f t="shared" si="119"/>
        <v>0</v>
      </c>
    </row>
    <row r="386" spans="1:41" hidden="1" x14ac:dyDescent="0.25">
      <c r="A386" s="14" t="s">
        <v>347</v>
      </c>
      <c r="B386" s="15" t="s">
        <v>493</v>
      </c>
      <c r="C386" s="49" t="s">
        <v>15</v>
      </c>
      <c r="D386" s="56">
        <v>8.5</v>
      </c>
      <c r="E386" s="70">
        <v>0</v>
      </c>
      <c r="F386" s="9">
        <f t="shared" si="114"/>
        <v>0</v>
      </c>
      <c r="G386" s="69">
        <v>0</v>
      </c>
      <c r="H386" s="9">
        <f t="shared" si="115"/>
        <v>0</v>
      </c>
      <c r="I386" s="10"/>
      <c r="J386" s="9">
        <f t="shared" si="103"/>
        <v>0</v>
      </c>
      <c r="K386" s="11"/>
      <c r="L386" s="9">
        <f t="shared" si="104"/>
        <v>0</v>
      </c>
      <c r="M386" s="10"/>
      <c r="N386" s="9">
        <f t="shared" si="116"/>
        <v>0</v>
      </c>
      <c r="O386" s="10"/>
      <c r="P386" s="9">
        <f t="shared" si="105"/>
        <v>0</v>
      </c>
      <c r="Q386" s="10"/>
      <c r="R386" s="9">
        <f t="shared" si="106"/>
        <v>0</v>
      </c>
      <c r="S386" s="10"/>
      <c r="T386" s="9">
        <f t="shared" si="107"/>
        <v>0</v>
      </c>
      <c r="U386" s="11"/>
      <c r="V386" s="9">
        <f t="shared" si="108"/>
        <v>0</v>
      </c>
      <c r="W386" s="11"/>
      <c r="X386" s="9">
        <f t="shared" si="109"/>
        <v>0</v>
      </c>
      <c r="Y386" s="10"/>
      <c r="Z386" s="9">
        <f t="shared" si="117"/>
        <v>0</v>
      </c>
      <c r="AA386" s="11"/>
      <c r="AB386" s="9">
        <f t="shared" si="118"/>
        <v>0</v>
      </c>
      <c r="AC386" s="11"/>
      <c r="AD386" s="9">
        <f t="shared" si="110"/>
        <v>0</v>
      </c>
      <c r="AE386" s="11"/>
      <c r="AF386" s="9">
        <f t="shared" si="111"/>
        <v>0</v>
      </c>
      <c r="AG386" s="11"/>
      <c r="AH386" s="9">
        <f t="shared" si="112"/>
        <v>0</v>
      </c>
      <c r="AI386" s="11"/>
      <c r="AJ386" s="9">
        <f t="shared" si="120"/>
        <v>0</v>
      </c>
      <c r="AK386" s="11"/>
      <c r="AL386" s="9">
        <f t="shared" si="102"/>
        <v>0</v>
      </c>
      <c r="AM386" s="10"/>
      <c r="AN386" s="12">
        <f t="shared" si="113"/>
        <v>0</v>
      </c>
      <c r="AO386" s="13">
        <f t="shared" si="119"/>
        <v>0</v>
      </c>
    </row>
    <row r="387" spans="1:41" hidden="1" x14ac:dyDescent="0.25">
      <c r="A387" s="14" t="s">
        <v>347</v>
      </c>
      <c r="B387" s="15" t="s">
        <v>351</v>
      </c>
      <c r="C387" s="48" t="s">
        <v>15</v>
      </c>
      <c r="D387" s="56">
        <v>5.17</v>
      </c>
      <c r="E387" s="70">
        <v>0</v>
      </c>
      <c r="F387" s="9">
        <f t="shared" si="114"/>
        <v>0</v>
      </c>
      <c r="G387" s="69">
        <v>0</v>
      </c>
      <c r="H387" s="9">
        <f t="shared" si="115"/>
        <v>0</v>
      </c>
      <c r="I387" s="10"/>
      <c r="J387" s="9">
        <f t="shared" si="103"/>
        <v>0</v>
      </c>
      <c r="K387" s="11"/>
      <c r="L387" s="9">
        <f t="shared" si="104"/>
        <v>0</v>
      </c>
      <c r="M387" s="10"/>
      <c r="N387" s="9">
        <f t="shared" si="116"/>
        <v>0</v>
      </c>
      <c r="O387" s="10"/>
      <c r="P387" s="9">
        <f t="shared" si="105"/>
        <v>0</v>
      </c>
      <c r="Q387" s="10"/>
      <c r="R387" s="9">
        <f t="shared" si="106"/>
        <v>0</v>
      </c>
      <c r="S387" s="10"/>
      <c r="T387" s="9">
        <f t="shared" si="107"/>
        <v>0</v>
      </c>
      <c r="U387" s="11"/>
      <c r="V387" s="9">
        <f t="shared" si="108"/>
        <v>0</v>
      </c>
      <c r="W387" s="11"/>
      <c r="X387" s="9">
        <f t="shared" si="109"/>
        <v>0</v>
      </c>
      <c r="Y387" s="10"/>
      <c r="Z387" s="9">
        <f t="shared" si="117"/>
        <v>0</v>
      </c>
      <c r="AA387" s="11"/>
      <c r="AB387" s="9">
        <f t="shared" si="118"/>
        <v>0</v>
      </c>
      <c r="AC387" s="11"/>
      <c r="AD387" s="9">
        <f t="shared" si="110"/>
        <v>0</v>
      </c>
      <c r="AE387" s="11"/>
      <c r="AF387" s="9">
        <f t="shared" si="111"/>
        <v>0</v>
      </c>
      <c r="AG387" s="11"/>
      <c r="AH387" s="9">
        <f t="shared" si="112"/>
        <v>0</v>
      </c>
      <c r="AI387" s="11"/>
      <c r="AJ387" s="9">
        <f t="shared" si="120"/>
        <v>0</v>
      </c>
      <c r="AK387" s="11"/>
      <c r="AL387" s="9">
        <f t="shared" si="102"/>
        <v>0</v>
      </c>
      <c r="AM387" s="10"/>
      <c r="AN387" s="12">
        <f t="shared" si="113"/>
        <v>0</v>
      </c>
      <c r="AO387" s="13">
        <f t="shared" si="119"/>
        <v>0</v>
      </c>
    </row>
    <row r="388" spans="1:41" hidden="1" x14ac:dyDescent="0.25">
      <c r="A388" s="14" t="s">
        <v>347</v>
      </c>
      <c r="B388" s="15" t="s">
        <v>352</v>
      </c>
      <c r="C388" s="44" t="s">
        <v>48</v>
      </c>
      <c r="D388" s="56">
        <v>116.51</v>
      </c>
      <c r="E388" s="70">
        <v>0</v>
      </c>
      <c r="F388" s="9">
        <f t="shared" si="114"/>
        <v>0</v>
      </c>
      <c r="G388" s="69">
        <v>0</v>
      </c>
      <c r="H388" s="9">
        <f t="shared" si="115"/>
        <v>0</v>
      </c>
      <c r="I388" s="10"/>
      <c r="J388" s="9">
        <f t="shared" si="103"/>
        <v>0</v>
      </c>
      <c r="K388" s="11"/>
      <c r="L388" s="9">
        <f t="shared" si="104"/>
        <v>0</v>
      </c>
      <c r="M388" s="71">
        <v>6</v>
      </c>
      <c r="N388" s="9">
        <f>(M388*D388)*1.16</f>
        <v>810.90960000000007</v>
      </c>
      <c r="O388" s="10"/>
      <c r="P388" s="9">
        <f t="shared" si="105"/>
        <v>0</v>
      </c>
      <c r="Q388" s="10"/>
      <c r="R388" s="9">
        <f t="shared" si="106"/>
        <v>0</v>
      </c>
      <c r="S388" s="10"/>
      <c r="T388" s="9">
        <f t="shared" si="107"/>
        <v>0</v>
      </c>
      <c r="U388" s="11">
        <v>12</v>
      </c>
      <c r="V388" s="9">
        <f t="shared" si="108"/>
        <v>1621.8192000000001</v>
      </c>
      <c r="W388" s="11"/>
      <c r="X388" s="9">
        <f t="shared" si="109"/>
        <v>0</v>
      </c>
      <c r="Y388" s="10"/>
      <c r="Z388" s="9">
        <f t="shared" si="117"/>
        <v>0</v>
      </c>
      <c r="AA388" s="11"/>
      <c r="AB388" s="9">
        <f t="shared" si="118"/>
        <v>0</v>
      </c>
      <c r="AC388" s="11"/>
      <c r="AD388" s="9">
        <f t="shared" si="110"/>
        <v>0</v>
      </c>
      <c r="AE388" s="11"/>
      <c r="AF388" s="9">
        <f t="shared" si="111"/>
        <v>0</v>
      </c>
      <c r="AG388" s="11"/>
      <c r="AH388" s="9">
        <f t="shared" si="112"/>
        <v>0</v>
      </c>
      <c r="AI388" s="11"/>
      <c r="AJ388" s="9">
        <f t="shared" si="120"/>
        <v>0</v>
      </c>
      <c r="AK388" s="11"/>
      <c r="AL388" s="9">
        <f t="shared" si="102"/>
        <v>0</v>
      </c>
      <c r="AM388" s="10"/>
      <c r="AN388" s="12">
        <f t="shared" si="113"/>
        <v>0</v>
      </c>
      <c r="AO388" s="13">
        <f t="shared" si="119"/>
        <v>2432.7288000000003</v>
      </c>
    </row>
    <row r="389" spans="1:41" hidden="1" x14ac:dyDescent="0.25">
      <c r="A389" s="14" t="s">
        <v>347</v>
      </c>
      <c r="B389" s="15" t="s">
        <v>353</v>
      </c>
      <c r="C389" s="46" t="s">
        <v>354</v>
      </c>
      <c r="D389" s="59">
        <v>30</v>
      </c>
      <c r="E389" s="70">
        <v>0</v>
      </c>
      <c r="F389" s="9">
        <f t="shared" si="114"/>
        <v>0</v>
      </c>
      <c r="G389" s="69">
        <v>0</v>
      </c>
      <c r="H389" s="9">
        <f t="shared" si="115"/>
        <v>0</v>
      </c>
      <c r="I389" s="10"/>
      <c r="J389" s="9">
        <f t="shared" si="103"/>
        <v>0</v>
      </c>
      <c r="K389" s="11"/>
      <c r="L389" s="9">
        <f t="shared" si="104"/>
        <v>0</v>
      </c>
      <c r="M389" s="11"/>
      <c r="N389" s="9">
        <f t="shared" si="116"/>
        <v>0</v>
      </c>
      <c r="O389" s="10"/>
      <c r="P389" s="9">
        <f t="shared" si="105"/>
        <v>0</v>
      </c>
      <c r="Q389" s="10"/>
      <c r="R389" s="9">
        <f t="shared" si="106"/>
        <v>0</v>
      </c>
      <c r="S389" s="10"/>
      <c r="T389" s="9">
        <f t="shared" si="107"/>
        <v>0</v>
      </c>
      <c r="U389" s="11"/>
      <c r="V389" s="9">
        <f t="shared" si="108"/>
        <v>0</v>
      </c>
      <c r="W389" s="11"/>
      <c r="X389" s="9">
        <f t="shared" si="109"/>
        <v>0</v>
      </c>
      <c r="Y389" s="10"/>
      <c r="Z389" s="9">
        <f t="shared" si="117"/>
        <v>0</v>
      </c>
      <c r="AA389" s="11"/>
      <c r="AB389" s="9">
        <f t="shared" si="118"/>
        <v>0</v>
      </c>
      <c r="AC389" s="11"/>
      <c r="AD389" s="9">
        <f t="shared" si="110"/>
        <v>0</v>
      </c>
      <c r="AE389" s="11"/>
      <c r="AF389" s="9">
        <f t="shared" si="111"/>
        <v>0</v>
      </c>
      <c r="AG389" s="11"/>
      <c r="AH389" s="9">
        <f t="shared" si="112"/>
        <v>0</v>
      </c>
      <c r="AI389" s="11"/>
      <c r="AJ389" s="9">
        <f t="shared" si="120"/>
        <v>0</v>
      </c>
      <c r="AK389" s="11"/>
      <c r="AL389" s="9">
        <f t="shared" si="102"/>
        <v>0</v>
      </c>
      <c r="AM389" s="10"/>
      <c r="AN389" s="12">
        <f t="shared" si="113"/>
        <v>0</v>
      </c>
      <c r="AO389" s="13">
        <f t="shared" si="119"/>
        <v>0</v>
      </c>
    </row>
    <row r="390" spans="1:41" hidden="1" x14ac:dyDescent="0.25">
      <c r="A390" s="14" t="s">
        <v>347</v>
      </c>
      <c r="B390" s="15" t="s">
        <v>355</v>
      </c>
      <c r="C390" s="48" t="s">
        <v>15</v>
      </c>
      <c r="D390" s="56">
        <v>75</v>
      </c>
      <c r="E390" s="70">
        <v>0</v>
      </c>
      <c r="F390" s="9">
        <f t="shared" si="114"/>
        <v>0</v>
      </c>
      <c r="G390" s="69">
        <v>0</v>
      </c>
      <c r="H390" s="9">
        <f t="shared" si="115"/>
        <v>0</v>
      </c>
      <c r="I390" s="10"/>
      <c r="J390" s="9">
        <f t="shared" si="103"/>
        <v>0</v>
      </c>
      <c r="K390" s="11"/>
      <c r="L390" s="9">
        <f t="shared" si="104"/>
        <v>0</v>
      </c>
      <c r="M390" s="11"/>
      <c r="N390" s="9">
        <f t="shared" si="116"/>
        <v>0</v>
      </c>
      <c r="O390" s="10"/>
      <c r="P390" s="9">
        <f t="shared" si="105"/>
        <v>0</v>
      </c>
      <c r="Q390" s="10"/>
      <c r="R390" s="9">
        <f t="shared" si="106"/>
        <v>0</v>
      </c>
      <c r="S390" s="10"/>
      <c r="T390" s="9">
        <f t="shared" si="107"/>
        <v>0</v>
      </c>
      <c r="U390" s="11"/>
      <c r="V390" s="9">
        <f t="shared" si="108"/>
        <v>0</v>
      </c>
      <c r="W390" s="11"/>
      <c r="X390" s="9">
        <f t="shared" si="109"/>
        <v>0</v>
      </c>
      <c r="Y390" s="10"/>
      <c r="Z390" s="9">
        <f t="shared" si="117"/>
        <v>0</v>
      </c>
      <c r="AA390" s="11"/>
      <c r="AB390" s="9">
        <f t="shared" si="118"/>
        <v>0</v>
      </c>
      <c r="AC390" s="11"/>
      <c r="AD390" s="9">
        <f t="shared" si="110"/>
        <v>0</v>
      </c>
      <c r="AE390" s="11"/>
      <c r="AF390" s="9">
        <f t="shared" si="111"/>
        <v>0</v>
      </c>
      <c r="AG390" s="11"/>
      <c r="AH390" s="9">
        <f t="shared" si="112"/>
        <v>0</v>
      </c>
      <c r="AI390" s="11"/>
      <c r="AJ390" s="9">
        <f t="shared" si="120"/>
        <v>0</v>
      </c>
      <c r="AK390" s="11"/>
      <c r="AL390" s="9">
        <f t="shared" si="102"/>
        <v>0</v>
      </c>
      <c r="AM390" s="10"/>
      <c r="AN390" s="12">
        <f t="shared" si="113"/>
        <v>0</v>
      </c>
      <c r="AO390" s="13">
        <f t="shared" si="119"/>
        <v>0</v>
      </c>
    </row>
    <row r="391" spans="1:41" hidden="1" x14ac:dyDescent="0.25">
      <c r="A391" s="20" t="s">
        <v>347</v>
      </c>
      <c r="B391" s="15" t="s">
        <v>356</v>
      </c>
      <c r="C391" s="42" t="s">
        <v>15</v>
      </c>
      <c r="D391" s="56">
        <v>50.76</v>
      </c>
      <c r="E391" s="70">
        <v>0</v>
      </c>
      <c r="F391" s="9">
        <f t="shared" si="114"/>
        <v>0</v>
      </c>
      <c r="G391" s="69">
        <v>0</v>
      </c>
      <c r="H391" s="9">
        <f t="shared" si="115"/>
        <v>0</v>
      </c>
      <c r="I391" s="10"/>
      <c r="J391" s="9">
        <f t="shared" si="103"/>
        <v>0</v>
      </c>
      <c r="K391" s="11"/>
      <c r="L391" s="9">
        <f t="shared" si="104"/>
        <v>0</v>
      </c>
      <c r="M391" s="11"/>
      <c r="N391" s="9">
        <f t="shared" si="116"/>
        <v>0</v>
      </c>
      <c r="O391" s="10"/>
      <c r="P391" s="9">
        <f t="shared" si="105"/>
        <v>0</v>
      </c>
      <c r="Q391" s="10"/>
      <c r="R391" s="9">
        <f t="shared" si="106"/>
        <v>0</v>
      </c>
      <c r="S391" s="10"/>
      <c r="T391" s="9">
        <f t="shared" si="107"/>
        <v>0</v>
      </c>
      <c r="U391" s="11"/>
      <c r="V391" s="9">
        <f t="shared" si="108"/>
        <v>0</v>
      </c>
      <c r="W391" s="11"/>
      <c r="X391" s="9">
        <f t="shared" si="109"/>
        <v>0</v>
      </c>
      <c r="Y391" s="10"/>
      <c r="Z391" s="9">
        <f t="shared" si="117"/>
        <v>0</v>
      </c>
      <c r="AA391" s="11"/>
      <c r="AB391" s="9">
        <f t="shared" si="118"/>
        <v>0</v>
      </c>
      <c r="AC391" s="11"/>
      <c r="AD391" s="9">
        <f t="shared" si="110"/>
        <v>0</v>
      </c>
      <c r="AE391" s="11"/>
      <c r="AF391" s="9">
        <f t="shared" si="111"/>
        <v>0</v>
      </c>
      <c r="AG391" s="11"/>
      <c r="AH391" s="9">
        <f t="shared" si="112"/>
        <v>0</v>
      </c>
      <c r="AI391" s="11"/>
      <c r="AJ391" s="9">
        <f t="shared" si="120"/>
        <v>0</v>
      </c>
      <c r="AK391" s="11"/>
      <c r="AL391" s="9">
        <f>(AK391*D391)*1.16</f>
        <v>0</v>
      </c>
      <c r="AM391" s="10"/>
      <c r="AN391" s="12">
        <f t="shared" si="113"/>
        <v>0</v>
      </c>
      <c r="AO391" s="13">
        <f t="shared" si="119"/>
        <v>0</v>
      </c>
    </row>
    <row r="392" spans="1:41" hidden="1" x14ac:dyDescent="0.25">
      <c r="A392" s="20" t="s">
        <v>357</v>
      </c>
      <c r="B392" s="21" t="s">
        <v>358</v>
      </c>
      <c r="C392" s="46" t="s">
        <v>359</v>
      </c>
      <c r="D392" s="56">
        <v>18.12</v>
      </c>
      <c r="E392" s="70">
        <v>0</v>
      </c>
      <c r="F392" s="9">
        <f t="shared" si="114"/>
        <v>0</v>
      </c>
      <c r="G392" s="69">
        <v>0</v>
      </c>
      <c r="H392" s="9">
        <f t="shared" si="115"/>
        <v>0</v>
      </c>
      <c r="I392" s="10"/>
      <c r="J392" s="9">
        <f t="shared" si="103"/>
        <v>0</v>
      </c>
      <c r="K392" s="11"/>
      <c r="L392" s="9">
        <f t="shared" si="104"/>
        <v>0</v>
      </c>
      <c r="M392" s="10"/>
      <c r="N392" s="9">
        <f t="shared" si="116"/>
        <v>0</v>
      </c>
      <c r="O392" s="10"/>
      <c r="P392" s="9">
        <f t="shared" si="105"/>
        <v>0</v>
      </c>
      <c r="Q392" s="10"/>
      <c r="R392" s="9">
        <f t="shared" si="106"/>
        <v>0</v>
      </c>
      <c r="S392" s="10"/>
      <c r="T392" s="9">
        <f t="shared" si="107"/>
        <v>0</v>
      </c>
      <c r="U392" s="11"/>
      <c r="V392" s="9">
        <f t="shared" si="108"/>
        <v>0</v>
      </c>
      <c r="W392" s="11"/>
      <c r="X392" s="9">
        <f t="shared" si="109"/>
        <v>0</v>
      </c>
      <c r="Y392" s="10"/>
      <c r="Z392" s="9">
        <f t="shared" si="117"/>
        <v>0</v>
      </c>
      <c r="AA392" s="11"/>
      <c r="AB392" s="9">
        <f t="shared" si="118"/>
        <v>0</v>
      </c>
      <c r="AC392" s="11"/>
      <c r="AD392" s="9">
        <f t="shared" si="110"/>
        <v>0</v>
      </c>
      <c r="AE392" s="11"/>
      <c r="AF392" s="9">
        <f t="shared" si="111"/>
        <v>0</v>
      </c>
      <c r="AG392" s="11"/>
      <c r="AH392" s="9">
        <f t="shared" si="112"/>
        <v>0</v>
      </c>
      <c r="AI392" s="11"/>
      <c r="AJ392" s="9">
        <f t="shared" si="120"/>
        <v>0</v>
      </c>
      <c r="AK392" s="11"/>
      <c r="AL392" s="9">
        <f t="shared" ref="AL392:AL429" si="122">(AK392*D392)*1.16</f>
        <v>0</v>
      </c>
      <c r="AM392" s="10"/>
      <c r="AN392" s="12">
        <f t="shared" si="113"/>
        <v>0</v>
      </c>
      <c r="AO392" s="13">
        <f t="shared" si="119"/>
        <v>0</v>
      </c>
    </row>
    <row r="393" spans="1:41" hidden="1" x14ac:dyDescent="0.25">
      <c r="A393" s="20" t="s">
        <v>357</v>
      </c>
      <c r="B393" s="15" t="s">
        <v>396</v>
      </c>
      <c r="C393" s="46" t="s">
        <v>359</v>
      </c>
      <c r="D393" s="56">
        <f>109.8/5</f>
        <v>21.96</v>
      </c>
      <c r="E393" s="70">
        <v>0</v>
      </c>
      <c r="F393" s="9">
        <f t="shared" si="114"/>
        <v>0</v>
      </c>
      <c r="G393" s="69">
        <v>1</v>
      </c>
      <c r="H393" s="9">
        <f t="shared" si="115"/>
        <v>21.96</v>
      </c>
      <c r="I393" s="10"/>
      <c r="J393" s="9">
        <f t="shared" si="103"/>
        <v>0</v>
      </c>
      <c r="K393" s="11"/>
      <c r="L393" s="9">
        <f t="shared" si="104"/>
        <v>0</v>
      </c>
      <c r="M393" s="10"/>
      <c r="N393" s="9">
        <f t="shared" si="116"/>
        <v>0</v>
      </c>
      <c r="O393" s="10"/>
      <c r="P393" s="9">
        <f t="shared" si="105"/>
        <v>0</v>
      </c>
      <c r="Q393" s="10"/>
      <c r="R393" s="9">
        <f t="shared" si="106"/>
        <v>0</v>
      </c>
      <c r="S393" s="10"/>
      <c r="T393" s="9">
        <f t="shared" si="107"/>
        <v>0</v>
      </c>
      <c r="U393" s="11"/>
      <c r="V393" s="9">
        <f t="shared" si="108"/>
        <v>0</v>
      </c>
      <c r="W393" s="11"/>
      <c r="X393" s="9">
        <f t="shared" si="109"/>
        <v>0</v>
      </c>
      <c r="Y393" s="10"/>
      <c r="Z393" s="9">
        <f t="shared" si="117"/>
        <v>0</v>
      </c>
      <c r="AA393" s="11"/>
      <c r="AB393" s="9">
        <f t="shared" si="118"/>
        <v>0</v>
      </c>
      <c r="AC393" s="11"/>
      <c r="AD393" s="9">
        <f t="shared" si="110"/>
        <v>0</v>
      </c>
      <c r="AE393" s="11"/>
      <c r="AF393" s="9">
        <f t="shared" si="111"/>
        <v>0</v>
      </c>
      <c r="AG393" s="11"/>
      <c r="AH393" s="9">
        <f t="shared" si="112"/>
        <v>0</v>
      </c>
      <c r="AI393" s="11"/>
      <c r="AJ393" s="9">
        <f t="shared" si="120"/>
        <v>0</v>
      </c>
      <c r="AK393" s="11"/>
      <c r="AL393" s="9">
        <f t="shared" si="122"/>
        <v>0</v>
      </c>
      <c r="AM393" s="10"/>
      <c r="AN393" s="12">
        <f t="shared" si="113"/>
        <v>0</v>
      </c>
      <c r="AO393" s="13">
        <f t="shared" si="119"/>
        <v>21.96</v>
      </c>
    </row>
    <row r="394" spans="1:41" hidden="1" x14ac:dyDescent="0.25">
      <c r="A394" s="20" t="s">
        <v>357</v>
      </c>
      <c r="B394" s="15" t="s">
        <v>360</v>
      </c>
      <c r="C394" s="46" t="s">
        <v>504</v>
      </c>
      <c r="D394" s="56">
        <f>(40.34/42)</f>
        <v>0.96047619047619059</v>
      </c>
      <c r="E394" s="70">
        <v>0</v>
      </c>
      <c r="F394" s="9">
        <f t="shared" si="114"/>
        <v>0</v>
      </c>
      <c r="G394" s="69">
        <v>0</v>
      </c>
      <c r="H394" s="9">
        <f t="shared" si="115"/>
        <v>0</v>
      </c>
      <c r="I394" s="10"/>
      <c r="J394" s="9">
        <f t="shared" si="103"/>
        <v>0</v>
      </c>
      <c r="K394" s="11"/>
      <c r="L394" s="9">
        <f t="shared" si="104"/>
        <v>0</v>
      </c>
      <c r="M394" s="10"/>
      <c r="N394" s="9">
        <f t="shared" si="116"/>
        <v>0</v>
      </c>
      <c r="O394" s="10"/>
      <c r="P394" s="9">
        <f t="shared" si="105"/>
        <v>0</v>
      </c>
      <c r="Q394" s="10"/>
      <c r="R394" s="9">
        <f t="shared" si="106"/>
        <v>0</v>
      </c>
      <c r="S394" s="10"/>
      <c r="T394" s="9">
        <f t="shared" si="107"/>
        <v>0</v>
      </c>
      <c r="U394" s="11"/>
      <c r="V394" s="9">
        <f t="shared" si="108"/>
        <v>0</v>
      </c>
      <c r="W394" s="11"/>
      <c r="X394" s="9">
        <f t="shared" si="109"/>
        <v>0</v>
      </c>
      <c r="Y394" s="10"/>
      <c r="Z394" s="9">
        <f t="shared" si="117"/>
        <v>0</v>
      </c>
      <c r="AA394" s="11"/>
      <c r="AB394" s="9">
        <f t="shared" si="118"/>
        <v>0</v>
      </c>
      <c r="AC394" s="11"/>
      <c r="AD394" s="9">
        <f t="shared" si="110"/>
        <v>0</v>
      </c>
      <c r="AE394" s="11"/>
      <c r="AF394" s="9">
        <f t="shared" si="111"/>
        <v>0</v>
      </c>
      <c r="AG394" s="11"/>
      <c r="AH394" s="9">
        <f t="shared" si="112"/>
        <v>0</v>
      </c>
      <c r="AI394" s="11"/>
      <c r="AJ394" s="9">
        <f t="shared" si="120"/>
        <v>0</v>
      </c>
      <c r="AK394" s="11"/>
      <c r="AL394" s="9">
        <f t="shared" si="122"/>
        <v>0</v>
      </c>
      <c r="AM394" s="10"/>
      <c r="AN394" s="12">
        <f t="shared" si="113"/>
        <v>0</v>
      </c>
      <c r="AO394" s="13">
        <f t="shared" si="119"/>
        <v>0</v>
      </c>
    </row>
    <row r="395" spans="1:41" hidden="1" x14ac:dyDescent="0.25">
      <c r="A395" s="20" t="s">
        <v>357</v>
      </c>
      <c r="B395" s="15" t="s">
        <v>362</v>
      </c>
      <c r="C395" s="46" t="s">
        <v>505</v>
      </c>
      <c r="D395" s="56">
        <f>(40.34/12)</f>
        <v>3.3616666666666668</v>
      </c>
      <c r="E395" s="70">
        <v>0</v>
      </c>
      <c r="F395" s="9">
        <f t="shared" si="114"/>
        <v>0</v>
      </c>
      <c r="G395" s="69">
        <v>33</v>
      </c>
      <c r="H395" s="9">
        <f t="shared" si="115"/>
        <v>110.935</v>
      </c>
      <c r="I395" s="10"/>
      <c r="J395" s="9">
        <f t="shared" si="103"/>
        <v>0</v>
      </c>
      <c r="K395" s="11"/>
      <c r="L395" s="9">
        <f t="shared" si="104"/>
        <v>0</v>
      </c>
      <c r="M395" s="10"/>
      <c r="N395" s="9">
        <f t="shared" si="116"/>
        <v>0</v>
      </c>
      <c r="O395" s="10"/>
      <c r="P395" s="9">
        <f t="shared" si="105"/>
        <v>0</v>
      </c>
      <c r="Q395" s="10"/>
      <c r="R395" s="9">
        <f t="shared" si="106"/>
        <v>0</v>
      </c>
      <c r="S395" s="10"/>
      <c r="T395" s="9">
        <f t="shared" si="107"/>
        <v>0</v>
      </c>
      <c r="U395" s="11"/>
      <c r="V395" s="9">
        <f t="shared" si="108"/>
        <v>0</v>
      </c>
      <c r="W395" s="11"/>
      <c r="X395" s="9">
        <f t="shared" si="109"/>
        <v>0</v>
      </c>
      <c r="Y395" s="10"/>
      <c r="Z395" s="9">
        <f t="shared" si="117"/>
        <v>0</v>
      </c>
      <c r="AA395" s="11"/>
      <c r="AB395" s="9">
        <f t="shared" si="118"/>
        <v>0</v>
      </c>
      <c r="AC395" s="11"/>
      <c r="AD395" s="9">
        <f t="shared" si="110"/>
        <v>0</v>
      </c>
      <c r="AE395" s="11"/>
      <c r="AF395" s="9">
        <f t="shared" si="111"/>
        <v>0</v>
      </c>
      <c r="AG395" s="11"/>
      <c r="AH395" s="9">
        <f t="shared" si="112"/>
        <v>0</v>
      </c>
      <c r="AI395" s="11"/>
      <c r="AJ395" s="9">
        <f t="shared" si="120"/>
        <v>0</v>
      </c>
      <c r="AK395" s="11"/>
      <c r="AL395" s="9">
        <f t="shared" si="122"/>
        <v>0</v>
      </c>
      <c r="AM395" s="10"/>
      <c r="AN395" s="12">
        <f t="shared" si="113"/>
        <v>0</v>
      </c>
      <c r="AO395" s="13">
        <f t="shared" si="119"/>
        <v>110.935</v>
      </c>
    </row>
    <row r="396" spans="1:41" hidden="1" x14ac:dyDescent="0.25">
      <c r="A396" s="20" t="s">
        <v>357</v>
      </c>
      <c r="B396" s="15" t="s">
        <v>361</v>
      </c>
      <c r="C396" s="46" t="s">
        <v>506</v>
      </c>
      <c r="D396" s="56">
        <f>(40.34/11)</f>
        <v>3.6672727272727275</v>
      </c>
      <c r="E396" s="70">
        <v>0</v>
      </c>
      <c r="F396" s="9">
        <f t="shared" si="114"/>
        <v>0</v>
      </c>
      <c r="G396" s="69">
        <v>0</v>
      </c>
      <c r="H396" s="9">
        <f t="shared" si="115"/>
        <v>0</v>
      </c>
      <c r="I396" s="10"/>
      <c r="J396" s="9">
        <f t="shared" si="103"/>
        <v>0</v>
      </c>
      <c r="K396" s="11"/>
      <c r="L396" s="9">
        <f t="shared" si="104"/>
        <v>0</v>
      </c>
      <c r="M396" s="10"/>
      <c r="N396" s="9">
        <f t="shared" si="116"/>
        <v>0</v>
      </c>
      <c r="O396" s="10"/>
      <c r="P396" s="9">
        <f t="shared" si="105"/>
        <v>0</v>
      </c>
      <c r="Q396" s="10"/>
      <c r="R396" s="9">
        <f t="shared" si="106"/>
        <v>0</v>
      </c>
      <c r="S396" s="10"/>
      <c r="T396" s="9">
        <f t="shared" si="107"/>
        <v>0</v>
      </c>
      <c r="U396" s="11"/>
      <c r="V396" s="9">
        <f t="shared" si="108"/>
        <v>0</v>
      </c>
      <c r="W396" s="11"/>
      <c r="X396" s="9">
        <f t="shared" si="109"/>
        <v>0</v>
      </c>
      <c r="Y396" s="10"/>
      <c r="Z396" s="9">
        <f t="shared" si="117"/>
        <v>0</v>
      </c>
      <c r="AA396" s="11"/>
      <c r="AB396" s="9">
        <f t="shared" si="118"/>
        <v>0</v>
      </c>
      <c r="AC396" s="11"/>
      <c r="AD396" s="9">
        <f t="shared" si="110"/>
        <v>0</v>
      </c>
      <c r="AE396" s="11"/>
      <c r="AF396" s="9">
        <f t="shared" si="111"/>
        <v>0</v>
      </c>
      <c r="AG396" s="11"/>
      <c r="AH396" s="9">
        <f t="shared" si="112"/>
        <v>0</v>
      </c>
      <c r="AI396" s="11"/>
      <c r="AJ396" s="9">
        <f t="shared" si="120"/>
        <v>0</v>
      </c>
      <c r="AK396" s="11"/>
      <c r="AL396" s="9">
        <f t="shared" si="122"/>
        <v>0</v>
      </c>
      <c r="AM396" s="10"/>
      <c r="AN396" s="12">
        <f t="shared" si="113"/>
        <v>0</v>
      </c>
      <c r="AO396" s="13">
        <f t="shared" si="119"/>
        <v>0</v>
      </c>
    </row>
    <row r="397" spans="1:41" hidden="1" x14ac:dyDescent="0.25">
      <c r="A397" s="20" t="s">
        <v>357</v>
      </c>
      <c r="B397" s="21" t="s">
        <v>363</v>
      </c>
      <c r="C397" s="46" t="s">
        <v>141</v>
      </c>
      <c r="D397" s="56">
        <v>834.13</v>
      </c>
      <c r="E397" s="70">
        <v>0</v>
      </c>
      <c r="F397" s="9">
        <f t="shared" si="114"/>
        <v>0</v>
      </c>
      <c r="G397" s="69">
        <v>0</v>
      </c>
      <c r="H397" s="9">
        <f t="shared" si="115"/>
        <v>0</v>
      </c>
      <c r="I397" s="10"/>
      <c r="J397" s="9">
        <f t="shared" si="103"/>
        <v>0</v>
      </c>
      <c r="K397" s="11"/>
      <c r="L397" s="9">
        <f t="shared" si="104"/>
        <v>0</v>
      </c>
      <c r="M397" s="10"/>
      <c r="N397" s="9">
        <f t="shared" si="116"/>
        <v>0</v>
      </c>
      <c r="O397" s="10"/>
      <c r="P397" s="9">
        <f t="shared" si="105"/>
        <v>0</v>
      </c>
      <c r="Q397" s="10"/>
      <c r="R397" s="9">
        <f t="shared" si="106"/>
        <v>0</v>
      </c>
      <c r="S397" s="10"/>
      <c r="T397" s="9">
        <f t="shared" si="107"/>
        <v>0</v>
      </c>
      <c r="U397" s="11"/>
      <c r="V397" s="9">
        <f t="shared" si="108"/>
        <v>0</v>
      </c>
      <c r="W397" s="11"/>
      <c r="X397" s="9">
        <f t="shared" si="109"/>
        <v>0</v>
      </c>
      <c r="Y397" s="10"/>
      <c r="Z397" s="9">
        <f t="shared" si="117"/>
        <v>0</v>
      </c>
      <c r="AA397" s="11"/>
      <c r="AB397" s="9">
        <f t="shared" si="118"/>
        <v>0</v>
      </c>
      <c r="AC397" s="11"/>
      <c r="AD397" s="9">
        <f t="shared" si="110"/>
        <v>0</v>
      </c>
      <c r="AE397" s="11"/>
      <c r="AF397" s="9">
        <f t="shared" si="111"/>
        <v>0</v>
      </c>
      <c r="AG397" s="11"/>
      <c r="AH397" s="9">
        <f t="shared" si="112"/>
        <v>0</v>
      </c>
      <c r="AI397" s="11"/>
      <c r="AJ397" s="9">
        <f t="shared" si="120"/>
        <v>0</v>
      </c>
      <c r="AK397" s="11"/>
      <c r="AL397" s="9">
        <f t="shared" si="122"/>
        <v>0</v>
      </c>
      <c r="AM397" s="10"/>
      <c r="AN397" s="12">
        <f t="shared" si="113"/>
        <v>0</v>
      </c>
      <c r="AO397" s="13">
        <f t="shared" si="119"/>
        <v>0</v>
      </c>
    </row>
    <row r="398" spans="1:41" hidden="1" x14ac:dyDescent="0.25">
      <c r="A398" s="20" t="s">
        <v>357</v>
      </c>
      <c r="B398" s="21" t="s">
        <v>364</v>
      </c>
      <c r="C398" s="46" t="s">
        <v>141</v>
      </c>
      <c r="D398" s="56">
        <v>52.94</v>
      </c>
      <c r="E398" s="70">
        <v>0</v>
      </c>
      <c r="F398" s="9">
        <f t="shared" si="114"/>
        <v>0</v>
      </c>
      <c r="G398" s="69">
        <v>0</v>
      </c>
      <c r="H398" s="9">
        <f t="shared" si="115"/>
        <v>0</v>
      </c>
      <c r="I398" s="10"/>
      <c r="J398" s="9">
        <f t="shared" si="103"/>
        <v>0</v>
      </c>
      <c r="K398" s="11"/>
      <c r="L398" s="9">
        <f t="shared" si="104"/>
        <v>0</v>
      </c>
      <c r="M398" s="10"/>
      <c r="N398" s="9">
        <f t="shared" si="116"/>
        <v>0</v>
      </c>
      <c r="O398" s="10"/>
      <c r="P398" s="9">
        <f t="shared" si="105"/>
        <v>0</v>
      </c>
      <c r="Q398" s="10"/>
      <c r="R398" s="9">
        <f t="shared" si="106"/>
        <v>0</v>
      </c>
      <c r="S398" s="10"/>
      <c r="T398" s="9">
        <f t="shared" si="107"/>
        <v>0</v>
      </c>
      <c r="U398" s="11"/>
      <c r="V398" s="9">
        <f t="shared" si="108"/>
        <v>0</v>
      </c>
      <c r="W398" s="11"/>
      <c r="X398" s="9">
        <f t="shared" si="109"/>
        <v>0</v>
      </c>
      <c r="Y398" s="10"/>
      <c r="Z398" s="9">
        <f t="shared" si="117"/>
        <v>0</v>
      </c>
      <c r="AA398" s="11"/>
      <c r="AB398" s="9">
        <f t="shared" si="118"/>
        <v>0</v>
      </c>
      <c r="AC398" s="11"/>
      <c r="AD398" s="9">
        <f t="shared" si="110"/>
        <v>0</v>
      </c>
      <c r="AE398" s="11"/>
      <c r="AF398" s="9">
        <f t="shared" si="111"/>
        <v>0</v>
      </c>
      <c r="AG398" s="11"/>
      <c r="AH398" s="9">
        <f t="shared" si="112"/>
        <v>0</v>
      </c>
      <c r="AI398" s="11"/>
      <c r="AJ398" s="9">
        <f t="shared" si="120"/>
        <v>0</v>
      </c>
      <c r="AK398" s="11"/>
      <c r="AL398" s="9">
        <f t="shared" si="122"/>
        <v>0</v>
      </c>
      <c r="AM398" s="10"/>
      <c r="AN398" s="12">
        <f t="shared" si="113"/>
        <v>0</v>
      </c>
      <c r="AO398" s="13">
        <f t="shared" si="119"/>
        <v>0</v>
      </c>
    </row>
    <row r="399" spans="1:41" hidden="1" x14ac:dyDescent="0.25">
      <c r="A399" s="20" t="s">
        <v>357</v>
      </c>
      <c r="B399" s="15" t="s">
        <v>391</v>
      </c>
      <c r="C399" s="46" t="s">
        <v>15</v>
      </c>
      <c r="D399" s="56">
        <v>63.8</v>
      </c>
      <c r="E399" s="70">
        <v>0</v>
      </c>
      <c r="F399" s="9">
        <f t="shared" si="114"/>
        <v>0</v>
      </c>
      <c r="G399" s="69">
        <v>0</v>
      </c>
      <c r="H399" s="9">
        <f t="shared" si="115"/>
        <v>0</v>
      </c>
      <c r="I399" s="10"/>
      <c r="J399" s="9">
        <f t="shared" si="103"/>
        <v>0</v>
      </c>
      <c r="K399" s="11"/>
      <c r="L399" s="9">
        <f t="shared" si="104"/>
        <v>0</v>
      </c>
      <c r="M399" s="10"/>
      <c r="N399" s="9">
        <f t="shared" si="116"/>
        <v>0</v>
      </c>
      <c r="O399" s="10"/>
      <c r="P399" s="9">
        <f t="shared" si="105"/>
        <v>0</v>
      </c>
      <c r="Q399" s="10"/>
      <c r="R399" s="9">
        <f t="shared" si="106"/>
        <v>0</v>
      </c>
      <c r="S399" s="10"/>
      <c r="T399" s="9">
        <f t="shared" si="107"/>
        <v>0</v>
      </c>
      <c r="U399" s="11"/>
      <c r="V399" s="9">
        <f t="shared" si="108"/>
        <v>0</v>
      </c>
      <c r="W399" s="11"/>
      <c r="X399" s="9">
        <f t="shared" si="109"/>
        <v>0</v>
      </c>
      <c r="Y399" s="10"/>
      <c r="Z399" s="9">
        <f t="shared" si="117"/>
        <v>0</v>
      </c>
      <c r="AA399" s="11"/>
      <c r="AB399" s="9">
        <f t="shared" si="118"/>
        <v>0</v>
      </c>
      <c r="AC399" s="11"/>
      <c r="AD399" s="9">
        <f t="shared" si="110"/>
        <v>0</v>
      </c>
      <c r="AE399" s="11"/>
      <c r="AF399" s="9">
        <f t="shared" si="111"/>
        <v>0</v>
      </c>
      <c r="AG399" s="11"/>
      <c r="AH399" s="9">
        <f t="shared" si="112"/>
        <v>0</v>
      </c>
      <c r="AI399" s="11"/>
      <c r="AJ399" s="9">
        <f t="shared" si="120"/>
        <v>0</v>
      </c>
      <c r="AK399" s="11"/>
      <c r="AL399" s="9">
        <f t="shared" si="122"/>
        <v>0</v>
      </c>
      <c r="AM399" s="10"/>
      <c r="AN399" s="12">
        <f t="shared" si="113"/>
        <v>0</v>
      </c>
      <c r="AO399" s="13">
        <f t="shared" si="119"/>
        <v>0</v>
      </c>
    </row>
    <row r="400" spans="1:41" hidden="1" x14ac:dyDescent="0.25">
      <c r="A400" s="20" t="s">
        <v>357</v>
      </c>
      <c r="B400" s="15" t="s">
        <v>365</v>
      </c>
      <c r="C400" s="46" t="s">
        <v>15</v>
      </c>
      <c r="D400" s="56">
        <v>46.09</v>
      </c>
      <c r="E400" s="70">
        <v>0</v>
      </c>
      <c r="F400" s="9">
        <f t="shared" si="114"/>
        <v>0</v>
      </c>
      <c r="G400" s="69">
        <v>0</v>
      </c>
      <c r="H400" s="9">
        <f t="shared" si="115"/>
        <v>0</v>
      </c>
      <c r="I400" s="10"/>
      <c r="J400" s="9">
        <f t="shared" si="103"/>
        <v>0</v>
      </c>
      <c r="K400" s="11"/>
      <c r="L400" s="9">
        <f t="shared" si="104"/>
        <v>0</v>
      </c>
      <c r="M400" s="10"/>
      <c r="N400" s="9">
        <f t="shared" si="116"/>
        <v>0</v>
      </c>
      <c r="O400" s="10"/>
      <c r="P400" s="9">
        <f t="shared" si="105"/>
        <v>0</v>
      </c>
      <c r="Q400" s="10"/>
      <c r="R400" s="9">
        <f t="shared" si="106"/>
        <v>0</v>
      </c>
      <c r="S400" s="10"/>
      <c r="T400" s="9">
        <f t="shared" si="107"/>
        <v>0</v>
      </c>
      <c r="U400" s="11"/>
      <c r="V400" s="9">
        <f t="shared" si="108"/>
        <v>0</v>
      </c>
      <c r="W400" s="11"/>
      <c r="X400" s="9">
        <f t="shared" si="109"/>
        <v>0</v>
      </c>
      <c r="Y400" s="10"/>
      <c r="Z400" s="9">
        <f t="shared" si="117"/>
        <v>0</v>
      </c>
      <c r="AA400" s="11"/>
      <c r="AB400" s="9">
        <f t="shared" si="118"/>
        <v>0</v>
      </c>
      <c r="AC400" s="11"/>
      <c r="AD400" s="9">
        <f t="shared" si="110"/>
        <v>0</v>
      </c>
      <c r="AE400" s="11"/>
      <c r="AF400" s="9">
        <f t="shared" si="111"/>
        <v>0</v>
      </c>
      <c r="AG400" s="11"/>
      <c r="AH400" s="9">
        <f t="shared" si="112"/>
        <v>0</v>
      </c>
      <c r="AI400" s="11"/>
      <c r="AJ400" s="9">
        <f t="shared" si="120"/>
        <v>0</v>
      </c>
      <c r="AK400" s="11"/>
      <c r="AL400" s="9">
        <f t="shared" si="122"/>
        <v>0</v>
      </c>
      <c r="AM400" s="10"/>
      <c r="AN400" s="12">
        <f t="shared" si="113"/>
        <v>0</v>
      </c>
      <c r="AO400" s="13">
        <f t="shared" si="119"/>
        <v>0</v>
      </c>
    </row>
    <row r="401" spans="1:41" hidden="1" x14ac:dyDescent="0.25">
      <c r="A401" s="20" t="s">
        <v>357</v>
      </c>
      <c r="B401" s="15" t="s">
        <v>495</v>
      </c>
      <c r="C401" s="46" t="s">
        <v>15</v>
      </c>
      <c r="D401" s="56">
        <v>10</v>
      </c>
      <c r="E401" s="70">
        <v>0</v>
      </c>
      <c r="F401" s="9">
        <f t="shared" si="114"/>
        <v>0</v>
      </c>
      <c r="G401" s="69">
        <v>0</v>
      </c>
      <c r="H401" s="9">
        <f t="shared" si="115"/>
        <v>0</v>
      </c>
      <c r="I401" s="10"/>
      <c r="J401" s="9">
        <f t="shared" si="103"/>
        <v>0</v>
      </c>
      <c r="K401" s="11"/>
      <c r="L401" s="9">
        <f t="shared" si="104"/>
        <v>0</v>
      </c>
      <c r="M401" s="10"/>
      <c r="N401" s="9">
        <f t="shared" si="116"/>
        <v>0</v>
      </c>
      <c r="O401" s="10"/>
      <c r="P401" s="9">
        <f t="shared" si="105"/>
        <v>0</v>
      </c>
      <c r="Q401" s="10"/>
      <c r="R401" s="9">
        <f t="shared" si="106"/>
        <v>0</v>
      </c>
      <c r="S401" s="10"/>
      <c r="T401" s="9">
        <f t="shared" si="107"/>
        <v>0</v>
      </c>
      <c r="U401" s="11"/>
      <c r="V401" s="9">
        <f t="shared" si="108"/>
        <v>0</v>
      </c>
      <c r="W401" s="11"/>
      <c r="X401" s="9">
        <f t="shared" si="109"/>
        <v>0</v>
      </c>
      <c r="Y401" s="10"/>
      <c r="Z401" s="9">
        <f t="shared" si="117"/>
        <v>0</v>
      </c>
      <c r="AA401" s="11"/>
      <c r="AB401" s="9">
        <f t="shared" si="118"/>
        <v>0</v>
      </c>
      <c r="AC401" s="11"/>
      <c r="AD401" s="9">
        <f t="shared" si="110"/>
        <v>0</v>
      </c>
      <c r="AE401" s="11"/>
      <c r="AF401" s="9">
        <f t="shared" si="111"/>
        <v>0</v>
      </c>
      <c r="AG401" s="11"/>
      <c r="AH401" s="9">
        <f t="shared" si="112"/>
        <v>0</v>
      </c>
      <c r="AI401" s="11"/>
      <c r="AJ401" s="9">
        <f t="shared" si="120"/>
        <v>0</v>
      </c>
      <c r="AK401" s="11"/>
      <c r="AL401" s="9">
        <f t="shared" si="122"/>
        <v>0</v>
      </c>
      <c r="AM401" s="10"/>
      <c r="AN401" s="12">
        <f t="shared" si="113"/>
        <v>0</v>
      </c>
      <c r="AO401" s="13">
        <f t="shared" si="119"/>
        <v>0</v>
      </c>
    </row>
    <row r="402" spans="1:41" hidden="1" x14ac:dyDescent="0.25">
      <c r="A402" s="20" t="s">
        <v>357</v>
      </c>
      <c r="B402" s="15" t="s">
        <v>397</v>
      </c>
      <c r="C402" s="46" t="s">
        <v>349</v>
      </c>
      <c r="D402" s="56">
        <f>161.04/20</f>
        <v>8.0519999999999996</v>
      </c>
      <c r="E402" s="70"/>
      <c r="F402" s="9">
        <f t="shared" si="114"/>
        <v>0</v>
      </c>
      <c r="G402" s="69">
        <v>0</v>
      </c>
      <c r="H402" s="9">
        <f t="shared" si="115"/>
        <v>0</v>
      </c>
      <c r="I402" s="10"/>
      <c r="J402" s="9">
        <f t="shared" si="103"/>
        <v>0</v>
      </c>
      <c r="K402" s="11"/>
      <c r="L402" s="9">
        <f t="shared" si="104"/>
        <v>0</v>
      </c>
      <c r="M402" s="10"/>
      <c r="N402" s="9">
        <f t="shared" si="116"/>
        <v>0</v>
      </c>
      <c r="O402" s="72">
        <v>20</v>
      </c>
      <c r="P402" s="9">
        <f t="shared" si="105"/>
        <v>186.80639999999997</v>
      </c>
      <c r="Q402" s="10"/>
      <c r="R402" s="9">
        <f t="shared" si="106"/>
        <v>0</v>
      </c>
      <c r="S402" s="10">
        <v>1</v>
      </c>
      <c r="T402" s="9">
        <f t="shared" si="107"/>
        <v>9.3403199999999984</v>
      </c>
      <c r="U402" s="11"/>
      <c r="V402" s="9">
        <f t="shared" si="108"/>
        <v>0</v>
      </c>
      <c r="W402" s="11"/>
      <c r="X402" s="9">
        <f t="shared" si="109"/>
        <v>0</v>
      </c>
      <c r="Y402" s="10"/>
      <c r="Z402" s="9">
        <f t="shared" si="117"/>
        <v>0</v>
      </c>
      <c r="AA402" s="11"/>
      <c r="AB402" s="9">
        <f t="shared" si="118"/>
        <v>0</v>
      </c>
      <c r="AC402" s="11"/>
      <c r="AD402" s="9">
        <f t="shared" si="110"/>
        <v>0</v>
      </c>
      <c r="AE402" s="11"/>
      <c r="AF402" s="9">
        <f t="shared" si="111"/>
        <v>0</v>
      </c>
      <c r="AG402" s="11"/>
      <c r="AH402" s="9">
        <f t="shared" si="112"/>
        <v>0</v>
      </c>
      <c r="AI402" s="11"/>
      <c r="AJ402" s="9">
        <f t="shared" si="120"/>
        <v>0</v>
      </c>
      <c r="AK402" s="11"/>
      <c r="AL402" s="9">
        <f t="shared" si="122"/>
        <v>0</v>
      </c>
      <c r="AM402" s="10"/>
      <c r="AN402" s="12">
        <f t="shared" si="113"/>
        <v>0</v>
      </c>
      <c r="AO402" s="13">
        <f t="shared" si="119"/>
        <v>196.14671999999996</v>
      </c>
    </row>
    <row r="403" spans="1:41" hidden="1" x14ac:dyDescent="0.25">
      <c r="A403" s="20" t="s">
        <v>357</v>
      </c>
      <c r="B403" s="21" t="s">
        <v>366</v>
      </c>
      <c r="C403" s="46" t="s">
        <v>367</v>
      </c>
      <c r="D403" s="56">
        <v>69.47</v>
      </c>
      <c r="E403" s="70">
        <v>0</v>
      </c>
      <c r="F403" s="9">
        <f t="shared" si="114"/>
        <v>0</v>
      </c>
      <c r="G403" s="69">
        <v>20</v>
      </c>
      <c r="H403" s="9">
        <f t="shared" si="115"/>
        <v>1389.4</v>
      </c>
      <c r="I403" s="10"/>
      <c r="J403" s="9">
        <f t="shared" si="103"/>
        <v>0</v>
      </c>
      <c r="K403" s="11"/>
      <c r="L403" s="9">
        <f t="shared" si="104"/>
        <v>0</v>
      </c>
      <c r="M403" s="10"/>
      <c r="N403" s="9">
        <f t="shared" si="116"/>
        <v>0</v>
      </c>
      <c r="O403" s="10"/>
      <c r="P403" s="9">
        <f t="shared" si="105"/>
        <v>0</v>
      </c>
      <c r="Q403" s="10"/>
      <c r="R403" s="9">
        <f t="shared" si="106"/>
        <v>0</v>
      </c>
      <c r="S403" s="10"/>
      <c r="T403" s="9">
        <f t="shared" si="107"/>
        <v>0</v>
      </c>
      <c r="U403" s="11"/>
      <c r="V403" s="9">
        <f t="shared" si="108"/>
        <v>0</v>
      </c>
      <c r="W403" s="11"/>
      <c r="X403" s="9">
        <f t="shared" si="109"/>
        <v>0</v>
      </c>
      <c r="Y403" s="10"/>
      <c r="Z403" s="9">
        <f t="shared" si="117"/>
        <v>0</v>
      </c>
      <c r="AA403" s="11"/>
      <c r="AB403" s="9">
        <f t="shared" si="118"/>
        <v>0</v>
      </c>
      <c r="AC403" s="11"/>
      <c r="AD403" s="9">
        <f t="shared" si="110"/>
        <v>0</v>
      </c>
      <c r="AE403" s="11"/>
      <c r="AF403" s="9">
        <f t="shared" si="111"/>
        <v>0</v>
      </c>
      <c r="AG403" s="11"/>
      <c r="AH403" s="9">
        <f t="shared" si="112"/>
        <v>0</v>
      </c>
      <c r="AI403" s="11"/>
      <c r="AJ403" s="9">
        <f t="shared" si="120"/>
        <v>0</v>
      </c>
      <c r="AK403" s="11"/>
      <c r="AL403" s="9">
        <f t="shared" si="122"/>
        <v>0</v>
      </c>
      <c r="AM403" s="10"/>
      <c r="AN403" s="12">
        <f t="shared" si="113"/>
        <v>0</v>
      </c>
      <c r="AO403" s="13">
        <f t="shared" si="119"/>
        <v>1389.4</v>
      </c>
    </row>
    <row r="404" spans="1:41" hidden="1" x14ac:dyDescent="0.25">
      <c r="A404" s="20" t="s">
        <v>357</v>
      </c>
      <c r="B404" s="15" t="s">
        <v>368</v>
      </c>
      <c r="C404" s="46" t="s">
        <v>15</v>
      </c>
      <c r="D404" s="59">
        <v>59.6</v>
      </c>
      <c r="E404" s="70">
        <v>0</v>
      </c>
      <c r="F404" s="9">
        <f t="shared" si="114"/>
        <v>0</v>
      </c>
      <c r="G404" s="69">
        <v>0</v>
      </c>
      <c r="H404" s="9">
        <f t="shared" si="115"/>
        <v>0</v>
      </c>
      <c r="I404" s="10"/>
      <c r="J404" s="9">
        <f t="shared" si="103"/>
        <v>0</v>
      </c>
      <c r="K404" s="11"/>
      <c r="L404" s="9">
        <f t="shared" si="104"/>
        <v>0</v>
      </c>
      <c r="M404" s="10"/>
      <c r="N404" s="9">
        <f t="shared" si="116"/>
        <v>0</v>
      </c>
      <c r="O404" s="10"/>
      <c r="P404" s="9">
        <f t="shared" si="105"/>
        <v>0</v>
      </c>
      <c r="Q404" s="10"/>
      <c r="R404" s="9">
        <f t="shared" si="106"/>
        <v>0</v>
      </c>
      <c r="S404" s="10"/>
      <c r="T404" s="9">
        <f t="shared" si="107"/>
        <v>0</v>
      </c>
      <c r="U404" s="11"/>
      <c r="V404" s="9">
        <f t="shared" si="108"/>
        <v>0</v>
      </c>
      <c r="W404" s="11"/>
      <c r="X404" s="9">
        <f t="shared" si="109"/>
        <v>0</v>
      </c>
      <c r="Y404" s="10"/>
      <c r="Z404" s="9">
        <f t="shared" si="117"/>
        <v>0</v>
      </c>
      <c r="AA404" s="11"/>
      <c r="AB404" s="9">
        <f t="shared" si="118"/>
        <v>0</v>
      </c>
      <c r="AC404" s="11"/>
      <c r="AD404" s="9">
        <f t="shared" si="110"/>
        <v>0</v>
      </c>
      <c r="AE404" s="11"/>
      <c r="AF404" s="9">
        <f t="shared" si="111"/>
        <v>0</v>
      </c>
      <c r="AG404" s="11"/>
      <c r="AH404" s="9">
        <f t="shared" si="112"/>
        <v>0</v>
      </c>
      <c r="AI404" s="11"/>
      <c r="AJ404" s="9">
        <f t="shared" si="120"/>
        <v>0</v>
      </c>
      <c r="AK404" s="11"/>
      <c r="AL404" s="9">
        <f t="shared" si="122"/>
        <v>0</v>
      </c>
      <c r="AM404" s="10"/>
      <c r="AN404" s="12">
        <f t="shared" si="113"/>
        <v>0</v>
      </c>
      <c r="AO404" s="13">
        <f t="shared" si="119"/>
        <v>0</v>
      </c>
    </row>
    <row r="405" spans="1:41" hidden="1" x14ac:dyDescent="0.25">
      <c r="A405" s="20" t="s">
        <v>357</v>
      </c>
      <c r="B405" s="15" t="s">
        <v>476</v>
      </c>
      <c r="C405" s="44" t="s">
        <v>369</v>
      </c>
      <c r="D405" s="56">
        <v>13</v>
      </c>
      <c r="E405" s="70">
        <v>0</v>
      </c>
      <c r="F405" s="9">
        <f t="shared" si="114"/>
        <v>0</v>
      </c>
      <c r="G405" s="69">
        <v>0</v>
      </c>
      <c r="H405" s="9">
        <f t="shared" si="115"/>
        <v>0</v>
      </c>
      <c r="I405" s="10"/>
      <c r="J405" s="9">
        <f t="shared" si="103"/>
        <v>0</v>
      </c>
      <c r="K405" s="11"/>
      <c r="L405" s="9">
        <f t="shared" si="104"/>
        <v>0</v>
      </c>
      <c r="M405" s="10"/>
      <c r="N405" s="9">
        <f t="shared" si="116"/>
        <v>0</v>
      </c>
      <c r="O405" s="72">
        <v>1</v>
      </c>
      <c r="P405" s="9">
        <f t="shared" si="105"/>
        <v>15.079999999999998</v>
      </c>
      <c r="Q405" s="10"/>
      <c r="R405" s="9">
        <f t="shared" si="106"/>
        <v>0</v>
      </c>
      <c r="S405" s="10"/>
      <c r="T405" s="9">
        <f t="shared" si="107"/>
        <v>0</v>
      </c>
      <c r="U405" s="11"/>
      <c r="V405" s="9">
        <f t="shared" si="108"/>
        <v>0</v>
      </c>
      <c r="W405" s="11"/>
      <c r="X405" s="9">
        <f t="shared" si="109"/>
        <v>0</v>
      </c>
      <c r="Y405" s="10"/>
      <c r="Z405" s="9">
        <f t="shared" si="117"/>
        <v>0</v>
      </c>
      <c r="AA405" s="11"/>
      <c r="AB405" s="9">
        <f t="shared" si="118"/>
        <v>0</v>
      </c>
      <c r="AC405" s="11"/>
      <c r="AD405" s="9">
        <f t="shared" si="110"/>
        <v>0</v>
      </c>
      <c r="AE405" s="11"/>
      <c r="AF405" s="9">
        <f t="shared" si="111"/>
        <v>0</v>
      </c>
      <c r="AG405" s="11"/>
      <c r="AH405" s="9">
        <f t="shared" si="112"/>
        <v>0</v>
      </c>
      <c r="AI405" s="11"/>
      <c r="AJ405" s="9">
        <f t="shared" si="120"/>
        <v>0</v>
      </c>
      <c r="AK405" s="11"/>
      <c r="AL405" s="9">
        <f t="shared" si="122"/>
        <v>0</v>
      </c>
      <c r="AM405" s="10"/>
      <c r="AN405" s="12">
        <f t="shared" si="113"/>
        <v>0</v>
      </c>
      <c r="AO405" s="13">
        <f t="shared" si="119"/>
        <v>15.079999999999998</v>
      </c>
    </row>
    <row r="406" spans="1:41" hidden="1" x14ac:dyDescent="0.25">
      <c r="A406" s="20" t="s">
        <v>357</v>
      </c>
      <c r="B406" s="15" t="s">
        <v>370</v>
      </c>
      <c r="C406" s="44" t="s">
        <v>15</v>
      </c>
      <c r="D406" s="56">
        <v>35.99</v>
      </c>
      <c r="E406" s="70">
        <v>0</v>
      </c>
      <c r="F406" s="9">
        <f t="shared" si="114"/>
        <v>0</v>
      </c>
      <c r="G406" s="69">
        <v>1</v>
      </c>
      <c r="H406" s="9">
        <f t="shared" si="115"/>
        <v>35.99</v>
      </c>
      <c r="I406" s="10"/>
      <c r="J406" s="9">
        <f t="shared" si="103"/>
        <v>0</v>
      </c>
      <c r="K406" s="11"/>
      <c r="L406" s="9">
        <f t="shared" si="104"/>
        <v>0</v>
      </c>
      <c r="M406" s="10"/>
      <c r="N406" s="9">
        <f t="shared" si="116"/>
        <v>0</v>
      </c>
      <c r="O406" s="10"/>
      <c r="P406" s="9">
        <f t="shared" si="105"/>
        <v>0</v>
      </c>
      <c r="Q406" s="10"/>
      <c r="R406" s="9">
        <f t="shared" si="106"/>
        <v>0</v>
      </c>
      <c r="S406" s="10"/>
      <c r="T406" s="9">
        <f t="shared" si="107"/>
        <v>0</v>
      </c>
      <c r="U406" s="11"/>
      <c r="V406" s="9">
        <f t="shared" si="108"/>
        <v>0</v>
      </c>
      <c r="W406" s="11"/>
      <c r="X406" s="9">
        <f t="shared" si="109"/>
        <v>0</v>
      </c>
      <c r="Y406" s="10"/>
      <c r="Z406" s="9">
        <f t="shared" si="117"/>
        <v>0</v>
      </c>
      <c r="AA406" s="11"/>
      <c r="AB406" s="9">
        <f t="shared" si="118"/>
        <v>0</v>
      </c>
      <c r="AC406" s="11"/>
      <c r="AD406" s="9">
        <f t="shared" si="110"/>
        <v>0</v>
      </c>
      <c r="AE406" s="11"/>
      <c r="AF406" s="9">
        <f t="shared" si="111"/>
        <v>0</v>
      </c>
      <c r="AG406" s="11"/>
      <c r="AH406" s="9">
        <f t="shared" si="112"/>
        <v>0</v>
      </c>
      <c r="AI406" s="11"/>
      <c r="AJ406" s="9">
        <f t="shared" si="120"/>
        <v>0</v>
      </c>
      <c r="AK406" s="11"/>
      <c r="AL406" s="9">
        <f t="shared" si="122"/>
        <v>0</v>
      </c>
      <c r="AM406" s="10"/>
      <c r="AN406" s="12">
        <f t="shared" si="113"/>
        <v>0</v>
      </c>
      <c r="AO406" s="13">
        <f t="shared" si="119"/>
        <v>35.99</v>
      </c>
    </row>
    <row r="407" spans="1:41" hidden="1" x14ac:dyDescent="0.25">
      <c r="A407" s="20" t="s">
        <v>357</v>
      </c>
      <c r="B407" s="15" t="s">
        <v>371</v>
      </c>
      <c r="C407" s="46" t="s">
        <v>349</v>
      </c>
      <c r="D407" s="56">
        <f>246.44/20</f>
        <v>12.321999999999999</v>
      </c>
      <c r="E407" s="70">
        <v>0</v>
      </c>
      <c r="F407" s="9">
        <f t="shared" si="114"/>
        <v>0</v>
      </c>
      <c r="G407" s="69">
        <v>1</v>
      </c>
      <c r="H407" s="9">
        <f t="shared" si="115"/>
        <v>12.321999999999999</v>
      </c>
      <c r="I407" s="10"/>
      <c r="J407" s="9">
        <f t="shared" si="103"/>
        <v>0</v>
      </c>
      <c r="K407" s="11"/>
      <c r="L407" s="9">
        <f t="shared" si="104"/>
        <v>0</v>
      </c>
      <c r="M407" s="10"/>
      <c r="N407" s="9">
        <f t="shared" si="116"/>
        <v>0</v>
      </c>
      <c r="O407" s="72">
        <v>20</v>
      </c>
      <c r="P407" s="9">
        <f t="shared" si="105"/>
        <v>285.87039999999996</v>
      </c>
      <c r="Q407" s="10"/>
      <c r="R407" s="9">
        <f t="shared" si="106"/>
        <v>0</v>
      </c>
      <c r="S407" s="10">
        <v>1</v>
      </c>
      <c r="T407" s="9">
        <f t="shared" si="107"/>
        <v>14.293519999999997</v>
      </c>
      <c r="U407" s="11"/>
      <c r="V407" s="9">
        <f t="shared" si="108"/>
        <v>0</v>
      </c>
      <c r="W407" s="11"/>
      <c r="X407" s="9">
        <f t="shared" si="109"/>
        <v>0</v>
      </c>
      <c r="Y407" s="10"/>
      <c r="Z407" s="9">
        <f t="shared" si="117"/>
        <v>0</v>
      </c>
      <c r="AA407" s="11"/>
      <c r="AB407" s="9">
        <f t="shared" si="118"/>
        <v>0</v>
      </c>
      <c r="AC407" s="11"/>
      <c r="AD407" s="9">
        <f t="shared" si="110"/>
        <v>0</v>
      </c>
      <c r="AE407" s="11"/>
      <c r="AF407" s="9">
        <f t="shared" si="111"/>
        <v>0</v>
      </c>
      <c r="AG407" s="11"/>
      <c r="AH407" s="9">
        <f t="shared" si="112"/>
        <v>0</v>
      </c>
      <c r="AI407" s="11"/>
      <c r="AJ407" s="9">
        <f t="shared" si="120"/>
        <v>0</v>
      </c>
      <c r="AK407" s="11"/>
      <c r="AL407" s="9">
        <f t="shared" si="122"/>
        <v>0</v>
      </c>
      <c r="AM407" s="10"/>
      <c r="AN407" s="12">
        <f t="shared" si="113"/>
        <v>0</v>
      </c>
      <c r="AO407" s="13">
        <f t="shared" si="119"/>
        <v>312.48591999999996</v>
      </c>
    </row>
    <row r="408" spans="1:41" hidden="1" x14ac:dyDescent="0.25">
      <c r="A408" s="20" t="s">
        <v>357</v>
      </c>
      <c r="B408" s="15" t="s">
        <v>372</v>
      </c>
      <c r="C408" s="46" t="s">
        <v>15</v>
      </c>
      <c r="D408" s="56">
        <v>20.100000000000001</v>
      </c>
      <c r="E408" s="70">
        <v>0</v>
      </c>
      <c r="F408" s="9">
        <f t="shared" si="114"/>
        <v>0</v>
      </c>
      <c r="G408" s="69">
        <v>20</v>
      </c>
      <c r="H408" s="9">
        <f t="shared" si="115"/>
        <v>402</v>
      </c>
      <c r="I408" s="10"/>
      <c r="J408" s="9">
        <f t="shared" si="103"/>
        <v>0</v>
      </c>
      <c r="K408" s="11"/>
      <c r="L408" s="9">
        <f t="shared" si="104"/>
        <v>0</v>
      </c>
      <c r="M408" s="10"/>
      <c r="N408" s="9">
        <f t="shared" si="116"/>
        <v>0</v>
      </c>
      <c r="O408" s="10"/>
      <c r="P408" s="9">
        <f t="shared" si="105"/>
        <v>0</v>
      </c>
      <c r="Q408" s="10"/>
      <c r="R408" s="9">
        <f t="shared" si="106"/>
        <v>0</v>
      </c>
      <c r="S408" s="10"/>
      <c r="T408" s="9">
        <f t="shared" si="107"/>
        <v>0</v>
      </c>
      <c r="U408" s="11"/>
      <c r="V408" s="9">
        <f t="shared" si="108"/>
        <v>0</v>
      </c>
      <c r="W408" s="11"/>
      <c r="X408" s="9">
        <f t="shared" si="109"/>
        <v>0</v>
      </c>
      <c r="Y408" s="10"/>
      <c r="Z408" s="9">
        <f t="shared" si="117"/>
        <v>0</v>
      </c>
      <c r="AA408" s="11"/>
      <c r="AB408" s="9">
        <f t="shared" si="118"/>
        <v>0</v>
      </c>
      <c r="AC408" s="11"/>
      <c r="AD408" s="9">
        <f t="shared" si="110"/>
        <v>0</v>
      </c>
      <c r="AE408" s="11"/>
      <c r="AF408" s="9">
        <f t="shared" si="111"/>
        <v>0</v>
      </c>
      <c r="AG408" s="11"/>
      <c r="AH408" s="9">
        <f t="shared" si="112"/>
        <v>0</v>
      </c>
      <c r="AI408" s="11"/>
      <c r="AJ408" s="9">
        <f t="shared" si="120"/>
        <v>0</v>
      </c>
      <c r="AK408" s="11"/>
      <c r="AL408" s="9">
        <f t="shared" si="122"/>
        <v>0</v>
      </c>
      <c r="AM408" s="10"/>
      <c r="AN408" s="12">
        <f t="shared" si="113"/>
        <v>0</v>
      </c>
      <c r="AO408" s="13">
        <f t="shared" si="119"/>
        <v>402</v>
      </c>
    </row>
    <row r="409" spans="1:41" hidden="1" x14ac:dyDescent="0.25">
      <c r="A409" s="20" t="s">
        <v>357</v>
      </c>
      <c r="B409" s="15" t="s">
        <v>373</v>
      </c>
      <c r="C409" s="49" t="s">
        <v>15</v>
      </c>
      <c r="D409" s="55">
        <v>19</v>
      </c>
      <c r="E409" s="70">
        <v>0</v>
      </c>
      <c r="F409" s="9">
        <f t="shared" si="114"/>
        <v>0</v>
      </c>
      <c r="G409" s="69">
        <v>0</v>
      </c>
      <c r="H409" s="9">
        <f t="shared" si="115"/>
        <v>0</v>
      </c>
      <c r="I409" s="10"/>
      <c r="J409" s="9">
        <f t="shared" si="103"/>
        <v>0</v>
      </c>
      <c r="K409" s="11"/>
      <c r="L409" s="9">
        <f t="shared" si="104"/>
        <v>0</v>
      </c>
      <c r="M409" s="10"/>
      <c r="N409" s="9">
        <f t="shared" si="116"/>
        <v>0</v>
      </c>
      <c r="O409" s="10"/>
      <c r="P409" s="9">
        <f t="shared" si="105"/>
        <v>0</v>
      </c>
      <c r="Q409" s="10"/>
      <c r="R409" s="9">
        <f t="shared" si="106"/>
        <v>0</v>
      </c>
      <c r="S409" s="10"/>
      <c r="T409" s="9">
        <f t="shared" si="107"/>
        <v>0</v>
      </c>
      <c r="U409" s="11"/>
      <c r="V409" s="9">
        <f t="shared" si="108"/>
        <v>0</v>
      </c>
      <c r="W409" s="11"/>
      <c r="X409" s="9">
        <f t="shared" si="109"/>
        <v>0</v>
      </c>
      <c r="Y409" s="10"/>
      <c r="Z409" s="9">
        <f t="shared" si="117"/>
        <v>0</v>
      </c>
      <c r="AA409" s="11"/>
      <c r="AB409" s="9">
        <f t="shared" si="118"/>
        <v>0</v>
      </c>
      <c r="AC409" s="11"/>
      <c r="AD409" s="9">
        <f t="shared" si="110"/>
        <v>0</v>
      </c>
      <c r="AE409" s="11"/>
      <c r="AF409" s="9">
        <f t="shared" si="111"/>
        <v>0</v>
      </c>
      <c r="AG409" s="11"/>
      <c r="AH409" s="9">
        <f t="shared" si="112"/>
        <v>0</v>
      </c>
      <c r="AI409" s="11"/>
      <c r="AJ409" s="9">
        <f t="shared" si="120"/>
        <v>0</v>
      </c>
      <c r="AK409" s="11"/>
      <c r="AL409" s="9">
        <f t="shared" si="122"/>
        <v>0</v>
      </c>
      <c r="AM409" s="10"/>
      <c r="AN409" s="12">
        <f t="shared" si="113"/>
        <v>0</v>
      </c>
      <c r="AO409" s="13">
        <f t="shared" si="119"/>
        <v>0</v>
      </c>
    </row>
    <row r="410" spans="1:41" hidden="1" x14ac:dyDescent="0.25">
      <c r="A410" s="20" t="s">
        <v>357</v>
      </c>
      <c r="B410" s="15" t="s">
        <v>433</v>
      </c>
      <c r="C410" s="49" t="s">
        <v>15</v>
      </c>
      <c r="D410" s="55">
        <v>0</v>
      </c>
      <c r="E410" s="70">
        <v>0</v>
      </c>
      <c r="F410" s="9">
        <f t="shared" si="114"/>
        <v>0</v>
      </c>
      <c r="G410" s="69">
        <v>1</v>
      </c>
      <c r="H410" s="9">
        <f t="shared" si="115"/>
        <v>0</v>
      </c>
      <c r="I410" s="10"/>
      <c r="J410" s="9">
        <f t="shared" si="103"/>
        <v>0</v>
      </c>
      <c r="K410" s="11"/>
      <c r="L410" s="9">
        <f t="shared" si="104"/>
        <v>0</v>
      </c>
      <c r="M410" s="10"/>
      <c r="N410" s="9">
        <f t="shared" si="116"/>
        <v>0</v>
      </c>
      <c r="O410" s="10"/>
      <c r="P410" s="9">
        <f t="shared" si="105"/>
        <v>0</v>
      </c>
      <c r="Q410" s="10"/>
      <c r="R410" s="9">
        <f t="shared" si="106"/>
        <v>0</v>
      </c>
      <c r="S410" s="10"/>
      <c r="T410" s="9">
        <f t="shared" si="107"/>
        <v>0</v>
      </c>
      <c r="U410" s="11"/>
      <c r="V410" s="9">
        <f t="shared" si="108"/>
        <v>0</v>
      </c>
      <c r="W410" s="11"/>
      <c r="X410" s="9">
        <f t="shared" si="109"/>
        <v>0</v>
      </c>
      <c r="Y410" s="10"/>
      <c r="Z410" s="9">
        <f t="shared" si="117"/>
        <v>0</v>
      </c>
      <c r="AA410" s="11"/>
      <c r="AB410" s="9">
        <f t="shared" si="118"/>
        <v>0</v>
      </c>
      <c r="AC410" s="11"/>
      <c r="AD410" s="9">
        <f t="shared" si="110"/>
        <v>0</v>
      </c>
      <c r="AE410" s="11"/>
      <c r="AF410" s="9">
        <f t="shared" si="111"/>
        <v>0</v>
      </c>
      <c r="AG410" s="11"/>
      <c r="AH410" s="9">
        <f t="shared" si="112"/>
        <v>0</v>
      </c>
      <c r="AI410" s="11"/>
      <c r="AJ410" s="9">
        <f t="shared" si="120"/>
        <v>0</v>
      </c>
      <c r="AK410" s="11"/>
      <c r="AL410" s="9">
        <f t="shared" si="122"/>
        <v>0</v>
      </c>
      <c r="AM410" s="10"/>
      <c r="AN410" s="12">
        <f t="shared" si="113"/>
        <v>0</v>
      </c>
      <c r="AO410" s="13">
        <f t="shared" si="119"/>
        <v>0</v>
      </c>
    </row>
    <row r="411" spans="1:41" hidden="1" x14ac:dyDescent="0.25">
      <c r="A411" s="20" t="s">
        <v>357</v>
      </c>
      <c r="B411" s="15" t="s">
        <v>374</v>
      </c>
      <c r="C411" s="46" t="s">
        <v>349</v>
      </c>
      <c r="D411" s="56">
        <v>49.31</v>
      </c>
      <c r="E411" s="70">
        <v>0</v>
      </c>
      <c r="F411" s="9">
        <f t="shared" si="114"/>
        <v>0</v>
      </c>
      <c r="G411" s="69">
        <v>0</v>
      </c>
      <c r="H411" s="9">
        <f t="shared" si="115"/>
        <v>0</v>
      </c>
      <c r="I411" s="10"/>
      <c r="J411" s="9">
        <f t="shared" si="103"/>
        <v>0</v>
      </c>
      <c r="K411" s="11"/>
      <c r="L411" s="9">
        <f t="shared" si="104"/>
        <v>0</v>
      </c>
      <c r="M411" s="10"/>
      <c r="N411" s="9">
        <f t="shared" si="116"/>
        <v>0</v>
      </c>
      <c r="O411" s="10"/>
      <c r="P411" s="9">
        <f t="shared" si="105"/>
        <v>0</v>
      </c>
      <c r="Q411" s="10"/>
      <c r="R411" s="9">
        <f t="shared" si="106"/>
        <v>0</v>
      </c>
      <c r="S411" s="10"/>
      <c r="T411" s="9">
        <f t="shared" si="107"/>
        <v>0</v>
      </c>
      <c r="U411" s="11"/>
      <c r="V411" s="9">
        <f t="shared" si="108"/>
        <v>0</v>
      </c>
      <c r="W411" s="11"/>
      <c r="X411" s="9">
        <f t="shared" si="109"/>
        <v>0</v>
      </c>
      <c r="Y411" s="10"/>
      <c r="Z411" s="9">
        <f t="shared" si="117"/>
        <v>0</v>
      </c>
      <c r="AA411" s="11"/>
      <c r="AB411" s="9">
        <f t="shared" si="118"/>
        <v>0</v>
      </c>
      <c r="AC411" s="11"/>
      <c r="AD411" s="9">
        <f t="shared" si="110"/>
        <v>0</v>
      </c>
      <c r="AE411" s="11"/>
      <c r="AF411" s="9">
        <f t="shared" si="111"/>
        <v>0</v>
      </c>
      <c r="AG411" s="11"/>
      <c r="AH411" s="9">
        <f t="shared" si="112"/>
        <v>0</v>
      </c>
      <c r="AI411" s="11"/>
      <c r="AJ411" s="9">
        <f t="shared" si="120"/>
        <v>0</v>
      </c>
      <c r="AK411" s="11"/>
      <c r="AL411" s="9">
        <f t="shared" si="122"/>
        <v>0</v>
      </c>
      <c r="AM411" s="10"/>
      <c r="AN411" s="12">
        <f t="shared" si="113"/>
        <v>0</v>
      </c>
      <c r="AO411" s="13">
        <f t="shared" si="119"/>
        <v>0</v>
      </c>
    </row>
    <row r="412" spans="1:41" hidden="1" x14ac:dyDescent="0.25">
      <c r="A412" s="20" t="s">
        <v>357</v>
      </c>
      <c r="B412" s="15" t="s">
        <v>441</v>
      </c>
      <c r="C412" s="46" t="s">
        <v>442</v>
      </c>
      <c r="D412" s="56">
        <v>16</v>
      </c>
      <c r="E412" s="70">
        <v>0</v>
      </c>
      <c r="F412" s="9">
        <f t="shared" si="114"/>
        <v>0</v>
      </c>
      <c r="G412" s="69">
        <v>0</v>
      </c>
      <c r="H412" s="9">
        <f t="shared" si="115"/>
        <v>0</v>
      </c>
      <c r="I412" s="10"/>
      <c r="J412" s="9">
        <f t="shared" ref="J412:J429" si="123">(I412*D412)*1.16</f>
        <v>0</v>
      </c>
      <c r="K412" s="11"/>
      <c r="L412" s="9">
        <f t="shared" ref="L412:L429" si="124">(K412*D412)*1.16</f>
        <v>0</v>
      </c>
      <c r="M412" s="10"/>
      <c r="N412" s="9">
        <f t="shared" si="116"/>
        <v>0</v>
      </c>
      <c r="O412" s="72">
        <v>1</v>
      </c>
      <c r="P412" s="9">
        <f t="shared" ref="P412:P429" si="125">(O412*D412)*1.16</f>
        <v>18.559999999999999</v>
      </c>
      <c r="Q412" s="10"/>
      <c r="R412" s="9">
        <f t="shared" ref="R412:R429" si="126">(Q412*D412)*1.16</f>
        <v>0</v>
      </c>
      <c r="S412" s="10"/>
      <c r="T412" s="9">
        <f t="shared" ref="T412:T428" si="127">(S412*D412)*1.16</f>
        <v>0</v>
      </c>
      <c r="U412" s="11"/>
      <c r="V412" s="9">
        <f t="shared" ref="V412:V429" si="128">(U412*D412)*1.16</f>
        <v>0</v>
      </c>
      <c r="W412" s="11"/>
      <c r="X412" s="9">
        <f t="shared" ref="X412:X429" si="129">(W412*D412)*1.16</f>
        <v>0</v>
      </c>
      <c r="Y412" s="10"/>
      <c r="Z412" s="9">
        <f t="shared" si="117"/>
        <v>0</v>
      </c>
      <c r="AA412" s="11"/>
      <c r="AB412" s="9">
        <f t="shared" si="118"/>
        <v>0</v>
      </c>
      <c r="AC412" s="11"/>
      <c r="AD412" s="9">
        <f t="shared" ref="AD412:AD429" si="130">(AC412*D412)*1.16</f>
        <v>0</v>
      </c>
      <c r="AE412" s="11"/>
      <c r="AF412" s="9">
        <f t="shared" ref="AF412:AF429" si="131">(AE412*D412)*1.16</f>
        <v>0</v>
      </c>
      <c r="AG412" s="11"/>
      <c r="AH412" s="9">
        <f t="shared" ref="AH412:AH429" si="132">(AG412*D412)*1.16</f>
        <v>0</v>
      </c>
      <c r="AI412" s="11"/>
      <c r="AJ412" s="9">
        <f t="shared" si="120"/>
        <v>0</v>
      </c>
      <c r="AK412" s="11"/>
      <c r="AL412" s="9">
        <f t="shared" si="122"/>
        <v>0</v>
      </c>
      <c r="AM412" s="10"/>
      <c r="AN412" s="12">
        <f t="shared" ref="AN412:AN429" si="133">(AM412*D412)*1.16</f>
        <v>0</v>
      </c>
      <c r="AO412" s="13">
        <f t="shared" si="119"/>
        <v>18.559999999999999</v>
      </c>
    </row>
    <row r="413" spans="1:41" hidden="1" x14ac:dyDescent="0.25">
      <c r="A413" s="20" t="s">
        <v>357</v>
      </c>
      <c r="B413" s="15" t="s">
        <v>375</v>
      </c>
      <c r="C413" s="44" t="s">
        <v>349</v>
      </c>
      <c r="D413" s="56">
        <f>344.04/20</f>
        <v>17.202000000000002</v>
      </c>
      <c r="E413" s="70">
        <v>0</v>
      </c>
      <c r="F413" s="9">
        <f t="shared" ref="F413:F429" si="134">D413*E413</f>
        <v>0</v>
      </c>
      <c r="G413" s="69">
        <v>0</v>
      </c>
      <c r="H413" s="9">
        <f t="shared" ref="H413:H429" si="135">D413*G413</f>
        <v>0</v>
      </c>
      <c r="I413" s="10"/>
      <c r="J413" s="9">
        <f t="shared" si="123"/>
        <v>0</v>
      </c>
      <c r="K413" s="11"/>
      <c r="L413" s="9">
        <f t="shared" si="124"/>
        <v>0</v>
      </c>
      <c r="M413" s="10"/>
      <c r="N413" s="9">
        <f t="shared" ref="N413:N429" si="136">(M413*D413)*1.16</f>
        <v>0</v>
      </c>
      <c r="O413" s="10"/>
      <c r="P413" s="9">
        <f t="shared" si="125"/>
        <v>0</v>
      </c>
      <c r="Q413" s="10"/>
      <c r="R413" s="9">
        <f t="shared" si="126"/>
        <v>0</v>
      </c>
      <c r="S413" s="10"/>
      <c r="T413" s="9">
        <f t="shared" si="127"/>
        <v>0</v>
      </c>
      <c r="U413" s="11"/>
      <c r="V413" s="9">
        <f t="shared" si="128"/>
        <v>0</v>
      </c>
      <c r="W413" s="11"/>
      <c r="X413" s="9">
        <f t="shared" si="129"/>
        <v>0</v>
      </c>
      <c r="Y413" s="10"/>
      <c r="Z413" s="9">
        <f t="shared" ref="Z413:Z429" si="137">(Y413*D413)*1.16</f>
        <v>0</v>
      </c>
      <c r="AA413" s="11"/>
      <c r="AB413" s="9">
        <f t="shared" ref="AB413:AB429" si="138">(AA413*D413)*1.16</f>
        <v>0</v>
      </c>
      <c r="AC413" s="11"/>
      <c r="AD413" s="9">
        <f t="shared" si="130"/>
        <v>0</v>
      </c>
      <c r="AE413" s="11"/>
      <c r="AF413" s="9">
        <f t="shared" si="131"/>
        <v>0</v>
      </c>
      <c r="AG413" s="11"/>
      <c r="AH413" s="9">
        <f t="shared" si="132"/>
        <v>0</v>
      </c>
      <c r="AI413" s="11"/>
      <c r="AJ413" s="9">
        <f t="shared" si="120"/>
        <v>0</v>
      </c>
      <c r="AK413" s="11"/>
      <c r="AL413" s="9">
        <f t="shared" si="122"/>
        <v>0</v>
      </c>
      <c r="AM413" s="10"/>
      <c r="AN413" s="12">
        <f t="shared" si="133"/>
        <v>0</v>
      </c>
      <c r="AO413" s="13">
        <f t="shared" ref="AO413:AO428" si="139">F413+H413+J413+L413+N413+P413+R413+T413+V413+X413+Z413+AB413+AD413+AF413+AH413+AL413+AN413</f>
        <v>0</v>
      </c>
    </row>
    <row r="414" spans="1:41" hidden="1" x14ac:dyDescent="0.25">
      <c r="A414" s="20" t="s">
        <v>357</v>
      </c>
      <c r="B414" s="15" t="s">
        <v>439</v>
      </c>
      <c r="C414" s="44" t="s">
        <v>442</v>
      </c>
      <c r="D414" s="56">
        <v>190.32</v>
      </c>
      <c r="E414" s="70">
        <v>0</v>
      </c>
      <c r="F414" s="9">
        <f t="shared" si="134"/>
        <v>0</v>
      </c>
      <c r="G414" s="69">
        <v>5</v>
      </c>
      <c r="H414" s="9">
        <f t="shared" si="135"/>
        <v>951.59999999999991</v>
      </c>
      <c r="I414" s="10"/>
      <c r="J414" s="9">
        <f t="shared" si="123"/>
        <v>0</v>
      </c>
      <c r="K414" s="11"/>
      <c r="L414" s="9">
        <f t="shared" si="124"/>
        <v>0</v>
      </c>
      <c r="M414" s="10"/>
      <c r="N414" s="9">
        <f t="shared" si="136"/>
        <v>0</v>
      </c>
      <c r="O414" s="10"/>
      <c r="P414" s="9">
        <f t="shared" si="125"/>
        <v>0</v>
      </c>
      <c r="Q414" s="10"/>
      <c r="R414" s="9">
        <f t="shared" si="126"/>
        <v>0</v>
      </c>
      <c r="S414" s="10"/>
      <c r="T414" s="9">
        <f t="shared" si="127"/>
        <v>0</v>
      </c>
      <c r="U414" s="11"/>
      <c r="V414" s="9">
        <f t="shared" si="128"/>
        <v>0</v>
      </c>
      <c r="W414" s="11"/>
      <c r="X414" s="9">
        <f t="shared" si="129"/>
        <v>0</v>
      </c>
      <c r="Y414" s="10"/>
      <c r="Z414" s="9">
        <f t="shared" si="137"/>
        <v>0</v>
      </c>
      <c r="AA414" s="11"/>
      <c r="AB414" s="9">
        <f t="shared" si="138"/>
        <v>0</v>
      </c>
      <c r="AC414" s="11"/>
      <c r="AD414" s="9">
        <f t="shared" si="130"/>
        <v>0</v>
      </c>
      <c r="AE414" s="11"/>
      <c r="AF414" s="9">
        <f t="shared" si="131"/>
        <v>0</v>
      </c>
      <c r="AG414" s="11"/>
      <c r="AH414" s="9">
        <f t="shared" si="132"/>
        <v>0</v>
      </c>
      <c r="AI414" s="11"/>
      <c r="AJ414" s="9">
        <f t="shared" si="120"/>
        <v>0</v>
      </c>
      <c r="AK414" s="11"/>
      <c r="AL414" s="9">
        <f t="shared" si="122"/>
        <v>0</v>
      </c>
      <c r="AM414" s="10"/>
      <c r="AN414" s="12">
        <f t="shared" si="133"/>
        <v>0</v>
      </c>
      <c r="AO414" s="13">
        <f t="shared" si="139"/>
        <v>951.59999999999991</v>
      </c>
    </row>
    <row r="415" spans="1:41" hidden="1" x14ac:dyDescent="0.25">
      <c r="A415" s="20" t="s">
        <v>357</v>
      </c>
      <c r="B415" s="15" t="s">
        <v>376</v>
      </c>
      <c r="C415" s="44" t="s">
        <v>349</v>
      </c>
      <c r="D415" s="55">
        <v>34</v>
      </c>
      <c r="E415" s="70">
        <v>0</v>
      </c>
      <c r="F415" s="9">
        <f t="shared" si="134"/>
        <v>0</v>
      </c>
      <c r="G415" s="69">
        <v>0</v>
      </c>
      <c r="H415" s="9">
        <f t="shared" si="135"/>
        <v>0</v>
      </c>
      <c r="I415" s="10"/>
      <c r="J415" s="9">
        <f t="shared" si="123"/>
        <v>0</v>
      </c>
      <c r="K415" s="11"/>
      <c r="L415" s="9">
        <f t="shared" si="124"/>
        <v>0</v>
      </c>
      <c r="M415" s="10"/>
      <c r="N415" s="9">
        <f t="shared" si="136"/>
        <v>0</v>
      </c>
      <c r="O415" s="10"/>
      <c r="P415" s="9">
        <f t="shared" si="125"/>
        <v>0</v>
      </c>
      <c r="Q415" s="10"/>
      <c r="R415" s="9">
        <f t="shared" si="126"/>
        <v>0</v>
      </c>
      <c r="S415" s="10"/>
      <c r="T415" s="9">
        <f t="shared" si="127"/>
        <v>0</v>
      </c>
      <c r="U415" s="11"/>
      <c r="V415" s="9">
        <f t="shared" si="128"/>
        <v>0</v>
      </c>
      <c r="W415" s="11"/>
      <c r="X415" s="9">
        <f t="shared" si="129"/>
        <v>0</v>
      </c>
      <c r="Y415" s="10"/>
      <c r="Z415" s="9">
        <f t="shared" si="137"/>
        <v>0</v>
      </c>
      <c r="AA415" s="11"/>
      <c r="AB415" s="9">
        <f t="shared" si="138"/>
        <v>0</v>
      </c>
      <c r="AC415" s="11"/>
      <c r="AD415" s="9">
        <f t="shared" si="130"/>
        <v>0</v>
      </c>
      <c r="AE415" s="11"/>
      <c r="AF415" s="9">
        <f t="shared" si="131"/>
        <v>0</v>
      </c>
      <c r="AG415" s="11"/>
      <c r="AH415" s="9">
        <f t="shared" si="132"/>
        <v>0</v>
      </c>
      <c r="AI415" s="11"/>
      <c r="AJ415" s="9">
        <f t="shared" si="120"/>
        <v>0</v>
      </c>
      <c r="AK415" s="11"/>
      <c r="AL415" s="9">
        <f t="shared" si="122"/>
        <v>0</v>
      </c>
      <c r="AM415" s="10"/>
      <c r="AN415" s="12">
        <f t="shared" si="133"/>
        <v>0</v>
      </c>
      <c r="AO415" s="13">
        <f t="shared" si="139"/>
        <v>0</v>
      </c>
    </row>
    <row r="416" spans="1:41" hidden="1" x14ac:dyDescent="0.25">
      <c r="A416" s="20" t="s">
        <v>357</v>
      </c>
      <c r="B416" s="15" t="s">
        <v>377</v>
      </c>
      <c r="C416" s="44" t="s">
        <v>349</v>
      </c>
      <c r="D416" s="56">
        <v>10</v>
      </c>
      <c r="E416" s="70">
        <v>0</v>
      </c>
      <c r="F416" s="9">
        <f t="shared" si="134"/>
        <v>0</v>
      </c>
      <c r="G416" s="69">
        <v>0</v>
      </c>
      <c r="H416" s="9">
        <f t="shared" si="135"/>
        <v>0</v>
      </c>
      <c r="I416" s="10"/>
      <c r="J416" s="9">
        <f t="shared" si="123"/>
        <v>0</v>
      </c>
      <c r="K416" s="11"/>
      <c r="L416" s="9">
        <f t="shared" si="124"/>
        <v>0</v>
      </c>
      <c r="M416" s="10"/>
      <c r="N416" s="9">
        <f t="shared" si="136"/>
        <v>0</v>
      </c>
      <c r="O416" s="10"/>
      <c r="P416" s="9">
        <f t="shared" si="125"/>
        <v>0</v>
      </c>
      <c r="Q416" s="10"/>
      <c r="R416" s="9">
        <f t="shared" si="126"/>
        <v>0</v>
      </c>
      <c r="S416" s="10"/>
      <c r="T416" s="9">
        <f t="shared" si="127"/>
        <v>0</v>
      </c>
      <c r="U416" s="11"/>
      <c r="V416" s="9">
        <f t="shared" si="128"/>
        <v>0</v>
      </c>
      <c r="W416" s="11"/>
      <c r="X416" s="9">
        <f t="shared" si="129"/>
        <v>0</v>
      </c>
      <c r="Y416" s="10"/>
      <c r="Z416" s="9">
        <f t="shared" si="137"/>
        <v>0</v>
      </c>
      <c r="AA416" s="11"/>
      <c r="AB416" s="9">
        <f t="shared" si="138"/>
        <v>0</v>
      </c>
      <c r="AC416" s="11"/>
      <c r="AD416" s="9">
        <f t="shared" si="130"/>
        <v>0</v>
      </c>
      <c r="AE416" s="11"/>
      <c r="AF416" s="9">
        <f t="shared" si="131"/>
        <v>0</v>
      </c>
      <c r="AG416" s="11"/>
      <c r="AH416" s="9">
        <f t="shared" si="132"/>
        <v>0</v>
      </c>
      <c r="AI416" s="11"/>
      <c r="AJ416" s="9">
        <f t="shared" si="120"/>
        <v>0</v>
      </c>
      <c r="AK416" s="11"/>
      <c r="AL416" s="9">
        <f t="shared" si="122"/>
        <v>0</v>
      </c>
      <c r="AM416" s="10"/>
      <c r="AN416" s="12">
        <f t="shared" si="133"/>
        <v>0</v>
      </c>
      <c r="AO416" s="13">
        <f t="shared" si="139"/>
        <v>0</v>
      </c>
    </row>
    <row r="417" spans="1:41" hidden="1" x14ac:dyDescent="0.25">
      <c r="A417" s="20" t="s">
        <v>357</v>
      </c>
      <c r="B417" s="15" t="s">
        <v>378</v>
      </c>
      <c r="C417" s="44" t="s">
        <v>379</v>
      </c>
      <c r="D417" s="56">
        <f>109.8/5</f>
        <v>21.96</v>
      </c>
      <c r="E417" s="70">
        <v>0</v>
      </c>
      <c r="F417" s="9">
        <f t="shared" si="134"/>
        <v>0</v>
      </c>
      <c r="G417" s="69">
        <v>0</v>
      </c>
      <c r="H417" s="9">
        <f t="shared" si="135"/>
        <v>0</v>
      </c>
      <c r="I417" s="10"/>
      <c r="J417" s="9">
        <f t="shared" si="123"/>
        <v>0</v>
      </c>
      <c r="K417" s="11"/>
      <c r="L417" s="9">
        <f t="shared" si="124"/>
        <v>0</v>
      </c>
      <c r="M417" s="10"/>
      <c r="N417" s="9">
        <f t="shared" si="136"/>
        <v>0</v>
      </c>
      <c r="O417" s="10"/>
      <c r="P417" s="9">
        <f t="shared" si="125"/>
        <v>0</v>
      </c>
      <c r="Q417" s="10"/>
      <c r="R417" s="9">
        <f t="shared" si="126"/>
        <v>0</v>
      </c>
      <c r="S417" s="10">
        <v>1</v>
      </c>
      <c r="T417" s="9">
        <f t="shared" si="127"/>
        <v>25.473599999999998</v>
      </c>
      <c r="U417" s="11"/>
      <c r="V417" s="9">
        <f t="shared" si="128"/>
        <v>0</v>
      </c>
      <c r="W417" s="11"/>
      <c r="X417" s="9">
        <f t="shared" si="129"/>
        <v>0</v>
      </c>
      <c r="Y417" s="10"/>
      <c r="Z417" s="9">
        <f t="shared" si="137"/>
        <v>0</v>
      </c>
      <c r="AA417" s="11"/>
      <c r="AB417" s="9">
        <f t="shared" si="138"/>
        <v>0</v>
      </c>
      <c r="AC417" s="11"/>
      <c r="AD417" s="9">
        <f t="shared" si="130"/>
        <v>0</v>
      </c>
      <c r="AE417" s="11"/>
      <c r="AF417" s="9">
        <f t="shared" si="131"/>
        <v>0</v>
      </c>
      <c r="AG417" s="11"/>
      <c r="AH417" s="9">
        <f t="shared" si="132"/>
        <v>0</v>
      </c>
      <c r="AI417" s="11"/>
      <c r="AJ417" s="9">
        <f t="shared" si="120"/>
        <v>0</v>
      </c>
      <c r="AK417" s="11"/>
      <c r="AL417" s="9">
        <f t="shared" si="122"/>
        <v>0</v>
      </c>
      <c r="AM417" s="10"/>
      <c r="AN417" s="12">
        <f t="shared" si="133"/>
        <v>0</v>
      </c>
      <c r="AO417" s="13">
        <f t="shared" si="139"/>
        <v>25.473599999999998</v>
      </c>
    </row>
    <row r="418" spans="1:41" hidden="1" x14ac:dyDescent="0.25">
      <c r="A418" s="14" t="s">
        <v>357</v>
      </c>
      <c r="B418" s="15" t="s">
        <v>380</v>
      </c>
      <c r="C418" s="44" t="s">
        <v>29</v>
      </c>
      <c r="D418" s="56">
        <f>343.22/12</f>
        <v>28.60166666666667</v>
      </c>
      <c r="E418" s="70">
        <v>0</v>
      </c>
      <c r="F418" s="9">
        <f t="shared" si="134"/>
        <v>0</v>
      </c>
      <c r="G418" s="69">
        <v>20</v>
      </c>
      <c r="H418" s="9">
        <f t="shared" si="135"/>
        <v>572.03333333333342</v>
      </c>
      <c r="I418" s="10"/>
      <c r="J418" s="9">
        <f t="shared" si="123"/>
        <v>0</v>
      </c>
      <c r="K418" s="11"/>
      <c r="L418" s="9">
        <f t="shared" si="124"/>
        <v>0</v>
      </c>
      <c r="M418" s="10"/>
      <c r="N418" s="9">
        <f t="shared" si="136"/>
        <v>0</v>
      </c>
      <c r="O418" s="10"/>
      <c r="P418" s="9">
        <f t="shared" si="125"/>
        <v>0</v>
      </c>
      <c r="Q418" s="10"/>
      <c r="R418" s="9">
        <f t="shared" si="126"/>
        <v>0</v>
      </c>
      <c r="S418" s="10">
        <v>2</v>
      </c>
      <c r="T418" s="9">
        <f t="shared" si="127"/>
        <v>66.355866666666671</v>
      </c>
      <c r="U418" s="11"/>
      <c r="V418" s="9">
        <f t="shared" si="128"/>
        <v>0</v>
      </c>
      <c r="W418" s="11"/>
      <c r="X418" s="9">
        <f t="shared" si="129"/>
        <v>0</v>
      </c>
      <c r="Y418" s="10"/>
      <c r="Z418" s="9">
        <f t="shared" si="137"/>
        <v>0</v>
      </c>
      <c r="AA418" s="11"/>
      <c r="AB418" s="9">
        <f t="shared" si="138"/>
        <v>0</v>
      </c>
      <c r="AC418" s="11"/>
      <c r="AD418" s="9">
        <f t="shared" si="130"/>
        <v>0</v>
      </c>
      <c r="AE418" s="11"/>
      <c r="AF418" s="9">
        <f t="shared" si="131"/>
        <v>0</v>
      </c>
      <c r="AG418" s="11"/>
      <c r="AH418" s="9">
        <f t="shared" si="132"/>
        <v>0</v>
      </c>
      <c r="AI418" s="11"/>
      <c r="AJ418" s="9">
        <f t="shared" si="120"/>
        <v>0</v>
      </c>
      <c r="AK418" s="11"/>
      <c r="AL418" s="9">
        <f t="shared" si="122"/>
        <v>0</v>
      </c>
      <c r="AM418" s="10"/>
      <c r="AN418" s="12">
        <f t="shared" si="133"/>
        <v>0</v>
      </c>
      <c r="AO418" s="13">
        <f t="shared" si="139"/>
        <v>638.38920000000007</v>
      </c>
    </row>
    <row r="419" spans="1:41" hidden="1" x14ac:dyDescent="0.25">
      <c r="A419" s="20" t="s">
        <v>357</v>
      </c>
      <c r="B419" s="15" t="s">
        <v>381</v>
      </c>
      <c r="C419" s="44" t="s">
        <v>15</v>
      </c>
      <c r="D419" s="56">
        <v>11</v>
      </c>
      <c r="E419" s="70">
        <v>0</v>
      </c>
      <c r="F419" s="9">
        <f t="shared" si="134"/>
        <v>0</v>
      </c>
      <c r="G419" s="69">
        <v>43</v>
      </c>
      <c r="H419" s="9">
        <f t="shared" si="135"/>
        <v>473</v>
      </c>
      <c r="I419" s="10"/>
      <c r="J419" s="9">
        <f t="shared" si="123"/>
        <v>0</v>
      </c>
      <c r="K419" s="11"/>
      <c r="L419" s="9">
        <f t="shared" si="124"/>
        <v>0</v>
      </c>
      <c r="M419" s="10"/>
      <c r="N419" s="9">
        <f t="shared" si="136"/>
        <v>0</v>
      </c>
      <c r="O419" s="10"/>
      <c r="P419" s="9">
        <f t="shared" si="125"/>
        <v>0</v>
      </c>
      <c r="Q419" s="10"/>
      <c r="R419" s="9">
        <f t="shared" si="126"/>
        <v>0</v>
      </c>
      <c r="S419" s="10"/>
      <c r="T419" s="9">
        <f t="shared" si="127"/>
        <v>0</v>
      </c>
      <c r="U419" s="11"/>
      <c r="V419" s="9">
        <f t="shared" si="128"/>
        <v>0</v>
      </c>
      <c r="W419" s="11"/>
      <c r="X419" s="9">
        <f t="shared" si="129"/>
        <v>0</v>
      </c>
      <c r="Y419" s="10"/>
      <c r="Z419" s="9">
        <f t="shared" si="137"/>
        <v>0</v>
      </c>
      <c r="AA419" s="11"/>
      <c r="AB419" s="9">
        <f t="shared" si="138"/>
        <v>0</v>
      </c>
      <c r="AC419" s="11"/>
      <c r="AD419" s="9">
        <f t="shared" si="130"/>
        <v>0</v>
      </c>
      <c r="AE419" s="11"/>
      <c r="AF419" s="9">
        <f t="shared" si="131"/>
        <v>0</v>
      </c>
      <c r="AG419" s="11"/>
      <c r="AH419" s="9">
        <f t="shared" si="132"/>
        <v>0</v>
      </c>
      <c r="AI419" s="11"/>
      <c r="AJ419" s="9">
        <f t="shared" si="120"/>
        <v>0</v>
      </c>
      <c r="AK419" s="11"/>
      <c r="AL419" s="9">
        <f t="shared" si="122"/>
        <v>0</v>
      </c>
      <c r="AM419" s="10"/>
      <c r="AN419" s="12">
        <f t="shared" si="133"/>
        <v>0</v>
      </c>
      <c r="AO419" s="13">
        <f t="shared" si="139"/>
        <v>473</v>
      </c>
    </row>
    <row r="420" spans="1:41" hidden="1" x14ac:dyDescent="0.25">
      <c r="A420" s="20" t="s">
        <v>357</v>
      </c>
      <c r="B420" s="15" t="s">
        <v>382</v>
      </c>
      <c r="C420" s="46" t="s">
        <v>349</v>
      </c>
      <c r="D420" s="56">
        <f>246.44/20</f>
        <v>12.321999999999999</v>
      </c>
      <c r="E420" s="70">
        <v>0</v>
      </c>
      <c r="F420" s="9">
        <f t="shared" si="134"/>
        <v>0</v>
      </c>
      <c r="G420" s="69">
        <v>20</v>
      </c>
      <c r="H420" s="9">
        <f t="shared" si="135"/>
        <v>246.44</v>
      </c>
      <c r="I420" s="10"/>
      <c r="J420" s="9">
        <f t="shared" si="123"/>
        <v>0</v>
      </c>
      <c r="K420" s="11"/>
      <c r="L420" s="9">
        <f t="shared" si="124"/>
        <v>0</v>
      </c>
      <c r="M420" s="10"/>
      <c r="N420" s="9">
        <f t="shared" si="136"/>
        <v>0</v>
      </c>
      <c r="O420" s="10"/>
      <c r="P420" s="9">
        <f t="shared" si="125"/>
        <v>0</v>
      </c>
      <c r="Q420" s="10"/>
      <c r="R420" s="9">
        <f t="shared" si="126"/>
        <v>0</v>
      </c>
      <c r="S420" s="10"/>
      <c r="T420" s="9">
        <f t="shared" si="127"/>
        <v>0</v>
      </c>
      <c r="U420" s="11"/>
      <c r="V420" s="9">
        <f t="shared" si="128"/>
        <v>0</v>
      </c>
      <c r="W420" s="11"/>
      <c r="X420" s="9">
        <f t="shared" si="129"/>
        <v>0</v>
      </c>
      <c r="Y420" s="10"/>
      <c r="Z420" s="9">
        <f t="shared" si="137"/>
        <v>0</v>
      </c>
      <c r="AA420" s="11"/>
      <c r="AB420" s="9">
        <f t="shared" si="138"/>
        <v>0</v>
      </c>
      <c r="AC420" s="11"/>
      <c r="AD420" s="9">
        <f t="shared" si="130"/>
        <v>0</v>
      </c>
      <c r="AE420" s="11"/>
      <c r="AF420" s="9">
        <f t="shared" si="131"/>
        <v>0</v>
      </c>
      <c r="AG420" s="11"/>
      <c r="AH420" s="9">
        <f t="shared" si="132"/>
        <v>0</v>
      </c>
      <c r="AI420" s="11"/>
      <c r="AJ420" s="9">
        <f t="shared" si="120"/>
        <v>0</v>
      </c>
      <c r="AK420" s="11"/>
      <c r="AL420" s="9">
        <f t="shared" si="122"/>
        <v>0</v>
      </c>
      <c r="AM420" s="10"/>
      <c r="AN420" s="12">
        <f t="shared" si="133"/>
        <v>0</v>
      </c>
      <c r="AO420" s="13">
        <f t="shared" si="139"/>
        <v>246.44</v>
      </c>
    </row>
    <row r="421" spans="1:41" hidden="1" x14ac:dyDescent="0.25">
      <c r="A421" s="20" t="s">
        <v>357</v>
      </c>
      <c r="B421" s="15" t="s">
        <v>383</v>
      </c>
      <c r="C421" s="46" t="s">
        <v>349</v>
      </c>
      <c r="D421" s="59">
        <v>53.55</v>
      </c>
      <c r="E421" s="70">
        <v>0</v>
      </c>
      <c r="F421" s="9">
        <f t="shared" si="134"/>
        <v>0</v>
      </c>
      <c r="G421" s="69">
        <v>0</v>
      </c>
      <c r="H421" s="9">
        <f t="shared" si="135"/>
        <v>0</v>
      </c>
      <c r="I421" s="10"/>
      <c r="J421" s="9">
        <f t="shared" si="123"/>
        <v>0</v>
      </c>
      <c r="K421" s="11"/>
      <c r="L421" s="9">
        <f t="shared" si="124"/>
        <v>0</v>
      </c>
      <c r="M421" s="10"/>
      <c r="N421" s="9">
        <f t="shared" si="136"/>
        <v>0</v>
      </c>
      <c r="O421" s="10"/>
      <c r="P421" s="9">
        <f t="shared" si="125"/>
        <v>0</v>
      </c>
      <c r="Q421" s="10"/>
      <c r="R421" s="9">
        <f t="shared" si="126"/>
        <v>0</v>
      </c>
      <c r="S421" s="10"/>
      <c r="T421" s="9">
        <f t="shared" si="127"/>
        <v>0</v>
      </c>
      <c r="U421" s="11"/>
      <c r="V421" s="9">
        <f t="shared" si="128"/>
        <v>0</v>
      </c>
      <c r="W421" s="11"/>
      <c r="X421" s="9">
        <f t="shared" si="129"/>
        <v>0</v>
      </c>
      <c r="Y421" s="10"/>
      <c r="Z421" s="9">
        <f t="shared" si="137"/>
        <v>0</v>
      </c>
      <c r="AA421" s="11"/>
      <c r="AB421" s="9">
        <f t="shared" si="138"/>
        <v>0</v>
      </c>
      <c r="AC421" s="11"/>
      <c r="AD421" s="9">
        <f t="shared" si="130"/>
        <v>0</v>
      </c>
      <c r="AE421" s="11"/>
      <c r="AF421" s="9">
        <f t="shared" si="131"/>
        <v>0</v>
      </c>
      <c r="AG421" s="11"/>
      <c r="AH421" s="9">
        <f t="shared" si="132"/>
        <v>0</v>
      </c>
      <c r="AI421" s="11"/>
      <c r="AJ421" s="9">
        <f t="shared" si="120"/>
        <v>0</v>
      </c>
      <c r="AK421" s="11"/>
      <c r="AL421" s="9">
        <f t="shared" si="122"/>
        <v>0</v>
      </c>
      <c r="AM421" s="10"/>
      <c r="AN421" s="12">
        <f t="shared" si="133"/>
        <v>0</v>
      </c>
      <c r="AO421" s="13">
        <f t="shared" si="139"/>
        <v>0</v>
      </c>
    </row>
    <row r="422" spans="1:41" hidden="1" x14ac:dyDescent="0.25">
      <c r="A422" s="22" t="s">
        <v>357</v>
      </c>
      <c r="B422" s="23" t="s">
        <v>384</v>
      </c>
      <c r="C422" s="50" t="s">
        <v>141</v>
      </c>
      <c r="D422" s="55">
        <v>298.95999999999998</v>
      </c>
      <c r="E422" s="70">
        <v>0</v>
      </c>
      <c r="F422" s="9">
        <f t="shared" si="134"/>
        <v>0</v>
      </c>
      <c r="G422" s="69">
        <v>0</v>
      </c>
      <c r="H422" s="9">
        <f t="shared" si="135"/>
        <v>0</v>
      </c>
      <c r="I422" s="10"/>
      <c r="J422" s="9">
        <f t="shared" si="123"/>
        <v>0</v>
      </c>
      <c r="K422" s="11"/>
      <c r="L422" s="9">
        <f t="shared" si="124"/>
        <v>0</v>
      </c>
      <c r="M422" s="10"/>
      <c r="N422" s="9">
        <f t="shared" si="136"/>
        <v>0</v>
      </c>
      <c r="O422" s="10"/>
      <c r="P422" s="9">
        <f t="shared" si="125"/>
        <v>0</v>
      </c>
      <c r="Q422" s="10"/>
      <c r="R422" s="9">
        <f t="shared" si="126"/>
        <v>0</v>
      </c>
      <c r="S422" s="10"/>
      <c r="T422" s="9">
        <f t="shared" si="127"/>
        <v>0</v>
      </c>
      <c r="U422" s="11"/>
      <c r="V422" s="9">
        <f t="shared" si="128"/>
        <v>0</v>
      </c>
      <c r="W422" s="11"/>
      <c r="X422" s="9">
        <f t="shared" si="129"/>
        <v>0</v>
      </c>
      <c r="Y422" s="10"/>
      <c r="Z422" s="9">
        <f t="shared" si="137"/>
        <v>0</v>
      </c>
      <c r="AA422" s="11"/>
      <c r="AB422" s="9">
        <f t="shared" si="138"/>
        <v>0</v>
      </c>
      <c r="AC422" s="11"/>
      <c r="AD422" s="9">
        <f t="shared" si="130"/>
        <v>0</v>
      </c>
      <c r="AE422" s="11"/>
      <c r="AF422" s="9">
        <f t="shared" si="131"/>
        <v>0</v>
      </c>
      <c r="AG422" s="11"/>
      <c r="AH422" s="9">
        <f t="shared" si="132"/>
        <v>0</v>
      </c>
      <c r="AI422" s="11"/>
      <c r="AJ422" s="9">
        <f t="shared" ref="AJ422:AJ429" si="140">(AI422*D422)*1.16</f>
        <v>0</v>
      </c>
      <c r="AK422" s="11"/>
      <c r="AL422" s="9">
        <f t="shared" si="122"/>
        <v>0</v>
      </c>
      <c r="AM422" s="10"/>
      <c r="AN422" s="12">
        <f t="shared" si="133"/>
        <v>0</v>
      </c>
      <c r="AO422" s="13">
        <f t="shared" si="139"/>
        <v>0</v>
      </c>
    </row>
    <row r="423" spans="1:41" hidden="1" x14ac:dyDescent="0.25">
      <c r="A423" s="20" t="s">
        <v>357</v>
      </c>
      <c r="B423" s="15" t="s">
        <v>385</v>
      </c>
      <c r="C423" s="46" t="s">
        <v>349</v>
      </c>
      <c r="D423" s="56">
        <v>11.25</v>
      </c>
      <c r="E423" s="70">
        <v>0</v>
      </c>
      <c r="F423" s="9">
        <f t="shared" si="134"/>
        <v>0</v>
      </c>
      <c r="G423" s="69">
        <v>0</v>
      </c>
      <c r="H423" s="9">
        <f t="shared" si="135"/>
        <v>0</v>
      </c>
      <c r="I423" s="10"/>
      <c r="J423" s="9">
        <f t="shared" si="123"/>
        <v>0</v>
      </c>
      <c r="K423" s="11"/>
      <c r="L423" s="9">
        <f t="shared" si="124"/>
        <v>0</v>
      </c>
      <c r="M423" s="10"/>
      <c r="N423" s="9">
        <f t="shared" si="136"/>
        <v>0</v>
      </c>
      <c r="O423" s="72">
        <v>5</v>
      </c>
      <c r="P423" s="9">
        <f t="shared" si="125"/>
        <v>65.25</v>
      </c>
      <c r="Q423" s="10"/>
      <c r="R423" s="9">
        <f t="shared" si="126"/>
        <v>0</v>
      </c>
      <c r="S423" s="10"/>
      <c r="T423" s="9">
        <f t="shared" si="127"/>
        <v>0</v>
      </c>
      <c r="U423" s="11"/>
      <c r="V423" s="9">
        <f t="shared" si="128"/>
        <v>0</v>
      </c>
      <c r="W423" s="11"/>
      <c r="X423" s="9">
        <f t="shared" si="129"/>
        <v>0</v>
      </c>
      <c r="Y423" s="10"/>
      <c r="Z423" s="9">
        <f t="shared" si="137"/>
        <v>0</v>
      </c>
      <c r="AA423" s="11"/>
      <c r="AB423" s="9">
        <f t="shared" si="138"/>
        <v>0</v>
      </c>
      <c r="AC423" s="11"/>
      <c r="AD423" s="9">
        <f t="shared" si="130"/>
        <v>0</v>
      </c>
      <c r="AE423" s="11"/>
      <c r="AF423" s="9">
        <f t="shared" si="131"/>
        <v>0</v>
      </c>
      <c r="AG423" s="11"/>
      <c r="AH423" s="9">
        <f t="shared" si="132"/>
        <v>0</v>
      </c>
      <c r="AI423" s="11"/>
      <c r="AJ423" s="9">
        <f t="shared" si="140"/>
        <v>0</v>
      </c>
      <c r="AK423" s="11"/>
      <c r="AL423" s="9">
        <f t="shared" si="122"/>
        <v>0</v>
      </c>
      <c r="AM423" s="10"/>
      <c r="AN423" s="12">
        <f t="shared" si="133"/>
        <v>0</v>
      </c>
      <c r="AO423" s="13">
        <f t="shared" si="139"/>
        <v>65.25</v>
      </c>
    </row>
    <row r="424" spans="1:41" hidden="1" x14ac:dyDescent="0.25">
      <c r="A424" s="22" t="s">
        <v>357</v>
      </c>
      <c r="B424" s="24" t="s">
        <v>386</v>
      </c>
      <c r="C424" s="61" t="s">
        <v>387</v>
      </c>
      <c r="D424" s="56">
        <f>249.31/20</f>
        <v>12.4655</v>
      </c>
      <c r="E424" s="70">
        <v>0</v>
      </c>
      <c r="F424" s="9">
        <f t="shared" si="134"/>
        <v>0</v>
      </c>
      <c r="G424" s="69">
        <v>0</v>
      </c>
      <c r="H424" s="9">
        <f t="shared" si="135"/>
        <v>0</v>
      </c>
      <c r="I424" s="10"/>
      <c r="J424" s="9">
        <f t="shared" si="123"/>
        <v>0</v>
      </c>
      <c r="K424" s="11"/>
      <c r="L424" s="9">
        <f t="shared" si="124"/>
        <v>0</v>
      </c>
      <c r="M424" s="10"/>
      <c r="N424" s="9">
        <f t="shared" si="136"/>
        <v>0</v>
      </c>
      <c r="O424" s="10"/>
      <c r="P424" s="9">
        <f t="shared" si="125"/>
        <v>0</v>
      </c>
      <c r="Q424" s="10"/>
      <c r="R424" s="9">
        <f t="shared" si="126"/>
        <v>0</v>
      </c>
      <c r="S424" s="10">
        <v>2</v>
      </c>
      <c r="T424" s="9">
        <f t="shared" si="127"/>
        <v>28.91996</v>
      </c>
      <c r="U424" s="11"/>
      <c r="V424" s="9">
        <f t="shared" si="128"/>
        <v>0</v>
      </c>
      <c r="W424" s="11"/>
      <c r="X424" s="9">
        <f t="shared" si="129"/>
        <v>0</v>
      </c>
      <c r="Y424" s="10"/>
      <c r="Z424" s="9">
        <f t="shared" si="137"/>
        <v>0</v>
      </c>
      <c r="AA424" s="11"/>
      <c r="AB424" s="9">
        <f t="shared" si="138"/>
        <v>0</v>
      </c>
      <c r="AC424" s="11"/>
      <c r="AD424" s="9">
        <f t="shared" si="130"/>
        <v>0</v>
      </c>
      <c r="AE424" s="11"/>
      <c r="AF424" s="9">
        <f t="shared" si="131"/>
        <v>0</v>
      </c>
      <c r="AG424" s="11"/>
      <c r="AH424" s="9">
        <f t="shared" si="132"/>
        <v>0</v>
      </c>
      <c r="AI424" s="11"/>
      <c r="AJ424" s="9">
        <f t="shared" si="140"/>
        <v>0</v>
      </c>
      <c r="AK424" s="11"/>
      <c r="AL424" s="9">
        <f t="shared" si="122"/>
        <v>0</v>
      </c>
      <c r="AM424" s="10"/>
      <c r="AN424" s="12">
        <f t="shared" si="133"/>
        <v>0</v>
      </c>
      <c r="AO424" s="13">
        <f t="shared" si="139"/>
        <v>28.91996</v>
      </c>
    </row>
    <row r="425" spans="1:41" hidden="1" x14ac:dyDescent="0.25">
      <c r="A425" s="20" t="s">
        <v>357</v>
      </c>
      <c r="B425" s="15" t="s">
        <v>388</v>
      </c>
      <c r="C425" s="44" t="s">
        <v>15</v>
      </c>
      <c r="D425" s="56">
        <v>40.26</v>
      </c>
      <c r="E425" s="70">
        <v>0</v>
      </c>
      <c r="F425" s="9">
        <f t="shared" si="134"/>
        <v>0</v>
      </c>
      <c r="G425" s="69">
        <v>33</v>
      </c>
      <c r="H425" s="9">
        <f t="shared" si="135"/>
        <v>1328.58</v>
      </c>
      <c r="I425" s="10"/>
      <c r="J425" s="9">
        <f t="shared" si="123"/>
        <v>0</v>
      </c>
      <c r="K425" s="11"/>
      <c r="L425" s="9">
        <f t="shared" si="124"/>
        <v>0</v>
      </c>
      <c r="M425" s="10"/>
      <c r="N425" s="9">
        <f t="shared" si="136"/>
        <v>0</v>
      </c>
      <c r="O425" s="72">
        <v>1</v>
      </c>
      <c r="P425" s="9">
        <f t="shared" si="125"/>
        <v>46.701599999999992</v>
      </c>
      <c r="Q425" s="10"/>
      <c r="R425" s="9">
        <f t="shared" si="126"/>
        <v>0</v>
      </c>
      <c r="S425" s="10">
        <v>1</v>
      </c>
      <c r="T425" s="9">
        <f t="shared" si="127"/>
        <v>46.701599999999992</v>
      </c>
      <c r="U425" s="11"/>
      <c r="V425" s="9">
        <f t="shared" si="128"/>
        <v>0</v>
      </c>
      <c r="W425" s="11"/>
      <c r="X425" s="9">
        <f t="shared" si="129"/>
        <v>0</v>
      </c>
      <c r="Y425" s="10"/>
      <c r="Z425" s="9">
        <f t="shared" si="137"/>
        <v>0</v>
      </c>
      <c r="AA425" s="11"/>
      <c r="AB425" s="9">
        <f t="shared" si="138"/>
        <v>0</v>
      </c>
      <c r="AC425" s="11"/>
      <c r="AD425" s="9">
        <f t="shared" si="130"/>
        <v>0</v>
      </c>
      <c r="AE425" s="11"/>
      <c r="AF425" s="9">
        <f t="shared" si="131"/>
        <v>0</v>
      </c>
      <c r="AG425" s="11"/>
      <c r="AH425" s="9">
        <f t="shared" si="132"/>
        <v>0</v>
      </c>
      <c r="AI425" s="11"/>
      <c r="AJ425" s="9">
        <f t="shared" si="140"/>
        <v>0</v>
      </c>
      <c r="AK425" s="11"/>
      <c r="AL425" s="9">
        <f t="shared" si="122"/>
        <v>0</v>
      </c>
      <c r="AM425" s="10"/>
      <c r="AN425" s="12">
        <f t="shared" si="133"/>
        <v>0</v>
      </c>
      <c r="AO425" s="13">
        <f t="shared" si="139"/>
        <v>1421.9832000000001</v>
      </c>
    </row>
    <row r="426" spans="1:41" hidden="1" x14ac:dyDescent="0.25">
      <c r="A426" s="22" t="s">
        <v>357</v>
      </c>
      <c r="B426" s="24" t="s">
        <v>389</v>
      </c>
      <c r="C426" s="50" t="s">
        <v>15</v>
      </c>
      <c r="D426" s="56">
        <v>15</v>
      </c>
      <c r="E426" s="70">
        <v>0</v>
      </c>
      <c r="F426" s="9">
        <f t="shared" si="134"/>
        <v>0</v>
      </c>
      <c r="G426" s="69">
        <v>0</v>
      </c>
      <c r="H426" s="9">
        <f t="shared" si="135"/>
        <v>0</v>
      </c>
      <c r="I426" s="10"/>
      <c r="J426" s="9">
        <f t="shared" si="123"/>
        <v>0</v>
      </c>
      <c r="K426" s="11"/>
      <c r="L426" s="9">
        <f t="shared" si="124"/>
        <v>0</v>
      </c>
      <c r="M426" s="10"/>
      <c r="N426" s="9">
        <f t="shared" si="136"/>
        <v>0</v>
      </c>
      <c r="O426" s="10"/>
      <c r="P426" s="9">
        <f t="shared" si="125"/>
        <v>0</v>
      </c>
      <c r="Q426" s="10"/>
      <c r="R426" s="9">
        <f t="shared" si="126"/>
        <v>0</v>
      </c>
      <c r="S426" s="10">
        <v>1</v>
      </c>
      <c r="T426" s="9">
        <f t="shared" si="127"/>
        <v>17.399999999999999</v>
      </c>
      <c r="U426" s="11"/>
      <c r="V426" s="9">
        <f t="shared" si="128"/>
        <v>0</v>
      </c>
      <c r="W426" s="11"/>
      <c r="X426" s="9">
        <f t="shared" si="129"/>
        <v>0</v>
      </c>
      <c r="Y426" s="10"/>
      <c r="Z426" s="9">
        <f t="shared" si="137"/>
        <v>0</v>
      </c>
      <c r="AA426" s="11"/>
      <c r="AB426" s="9">
        <f t="shared" si="138"/>
        <v>0</v>
      </c>
      <c r="AC426" s="11"/>
      <c r="AD426" s="9">
        <f t="shared" si="130"/>
        <v>0</v>
      </c>
      <c r="AE426" s="11"/>
      <c r="AF426" s="9">
        <f t="shared" si="131"/>
        <v>0</v>
      </c>
      <c r="AG426" s="11"/>
      <c r="AH426" s="9">
        <f t="shared" si="132"/>
        <v>0</v>
      </c>
      <c r="AI426" s="11"/>
      <c r="AJ426" s="9">
        <f t="shared" si="140"/>
        <v>0</v>
      </c>
      <c r="AK426" s="11"/>
      <c r="AL426" s="9">
        <f t="shared" si="122"/>
        <v>0</v>
      </c>
      <c r="AM426" s="10"/>
      <c r="AN426" s="12">
        <f t="shared" si="133"/>
        <v>0</v>
      </c>
      <c r="AO426" s="13">
        <f t="shared" si="139"/>
        <v>17.399999999999999</v>
      </c>
    </row>
    <row r="427" spans="1:41" hidden="1" x14ac:dyDescent="0.25">
      <c r="A427" s="20" t="s">
        <v>357</v>
      </c>
      <c r="B427" s="15" t="s">
        <v>390</v>
      </c>
      <c r="C427" s="46" t="s">
        <v>15</v>
      </c>
      <c r="D427" s="59">
        <v>6.5</v>
      </c>
      <c r="E427" s="70">
        <v>0</v>
      </c>
      <c r="F427" s="9">
        <f t="shared" si="134"/>
        <v>0</v>
      </c>
      <c r="G427" s="69">
        <v>0</v>
      </c>
      <c r="H427" s="9">
        <f t="shared" si="135"/>
        <v>0</v>
      </c>
      <c r="I427" s="10"/>
      <c r="J427" s="9">
        <f t="shared" si="123"/>
        <v>0</v>
      </c>
      <c r="K427" s="11"/>
      <c r="L427" s="9">
        <f t="shared" si="124"/>
        <v>0</v>
      </c>
      <c r="M427" s="10"/>
      <c r="N427" s="9">
        <f t="shared" si="136"/>
        <v>0</v>
      </c>
      <c r="O427" s="10"/>
      <c r="P427" s="9">
        <f t="shared" si="125"/>
        <v>0</v>
      </c>
      <c r="Q427" s="10"/>
      <c r="R427" s="9">
        <f t="shared" si="126"/>
        <v>0</v>
      </c>
      <c r="S427" s="10"/>
      <c r="T427" s="9">
        <f t="shared" si="127"/>
        <v>0</v>
      </c>
      <c r="U427" s="11"/>
      <c r="V427" s="9">
        <f t="shared" si="128"/>
        <v>0</v>
      </c>
      <c r="W427" s="11"/>
      <c r="X427" s="9">
        <f t="shared" si="129"/>
        <v>0</v>
      </c>
      <c r="Y427" s="10"/>
      <c r="Z427" s="9">
        <f t="shared" si="137"/>
        <v>0</v>
      </c>
      <c r="AA427" s="11"/>
      <c r="AB427" s="9">
        <f t="shared" si="138"/>
        <v>0</v>
      </c>
      <c r="AC427" s="11"/>
      <c r="AD427" s="9">
        <f t="shared" si="130"/>
        <v>0</v>
      </c>
      <c r="AE427" s="11"/>
      <c r="AF427" s="9">
        <f t="shared" si="131"/>
        <v>0</v>
      </c>
      <c r="AG427" s="11"/>
      <c r="AH427" s="9">
        <f t="shared" si="132"/>
        <v>0</v>
      </c>
      <c r="AI427" s="11"/>
      <c r="AJ427" s="9">
        <f t="shared" si="140"/>
        <v>0</v>
      </c>
      <c r="AK427" s="11"/>
      <c r="AL427" s="9">
        <f t="shared" si="122"/>
        <v>0</v>
      </c>
      <c r="AM427" s="10"/>
      <c r="AN427" s="12">
        <f t="shared" si="133"/>
        <v>0</v>
      </c>
      <c r="AO427" s="51">
        <f t="shared" si="139"/>
        <v>0</v>
      </c>
    </row>
    <row r="428" spans="1:41" hidden="1" x14ac:dyDescent="0.25">
      <c r="A428" s="20" t="s">
        <v>357</v>
      </c>
      <c r="B428" s="1" t="s">
        <v>549</v>
      </c>
      <c r="D428" s="87">
        <v>109.77</v>
      </c>
      <c r="E428" s="1">
        <v>0</v>
      </c>
      <c r="F428" s="1">
        <f t="shared" si="134"/>
        <v>0</v>
      </c>
      <c r="G428" s="1">
        <v>0</v>
      </c>
      <c r="H428" s="2">
        <f t="shared" si="135"/>
        <v>0</v>
      </c>
      <c r="J428" s="2">
        <f t="shared" si="123"/>
        <v>0</v>
      </c>
      <c r="L428" s="2">
        <f t="shared" si="124"/>
        <v>0</v>
      </c>
      <c r="N428" s="2">
        <f t="shared" si="136"/>
        <v>0</v>
      </c>
      <c r="P428" s="2">
        <f t="shared" si="125"/>
        <v>0</v>
      </c>
      <c r="R428" s="2">
        <f t="shared" si="126"/>
        <v>0</v>
      </c>
      <c r="S428" s="1">
        <v>1</v>
      </c>
      <c r="T428" s="2">
        <f t="shared" si="127"/>
        <v>127.33319999999999</v>
      </c>
      <c r="V428" s="2">
        <f t="shared" si="128"/>
        <v>0</v>
      </c>
      <c r="X428" s="2">
        <f t="shared" si="129"/>
        <v>0</v>
      </c>
      <c r="Z428" s="2">
        <f t="shared" si="137"/>
        <v>0</v>
      </c>
      <c r="AB428" s="2">
        <f t="shared" si="138"/>
        <v>0</v>
      </c>
      <c r="AD428" s="2">
        <f t="shared" si="130"/>
        <v>0</v>
      </c>
      <c r="AF428" s="2">
        <f t="shared" si="131"/>
        <v>0</v>
      </c>
      <c r="AH428" s="2">
        <f t="shared" si="132"/>
        <v>0</v>
      </c>
      <c r="AJ428" s="2">
        <f t="shared" si="140"/>
        <v>0</v>
      </c>
      <c r="AL428" s="2">
        <f t="shared" si="122"/>
        <v>0</v>
      </c>
      <c r="AN428" s="2">
        <f t="shared" si="133"/>
        <v>0</v>
      </c>
      <c r="AO428" s="2">
        <f t="shared" si="139"/>
        <v>127.33319999999999</v>
      </c>
    </row>
    <row r="429" spans="1:41" hidden="1" x14ac:dyDescent="0.25">
      <c r="B429" s="1" t="s">
        <v>551</v>
      </c>
      <c r="D429" s="87">
        <v>825.2</v>
      </c>
      <c r="F429" s="1">
        <f t="shared" si="134"/>
        <v>0</v>
      </c>
      <c r="H429" s="2">
        <f t="shared" si="135"/>
        <v>0</v>
      </c>
      <c r="J429" s="2">
        <f t="shared" si="123"/>
        <v>0</v>
      </c>
      <c r="L429" s="2">
        <f t="shared" si="124"/>
        <v>0</v>
      </c>
      <c r="N429" s="2">
        <f t="shared" si="136"/>
        <v>0</v>
      </c>
      <c r="P429" s="2">
        <f t="shared" si="125"/>
        <v>0</v>
      </c>
      <c r="Q429" s="88"/>
      <c r="R429" s="2">
        <f t="shared" si="126"/>
        <v>0</v>
      </c>
      <c r="V429" s="2">
        <f t="shared" si="128"/>
        <v>0</v>
      </c>
      <c r="X429" s="2">
        <f t="shared" si="129"/>
        <v>0</v>
      </c>
      <c r="Z429" s="2">
        <f t="shared" si="137"/>
        <v>0</v>
      </c>
      <c r="AB429" s="2">
        <f t="shared" si="138"/>
        <v>0</v>
      </c>
      <c r="AC429" s="25">
        <v>3</v>
      </c>
      <c r="AD429" s="2">
        <f t="shared" si="130"/>
        <v>2871.6960000000004</v>
      </c>
      <c r="AF429" s="2">
        <f t="shared" si="131"/>
        <v>0</v>
      </c>
      <c r="AH429" s="2">
        <f t="shared" si="132"/>
        <v>0</v>
      </c>
      <c r="AJ429" s="2">
        <f t="shared" si="140"/>
        <v>0</v>
      </c>
      <c r="AL429" s="2">
        <f t="shared" si="122"/>
        <v>0</v>
      </c>
      <c r="AN429" s="2">
        <f t="shared" si="133"/>
        <v>0</v>
      </c>
    </row>
    <row r="430" spans="1:41" hidden="1" x14ac:dyDescent="0.25">
      <c r="A430" s="1" t="s">
        <v>331</v>
      </c>
      <c r="B430" s="1" t="s">
        <v>553</v>
      </c>
      <c r="D430" s="89">
        <v>380</v>
      </c>
      <c r="F430" s="1">
        <f>D430*E430</f>
        <v>0</v>
      </c>
      <c r="G430" s="69">
        <v>1</v>
      </c>
      <c r="H430" s="9">
        <f t="shared" ref="H430:H437" si="141">(G430*D430)*1.16</f>
        <v>440.79999999999995</v>
      </c>
      <c r="J430" s="2">
        <f>(I430*D430)*1.16</f>
        <v>0</v>
      </c>
      <c r="L430" s="2">
        <f>(K430*D430)*1.16</f>
        <v>0</v>
      </c>
      <c r="N430" s="2">
        <f>(M430*D430)*1.16</f>
        <v>0</v>
      </c>
      <c r="P430" s="2">
        <f>(O430*D430)*1.16</f>
        <v>0</v>
      </c>
      <c r="R430" s="2">
        <f>(Q430*D430)*1.16</f>
        <v>0</v>
      </c>
      <c r="T430" s="2">
        <f>(S430*D430)*1.16</f>
        <v>0</v>
      </c>
      <c r="V430" s="2">
        <f>(U430*D430)*1.16</f>
        <v>0</v>
      </c>
      <c r="X430" s="2">
        <f>(W430*D430)*1.16</f>
        <v>0</v>
      </c>
      <c r="Z430" s="2">
        <f>(Y430*D430)*1.16</f>
        <v>0</v>
      </c>
      <c r="AB430" s="2">
        <f>(AA430*D430)*1.16</f>
        <v>0</v>
      </c>
      <c r="AD430" s="2">
        <f>(AC430*D430)*1.16</f>
        <v>0</v>
      </c>
      <c r="AF430" s="2">
        <f>(AE430*D430)*1.16</f>
        <v>0</v>
      </c>
      <c r="AH430" s="2">
        <f>(AG430*D430)*1.16</f>
        <v>0</v>
      </c>
      <c r="AJ430" s="2">
        <f>(AI430*D430)*1.16</f>
        <v>0</v>
      </c>
      <c r="AL430" s="2">
        <f>(AK430*D430)*1.16</f>
        <v>0</v>
      </c>
      <c r="AN430" s="2">
        <f>(AM430*D430)*1.16</f>
        <v>0</v>
      </c>
      <c r="AO430" s="2">
        <f>F430+H430+J430+L430+N430+P430+R430+T430+V430+X430+Z430+AB430+AD430+AF430+AH430+AL430+AN430</f>
        <v>440.79999999999995</v>
      </c>
    </row>
    <row r="431" spans="1:41" hidden="1" x14ac:dyDescent="0.25">
      <c r="A431" s="1" t="s">
        <v>331</v>
      </c>
      <c r="B431" s="1" t="s">
        <v>554</v>
      </c>
      <c r="D431" s="89">
        <v>380</v>
      </c>
      <c r="G431" s="69">
        <v>1</v>
      </c>
      <c r="H431" s="9">
        <f t="shared" si="141"/>
        <v>440.79999999999995</v>
      </c>
    </row>
    <row r="432" spans="1:41" hidden="1" x14ac:dyDescent="0.25">
      <c r="A432" s="1" t="s">
        <v>331</v>
      </c>
      <c r="B432" s="1" t="s">
        <v>555</v>
      </c>
      <c r="D432" s="89">
        <v>380</v>
      </c>
      <c r="G432" s="69">
        <v>1</v>
      </c>
      <c r="H432" s="9">
        <f t="shared" si="141"/>
        <v>440.79999999999995</v>
      </c>
    </row>
    <row r="433" spans="1:8" hidden="1" x14ac:dyDescent="0.25">
      <c r="A433" s="1" t="s">
        <v>331</v>
      </c>
      <c r="B433" s="1" t="s">
        <v>556</v>
      </c>
      <c r="D433" s="89">
        <v>380</v>
      </c>
      <c r="G433" s="69">
        <v>1</v>
      </c>
      <c r="H433" s="9">
        <f t="shared" si="141"/>
        <v>440.79999999999995</v>
      </c>
    </row>
    <row r="434" spans="1:8" hidden="1" x14ac:dyDescent="0.25">
      <c r="A434" s="1" t="s">
        <v>331</v>
      </c>
      <c r="B434" s="1" t="s">
        <v>557</v>
      </c>
      <c r="D434" s="89">
        <v>380</v>
      </c>
      <c r="G434" s="69">
        <v>1</v>
      </c>
      <c r="H434" s="9">
        <f t="shared" si="141"/>
        <v>440.79999999999995</v>
      </c>
    </row>
    <row r="435" spans="1:8" hidden="1" x14ac:dyDescent="0.25">
      <c r="A435" s="1" t="s">
        <v>331</v>
      </c>
      <c r="B435" s="1" t="s">
        <v>558</v>
      </c>
      <c r="D435" s="89">
        <v>380</v>
      </c>
      <c r="G435" s="69">
        <v>1</v>
      </c>
      <c r="H435" s="9">
        <f t="shared" si="141"/>
        <v>440.79999999999995</v>
      </c>
    </row>
    <row r="436" spans="1:8" hidden="1" x14ac:dyDescent="0.25">
      <c r="A436" s="1" t="s">
        <v>331</v>
      </c>
      <c r="B436" s="1" t="s">
        <v>559</v>
      </c>
      <c r="D436" s="89">
        <v>380</v>
      </c>
      <c r="G436" s="69">
        <v>1</v>
      </c>
      <c r="H436" s="9">
        <f t="shared" si="141"/>
        <v>440.79999999999995</v>
      </c>
    </row>
    <row r="437" spans="1:8" hidden="1" x14ac:dyDescent="0.25">
      <c r="A437" s="1" t="s">
        <v>331</v>
      </c>
      <c r="B437" s="1" t="s">
        <v>560</v>
      </c>
      <c r="D437" s="89">
        <v>380</v>
      </c>
      <c r="G437" s="69">
        <v>1</v>
      </c>
      <c r="H437" s="9">
        <f t="shared" si="141"/>
        <v>440.79999999999995</v>
      </c>
    </row>
  </sheetData>
  <autoFilter ref="A4:AP437" xr:uid="{B0136432-AF9C-4B51-BC08-5102CF788776}">
    <filterColumn colId="1">
      <filters>
        <filter val="Careta Facial (Para Casco)"/>
        <filter val="Careta Facial Repuesto Casco (Mica)"/>
        <filter val="Casco de Protección Azul Nuevo"/>
        <filter val="Casco de Protección Azul Usado"/>
        <filter val="Casco de Protección Blanco Nuevo"/>
        <filter val="Casco de Protección Blanco Usado"/>
        <filter val="Casco de Protección Naranja y Amarillo"/>
        <filter val="Solapa Para Cascos Naranja Con Reflejante"/>
        <filter val="Suspensiones Para Casco"/>
      </filters>
    </filterColumn>
  </autoFilter>
  <mergeCells count="5">
    <mergeCell ref="A2:A4"/>
    <mergeCell ref="B2:B4"/>
    <mergeCell ref="C2:C4"/>
    <mergeCell ref="D2:D4"/>
    <mergeCell ref="AO3:AO4"/>
  </mergeCells>
  <conditionalFormatting sqref="A5:D25 A387:D400 A402:D427 A302:D324 A187:D187 A186 A189:D210 A188 C186 C188 A357:D357 A325:A356 A211 A213 D211:D213 A359:D375 A382:D385 A38:D64 A185:D185 C325:D356 A176:C176 A27:D36 A26:C26 A65:C65 A66:D175 A181:C184 A428 A220:D295">
    <cfRule type="expression" dxfId="179" priority="40">
      <formula>ROW()=CELL("fila")</formula>
    </cfRule>
  </conditionalFormatting>
  <conditionalFormatting sqref="A214:C219">
    <cfRule type="expression" dxfId="178" priority="39">
      <formula>ROW()=CELL("fila")</formula>
    </cfRule>
  </conditionalFormatting>
  <conditionalFormatting sqref="D214:D219">
    <cfRule type="expression" dxfId="177" priority="38">
      <formula>ROW()=CELL("fila")</formula>
    </cfRule>
  </conditionalFormatting>
  <conditionalFormatting sqref="A37:C37">
    <cfRule type="expression" dxfId="176" priority="37">
      <formula>ROW()=CELL("fila")</formula>
    </cfRule>
  </conditionalFormatting>
  <conditionalFormatting sqref="D37">
    <cfRule type="expression" dxfId="175" priority="36">
      <formula>ROW()=CELL("fila")</formula>
    </cfRule>
  </conditionalFormatting>
  <conditionalFormatting sqref="A386:C386">
    <cfRule type="expression" dxfId="174" priority="35">
      <formula>ROW()=CELL("fila")</formula>
    </cfRule>
  </conditionalFormatting>
  <conditionalFormatting sqref="D386">
    <cfRule type="expression" dxfId="173" priority="34">
      <formula>ROW()=CELL("fila")</formula>
    </cfRule>
  </conditionalFormatting>
  <conditionalFormatting sqref="A401:C401">
    <cfRule type="expression" dxfId="172" priority="33">
      <formula>ROW()=CELL("fila")</formula>
    </cfRule>
  </conditionalFormatting>
  <conditionalFormatting sqref="D401">
    <cfRule type="expression" dxfId="171" priority="32">
      <formula>ROW()=CELL("fila")</formula>
    </cfRule>
  </conditionalFormatting>
  <conditionalFormatting sqref="A296:C301">
    <cfRule type="expression" dxfId="170" priority="31">
      <formula>ROW()=CELL("fila")</formula>
    </cfRule>
  </conditionalFormatting>
  <conditionalFormatting sqref="D296:D301">
    <cfRule type="expression" dxfId="169" priority="30">
      <formula>ROW()=CELL("fila")</formula>
    </cfRule>
  </conditionalFormatting>
  <conditionalFormatting sqref="D186">
    <cfRule type="expression" dxfId="168" priority="29">
      <formula>ROW()=CELL("fila")</formula>
    </cfRule>
  </conditionalFormatting>
  <conditionalFormatting sqref="B186">
    <cfRule type="expression" dxfId="167" priority="28">
      <formula>ROW()=CELL("fila")</formula>
    </cfRule>
  </conditionalFormatting>
  <conditionalFormatting sqref="B188">
    <cfRule type="expression" dxfId="166" priority="27">
      <formula>ROW()=CELL("fila")</formula>
    </cfRule>
  </conditionalFormatting>
  <conditionalFormatting sqref="B325:B356">
    <cfRule type="expression" dxfId="165" priority="26">
      <formula>ROW()=CELL("fila")</formula>
    </cfRule>
  </conditionalFormatting>
  <conditionalFormatting sqref="D188">
    <cfRule type="expression" dxfId="164" priority="25">
      <formula>ROW()=CELL("fila")</formula>
    </cfRule>
  </conditionalFormatting>
  <conditionalFormatting sqref="B211">
    <cfRule type="expression" dxfId="163" priority="24">
      <formula>ROW()=CELL("fila")</formula>
    </cfRule>
  </conditionalFormatting>
  <conditionalFormatting sqref="B213">
    <cfRule type="expression" dxfId="162" priority="23">
      <formula>ROW()=CELL("fila")</formula>
    </cfRule>
  </conditionalFormatting>
  <conditionalFormatting sqref="C211:C213">
    <cfRule type="expression" dxfId="161" priority="22">
      <formula>ROW()=CELL("fila")</formula>
    </cfRule>
  </conditionalFormatting>
  <conditionalFormatting sqref="A212">
    <cfRule type="expression" dxfId="160" priority="21">
      <formula>ROW()=CELL("fila")</formula>
    </cfRule>
  </conditionalFormatting>
  <conditionalFormatting sqref="B212">
    <cfRule type="expression" dxfId="159" priority="20">
      <formula>ROW()=CELL("fila")</formula>
    </cfRule>
  </conditionalFormatting>
  <conditionalFormatting sqref="A358:B358">
    <cfRule type="expression" dxfId="158" priority="19">
      <formula>ROW()=CELL("fila")</formula>
    </cfRule>
  </conditionalFormatting>
  <conditionalFormatting sqref="C358:D358">
    <cfRule type="expression" dxfId="157" priority="18">
      <formula>ROW()=CELL("fila")</formula>
    </cfRule>
  </conditionalFormatting>
  <conditionalFormatting sqref="B376:D376 C377:D377 C378 B377:B381">
    <cfRule type="expression" dxfId="156" priority="17">
      <formula>ROW()=CELL("fila")</formula>
    </cfRule>
  </conditionalFormatting>
  <conditionalFormatting sqref="A376">
    <cfRule type="expression" dxfId="155" priority="16">
      <formula>ROW()=CELL("fila")</formula>
    </cfRule>
  </conditionalFormatting>
  <conditionalFormatting sqref="A377">
    <cfRule type="expression" dxfId="154" priority="15">
      <formula>ROW()=CELL("fila")</formula>
    </cfRule>
  </conditionalFormatting>
  <conditionalFormatting sqref="A378">
    <cfRule type="expression" dxfId="153" priority="14">
      <formula>ROW()=CELL("fila")</formula>
    </cfRule>
  </conditionalFormatting>
  <conditionalFormatting sqref="D378">
    <cfRule type="expression" dxfId="152" priority="13">
      <formula>ROW()=CELL("fila")</formula>
    </cfRule>
  </conditionalFormatting>
  <conditionalFormatting sqref="C379:C381">
    <cfRule type="expression" dxfId="151" priority="12">
      <formula>ROW()=CELL("fila")</formula>
    </cfRule>
  </conditionalFormatting>
  <conditionalFormatting sqref="A379:A381">
    <cfRule type="expression" dxfId="150" priority="11">
      <formula>ROW()=CELL("fila")</formula>
    </cfRule>
  </conditionalFormatting>
  <conditionalFormatting sqref="D379:D381">
    <cfRule type="expression" dxfId="149" priority="10">
      <formula>ROW()=CELL("fila")</formula>
    </cfRule>
  </conditionalFormatting>
  <conditionalFormatting sqref="A177:C179">
    <cfRule type="expression" dxfId="148" priority="9">
      <formula>ROW()=CELL("fila")</formula>
    </cfRule>
  </conditionalFormatting>
  <conditionalFormatting sqref="A180:C180">
    <cfRule type="expression" dxfId="147" priority="7">
      <formula>ROW()=CELL("fila")</formula>
    </cfRule>
  </conditionalFormatting>
  <conditionalFormatting sqref="D176:D180">
    <cfRule type="expression" dxfId="146" priority="4">
      <formula>ROW()=CELL("fila")</formula>
    </cfRule>
  </conditionalFormatting>
  <conditionalFormatting sqref="D26">
    <cfRule type="expression" dxfId="145" priority="3">
      <formula>ROW()=CELL("fila")</formula>
    </cfRule>
  </conditionalFormatting>
  <conditionalFormatting sqref="D65">
    <cfRule type="expression" dxfId="144" priority="2">
      <formula>ROW()=CELL("fila")</formula>
    </cfRule>
  </conditionalFormatting>
  <conditionalFormatting sqref="D181:D184">
    <cfRule type="expression" dxfId="143" priority="1">
      <formula>ROW()=CELL("fila")</formula>
    </cfRule>
  </conditionalFormatting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56D84-2481-49C3-97D4-B6BC9A8994D3}">
  <sheetPr filterMode="1"/>
  <dimension ref="A1:AP435"/>
  <sheetViews>
    <sheetView zoomScale="120" zoomScaleNormal="120" workbookViewId="0">
      <pane xSplit="4" ySplit="4" topLeftCell="L5" activePane="bottomRight" state="frozen"/>
      <selection pane="topRight" activeCell="E1" sqref="E1"/>
      <selection pane="bottomLeft" activeCell="A5" sqref="A5"/>
      <selection pane="bottomRight" activeCell="M120" sqref="M120"/>
    </sheetView>
  </sheetViews>
  <sheetFormatPr baseColWidth="10" defaultColWidth="11.42578125" defaultRowHeight="15" x14ac:dyDescent="0.25"/>
  <cols>
    <col min="1" max="1" width="10.85546875" style="1" customWidth="1"/>
    <col min="2" max="2" width="54.140625" style="1" customWidth="1"/>
    <col min="3" max="3" width="13.85546875" style="1" bestFit="1" customWidth="1"/>
    <col min="4" max="4" width="11.28515625" style="1" customWidth="1"/>
    <col min="5" max="5" width="7.28515625" style="1" customWidth="1"/>
    <col min="6" max="6" width="9" style="1" customWidth="1"/>
    <col min="7" max="7" width="7.28515625" style="1" customWidth="1"/>
    <col min="8" max="8" width="9" style="2" customWidth="1"/>
    <col min="9" max="9" width="7.28515625" style="1" customWidth="1"/>
    <col min="10" max="10" width="9" style="2" customWidth="1"/>
    <col min="11" max="11" width="9.140625" style="1" customWidth="1"/>
    <col min="12" max="12" width="9" style="2" customWidth="1"/>
    <col min="13" max="13" width="7.28515625" style="1" customWidth="1"/>
    <col min="14" max="14" width="9" style="2" customWidth="1"/>
    <col min="15" max="15" width="7.28515625" style="1" customWidth="1"/>
    <col min="16" max="16" width="9" style="2" customWidth="1"/>
    <col min="17" max="17" width="7.28515625" style="1" customWidth="1"/>
    <col min="18" max="18" width="9" style="2" customWidth="1"/>
    <col min="19" max="19" width="7.28515625" style="1" customWidth="1"/>
    <col min="20" max="20" width="9" style="2" customWidth="1"/>
    <col min="21" max="21" width="7.28515625" style="1" customWidth="1"/>
    <col min="22" max="22" width="9" style="2" customWidth="1"/>
    <col min="23" max="23" width="7.28515625" style="1" customWidth="1"/>
    <col min="24" max="24" width="9" style="2" customWidth="1"/>
    <col min="25" max="25" width="7.28515625" style="1" customWidth="1"/>
    <col min="26" max="26" width="9" style="2" customWidth="1"/>
    <col min="27" max="27" width="7.28515625" style="1" customWidth="1"/>
    <col min="28" max="28" width="9" style="2" customWidth="1"/>
    <col min="29" max="29" width="7.28515625" style="25" customWidth="1"/>
    <col min="30" max="30" width="9" style="2" customWidth="1"/>
    <col min="31" max="31" width="8.5703125" style="25" customWidth="1"/>
    <col min="32" max="32" width="9" style="2" customWidth="1"/>
    <col min="33" max="33" width="7.28515625" style="25" customWidth="1"/>
    <col min="34" max="34" width="9" style="2" customWidth="1"/>
    <col min="35" max="35" width="7.85546875" style="2" customWidth="1"/>
    <col min="36" max="36" width="8.5703125" style="2" customWidth="1"/>
    <col min="37" max="37" width="7.28515625" style="1" customWidth="1"/>
    <col min="38" max="38" width="9" style="2" customWidth="1"/>
    <col min="39" max="39" width="7.28515625" style="1" customWidth="1"/>
    <col min="40" max="40" width="9" style="2" customWidth="1"/>
    <col min="41" max="41" width="12" style="2" customWidth="1"/>
  </cols>
  <sheetData>
    <row r="1" spans="1:42" ht="30.75" customHeight="1" x14ac:dyDescent="0.25">
      <c r="D1" s="68"/>
    </row>
    <row r="2" spans="1:42" ht="16.5" customHeight="1" thickBot="1" x14ac:dyDescent="0.3">
      <c r="A2" s="114" t="s">
        <v>0</v>
      </c>
      <c r="B2" s="116" t="s">
        <v>1</v>
      </c>
      <c r="C2" s="116" t="s">
        <v>2</v>
      </c>
      <c r="D2" s="118" t="s">
        <v>3</v>
      </c>
      <c r="F2" s="2">
        <f>SUBTOTAL(9,F5:F431)+L2</f>
        <v>1605.6399999999999</v>
      </c>
      <c r="H2" s="2">
        <f>SUBTOTAL(9,H5:H431)</f>
        <v>519.8424</v>
      </c>
      <c r="I2" s="3"/>
      <c r="J2" s="2">
        <f>SUBTOTAL(9,J5:J431)</f>
        <v>1296.126</v>
      </c>
      <c r="K2" s="3"/>
      <c r="L2" s="2">
        <f>SUBTOTAL(9,L5:L431)</f>
        <v>0</v>
      </c>
      <c r="M2" s="3"/>
      <c r="N2" s="2">
        <f>SUBTOTAL(9,N5:N431)+P237+P238+P239+P240+P241+P266+P289+P290+P291+P293+P360</f>
        <v>69326.587999999989</v>
      </c>
      <c r="O2" s="3"/>
      <c r="P2" s="2">
        <f>SUM(P7+P69+P84+P85+P93+P94+P422+P428+P8+P31+P61+P62+P76+P88+P95+P97+P99+P100+P107+P109+P112+P151+P188+P388+P430)</f>
        <v>1896.3969999999999</v>
      </c>
      <c r="Q2" s="3"/>
      <c r="R2" s="2">
        <f>SUBTOTAL(9,R5:R431)</f>
        <v>0</v>
      </c>
      <c r="S2" s="3"/>
      <c r="T2" s="2">
        <f>SUBTOTAL(9,T5:T431)</f>
        <v>0</v>
      </c>
      <c r="U2" s="3"/>
      <c r="V2" s="2">
        <f>SUBTOTAL(9,V5:V431)+T309+T360+T362+T363</f>
        <v>0</v>
      </c>
      <c r="W2" s="3"/>
      <c r="X2" s="2">
        <f>SUBTOTAL(9,X5:X431)</f>
        <v>0</v>
      </c>
      <c r="Y2" s="3"/>
      <c r="Z2" s="2">
        <f>SUBTOTAL(9,Z5:Z431)</f>
        <v>0</v>
      </c>
      <c r="AA2" s="3"/>
      <c r="AB2" s="2">
        <f>SUBTOTAL(9,AB5:AB431)</f>
        <v>1516.5724</v>
      </c>
      <c r="AC2" s="2"/>
      <c r="AD2" s="2">
        <f>SUBTOTAL(9,AD5:AD431)+AF297+AF298+AF299</f>
        <v>4439.5519999999997</v>
      </c>
      <c r="AE2" s="2"/>
      <c r="AF2" s="2">
        <f>SUBTOTAL(9,AF22:AF69)</f>
        <v>100.4444</v>
      </c>
      <c r="AG2" s="2"/>
      <c r="AH2" s="2">
        <f>SUBTOTAL(9,AH5:AH431)</f>
        <v>862.68039999999996</v>
      </c>
      <c r="AJ2" s="2">
        <f>SUBTOTAL(9,AJ5:AJ431)</f>
        <v>2185.3124000000003</v>
      </c>
      <c r="AK2" s="3"/>
      <c r="AL2" s="2">
        <f>SUBTOTAL(9,AL5:AL431)</f>
        <v>0</v>
      </c>
      <c r="AM2" s="3"/>
      <c r="AN2" s="2">
        <f>SUBTOTAL(9,AN5:AN431)</f>
        <v>1881.7056000000002</v>
      </c>
      <c r="AO2" s="2">
        <f>SUBTOTAL(9,AO5:AO431)</f>
        <v>79241.876399999994</v>
      </c>
      <c r="AP2" s="41"/>
    </row>
    <row r="3" spans="1:42" ht="18.75" customHeight="1" thickBot="1" x14ac:dyDescent="0.3">
      <c r="A3" s="115"/>
      <c r="B3" s="117"/>
      <c r="C3" s="117"/>
      <c r="D3" s="11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7"/>
      <c r="AO3" s="121" t="s">
        <v>4</v>
      </c>
    </row>
    <row r="4" spans="1:42" ht="52.5" customHeight="1" thickBot="1" x14ac:dyDescent="0.3">
      <c r="A4" s="115"/>
      <c r="B4" s="117"/>
      <c r="C4" s="117"/>
      <c r="D4" s="120"/>
      <c r="E4" s="54" t="s">
        <v>531</v>
      </c>
      <c r="F4" s="4" t="s">
        <v>5</v>
      </c>
      <c r="G4" s="36" t="s">
        <v>446</v>
      </c>
      <c r="H4" s="4" t="s">
        <v>5</v>
      </c>
      <c r="I4" s="36" t="s">
        <v>545</v>
      </c>
      <c r="J4" s="4" t="s">
        <v>5</v>
      </c>
      <c r="K4" s="37" t="s">
        <v>507</v>
      </c>
      <c r="L4" s="4" t="s">
        <v>5</v>
      </c>
      <c r="M4" s="5" t="s">
        <v>401</v>
      </c>
      <c r="N4" s="4" t="s">
        <v>5</v>
      </c>
      <c r="O4" s="36" t="s">
        <v>562</v>
      </c>
      <c r="P4" s="4" t="s">
        <v>5</v>
      </c>
      <c r="Q4" s="36" t="s">
        <v>481</v>
      </c>
      <c r="R4" s="4" t="s">
        <v>5</v>
      </c>
      <c r="S4" s="5" t="s">
        <v>508</v>
      </c>
      <c r="T4" s="4" t="s">
        <v>5</v>
      </c>
      <c r="U4" s="5" t="s">
        <v>403</v>
      </c>
      <c r="V4" s="4" t="s">
        <v>5</v>
      </c>
      <c r="W4" s="37" t="s">
        <v>421</v>
      </c>
      <c r="X4" s="4" t="s">
        <v>5</v>
      </c>
      <c r="Y4" s="5" t="s">
        <v>445</v>
      </c>
      <c r="Z4" s="4" t="s">
        <v>5</v>
      </c>
      <c r="AA4" s="36" t="s">
        <v>429</v>
      </c>
      <c r="AB4" s="4" t="s">
        <v>5</v>
      </c>
      <c r="AC4" s="36" t="s">
        <v>546</v>
      </c>
      <c r="AD4" s="4" t="s">
        <v>5</v>
      </c>
      <c r="AE4" s="36" t="s">
        <v>510</v>
      </c>
      <c r="AF4" s="4" t="s">
        <v>5</v>
      </c>
      <c r="AG4" s="5" t="s">
        <v>426</v>
      </c>
      <c r="AH4" s="4" t="s">
        <v>8</v>
      </c>
      <c r="AI4" s="36" t="s">
        <v>7</v>
      </c>
      <c r="AJ4" s="4" t="s">
        <v>8</v>
      </c>
      <c r="AK4" s="5" t="s">
        <v>9</v>
      </c>
      <c r="AL4" s="4" t="s">
        <v>5</v>
      </c>
      <c r="AM4" s="5" t="s">
        <v>10</v>
      </c>
      <c r="AN4" s="6" t="s">
        <v>5</v>
      </c>
      <c r="AO4" s="122"/>
    </row>
    <row r="5" spans="1:42" ht="14.25" hidden="1" customHeight="1" x14ac:dyDescent="0.25">
      <c r="A5" s="7" t="s">
        <v>11</v>
      </c>
      <c r="B5" s="8" t="s">
        <v>12</v>
      </c>
      <c r="C5" s="62" t="s">
        <v>13</v>
      </c>
      <c r="D5" s="63">
        <v>27.56</v>
      </c>
      <c r="E5" s="70">
        <v>0</v>
      </c>
      <c r="F5" s="9">
        <f t="shared" ref="F5:F68" si="0">D5*E5</f>
        <v>0</v>
      </c>
      <c r="G5" s="69">
        <v>0</v>
      </c>
      <c r="H5" s="9">
        <f t="shared" ref="H5:H68" si="1">(G5*D5)*1.16</f>
        <v>0</v>
      </c>
      <c r="I5" s="10"/>
      <c r="J5" s="9">
        <f t="shared" ref="J5:J68" si="2">(I5*D5)*1.16</f>
        <v>0</v>
      </c>
      <c r="K5" s="11"/>
      <c r="L5" s="9">
        <f t="shared" ref="L5:L68" si="3">(K5*D5)*1.16</f>
        <v>0</v>
      </c>
      <c r="M5" s="10"/>
      <c r="N5" s="9">
        <f t="shared" ref="N5:N68" si="4">(M5*D5)*1.16</f>
        <v>0</v>
      </c>
      <c r="O5" s="10"/>
      <c r="P5" s="9">
        <f t="shared" ref="P5:P68" si="5">(O5*D5)*1.16</f>
        <v>0</v>
      </c>
      <c r="Q5" s="10"/>
      <c r="R5" s="9">
        <f t="shared" ref="R5:R68" si="6">(Q5*D5)*1.16</f>
        <v>0</v>
      </c>
      <c r="S5" s="10"/>
      <c r="T5" s="9">
        <f t="shared" ref="T5:T68" si="7">(S5*D5)*1.16</f>
        <v>0</v>
      </c>
      <c r="U5" s="11"/>
      <c r="V5" s="9">
        <f t="shared" ref="V5:V68" si="8">(U5*D5)*1.16</f>
        <v>0</v>
      </c>
      <c r="W5" s="11"/>
      <c r="X5" s="9">
        <f t="shared" ref="X5:X68" si="9">(W5*D5)*1.16</f>
        <v>0</v>
      </c>
      <c r="Y5" s="10"/>
      <c r="Z5" s="9">
        <f t="shared" ref="Z5:Z68" si="10">(Y5*D5)*1.16</f>
        <v>0</v>
      </c>
      <c r="AA5" s="11"/>
      <c r="AB5" s="9">
        <f t="shared" ref="AB5:AB68" si="11">(AA5*D5)*1.16</f>
        <v>0</v>
      </c>
      <c r="AC5" s="11"/>
      <c r="AD5" s="9">
        <f t="shared" ref="AD5:AD68" si="12">(AC5*D5)*1.16</f>
        <v>0</v>
      </c>
      <c r="AE5" s="11"/>
      <c r="AF5" s="9">
        <f t="shared" ref="AF5:AF68" si="13">(AE5*D5)*1.16</f>
        <v>0</v>
      </c>
      <c r="AG5" s="11"/>
      <c r="AH5" s="9">
        <f>(AG5*D5)*1.16</f>
        <v>0</v>
      </c>
      <c r="AI5" s="11"/>
      <c r="AJ5" s="9">
        <f t="shared" ref="AJ5:AJ68" si="14">(AI5*D5)*1.16</f>
        <v>0</v>
      </c>
      <c r="AK5" s="11"/>
      <c r="AL5" s="9">
        <f t="shared" ref="AL5:AL68" si="15">(AK5*D5)*1.16</f>
        <v>0</v>
      </c>
      <c r="AM5" s="10"/>
      <c r="AN5" s="12">
        <f t="shared" ref="AN5:AN68" si="16">(AM5*D5)*1.16</f>
        <v>0</v>
      </c>
      <c r="AO5" s="13">
        <f>F5+H5+J5+L5+N5+P5+R5+T5+V5+X5+Z5+AB5+AD5+AF5+AH5+AL5+AN5+AJ5</f>
        <v>0</v>
      </c>
    </row>
    <row r="6" spans="1:42" ht="15.75" hidden="1" customHeight="1" x14ac:dyDescent="0.25">
      <c r="A6" s="14" t="s">
        <v>11</v>
      </c>
      <c r="B6" s="15" t="s">
        <v>14</v>
      </c>
      <c r="C6" s="42" t="s">
        <v>48</v>
      </c>
      <c r="D6" s="55">
        <v>9.2799999999999994</v>
      </c>
      <c r="E6" s="70">
        <v>0</v>
      </c>
      <c r="F6" s="9">
        <f t="shared" si="0"/>
        <v>0</v>
      </c>
      <c r="G6" s="69">
        <v>0</v>
      </c>
      <c r="H6" s="9">
        <f t="shared" si="1"/>
        <v>0</v>
      </c>
      <c r="I6" s="10"/>
      <c r="J6" s="9">
        <f t="shared" si="2"/>
        <v>0</v>
      </c>
      <c r="K6" s="11"/>
      <c r="L6" s="9">
        <f t="shared" si="3"/>
        <v>0</v>
      </c>
      <c r="M6" s="11"/>
      <c r="N6" s="9">
        <f t="shared" si="4"/>
        <v>0</v>
      </c>
      <c r="O6" s="10"/>
      <c r="P6" s="9">
        <f t="shared" si="5"/>
        <v>0</v>
      </c>
      <c r="Q6" s="10"/>
      <c r="R6" s="9">
        <f t="shared" si="6"/>
        <v>0</v>
      </c>
      <c r="S6" s="10"/>
      <c r="T6" s="9">
        <f t="shared" si="7"/>
        <v>0</v>
      </c>
      <c r="U6" s="11"/>
      <c r="V6" s="9">
        <f t="shared" si="8"/>
        <v>0</v>
      </c>
      <c r="W6" s="11"/>
      <c r="X6" s="9">
        <f t="shared" si="9"/>
        <v>0</v>
      </c>
      <c r="Y6" s="10"/>
      <c r="Z6" s="9">
        <f t="shared" si="10"/>
        <v>0</v>
      </c>
      <c r="AA6" s="11"/>
      <c r="AB6" s="9">
        <f t="shared" si="11"/>
        <v>0</v>
      </c>
      <c r="AC6" s="11"/>
      <c r="AD6" s="9">
        <f t="shared" si="12"/>
        <v>0</v>
      </c>
      <c r="AE6" s="11"/>
      <c r="AF6" s="9">
        <f t="shared" si="13"/>
        <v>0</v>
      </c>
      <c r="AG6" s="11"/>
      <c r="AH6" s="9">
        <f>(AG6*D6)*1.16</f>
        <v>0</v>
      </c>
      <c r="AI6" s="11"/>
      <c r="AJ6" s="9">
        <f t="shared" si="14"/>
        <v>0</v>
      </c>
      <c r="AK6" s="11"/>
      <c r="AL6" s="9">
        <f t="shared" si="15"/>
        <v>0</v>
      </c>
      <c r="AM6" s="10"/>
      <c r="AN6" s="12">
        <f t="shared" si="16"/>
        <v>0</v>
      </c>
      <c r="AO6" s="13">
        <f t="shared" ref="AO6:AO69" si="17">F6+H6+J6+L6+N6+P6+R6+T6+V6+X6+Z6+AB6+AD6+AF6+AH6+AL6+AN6+AJ6</f>
        <v>0</v>
      </c>
    </row>
    <row r="7" spans="1:42" hidden="1" x14ac:dyDescent="0.25">
      <c r="A7" s="14" t="s">
        <v>11</v>
      </c>
      <c r="B7" s="15" t="s">
        <v>16</v>
      </c>
      <c r="C7" s="42" t="s">
        <v>17</v>
      </c>
      <c r="D7" s="55">
        <v>29.37</v>
      </c>
      <c r="E7" s="70">
        <v>0</v>
      </c>
      <c r="F7" s="9">
        <f t="shared" si="0"/>
        <v>0</v>
      </c>
      <c r="G7" s="69">
        <v>1</v>
      </c>
      <c r="H7" s="9">
        <f t="shared" si="1"/>
        <v>34.069200000000002</v>
      </c>
      <c r="I7" s="10"/>
      <c r="J7" s="9">
        <f t="shared" si="2"/>
        <v>0</v>
      </c>
      <c r="K7" s="11"/>
      <c r="L7" s="9">
        <f t="shared" si="3"/>
        <v>0</v>
      </c>
      <c r="M7" s="10"/>
      <c r="N7" s="9">
        <f t="shared" si="4"/>
        <v>0</v>
      </c>
      <c r="O7" s="10">
        <v>1</v>
      </c>
      <c r="P7" s="9">
        <f t="shared" si="5"/>
        <v>34.069200000000002</v>
      </c>
      <c r="Q7" s="10"/>
      <c r="R7" s="9">
        <f t="shared" si="6"/>
        <v>0</v>
      </c>
      <c r="S7" s="10"/>
      <c r="T7" s="9">
        <f t="shared" si="7"/>
        <v>0</v>
      </c>
      <c r="U7" s="11"/>
      <c r="V7" s="9">
        <f t="shared" si="8"/>
        <v>0</v>
      </c>
      <c r="W7" s="11"/>
      <c r="X7" s="9">
        <f t="shared" si="9"/>
        <v>0</v>
      </c>
      <c r="Y7" s="10"/>
      <c r="Z7" s="9">
        <f t="shared" si="10"/>
        <v>0</v>
      </c>
      <c r="AA7" s="11"/>
      <c r="AB7" s="9">
        <f t="shared" si="11"/>
        <v>0</v>
      </c>
      <c r="AC7" s="11"/>
      <c r="AD7" s="9">
        <f t="shared" si="12"/>
        <v>0</v>
      </c>
      <c r="AE7" s="11"/>
      <c r="AF7" s="9">
        <f t="shared" si="13"/>
        <v>0</v>
      </c>
      <c r="AG7" s="11"/>
      <c r="AH7" s="9">
        <f>(AG7*D7)*1.16</f>
        <v>0</v>
      </c>
      <c r="AI7" s="11"/>
      <c r="AJ7" s="9">
        <f t="shared" si="14"/>
        <v>0</v>
      </c>
      <c r="AK7" s="11"/>
      <c r="AL7" s="9">
        <f t="shared" si="15"/>
        <v>0</v>
      </c>
      <c r="AM7" s="10"/>
      <c r="AN7" s="12">
        <f t="shared" si="16"/>
        <v>0</v>
      </c>
      <c r="AO7" s="13">
        <f t="shared" si="17"/>
        <v>68.138400000000004</v>
      </c>
    </row>
    <row r="8" spans="1:42" hidden="1" x14ac:dyDescent="0.25">
      <c r="A8" s="14" t="s">
        <v>11</v>
      </c>
      <c r="B8" s="15" t="s">
        <v>18</v>
      </c>
      <c r="C8" s="42" t="s">
        <v>15</v>
      </c>
      <c r="D8" s="55">
        <v>188.29</v>
      </c>
      <c r="E8" s="70">
        <v>0</v>
      </c>
      <c r="F8" s="9">
        <f t="shared" si="0"/>
        <v>0</v>
      </c>
      <c r="G8" s="69">
        <v>0</v>
      </c>
      <c r="H8" s="9">
        <f t="shared" si="1"/>
        <v>0</v>
      </c>
      <c r="I8" s="10"/>
      <c r="J8" s="9">
        <f t="shared" si="2"/>
        <v>0</v>
      </c>
      <c r="K8" s="11"/>
      <c r="L8" s="9">
        <f t="shared" si="3"/>
        <v>0</v>
      </c>
      <c r="M8" s="10"/>
      <c r="N8" s="9">
        <f t="shared" si="4"/>
        <v>0</v>
      </c>
      <c r="O8" s="94">
        <v>1</v>
      </c>
      <c r="P8" s="9">
        <f t="shared" si="5"/>
        <v>218.41639999999998</v>
      </c>
      <c r="Q8" s="10"/>
      <c r="R8" s="9">
        <f t="shared" si="6"/>
        <v>0</v>
      </c>
      <c r="S8" s="10"/>
      <c r="T8" s="9">
        <f t="shared" si="7"/>
        <v>0</v>
      </c>
      <c r="U8" s="11"/>
      <c r="V8" s="9">
        <f t="shared" si="8"/>
        <v>0</v>
      </c>
      <c r="W8" s="11"/>
      <c r="X8" s="9">
        <f t="shared" si="9"/>
        <v>0</v>
      </c>
      <c r="Y8" s="10"/>
      <c r="Z8" s="9">
        <f t="shared" si="10"/>
        <v>0</v>
      </c>
      <c r="AA8" s="11"/>
      <c r="AB8" s="9">
        <f t="shared" si="11"/>
        <v>0</v>
      </c>
      <c r="AC8" s="11"/>
      <c r="AD8" s="9">
        <f t="shared" si="12"/>
        <v>0</v>
      </c>
      <c r="AE8" s="11"/>
      <c r="AF8" s="9">
        <f t="shared" si="13"/>
        <v>0</v>
      </c>
      <c r="AG8" s="11"/>
      <c r="AH8" s="9">
        <v>0</v>
      </c>
      <c r="AI8" s="11"/>
      <c r="AJ8" s="9">
        <f t="shared" si="14"/>
        <v>0</v>
      </c>
      <c r="AK8" s="11"/>
      <c r="AL8" s="9">
        <f t="shared" si="15"/>
        <v>0</v>
      </c>
      <c r="AM8" s="10"/>
      <c r="AN8" s="12">
        <f t="shared" si="16"/>
        <v>0</v>
      </c>
      <c r="AO8" s="13">
        <f t="shared" si="17"/>
        <v>218.41639999999998</v>
      </c>
    </row>
    <row r="9" spans="1:42" hidden="1" x14ac:dyDescent="0.25">
      <c r="A9" s="14" t="s">
        <v>11</v>
      </c>
      <c r="B9" s="15" t="s">
        <v>19</v>
      </c>
      <c r="C9" s="42" t="s">
        <v>15</v>
      </c>
      <c r="D9" s="55">
        <v>39.630000000000003</v>
      </c>
      <c r="E9" s="70">
        <v>0</v>
      </c>
      <c r="F9" s="9">
        <f t="shared" si="0"/>
        <v>0</v>
      </c>
      <c r="G9" s="69">
        <v>0</v>
      </c>
      <c r="H9" s="9">
        <f t="shared" si="1"/>
        <v>0</v>
      </c>
      <c r="I9" s="10"/>
      <c r="J9" s="9">
        <f t="shared" si="2"/>
        <v>0</v>
      </c>
      <c r="K9" s="11"/>
      <c r="L9" s="9">
        <f t="shared" si="3"/>
        <v>0</v>
      </c>
      <c r="M9" s="10"/>
      <c r="N9" s="9">
        <f t="shared" si="4"/>
        <v>0</v>
      </c>
      <c r="O9" s="10"/>
      <c r="P9" s="9">
        <f t="shared" si="5"/>
        <v>0</v>
      </c>
      <c r="Q9" s="10"/>
      <c r="R9" s="9">
        <f t="shared" si="6"/>
        <v>0</v>
      </c>
      <c r="S9" s="10"/>
      <c r="T9" s="9">
        <f t="shared" si="7"/>
        <v>0</v>
      </c>
      <c r="U9" s="11"/>
      <c r="V9" s="9">
        <f t="shared" si="8"/>
        <v>0</v>
      </c>
      <c r="W9" s="11"/>
      <c r="X9" s="9">
        <f t="shared" si="9"/>
        <v>0</v>
      </c>
      <c r="Y9" s="10"/>
      <c r="Z9" s="9">
        <f t="shared" si="10"/>
        <v>0</v>
      </c>
      <c r="AA9" s="11"/>
      <c r="AB9" s="9">
        <f t="shared" si="11"/>
        <v>0</v>
      </c>
      <c r="AC9" s="11"/>
      <c r="AD9" s="9">
        <f t="shared" si="12"/>
        <v>0</v>
      </c>
      <c r="AE9" s="11"/>
      <c r="AF9" s="9">
        <f t="shared" si="13"/>
        <v>0</v>
      </c>
      <c r="AG9" s="11"/>
      <c r="AH9" s="9">
        <f t="shared" ref="AH9:AH72" si="18">(AG9*D9)*1.16</f>
        <v>0</v>
      </c>
      <c r="AI9" s="11"/>
      <c r="AJ9" s="9">
        <f t="shared" si="14"/>
        <v>0</v>
      </c>
      <c r="AK9" s="11"/>
      <c r="AL9" s="9">
        <f t="shared" si="15"/>
        <v>0</v>
      </c>
      <c r="AM9" s="10"/>
      <c r="AN9" s="12">
        <f t="shared" si="16"/>
        <v>0</v>
      </c>
      <c r="AO9" s="13">
        <f t="shared" si="17"/>
        <v>0</v>
      </c>
    </row>
    <row r="10" spans="1:42" hidden="1" x14ac:dyDescent="0.25">
      <c r="A10" s="14" t="s">
        <v>11</v>
      </c>
      <c r="B10" s="15" t="s">
        <v>20</v>
      </c>
      <c r="C10" s="42" t="s">
        <v>15</v>
      </c>
      <c r="D10" s="56">
        <v>50.94</v>
      </c>
      <c r="E10" s="70">
        <v>0</v>
      </c>
      <c r="F10" s="9">
        <f t="shared" si="0"/>
        <v>0</v>
      </c>
      <c r="G10" s="69">
        <v>0</v>
      </c>
      <c r="H10" s="9">
        <f t="shared" si="1"/>
        <v>0</v>
      </c>
      <c r="I10" s="10"/>
      <c r="J10" s="9">
        <f t="shared" si="2"/>
        <v>0</v>
      </c>
      <c r="K10" s="11"/>
      <c r="L10" s="9">
        <f t="shared" si="3"/>
        <v>0</v>
      </c>
      <c r="M10" s="10"/>
      <c r="N10" s="9">
        <f t="shared" si="4"/>
        <v>0</v>
      </c>
      <c r="O10" s="10"/>
      <c r="P10" s="9">
        <f t="shared" si="5"/>
        <v>0</v>
      </c>
      <c r="Q10" s="10"/>
      <c r="R10" s="9">
        <f t="shared" si="6"/>
        <v>0</v>
      </c>
      <c r="S10" s="10"/>
      <c r="T10" s="9">
        <f t="shared" si="7"/>
        <v>0</v>
      </c>
      <c r="U10" s="11"/>
      <c r="V10" s="9">
        <f t="shared" si="8"/>
        <v>0</v>
      </c>
      <c r="W10" s="11"/>
      <c r="X10" s="9">
        <f t="shared" si="9"/>
        <v>0</v>
      </c>
      <c r="Y10" s="10"/>
      <c r="Z10" s="9">
        <f t="shared" si="10"/>
        <v>0</v>
      </c>
      <c r="AA10" s="11"/>
      <c r="AB10" s="9">
        <f t="shared" si="11"/>
        <v>0</v>
      </c>
      <c r="AC10" s="11"/>
      <c r="AD10" s="9">
        <f t="shared" si="12"/>
        <v>0</v>
      </c>
      <c r="AE10" s="11"/>
      <c r="AF10" s="9">
        <f t="shared" si="13"/>
        <v>0</v>
      </c>
      <c r="AG10" s="11"/>
      <c r="AH10" s="9">
        <f t="shared" si="18"/>
        <v>0</v>
      </c>
      <c r="AI10" s="90">
        <v>1</v>
      </c>
      <c r="AJ10" s="9">
        <f t="shared" si="14"/>
        <v>59.090399999999995</v>
      </c>
      <c r="AK10" s="11"/>
      <c r="AL10" s="9">
        <f t="shared" si="15"/>
        <v>0</v>
      </c>
      <c r="AM10" s="10"/>
      <c r="AN10" s="12">
        <f t="shared" si="16"/>
        <v>0</v>
      </c>
      <c r="AO10" s="13">
        <f t="shared" si="17"/>
        <v>59.090399999999995</v>
      </c>
    </row>
    <row r="11" spans="1:42" hidden="1" x14ac:dyDescent="0.25">
      <c r="A11" s="16" t="s">
        <v>11</v>
      </c>
      <c r="B11" s="15" t="s">
        <v>21</v>
      </c>
      <c r="C11" s="43" t="s">
        <v>15</v>
      </c>
      <c r="D11" s="56">
        <v>73.319999999999993</v>
      </c>
      <c r="E11" s="70">
        <v>0</v>
      </c>
      <c r="F11" s="9">
        <f t="shared" si="0"/>
        <v>0</v>
      </c>
      <c r="G11" s="69">
        <v>0</v>
      </c>
      <c r="H11" s="9">
        <f t="shared" si="1"/>
        <v>0</v>
      </c>
      <c r="I11" s="10"/>
      <c r="J11" s="9">
        <f t="shared" si="2"/>
        <v>0</v>
      </c>
      <c r="K11" s="11"/>
      <c r="L11" s="9">
        <f t="shared" si="3"/>
        <v>0</v>
      </c>
      <c r="M11" s="10"/>
      <c r="N11" s="9">
        <f t="shared" si="4"/>
        <v>0</v>
      </c>
      <c r="O11" s="10"/>
      <c r="P11" s="9">
        <f t="shared" si="5"/>
        <v>0</v>
      </c>
      <c r="Q11" s="10"/>
      <c r="R11" s="9">
        <f t="shared" si="6"/>
        <v>0</v>
      </c>
      <c r="S11" s="10"/>
      <c r="T11" s="9">
        <f t="shared" si="7"/>
        <v>0</v>
      </c>
      <c r="U11" s="11"/>
      <c r="V11" s="9">
        <f t="shared" si="8"/>
        <v>0</v>
      </c>
      <c r="W11" s="11"/>
      <c r="X11" s="9">
        <f t="shared" si="9"/>
        <v>0</v>
      </c>
      <c r="Y11" s="10"/>
      <c r="Z11" s="9">
        <f t="shared" si="10"/>
        <v>0</v>
      </c>
      <c r="AA11" s="11"/>
      <c r="AB11" s="9">
        <f t="shared" si="11"/>
        <v>0</v>
      </c>
      <c r="AC11" s="11"/>
      <c r="AD11" s="9">
        <f t="shared" si="12"/>
        <v>0</v>
      </c>
      <c r="AE11" s="11"/>
      <c r="AF11" s="9">
        <f t="shared" si="13"/>
        <v>0</v>
      </c>
      <c r="AG11" s="11"/>
      <c r="AH11" s="9">
        <f t="shared" si="18"/>
        <v>0</v>
      </c>
      <c r="AI11" s="93">
        <v>1</v>
      </c>
      <c r="AJ11" s="9">
        <f t="shared" si="14"/>
        <v>85.05119999999998</v>
      </c>
      <c r="AK11" s="11"/>
      <c r="AL11" s="9">
        <f t="shared" si="15"/>
        <v>0</v>
      </c>
      <c r="AM11" s="10"/>
      <c r="AN11" s="12">
        <f t="shared" si="16"/>
        <v>0</v>
      </c>
      <c r="AO11" s="13">
        <f t="shared" si="17"/>
        <v>85.05119999999998</v>
      </c>
    </row>
    <row r="12" spans="1:42" hidden="1" x14ac:dyDescent="0.25">
      <c r="A12" s="14" t="s">
        <v>11</v>
      </c>
      <c r="B12" s="15" t="s">
        <v>22</v>
      </c>
      <c r="C12" s="42" t="s">
        <v>15</v>
      </c>
      <c r="D12" s="56">
        <v>39.630000000000003</v>
      </c>
      <c r="E12" s="70">
        <v>0</v>
      </c>
      <c r="F12" s="9">
        <f t="shared" si="0"/>
        <v>0</v>
      </c>
      <c r="G12" s="69">
        <v>0</v>
      </c>
      <c r="H12" s="9">
        <f t="shared" si="1"/>
        <v>0</v>
      </c>
      <c r="I12" s="10"/>
      <c r="J12" s="9">
        <f t="shared" si="2"/>
        <v>0</v>
      </c>
      <c r="K12" s="11"/>
      <c r="L12" s="9">
        <f t="shared" si="3"/>
        <v>0</v>
      </c>
      <c r="M12" s="10"/>
      <c r="N12" s="9">
        <f t="shared" si="4"/>
        <v>0</v>
      </c>
      <c r="O12" s="10"/>
      <c r="P12" s="9">
        <f t="shared" si="5"/>
        <v>0</v>
      </c>
      <c r="Q12" s="10"/>
      <c r="R12" s="9">
        <f t="shared" si="6"/>
        <v>0</v>
      </c>
      <c r="S12" s="10"/>
      <c r="T12" s="9">
        <f t="shared" si="7"/>
        <v>0</v>
      </c>
      <c r="U12" s="11"/>
      <c r="V12" s="9">
        <f t="shared" si="8"/>
        <v>0</v>
      </c>
      <c r="W12" s="11"/>
      <c r="X12" s="9">
        <f t="shared" si="9"/>
        <v>0</v>
      </c>
      <c r="Y12" s="10"/>
      <c r="Z12" s="9">
        <f t="shared" si="10"/>
        <v>0</v>
      </c>
      <c r="AA12" s="11"/>
      <c r="AB12" s="9">
        <f t="shared" si="11"/>
        <v>0</v>
      </c>
      <c r="AC12" s="11"/>
      <c r="AD12" s="9">
        <f t="shared" si="12"/>
        <v>0</v>
      </c>
      <c r="AE12" s="11"/>
      <c r="AF12" s="9">
        <f t="shared" si="13"/>
        <v>0</v>
      </c>
      <c r="AG12" s="11"/>
      <c r="AH12" s="9">
        <f t="shared" si="18"/>
        <v>0</v>
      </c>
      <c r="AI12" s="11"/>
      <c r="AJ12" s="9">
        <f t="shared" si="14"/>
        <v>0</v>
      </c>
      <c r="AK12" s="11"/>
      <c r="AL12" s="9">
        <f t="shared" si="15"/>
        <v>0</v>
      </c>
      <c r="AM12" s="10"/>
      <c r="AN12" s="12">
        <f t="shared" si="16"/>
        <v>0</v>
      </c>
      <c r="AO12" s="13">
        <f t="shared" si="17"/>
        <v>0</v>
      </c>
    </row>
    <row r="13" spans="1:42" hidden="1" x14ac:dyDescent="0.25">
      <c r="A13" s="14" t="s">
        <v>11</v>
      </c>
      <c r="B13" s="15" t="s">
        <v>23</v>
      </c>
      <c r="C13" s="42" t="s">
        <v>15</v>
      </c>
      <c r="D13" s="56">
        <v>31.71</v>
      </c>
      <c r="E13" s="70">
        <v>0</v>
      </c>
      <c r="F13" s="9">
        <f t="shared" si="0"/>
        <v>0</v>
      </c>
      <c r="G13" s="69">
        <v>1</v>
      </c>
      <c r="H13" s="9">
        <f t="shared" si="1"/>
        <v>36.7836</v>
      </c>
      <c r="I13" s="10"/>
      <c r="J13" s="9">
        <f t="shared" si="2"/>
        <v>0</v>
      </c>
      <c r="K13" s="11"/>
      <c r="L13" s="9">
        <f t="shared" si="3"/>
        <v>0</v>
      </c>
      <c r="M13" s="10"/>
      <c r="N13" s="9">
        <f t="shared" si="4"/>
        <v>0</v>
      </c>
      <c r="O13" s="10"/>
      <c r="P13" s="9">
        <f t="shared" si="5"/>
        <v>0</v>
      </c>
      <c r="Q13" s="10"/>
      <c r="R13" s="9">
        <f t="shared" si="6"/>
        <v>0</v>
      </c>
      <c r="S13" s="10"/>
      <c r="T13" s="9">
        <f t="shared" si="7"/>
        <v>0</v>
      </c>
      <c r="U13" s="11"/>
      <c r="V13" s="9">
        <f t="shared" si="8"/>
        <v>0</v>
      </c>
      <c r="W13" s="11"/>
      <c r="X13" s="9">
        <f t="shared" si="9"/>
        <v>0</v>
      </c>
      <c r="Y13" s="10"/>
      <c r="Z13" s="9">
        <f t="shared" si="10"/>
        <v>0</v>
      </c>
      <c r="AA13" s="11"/>
      <c r="AB13" s="9">
        <f t="shared" si="11"/>
        <v>0</v>
      </c>
      <c r="AC13" s="11"/>
      <c r="AD13" s="9">
        <f t="shared" si="12"/>
        <v>0</v>
      </c>
      <c r="AE13" s="11"/>
      <c r="AF13" s="9">
        <f t="shared" si="13"/>
        <v>0</v>
      </c>
      <c r="AG13" s="11"/>
      <c r="AH13" s="9">
        <f t="shared" si="18"/>
        <v>0</v>
      </c>
      <c r="AI13" s="11"/>
      <c r="AJ13" s="9">
        <f t="shared" si="14"/>
        <v>0</v>
      </c>
      <c r="AK13" s="11"/>
      <c r="AL13" s="9">
        <f t="shared" si="15"/>
        <v>0</v>
      </c>
      <c r="AM13" s="10"/>
      <c r="AN13" s="12">
        <f t="shared" si="16"/>
        <v>0</v>
      </c>
      <c r="AO13" s="13">
        <f t="shared" si="17"/>
        <v>36.7836</v>
      </c>
    </row>
    <row r="14" spans="1:42" hidden="1" x14ac:dyDescent="0.25">
      <c r="A14" s="14" t="s">
        <v>11</v>
      </c>
      <c r="B14" s="15" t="s">
        <v>24</v>
      </c>
      <c r="C14" s="42" t="s">
        <v>25</v>
      </c>
      <c r="D14" s="56">
        <v>66</v>
      </c>
      <c r="E14" s="70">
        <v>0</v>
      </c>
      <c r="F14" s="9">
        <f t="shared" si="0"/>
        <v>0</v>
      </c>
      <c r="G14" s="69">
        <v>0</v>
      </c>
      <c r="H14" s="9">
        <f t="shared" si="1"/>
        <v>0</v>
      </c>
      <c r="I14" s="10"/>
      <c r="J14" s="9">
        <f t="shared" si="2"/>
        <v>0</v>
      </c>
      <c r="K14" s="11"/>
      <c r="L14" s="9">
        <f t="shared" si="3"/>
        <v>0</v>
      </c>
      <c r="M14" s="10"/>
      <c r="N14" s="9">
        <f t="shared" si="4"/>
        <v>0</v>
      </c>
      <c r="O14" s="10"/>
      <c r="P14" s="9">
        <f t="shared" si="5"/>
        <v>0</v>
      </c>
      <c r="Q14" s="10"/>
      <c r="R14" s="9">
        <f t="shared" si="6"/>
        <v>0</v>
      </c>
      <c r="S14" s="10"/>
      <c r="T14" s="9">
        <f t="shared" si="7"/>
        <v>0</v>
      </c>
      <c r="U14" s="11"/>
      <c r="V14" s="9">
        <f t="shared" si="8"/>
        <v>0</v>
      </c>
      <c r="W14" s="11"/>
      <c r="X14" s="9">
        <f t="shared" si="9"/>
        <v>0</v>
      </c>
      <c r="Y14" s="10"/>
      <c r="Z14" s="9">
        <f t="shared" si="10"/>
        <v>0</v>
      </c>
      <c r="AA14" s="11"/>
      <c r="AB14" s="9">
        <f t="shared" si="11"/>
        <v>0</v>
      </c>
      <c r="AC14" s="11"/>
      <c r="AD14" s="9">
        <f t="shared" si="12"/>
        <v>0</v>
      </c>
      <c r="AE14" s="11"/>
      <c r="AF14" s="9">
        <f t="shared" si="13"/>
        <v>0</v>
      </c>
      <c r="AG14" s="11"/>
      <c r="AH14" s="9">
        <f t="shared" si="18"/>
        <v>0</v>
      </c>
      <c r="AI14" s="11"/>
      <c r="AJ14" s="9">
        <f t="shared" si="14"/>
        <v>0</v>
      </c>
      <c r="AK14" s="11"/>
      <c r="AL14" s="9">
        <f t="shared" si="15"/>
        <v>0</v>
      </c>
      <c r="AM14" s="10"/>
      <c r="AN14" s="12">
        <f t="shared" si="16"/>
        <v>0</v>
      </c>
      <c r="AO14" s="13">
        <f t="shared" si="17"/>
        <v>0</v>
      </c>
    </row>
    <row r="15" spans="1:42" hidden="1" x14ac:dyDescent="0.25">
      <c r="A15" s="14" t="s">
        <v>11</v>
      </c>
      <c r="B15" s="15" t="s">
        <v>26</v>
      </c>
      <c r="C15" s="42" t="s">
        <v>15</v>
      </c>
      <c r="D15" s="56">
        <f>85/12</f>
        <v>7.083333333333333</v>
      </c>
      <c r="E15" s="70">
        <v>0</v>
      </c>
      <c r="F15" s="9">
        <f t="shared" si="0"/>
        <v>0</v>
      </c>
      <c r="G15" s="69">
        <v>0</v>
      </c>
      <c r="H15" s="9">
        <f t="shared" si="1"/>
        <v>0</v>
      </c>
      <c r="I15" s="10"/>
      <c r="J15" s="9">
        <f t="shared" si="2"/>
        <v>0</v>
      </c>
      <c r="K15" s="11"/>
      <c r="L15" s="9">
        <f t="shared" si="3"/>
        <v>0</v>
      </c>
      <c r="M15" s="10"/>
      <c r="N15" s="9">
        <f t="shared" si="4"/>
        <v>0</v>
      </c>
      <c r="O15" s="10"/>
      <c r="P15" s="9">
        <f t="shared" si="5"/>
        <v>0</v>
      </c>
      <c r="Q15" s="10"/>
      <c r="R15" s="9">
        <f t="shared" si="6"/>
        <v>0</v>
      </c>
      <c r="S15" s="10"/>
      <c r="T15" s="9">
        <f t="shared" si="7"/>
        <v>0</v>
      </c>
      <c r="U15" s="11"/>
      <c r="V15" s="9">
        <f t="shared" si="8"/>
        <v>0</v>
      </c>
      <c r="W15" s="11"/>
      <c r="X15" s="9">
        <f t="shared" si="9"/>
        <v>0</v>
      </c>
      <c r="Y15" s="10"/>
      <c r="Z15" s="9">
        <f t="shared" si="10"/>
        <v>0</v>
      </c>
      <c r="AA15" s="11"/>
      <c r="AB15" s="9">
        <f t="shared" si="11"/>
        <v>0</v>
      </c>
      <c r="AC15" s="11"/>
      <c r="AD15" s="9">
        <f t="shared" si="12"/>
        <v>0</v>
      </c>
      <c r="AE15" s="11"/>
      <c r="AF15" s="9">
        <f t="shared" si="13"/>
        <v>0</v>
      </c>
      <c r="AG15" s="11"/>
      <c r="AH15" s="9">
        <f t="shared" si="18"/>
        <v>0</v>
      </c>
      <c r="AI15" s="11"/>
      <c r="AJ15" s="9">
        <f t="shared" si="14"/>
        <v>0</v>
      </c>
      <c r="AK15" s="11"/>
      <c r="AL15" s="9">
        <f t="shared" si="15"/>
        <v>0</v>
      </c>
      <c r="AM15" s="10"/>
      <c r="AN15" s="12">
        <f t="shared" si="16"/>
        <v>0</v>
      </c>
      <c r="AO15" s="13">
        <f t="shared" si="17"/>
        <v>0</v>
      </c>
    </row>
    <row r="16" spans="1:42" hidden="1" x14ac:dyDescent="0.25">
      <c r="A16" s="14" t="s">
        <v>11</v>
      </c>
      <c r="B16" s="15" t="s">
        <v>27</v>
      </c>
      <c r="C16" s="42" t="s">
        <v>15</v>
      </c>
      <c r="D16" s="56">
        <v>27.85</v>
      </c>
      <c r="E16" s="70">
        <v>0</v>
      </c>
      <c r="F16" s="9">
        <f t="shared" si="0"/>
        <v>0</v>
      </c>
      <c r="G16" s="69">
        <v>0</v>
      </c>
      <c r="H16" s="9">
        <f t="shared" si="1"/>
        <v>0</v>
      </c>
      <c r="I16" s="10"/>
      <c r="J16" s="9">
        <f t="shared" si="2"/>
        <v>0</v>
      </c>
      <c r="K16" s="11"/>
      <c r="L16" s="9">
        <f t="shared" si="3"/>
        <v>0</v>
      </c>
      <c r="M16" s="11"/>
      <c r="N16" s="9">
        <f t="shared" si="4"/>
        <v>0</v>
      </c>
      <c r="O16" s="10"/>
      <c r="P16" s="9">
        <f t="shared" si="5"/>
        <v>0</v>
      </c>
      <c r="Q16" s="10"/>
      <c r="R16" s="9">
        <f t="shared" si="6"/>
        <v>0</v>
      </c>
      <c r="S16" s="10"/>
      <c r="T16" s="9">
        <f t="shared" si="7"/>
        <v>0</v>
      </c>
      <c r="U16" s="11"/>
      <c r="V16" s="9">
        <f t="shared" si="8"/>
        <v>0</v>
      </c>
      <c r="W16" s="11"/>
      <c r="X16" s="9">
        <f t="shared" si="9"/>
        <v>0</v>
      </c>
      <c r="Y16" s="10"/>
      <c r="Z16" s="9">
        <f t="shared" si="10"/>
        <v>0</v>
      </c>
      <c r="AA16" s="11"/>
      <c r="AB16" s="9">
        <f t="shared" si="11"/>
        <v>0</v>
      </c>
      <c r="AC16" s="11"/>
      <c r="AD16" s="9">
        <f t="shared" si="12"/>
        <v>0</v>
      </c>
      <c r="AE16" s="11"/>
      <c r="AF16" s="9">
        <f t="shared" si="13"/>
        <v>0</v>
      </c>
      <c r="AG16" s="11"/>
      <c r="AH16" s="9">
        <f t="shared" si="18"/>
        <v>0</v>
      </c>
      <c r="AI16" s="11"/>
      <c r="AJ16" s="9">
        <f t="shared" si="14"/>
        <v>0</v>
      </c>
      <c r="AK16" s="11"/>
      <c r="AL16" s="9">
        <f t="shared" si="15"/>
        <v>0</v>
      </c>
      <c r="AM16" s="10"/>
      <c r="AN16" s="12">
        <f t="shared" si="16"/>
        <v>0</v>
      </c>
      <c r="AO16" s="13">
        <f t="shared" si="17"/>
        <v>0</v>
      </c>
    </row>
    <row r="17" spans="1:41" hidden="1" x14ac:dyDescent="0.25">
      <c r="A17" s="14" t="s">
        <v>11</v>
      </c>
      <c r="B17" s="15" t="s">
        <v>28</v>
      </c>
      <c r="C17" s="44" t="s">
        <v>29</v>
      </c>
      <c r="D17" s="56">
        <v>12.37</v>
      </c>
      <c r="E17" s="70">
        <v>0</v>
      </c>
      <c r="F17" s="9">
        <f t="shared" si="0"/>
        <v>0</v>
      </c>
      <c r="G17" s="69">
        <v>0</v>
      </c>
      <c r="H17" s="9">
        <f t="shared" si="1"/>
        <v>0</v>
      </c>
      <c r="I17" s="10"/>
      <c r="J17" s="9">
        <f t="shared" si="2"/>
        <v>0</v>
      </c>
      <c r="K17" s="11"/>
      <c r="L17" s="9">
        <f t="shared" si="3"/>
        <v>0</v>
      </c>
      <c r="M17" s="10"/>
      <c r="N17" s="9">
        <f t="shared" si="4"/>
        <v>0</v>
      </c>
      <c r="O17" s="10"/>
      <c r="P17" s="9">
        <f t="shared" si="5"/>
        <v>0</v>
      </c>
      <c r="Q17" s="10"/>
      <c r="R17" s="9">
        <f t="shared" si="6"/>
        <v>0</v>
      </c>
      <c r="S17" s="10"/>
      <c r="T17" s="9">
        <f t="shared" si="7"/>
        <v>0</v>
      </c>
      <c r="U17" s="11"/>
      <c r="V17" s="9">
        <f t="shared" si="8"/>
        <v>0</v>
      </c>
      <c r="W17" s="11"/>
      <c r="X17" s="9">
        <f t="shared" si="9"/>
        <v>0</v>
      </c>
      <c r="Y17" s="10"/>
      <c r="Z17" s="9">
        <f t="shared" si="10"/>
        <v>0</v>
      </c>
      <c r="AA17" s="11"/>
      <c r="AB17" s="9">
        <f t="shared" si="11"/>
        <v>0</v>
      </c>
      <c r="AC17" s="11"/>
      <c r="AD17" s="9">
        <f t="shared" si="12"/>
        <v>0</v>
      </c>
      <c r="AE17" s="11"/>
      <c r="AF17" s="9">
        <f t="shared" si="13"/>
        <v>0</v>
      </c>
      <c r="AG17" s="11"/>
      <c r="AH17" s="9">
        <f t="shared" si="18"/>
        <v>0</v>
      </c>
      <c r="AI17" s="11"/>
      <c r="AJ17" s="9">
        <f t="shared" si="14"/>
        <v>0</v>
      </c>
      <c r="AK17" s="11"/>
      <c r="AL17" s="9">
        <f t="shared" si="15"/>
        <v>0</v>
      </c>
      <c r="AM17" s="10"/>
      <c r="AN17" s="12">
        <f t="shared" si="16"/>
        <v>0</v>
      </c>
      <c r="AO17" s="13">
        <f t="shared" si="17"/>
        <v>0</v>
      </c>
    </row>
    <row r="18" spans="1:41" hidden="1" x14ac:dyDescent="0.25">
      <c r="A18" s="14" t="s">
        <v>11</v>
      </c>
      <c r="B18" s="15" t="s">
        <v>30</v>
      </c>
      <c r="C18" s="45" t="s">
        <v>31</v>
      </c>
      <c r="D18" s="56">
        <f>21.28</f>
        <v>21.28</v>
      </c>
      <c r="E18" s="70">
        <v>0</v>
      </c>
      <c r="F18" s="9">
        <f t="shared" si="0"/>
        <v>0</v>
      </c>
      <c r="G18" s="69">
        <v>0</v>
      </c>
      <c r="H18" s="9">
        <f t="shared" si="1"/>
        <v>0</v>
      </c>
      <c r="I18" s="10"/>
      <c r="J18" s="9">
        <f t="shared" si="2"/>
        <v>0</v>
      </c>
      <c r="K18" s="11"/>
      <c r="L18" s="9">
        <f t="shared" si="3"/>
        <v>0</v>
      </c>
      <c r="M18" s="10"/>
      <c r="N18" s="9">
        <f t="shared" si="4"/>
        <v>0</v>
      </c>
      <c r="O18" s="10"/>
      <c r="P18" s="9">
        <f t="shared" si="5"/>
        <v>0</v>
      </c>
      <c r="Q18" s="10"/>
      <c r="R18" s="9">
        <f t="shared" si="6"/>
        <v>0</v>
      </c>
      <c r="S18" s="10"/>
      <c r="T18" s="9">
        <f t="shared" si="7"/>
        <v>0</v>
      </c>
      <c r="U18" s="11"/>
      <c r="V18" s="9">
        <f t="shared" si="8"/>
        <v>0</v>
      </c>
      <c r="W18" s="11"/>
      <c r="X18" s="9">
        <f t="shared" si="9"/>
        <v>0</v>
      </c>
      <c r="Y18" s="10"/>
      <c r="Z18" s="9">
        <f t="shared" si="10"/>
        <v>0</v>
      </c>
      <c r="AA18" s="11"/>
      <c r="AB18" s="9">
        <f t="shared" si="11"/>
        <v>0</v>
      </c>
      <c r="AC18" s="11"/>
      <c r="AD18" s="9">
        <f t="shared" si="12"/>
        <v>0</v>
      </c>
      <c r="AE18" s="11"/>
      <c r="AF18" s="9">
        <f t="shared" si="13"/>
        <v>0</v>
      </c>
      <c r="AG18" s="11"/>
      <c r="AH18" s="9">
        <f t="shared" si="18"/>
        <v>0</v>
      </c>
      <c r="AI18" s="11"/>
      <c r="AJ18" s="9">
        <f t="shared" si="14"/>
        <v>0</v>
      </c>
      <c r="AK18" s="11"/>
      <c r="AL18" s="9">
        <f t="shared" si="15"/>
        <v>0</v>
      </c>
      <c r="AM18" s="10"/>
      <c r="AN18" s="12">
        <f t="shared" si="16"/>
        <v>0</v>
      </c>
      <c r="AO18" s="13">
        <f t="shared" si="17"/>
        <v>0</v>
      </c>
    </row>
    <row r="19" spans="1:41" hidden="1" x14ac:dyDescent="0.25">
      <c r="A19" s="14" t="s">
        <v>11</v>
      </c>
      <c r="B19" s="15" t="s">
        <v>32</v>
      </c>
      <c r="C19" s="45" t="s">
        <v>31</v>
      </c>
      <c r="D19" s="56">
        <v>4.68</v>
      </c>
      <c r="E19" s="70">
        <v>0</v>
      </c>
      <c r="F19" s="9">
        <f t="shared" si="0"/>
        <v>0</v>
      </c>
      <c r="G19" s="69">
        <v>0</v>
      </c>
      <c r="H19" s="9">
        <f t="shared" si="1"/>
        <v>0</v>
      </c>
      <c r="I19" s="10"/>
      <c r="J19" s="9">
        <f t="shared" si="2"/>
        <v>0</v>
      </c>
      <c r="K19" s="11"/>
      <c r="L19" s="9">
        <f t="shared" si="3"/>
        <v>0</v>
      </c>
      <c r="M19" s="10"/>
      <c r="N19" s="9">
        <f t="shared" si="4"/>
        <v>0</v>
      </c>
      <c r="O19" s="10"/>
      <c r="P19" s="9">
        <f t="shared" si="5"/>
        <v>0</v>
      </c>
      <c r="Q19" s="10"/>
      <c r="R19" s="9">
        <f t="shared" si="6"/>
        <v>0</v>
      </c>
      <c r="S19" s="10"/>
      <c r="T19" s="9">
        <f t="shared" si="7"/>
        <v>0</v>
      </c>
      <c r="U19" s="11"/>
      <c r="V19" s="9">
        <f t="shared" si="8"/>
        <v>0</v>
      </c>
      <c r="W19" s="11"/>
      <c r="X19" s="9">
        <f t="shared" si="9"/>
        <v>0</v>
      </c>
      <c r="Y19" s="10"/>
      <c r="Z19" s="9">
        <f t="shared" si="10"/>
        <v>0</v>
      </c>
      <c r="AA19" s="11"/>
      <c r="AB19" s="9">
        <f t="shared" si="11"/>
        <v>0</v>
      </c>
      <c r="AC19" s="11"/>
      <c r="AD19" s="9">
        <f t="shared" si="12"/>
        <v>0</v>
      </c>
      <c r="AE19" s="11"/>
      <c r="AF19" s="9">
        <f t="shared" si="13"/>
        <v>0</v>
      </c>
      <c r="AG19" s="11"/>
      <c r="AH19" s="9">
        <f t="shared" si="18"/>
        <v>0</v>
      </c>
      <c r="AI19" s="11"/>
      <c r="AJ19" s="9">
        <f t="shared" si="14"/>
        <v>0</v>
      </c>
      <c r="AK19" s="11"/>
      <c r="AL19" s="9">
        <f t="shared" si="15"/>
        <v>0</v>
      </c>
      <c r="AM19" s="10"/>
      <c r="AN19" s="12">
        <f t="shared" si="16"/>
        <v>0</v>
      </c>
      <c r="AO19" s="13">
        <f t="shared" si="17"/>
        <v>0</v>
      </c>
    </row>
    <row r="20" spans="1:41" hidden="1" x14ac:dyDescent="0.25">
      <c r="A20" s="14" t="s">
        <v>11</v>
      </c>
      <c r="B20" s="15" t="s">
        <v>33</v>
      </c>
      <c r="C20" s="45" t="s">
        <v>34</v>
      </c>
      <c r="D20" s="56">
        <v>4.68</v>
      </c>
      <c r="E20" s="70">
        <v>0</v>
      </c>
      <c r="F20" s="9">
        <f t="shared" si="0"/>
        <v>0</v>
      </c>
      <c r="G20" s="69">
        <v>0</v>
      </c>
      <c r="H20" s="9">
        <f t="shared" si="1"/>
        <v>0</v>
      </c>
      <c r="I20" s="10"/>
      <c r="J20" s="9">
        <f t="shared" si="2"/>
        <v>0</v>
      </c>
      <c r="K20" s="11"/>
      <c r="L20" s="9">
        <f t="shared" si="3"/>
        <v>0</v>
      </c>
      <c r="M20" s="10"/>
      <c r="N20" s="9">
        <f t="shared" si="4"/>
        <v>0</v>
      </c>
      <c r="O20" s="10"/>
      <c r="P20" s="9">
        <f t="shared" si="5"/>
        <v>0</v>
      </c>
      <c r="Q20" s="10"/>
      <c r="R20" s="9">
        <f t="shared" si="6"/>
        <v>0</v>
      </c>
      <c r="S20" s="10"/>
      <c r="T20" s="9">
        <f t="shared" si="7"/>
        <v>0</v>
      </c>
      <c r="U20" s="11"/>
      <c r="V20" s="9">
        <f t="shared" si="8"/>
        <v>0</v>
      </c>
      <c r="W20" s="11"/>
      <c r="X20" s="9">
        <f t="shared" si="9"/>
        <v>0</v>
      </c>
      <c r="Y20" s="10"/>
      <c r="Z20" s="9">
        <f t="shared" si="10"/>
        <v>0</v>
      </c>
      <c r="AA20" s="11"/>
      <c r="AB20" s="9">
        <f t="shared" si="11"/>
        <v>0</v>
      </c>
      <c r="AC20" s="11"/>
      <c r="AD20" s="9">
        <f t="shared" si="12"/>
        <v>0</v>
      </c>
      <c r="AE20" s="11"/>
      <c r="AF20" s="9">
        <f t="shared" si="13"/>
        <v>0</v>
      </c>
      <c r="AG20" s="11"/>
      <c r="AH20" s="9">
        <f t="shared" si="18"/>
        <v>0</v>
      </c>
      <c r="AI20" s="11"/>
      <c r="AJ20" s="9">
        <f t="shared" si="14"/>
        <v>0</v>
      </c>
      <c r="AK20" s="11"/>
      <c r="AL20" s="9">
        <f t="shared" si="15"/>
        <v>0</v>
      </c>
      <c r="AM20" s="10"/>
      <c r="AN20" s="12">
        <f t="shared" si="16"/>
        <v>0</v>
      </c>
      <c r="AO20" s="13">
        <f t="shared" si="17"/>
        <v>0</v>
      </c>
    </row>
    <row r="21" spans="1:41" hidden="1" x14ac:dyDescent="0.25">
      <c r="A21" s="14" t="s">
        <v>11</v>
      </c>
      <c r="B21" s="15" t="s">
        <v>35</v>
      </c>
      <c r="C21" s="42" t="s">
        <v>15</v>
      </c>
      <c r="D21" s="56">
        <v>21.51</v>
      </c>
      <c r="E21" s="70">
        <v>0</v>
      </c>
      <c r="F21" s="9">
        <f t="shared" si="0"/>
        <v>0</v>
      </c>
      <c r="G21" s="69">
        <v>0</v>
      </c>
      <c r="H21" s="9">
        <f t="shared" si="1"/>
        <v>0</v>
      </c>
      <c r="I21" s="10"/>
      <c r="J21" s="9">
        <f t="shared" si="2"/>
        <v>0</v>
      </c>
      <c r="K21" s="11"/>
      <c r="L21" s="9">
        <f t="shared" si="3"/>
        <v>0</v>
      </c>
      <c r="M21" s="10"/>
      <c r="N21" s="9">
        <f t="shared" si="4"/>
        <v>0</v>
      </c>
      <c r="O21" s="10"/>
      <c r="P21" s="9">
        <f t="shared" si="5"/>
        <v>0</v>
      </c>
      <c r="Q21" s="10"/>
      <c r="R21" s="9">
        <f t="shared" si="6"/>
        <v>0</v>
      </c>
      <c r="S21" s="10"/>
      <c r="T21" s="9">
        <f t="shared" si="7"/>
        <v>0</v>
      </c>
      <c r="U21" s="11"/>
      <c r="V21" s="9">
        <f t="shared" si="8"/>
        <v>0</v>
      </c>
      <c r="W21" s="11"/>
      <c r="X21" s="9">
        <f t="shared" si="9"/>
        <v>0</v>
      </c>
      <c r="Y21" s="10"/>
      <c r="Z21" s="9">
        <f t="shared" si="10"/>
        <v>0</v>
      </c>
      <c r="AA21" s="11"/>
      <c r="AB21" s="9">
        <f t="shared" si="11"/>
        <v>0</v>
      </c>
      <c r="AC21" s="11"/>
      <c r="AD21" s="9">
        <f t="shared" si="12"/>
        <v>0</v>
      </c>
      <c r="AE21" s="11"/>
      <c r="AF21" s="9">
        <f t="shared" si="13"/>
        <v>0</v>
      </c>
      <c r="AG21" s="11"/>
      <c r="AH21" s="9">
        <f t="shared" si="18"/>
        <v>0</v>
      </c>
      <c r="AI21" s="11"/>
      <c r="AJ21" s="9">
        <f t="shared" si="14"/>
        <v>0</v>
      </c>
      <c r="AK21" s="11"/>
      <c r="AL21" s="9">
        <f t="shared" si="15"/>
        <v>0</v>
      </c>
      <c r="AM21" s="10"/>
      <c r="AN21" s="12">
        <f t="shared" si="16"/>
        <v>0</v>
      </c>
      <c r="AO21" s="13">
        <f t="shared" si="17"/>
        <v>0</v>
      </c>
    </row>
    <row r="22" spans="1:41" hidden="1" x14ac:dyDescent="0.25">
      <c r="A22" s="14" t="s">
        <v>11</v>
      </c>
      <c r="B22" s="15" t="s">
        <v>36</v>
      </c>
      <c r="C22" s="42" t="s">
        <v>15</v>
      </c>
      <c r="D22" s="56">
        <f>200/100</f>
        <v>2</v>
      </c>
      <c r="E22" s="70">
        <v>0</v>
      </c>
      <c r="F22" s="9">
        <f t="shared" si="0"/>
        <v>0</v>
      </c>
      <c r="G22" s="69">
        <v>0</v>
      </c>
      <c r="H22" s="9">
        <f t="shared" si="1"/>
        <v>0</v>
      </c>
      <c r="I22" s="10"/>
      <c r="J22" s="9">
        <f t="shared" si="2"/>
        <v>0</v>
      </c>
      <c r="K22" s="11"/>
      <c r="L22" s="9">
        <f t="shared" si="3"/>
        <v>0</v>
      </c>
      <c r="M22" s="10"/>
      <c r="N22" s="9">
        <f t="shared" si="4"/>
        <v>0</v>
      </c>
      <c r="O22" s="10"/>
      <c r="P22" s="9">
        <f t="shared" si="5"/>
        <v>0</v>
      </c>
      <c r="Q22" s="10"/>
      <c r="R22" s="9">
        <f t="shared" si="6"/>
        <v>0</v>
      </c>
      <c r="S22" s="10"/>
      <c r="T22" s="9">
        <f t="shared" si="7"/>
        <v>0</v>
      </c>
      <c r="U22" s="11"/>
      <c r="V22" s="9">
        <f t="shared" si="8"/>
        <v>0</v>
      </c>
      <c r="W22" s="11"/>
      <c r="X22" s="9">
        <f t="shared" si="9"/>
        <v>0</v>
      </c>
      <c r="Y22" s="10"/>
      <c r="Z22" s="9">
        <f t="shared" si="10"/>
        <v>0</v>
      </c>
      <c r="AA22" s="11"/>
      <c r="AB22" s="9">
        <f t="shared" si="11"/>
        <v>0</v>
      </c>
      <c r="AC22" s="11"/>
      <c r="AD22" s="9">
        <f t="shared" si="12"/>
        <v>0</v>
      </c>
      <c r="AE22" s="71">
        <v>8</v>
      </c>
      <c r="AF22" s="9">
        <f t="shared" si="13"/>
        <v>18.559999999999999</v>
      </c>
      <c r="AG22" s="11"/>
      <c r="AH22" s="9">
        <f t="shared" si="18"/>
        <v>0</v>
      </c>
      <c r="AI22" s="11"/>
      <c r="AJ22" s="9">
        <f t="shared" si="14"/>
        <v>0</v>
      </c>
      <c r="AK22" s="11"/>
      <c r="AL22" s="9">
        <f t="shared" si="15"/>
        <v>0</v>
      </c>
      <c r="AM22" s="10"/>
      <c r="AN22" s="12">
        <f t="shared" si="16"/>
        <v>0</v>
      </c>
      <c r="AO22" s="13">
        <f t="shared" si="17"/>
        <v>18.559999999999999</v>
      </c>
    </row>
    <row r="23" spans="1:41" hidden="1" x14ac:dyDescent="0.25">
      <c r="A23" s="14" t="s">
        <v>11</v>
      </c>
      <c r="B23" s="15" t="s">
        <v>37</v>
      </c>
      <c r="C23" s="42" t="s">
        <v>38</v>
      </c>
      <c r="D23" s="56">
        <v>10.65</v>
      </c>
      <c r="E23" s="70">
        <v>0</v>
      </c>
      <c r="F23" s="9">
        <f t="shared" si="0"/>
        <v>0</v>
      </c>
      <c r="G23" s="69">
        <v>0</v>
      </c>
      <c r="H23" s="9">
        <f t="shared" si="1"/>
        <v>0</v>
      </c>
      <c r="I23" s="72">
        <v>10</v>
      </c>
      <c r="J23" s="9">
        <f t="shared" si="2"/>
        <v>123.53999999999999</v>
      </c>
      <c r="K23" s="11"/>
      <c r="L23" s="9">
        <f t="shared" si="3"/>
        <v>0</v>
      </c>
      <c r="M23" s="10"/>
      <c r="N23" s="9">
        <f t="shared" si="4"/>
        <v>0</v>
      </c>
      <c r="O23" s="10"/>
      <c r="P23" s="9">
        <f t="shared" si="5"/>
        <v>0</v>
      </c>
      <c r="Q23" s="10"/>
      <c r="R23" s="9">
        <f t="shared" si="6"/>
        <v>0</v>
      </c>
      <c r="S23" s="10"/>
      <c r="T23" s="9">
        <f t="shared" si="7"/>
        <v>0</v>
      </c>
      <c r="U23" s="11"/>
      <c r="V23" s="9">
        <f t="shared" si="8"/>
        <v>0</v>
      </c>
      <c r="W23" s="11"/>
      <c r="X23" s="9">
        <f t="shared" si="9"/>
        <v>0</v>
      </c>
      <c r="Y23" s="10"/>
      <c r="Z23" s="9">
        <f t="shared" si="10"/>
        <v>0</v>
      </c>
      <c r="AA23" s="11"/>
      <c r="AB23" s="9">
        <f t="shared" si="11"/>
        <v>0</v>
      </c>
      <c r="AC23" s="11"/>
      <c r="AD23" s="9">
        <f t="shared" si="12"/>
        <v>0</v>
      </c>
      <c r="AE23" s="11"/>
      <c r="AF23" s="9">
        <f t="shared" si="13"/>
        <v>0</v>
      </c>
      <c r="AG23" s="11"/>
      <c r="AH23" s="9">
        <f t="shared" si="18"/>
        <v>0</v>
      </c>
      <c r="AI23" s="11"/>
      <c r="AJ23" s="9">
        <f t="shared" si="14"/>
        <v>0</v>
      </c>
      <c r="AK23" s="11"/>
      <c r="AL23" s="9">
        <f t="shared" si="15"/>
        <v>0</v>
      </c>
      <c r="AM23" s="10"/>
      <c r="AN23" s="12">
        <f t="shared" si="16"/>
        <v>0</v>
      </c>
      <c r="AO23" s="13">
        <f t="shared" si="17"/>
        <v>123.53999999999999</v>
      </c>
    </row>
    <row r="24" spans="1:41" hidden="1" x14ac:dyDescent="0.25">
      <c r="A24" s="14" t="s">
        <v>11</v>
      </c>
      <c r="B24" s="15" t="s">
        <v>39</v>
      </c>
      <c r="C24" s="44" t="s">
        <v>40</v>
      </c>
      <c r="D24" s="56">
        <v>7.29</v>
      </c>
      <c r="E24" s="70">
        <v>0</v>
      </c>
      <c r="F24" s="9">
        <f t="shared" si="0"/>
        <v>0</v>
      </c>
      <c r="G24" s="69">
        <v>0</v>
      </c>
      <c r="H24" s="9">
        <f t="shared" si="1"/>
        <v>0</v>
      </c>
      <c r="I24" s="10"/>
      <c r="J24" s="9">
        <f t="shared" si="2"/>
        <v>0</v>
      </c>
      <c r="K24" s="11"/>
      <c r="L24" s="9">
        <f t="shared" si="3"/>
        <v>0</v>
      </c>
      <c r="M24" s="10"/>
      <c r="N24" s="9">
        <f t="shared" si="4"/>
        <v>0</v>
      </c>
      <c r="O24" s="10"/>
      <c r="P24" s="9">
        <f t="shared" si="5"/>
        <v>0</v>
      </c>
      <c r="Q24" s="10"/>
      <c r="R24" s="9">
        <f t="shared" si="6"/>
        <v>0</v>
      </c>
      <c r="S24" s="10"/>
      <c r="T24" s="9">
        <f t="shared" si="7"/>
        <v>0</v>
      </c>
      <c r="U24" s="11"/>
      <c r="V24" s="9">
        <f t="shared" si="8"/>
        <v>0</v>
      </c>
      <c r="W24" s="11"/>
      <c r="X24" s="9">
        <f t="shared" si="9"/>
        <v>0</v>
      </c>
      <c r="Y24" s="10"/>
      <c r="Z24" s="9">
        <f t="shared" si="10"/>
        <v>0</v>
      </c>
      <c r="AA24" s="11"/>
      <c r="AB24" s="9">
        <f t="shared" si="11"/>
        <v>0</v>
      </c>
      <c r="AC24" s="11"/>
      <c r="AD24" s="9">
        <f t="shared" si="12"/>
        <v>0</v>
      </c>
      <c r="AE24" s="11"/>
      <c r="AF24" s="9">
        <f t="shared" si="13"/>
        <v>0</v>
      </c>
      <c r="AG24" s="11"/>
      <c r="AH24" s="9">
        <f t="shared" si="18"/>
        <v>0</v>
      </c>
      <c r="AI24" s="11"/>
      <c r="AJ24" s="9">
        <f t="shared" si="14"/>
        <v>0</v>
      </c>
      <c r="AK24" s="11"/>
      <c r="AL24" s="9">
        <f t="shared" si="15"/>
        <v>0</v>
      </c>
      <c r="AM24" s="10"/>
      <c r="AN24" s="12">
        <f t="shared" si="16"/>
        <v>0</v>
      </c>
      <c r="AO24" s="13">
        <f t="shared" si="17"/>
        <v>0</v>
      </c>
    </row>
    <row r="25" spans="1:41" hidden="1" x14ac:dyDescent="0.25">
      <c r="A25" s="14" t="s">
        <v>11</v>
      </c>
      <c r="B25" s="15" t="s">
        <v>41</v>
      </c>
      <c r="C25" s="44" t="s">
        <v>40</v>
      </c>
      <c r="D25" s="56">
        <v>11.65</v>
      </c>
      <c r="E25" s="70">
        <v>0</v>
      </c>
      <c r="F25" s="9">
        <f t="shared" si="0"/>
        <v>0</v>
      </c>
      <c r="G25" s="69">
        <v>0</v>
      </c>
      <c r="H25" s="9">
        <f t="shared" si="1"/>
        <v>0</v>
      </c>
      <c r="I25" s="72">
        <v>1</v>
      </c>
      <c r="J25" s="9">
        <f t="shared" si="2"/>
        <v>13.513999999999999</v>
      </c>
      <c r="K25" s="11"/>
      <c r="L25" s="9">
        <f t="shared" si="3"/>
        <v>0</v>
      </c>
      <c r="M25" s="10"/>
      <c r="N25" s="9">
        <f t="shared" si="4"/>
        <v>0</v>
      </c>
      <c r="O25" s="10"/>
      <c r="P25" s="9">
        <f t="shared" si="5"/>
        <v>0</v>
      </c>
      <c r="Q25" s="10"/>
      <c r="R25" s="9">
        <f t="shared" si="6"/>
        <v>0</v>
      </c>
      <c r="S25" s="10"/>
      <c r="T25" s="9">
        <f t="shared" si="7"/>
        <v>0</v>
      </c>
      <c r="U25" s="11"/>
      <c r="V25" s="9">
        <f t="shared" si="8"/>
        <v>0</v>
      </c>
      <c r="W25" s="11"/>
      <c r="X25" s="9">
        <f t="shared" si="9"/>
        <v>0</v>
      </c>
      <c r="Y25" s="10"/>
      <c r="Z25" s="9">
        <f t="shared" si="10"/>
        <v>0</v>
      </c>
      <c r="AA25" s="11"/>
      <c r="AB25" s="9">
        <f t="shared" si="11"/>
        <v>0</v>
      </c>
      <c r="AC25" s="11"/>
      <c r="AD25" s="9">
        <f t="shared" si="12"/>
        <v>0</v>
      </c>
      <c r="AE25" s="11"/>
      <c r="AF25" s="9">
        <f t="shared" si="13"/>
        <v>0</v>
      </c>
      <c r="AG25" s="11"/>
      <c r="AH25" s="9">
        <f t="shared" si="18"/>
        <v>0</v>
      </c>
      <c r="AI25" s="11"/>
      <c r="AJ25" s="9">
        <f t="shared" si="14"/>
        <v>0</v>
      </c>
      <c r="AK25" s="11"/>
      <c r="AL25" s="9">
        <f t="shared" si="15"/>
        <v>0</v>
      </c>
      <c r="AM25" s="10"/>
      <c r="AN25" s="12">
        <f t="shared" si="16"/>
        <v>0</v>
      </c>
      <c r="AO25" s="13">
        <f t="shared" si="17"/>
        <v>13.513999999999999</v>
      </c>
    </row>
    <row r="26" spans="1:41" hidden="1" x14ac:dyDescent="0.25">
      <c r="A26" s="14" t="s">
        <v>11</v>
      </c>
      <c r="B26" s="21" t="s">
        <v>494</v>
      </c>
      <c r="C26" s="46" t="s">
        <v>15</v>
      </c>
      <c r="D26" s="38">
        <v>83.5</v>
      </c>
      <c r="E26" s="70">
        <v>0</v>
      </c>
      <c r="F26" s="9">
        <f t="shared" si="0"/>
        <v>0</v>
      </c>
      <c r="G26" s="69">
        <v>0</v>
      </c>
      <c r="H26" s="9">
        <f t="shared" si="1"/>
        <v>0</v>
      </c>
      <c r="I26" s="10"/>
      <c r="J26" s="9">
        <f t="shared" si="2"/>
        <v>0</v>
      </c>
      <c r="K26" s="11"/>
      <c r="L26" s="9">
        <f t="shared" si="3"/>
        <v>0</v>
      </c>
      <c r="M26" s="10"/>
      <c r="N26" s="9">
        <f t="shared" si="4"/>
        <v>0</v>
      </c>
      <c r="O26" s="10"/>
      <c r="P26" s="9">
        <f t="shared" si="5"/>
        <v>0</v>
      </c>
      <c r="Q26" s="10"/>
      <c r="R26" s="9">
        <f t="shared" si="6"/>
        <v>0</v>
      </c>
      <c r="S26" s="10"/>
      <c r="T26" s="9">
        <f t="shared" si="7"/>
        <v>0</v>
      </c>
      <c r="U26" s="11"/>
      <c r="V26" s="9">
        <f t="shared" si="8"/>
        <v>0</v>
      </c>
      <c r="W26" s="11"/>
      <c r="X26" s="9">
        <f t="shared" si="9"/>
        <v>0</v>
      </c>
      <c r="Y26" s="10"/>
      <c r="Z26" s="9">
        <f t="shared" si="10"/>
        <v>0</v>
      </c>
      <c r="AA26" s="11"/>
      <c r="AB26" s="9">
        <f t="shared" si="11"/>
        <v>0</v>
      </c>
      <c r="AC26" s="11"/>
      <c r="AD26" s="9">
        <f t="shared" si="12"/>
        <v>0</v>
      </c>
      <c r="AE26" s="11"/>
      <c r="AF26" s="9">
        <f t="shared" si="13"/>
        <v>0</v>
      </c>
      <c r="AG26" s="11"/>
      <c r="AH26" s="9">
        <f t="shared" si="18"/>
        <v>0</v>
      </c>
      <c r="AI26" s="11"/>
      <c r="AJ26" s="9">
        <f t="shared" si="14"/>
        <v>0</v>
      </c>
      <c r="AK26" s="11"/>
      <c r="AL26" s="9">
        <f t="shared" si="15"/>
        <v>0</v>
      </c>
      <c r="AM26" s="10"/>
      <c r="AN26" s="12">
        <f t="shared" si="16"/>
        <v>0</v>
      </c>
      <c r="AO26" s="13">
        <f t="shared" si="17"/>
        <v>0</v>
      </c>
    </row>
    <row r="27" spans="1:41" hidden="1" x14ac:dyDescent="0.25">
      <c r="A27" s="14" t="s">
        <v>11</v>
      </c>
      <c r="B27" s="15" t="s">
        <v>42</v>
      </c>
      <c r="C27" s="42" t="s">
        <v>15</v>
      </c>
      <c r="D27" s="56">
        <v>2.0499999999999998</v>
      </c>
      <c r="E27" s="70">
        <v>0</v>
      </c>
      <c r="F27" s="9">
        <f t="shared" si="0"/>
        <v>0</v>
      </c>
      <c r="G27" s="69">
        <v>1</v>
      </c>
      <c r="H27" s="9">
        <f t="shared" si="1"/>
        <v>2.3779999999999997</v>
      </c>
      <c r="I27" s="10"/>
      <c r="J27" s="9">
        <f t="shared" si="2"/>
        <v>0</v>
      </c>
      <c r="K27" s="11"/>
      <c r="L27" s="9">
        <f t="shared" si="3"/>
        <v>0</v>
      </c>
      <c r="M27" s="10"/>
      <c r="N27" s="9">
        <f t="shared" si="4"/>
        <v>0</v>
      </c>
      <c r="O27" s="10"/>
      <c r="P27" s="9">
        <f t="shared" si="5"/>
        <v>0</v>
      </c>
      <c r="Q27" s="10"/>
      <c r="R27" s="9">
        <f t="shared" si="6"/>
        <v>0</v>
      </c>
      <c r="S27" s="10"/>
      <c r="T27" s="9">
        <f t="shared" si="7"/>
        <v>0</v>
      </c>
      <c r="U27" s="11"/>
      <c r="V27" s="9">
        <f t="shared" si="8"/>
        <v>0</v>
      </c>
      <c r="W27" s="11"/>
      <c r="X27" s="9">
        <f t="shared" si="9"/>
        <v>0</v>
      </c>
      <c r="Y27" s="10"/>
      <c r="Z27" s="9">
        <f t="shared" si="10"/>
        <v>0</v>
      </c>
      <c r="AA27" s="11"/>
      <c r="AB27" s="9">
        <f t="shared" si="11"/>
        <v>0</v>
      </c>
      <c r="AC27" s="11"/>
      <c r="AD27" s="9">
        <f t="shared" si="12"/>
        <v>0</v>
      </c>
      <c r="AE27" s="11"/>
      <c r="AF27" s="9">
        <f t="shared" si="13"/>
        <v>0</v>
      </c>
      <c r="AG27" s="11"/>
      <c r="AH27" s="9">
        <f t="shared" si="18"/>
        <v>0</v>
      </c>
      <c r="AI27" s="11"/>
      <c r="AJ27" s="9">
        <f t="shared" si="14"/>
        <v>0</v>
      </c>
      <c r="AK27" s="11"/>
      <c r="AL27" s="9">
        <f t="shared" si="15"/>
        <v>0</v>
      </c>
      <c r="AM27" s="10"/>
      <c r="AN27" s="12">
        <f t="shared" si="16"/>
        <v>0</v>
      </c>
      <c r="AO27" s="13">
        <f t="shared" si="17"/>
        <v>2.3779999999999997</v>
      </c>
    </row>
    <row r="28" spans="1:41" hidden="1" x14ac:dyDescent="0.25">
      <c r="A28" s="14" t="s">
        <v>11</v>
      </c>
      <c r="B28" s="15" t="s">
        <v>43</v>
      </c>
      <c r="C28" s="42" t="s">
        <v>15</v>
      </c>
      <c r="D28" s="56">
        <v>3.97</v>
      </c>
      <c r="E28" s="70">
        <v>0</v>
      </c>
      <c r="F28" s="9">
        <f t="shared" si="0"/>
        <v>0</v>
      </c>
      <c r="G28" s="69">
        <v>0</v>
      </c>
      <c r="H28" s="9">
        <f t="shared" si="1"/>
        <v>0</v>
      </c>
      <c r="I28" s="10"/>
      <c r="J28" s="9">
        <f t="shared" si="2"/>
        <v>0</v>
      </c>
      <c r="K28" s="11"/>
      <c r="L28" s="9">
        <f t="shared" si="3"/>
        <v>0</v>
      </c>
      <c r="M28" s="10"/>
      <c r="N28" s="9">
        <f t="shared" si="4"/>
        <v>0</v>
      </c>
      <c r="O28" s="10"/>
      <c r="P28" s="9">
        <f t="shared" si="5"/>
        <v>0</v>
      </c>
      <c r="Q28" s="10"/>
      <c r="R28" s="9">
        <f t="shared" si="6"/>
        <v>0</v>
      </c>
      <c r="S28" s="10"/>
      <c r="T28" s="9">
        <f t="shared" si="7"/>
        <v>0</v>
      </c>
      <c r="U28" s="11"/>
      <c r="V28" s="9">
        <f t="shared" si="8"/>
        <v>0</v>
      </c>
      <c r="W28" s="11"/>
      <c r="X28" s="9">
        <f t="shared" si="9"/>
        <v>0</v>
      </c>
      <c r="Y28" s="10"/>
      <c r="Z28" s="9">
        <f t="shared" si="10"/>
        <v>0</v>
      </c>
      <c r="AA28" s="11"/>
      <c r="AB28" s="9">
        <f t="shared" si="11"/>
        <v>0</v>
      </c>
      <c r="AC28" s="11"/>
      <c r="AD28" s="9">
        <f t="shared" si="12"/>
        <v>0</v>
      </c>
      <c r="AE28" s="11"/>
      <c r="AF28" s="9">
        <f t="shared" si="13"/>
        <v>0</v>
      </c>
      <c r="AG28" s="11"/>
      <c r="AH28" s="9">
        <f t="shared" si="18"/>
        <v>0</v>
      </c>
      <c r="AI28" s="11"/>
      <c r="AJ28" s="9">
        <f t="shared" si="14"/>
        <v>0</v>
      </c>
      <c r="AK28" s="11"/>
      <c r="AL28" s="9">
        <f t="shared" si="15"/>
        <v>0</v>
      </c>
      <c r="AM28" s="10"/>
      <c r="AN28" s="12">
        <f t="shared" si="16"/>
        <v>0</v>
      </c>
      <c r="AO28" s="13">
        <f t="shared" si="17"/>
        <v>0</v>
      </c>
    </row>
    <row r="29" spans="1:41" hidden="1" x14ac:dyDescent="0.25">
      <c r="A29" s="14" t="s">
        <v>11</v>
      </c>
      <c r="B29" s="15" t="s">
        <v>44</v>
      </c>
      <c r="C29" s="42" t="s">
        <v>15</v>
      </c>
      <c r="D29" s="56">
        <v>8.44</v>
      </c>
      <c r="E29" s="70">
        <v>0</v>
      </c>
      <c r="F29" s="9">
        <f t="shared" si="0"/>
        <v>0</v>
      </c>
      <c r="G29" s="69">
        <v>0</v>
      </c>
      <c r="H29" s="9">
        <f t="shared" si="1"/>
        <v>0</v>
      </c>
      <c r="I29" s="10"/>
      <c r="J29" s="9">
        <f t="shared" si="2"/>
        <v>0</v>
      </c>
      <c r="K29" s="11"/>
      <c r="L29" s="9">
        <f t="shared" si="3"/>
        <v>0</v>
      </c>
      <c r="M29" s="10"/>
      <c r="N29" s="9">
        <f t="shared" si="4"/>
        <v>0</v>
      </c>
      <c r="O29" s="10"/>
      <c r="P29" s="9">
        <f t="shared" si="5"/>
        <v>0</v>
      </c>
      <c r="Q29" s="10"/>
      <c r="R29" s="9">
        <f t="shared" si="6"/>
        <v>0</v>
      </c>
      <c r="S29" s="10"/>
      <c r="T29" s="9">
        <f t="shared" si="7"/>
        <v>0</v>
      </c>
      <c r="U29" s="11"/>
      <c r="V29" s="9">
        <f t="shared" si="8"/>
        <v>0</v>
      </c>
      <c r="W29" s="11"/>
      <c r="X29" s="9">
        <f t="shared" si="9"/>
        <v>0</v>
      </c>
      <c r="Y29" s="10"/>
      <c r="Z29" s="9">
        <f t="shared" si="10"/>
        <v>0</v>
      </c>
      <c r="AA29" s="11"/>
      <c r="AB29" s="9">
        <f t="shared" si="11"/>
        <v>0</v>
      </c>
      <c r="AC29" s="11"/>
      <c r="AD29" s="9">
        <f t="shared" si="12"/>
        <v>0</v>
      </c>
      <c r="AE29" s="11"/>
      <c r="AF29" s="9">
        <f t="shared" si="13"/>
        <v>0</v>
      </c>
      <c r="AG29" s="11"/>
      <c r="AH29" s="9">
        <f t="shared" si="18"/>
        <v>0</v>
      </c>
      <c r="AI29" s="11"/>
      <c r="AJ29" s="9">
        <f t="shared" si="14"/>
        <v>0</v>
      </c>
      <c r="AK29" s="11"/>
      <c r="AL29" s="9">
        <f t="shared" si="15"/>
        <v>0</v>
      </c>
      <c r="AM29" s="10"/>
      <c r="AN29" s="12">
        <f t="shared" si="16"/>
        <v>0</v>
      </c>
      <c r="AO29" s="13">
        <f t="shared" si="17"/>
        <v>0</v>
      </c>
    </row>
    <row r="30" spans="1:41" hidden="1" x14ac:dyDescent="0.25">
      <c r="A30" s="14" t="s">
        <v>11</v>
      </c>
      <c r="B30" s="15" t="s">
        <v>45</v>
      </c>
      <c r="C30" s="42" t="s">
        <v>15</v>
      </c>
      <c r="D30" s="56">
        <v>55.45</v>
      </c>
      <c r="E30" s="70">
        <v>0</v>
      </c>
      <c r="F30" s="9">
        <f t="shared" si="0"/>
        <v>0</v>
      </c>
      <c r="G30" s="69">
        <v>0</v>
      </c>
      <c r="H30" s="9">
        <f t="shared" si="1"/>
        <v>0</v>
      </c>
      <c r="I30" s="10"/>
      <c r="J30" s="9">
        <f t="shared" si="2"/>
        <v>0</v>
      </c>
      <c r="K30" s="11"/>
      <c r="L30" s="9">
        <f t="shared" si="3"/>
        <v>0</v>
      </c>
      <c r="M30" s="10"/>
      <c r="N30" s="9">
        <f t="shared" si="4"/>
        <v>0</v>
      </c>
      <c r="O30" s="10"/>
      <c r="P30" s="9">
        <f t="shared" si="5"/>
        <v>0</v>
      </c>
      <c r="Q30" s="10"/>
      <c r="R30" s="9">
        <f t="shared" si="6"/>
        <v>0</v>
      </c>
      <c r="S30" s="10"/>
      <c r="T30" s="9">
        <f t="shared" si="7"/>
        <v>0</v>
      </c>
      <c r="U30" s="11"/>
      <c r="V30" s="9">
        <f t="shared" si="8"/>
        <v>0</v>
      </c>
      <c r="W30" s="11"/>
      <c r="X30" s="9">
        <f t="shared" si="9"/>
        <v>0</v>
      </c>
      <c r="Y30" s="10"/>
      <c r="Z30" s="9">
        <f t="shared" si="10"/>
        <v>0</v>
      </c>
      <c r="AA30" s="11"/>
      <c r="AB30" s="9">
        <f t="shared" si="11"/>
        <v>0</v>
      </c>
      <c r="AC30" s="11"/>
      <c r="AD30" s="9">
        <f t="shared" si="12"/>
        <v>0</v>
      </c>
      <c r="AE30" s="11"/>
      <c r="AF30" s="9">
        <f t="shared" si="13"/>
        <v>0</v>
      </c>
      <c r="AG30" s="11"/>
      <c r="AH30" s="9">
        <f t="shared" si="18"/>
        <v>0</v>
      </c>
      <c r="AI30" s="11"/>
      <c r="AJ30" s="9">
        <f t="shared" si="14"/>
        <v>0</v>
      </c>
      <c r="AK30" s="11"/>
      <c r="AL30" s="9">
        <f t="shared" si="15"/>
        <v>0</v>
      </c>
      <c r="AM30" s="10"/>
      <c r="AN30" s="12">
        <f t="shared" si="16"/>
        <v>0</v>
      </c>
      <c r="AO30" s="13">
        <f t="shared" si="17"/>
        <v>0</v>
      </c>
    </row>
    <row r="31" spans="1:41" hidden="1" x14ac:dyDescent="0.25">
      <c r="A31" s="14" t="s">
        <v>11</v>
      </c>
      <c r="B31" s="15" t="s">
        <v>46</v>
      </c>
      <c r="C31" s="42" t="s">
        <v>15</v>
      </c>
      <c r="D31" s="56">
        <v>95.28</v>
      </c>
      <c r="E31" s="70">
        <v>0</v>
      </c>
      <c r="F31" s="9">
        <f t="shared" si="0"/>
        <v>0</v>
      </c>
      <c r="G31" s="69">
        <v>0</v>
      </c>
      <c r="H31" s="9">
        <f t="shared" si="1"/>
        <v>0</v>
      </c>
      <c r="I31" s="10"/>
      <c r="J31" s="9">
        <f t="shared" si="2"/>
        <v>0</v>
      </c>
      <c r="K31" s="11"/>
      <c r="L31" s="9">
        <f t="shared" si="3"/>
        <v>0</v>
      </c>
      <c r="M31" s="10"/>
      <c r="N31" s="9">
        <f t="shared" si="4"/>
        <v>0</v>
      </c>
      <c r="O31" s="94">
        <v>1</v>
      </c>
      <c r="P31" s="9">
        <f t="shared" si="5"/>
        <v>110.5248</v>
      </c>
      <c r="Q31" s="10"/>
      <c r="R31" s="9">
        <f t="shared" si="6"/>
        <v>0</v>
      </c>
      <c r="S31" s="10"/>
      <c r="T31" s="9">
        <f t="shared" si="7"/>
        <v>0</v>
      </c>
      <c r="U31" s="11"/>
      <c r="V31" s="9">
        <f t="shared" si="8"/>
        <v>0</v>
      </c>
      <c r="W31" s="11"/>
      <c r="X31" s="9">
        <f t="shared" si="9"/>
        <v>0</v>
      </c>
      <c r="Y31" s="10"/>
      <c r="Z31" s="9">
        <f t="shared" si="10"/>
        <v>0</v>
      </c>
      <c r="AA31" s="11"/>
      <c r="AB31" s="9">
        <f t="shared" si="11"/>
        <v>0</v>
      </c>
      <c r="AC31" s="11"/>
      <c r="AD31" s="9">
        <f t="shared" si="12"/>
        <v>0</v>
      </c>
      <c r="AE31" s="11"/>
      <c r="AF31" s="9">
        <f t="shared" si="13"/>
        <v>0</v>
      </c>
      <c r="AG31" s="11">
        <v>1</v>
      </c>
      <c r="AH31" s="9">
        <f t="shared" si="18"/>
        <v>110.5248</v>
      </c>
      <c r="AI31" s="11"/>
      <c r="AJ31" s="9">
        <f t="shared" si="14"/>
        <v>0</v>
      </c>
      <c r="AK31" s="11"/>
      <c r="AL31" s="9">
        <f t="shared" si="15"/>
        <v>0</v>
      </c>
      <c r="AM31" s="10"/>
      <c r="AN31" s="12">
        <f t="shared" si="16"/>
        <v>0</v>
      </c>
      <c r="AO31" s="13">
        <f t="shared" si="17"/>
        <v>221.0496</v>
      </c>
    </row>
    <row r="32" spans="1:41" hidden="1" x14ac:dyDescent="0.25">
      <c r="A32" s="14" t="s">
        <v>11</v>
      </c>
      <c r="B32" s="15" t="s">
        <v>47</v>
      </c>
      <c r="C32" s="42" t="s">
        <v>15</v>
      </c>
      <c r="D32" s="56">
        <v>75.650000000000006</v>
      </c>
      <c r="E32" s="70">
        <v>0</v>
      </c>
      <c r="F32" s="9">
        <f t="shared" si="0"/>
        <v>0</v>
      </c>
      <c r="G32" s="69">
        <v>0</v>
      </c>
      <c r="H32" s="9">
        <f t="shared" si="1"/>
        <v>0</v>
      </c>
      <c r="I32" s="72">
        <v>1</v>
      </c>
      <c r="J32" s="9">
        <f t="shared" si="2"/>
        <v>87.754000000000005</v>
      </c>
      <c r="K32" s="11"/>
      <c r="L32" s="9">
        <f t="shared" si="3"/>
        <v>0</v>
      </c>
      <c r="M32" s="10"/>
      <c r="N32" s="9">
        <f t="shared" si="4"/>
        <v>0</v>
      </c>
      <c r="O32" s="10"/>
      <c r="P32" s="9">
        <f t="shared" si="5"/>
        <v>0</v>
      </c>
      <c r="Q32" s="10"/>
      <c r="R32" s="9">
        <f t="shared" si="6"/>
        <v>0</v>
      </c>
      <c r="S32" s="10"/>
      <c r="T32" s="9">
        <f t="shared" si="7"/>
        <v>0</v>
      </c>
      <c r="U32" s="11"/>
      <c r="V32" s="9">
        <f t="shared" si="8"/>
        <v>0</v>
      </c>
      <c r="W32" s="11"/>
      <c r="X32" s="9">
        <f t="shared" si="9"/>
        <v>0</v>
      </c>
      <c r="Y32" s="10"/>
      <c r="Z32" s="9">
        <f t="shared" si="10"/>
        <v>0</v>
      </c>
      <c r="AA32" s="11"/>
      <c r="AB32" s="9">
        <f t="shared" si="11"/>
        <v>0</v>
      </c>
      <c r="AC32" s="11"/>
      <c r="AD32" s="9">
        <f t="shared" si="12"/>
        <v>0</v>
      </c>
      <c r="AE32" s="11"/>
      <c r="AF32" s="9">
        <f t="shared" si="13"/>
        <v>0</v>
      </c>
      <c r="AG32" s="11"/>
      <c r="AH32" s="9">
        <f t="shared" si="18"/>
        <v>0</v>
      </c>
      <c r="AI32" s="11"/>
      <c r="AJ32" s="9">
        <f t="shared" si="14"/>
        <v>0</v>
      </c>
      <c r="AK32" s="11"/>
      <c r="AL32" s="9">
        <f t="shared" si="15"/>
        <v>0</v>
      </c>
      <c r="AM32" s="10"/>
      <c r="AN32" s="12">
        <f t="shared" si="16"/>
        <v>0</v>
      </c>
      <c r="AO32" s="13">
        <f t="shared" si="17"/>
        <v>87.754000000000005</v>
      </c>
    </row>
    <row r="33" spans="1:41" hidden="1" x14ac:dyDescent="0.25">
      <c r="A33" s="14" t="s">
        <v>11</v>
      </c>
      <c r="B33" s="15" t="s">
        <v>447</v>
      </c>
      <c r="C33" s="42" t="s">
        <v>48</v>
      </c>
      <c r="D33" s="56">
        <v>28.65</v>
      </c>
      <c r="E33" s="70">
        <v>0</v>
      </c>
      <c r="F33" s="9">
        <f t="shared" si="0"/>
        <v>0</v>
      </c>
      <c r="G33" s="69">
        <v>0</v>
      </c>
      <c r="H33" s="9">
        <f t="shared" si="1"/>
        <v>0</v>
      </c>
      <c r="I33" s="10"/>
      <c r="J33" s="9">
        <f t="shared" si="2"/>
        <v>0</v>
      </c>
      <c r="K33" s="11"/>
      <c r="L33" s="9">
        <f t="shared" si="3"/>
        <v>0</v>
      </c>
      <c r="M33" s="10"/>
      <c r="N33" s="9">
        <f t="shared" si="4"/>
        <v>0</v>
      </c>
      <c r="O33" s="10"/>
      <c r="P33" s="9">
        <f t="shared" si="5"/>
        <v>0</v>
      </c>
      <c r="Q33" s="10"/>
      <c r="R33" s="9">
        <f t="shared" si="6"/>
        <v>0</v>
      </c>
      <c r="S33" s="10"/>
      <c r="T33" s="9">
        <f t="shared" si="7"/>
        <v>0</v>
      </c>
      <c r="U33" s="11"/>
      <c r="V33" s="9">
        <f t="shared" si="8"/>
        <v>0</v>
      </c>
      <c r="W33" s="11"/>
      <c r="X33" s="9">
        <f t="shared" si="9"/>
        <v>0</v>
      </c>
      <c r="Y33" s="10"/>
      <c r="Z33" s="9">
        <f t="shared" si="10"/>
        <v>0</v>
      </c>
      <c r="AA33" s="11"/>
      <c r="AB33" s="9">
        <f t="shared" si="11"/>
        <v>0</v>
      </c>
      <c r="AC33" s="11"/>
      <c r="AD33" s="9">
        <f t="shared" si="12"/>
        <v>0</v>
      </c>
      <c r="AE33" s="11"/>
      <c r="AF33" s="9">
        <f t="shared" si="13"/>
        <v>0</v>
      </c>
      <c r="AG33" s="11"/>
      <c r="AH33" s="9">
        <f t="shared" si="18"/>
        <v>0</v>
      </c>
      <c r="AI33" s="11"/>
      <c r="AJ33" s="9">
        <f t="shared" si="14"/>
        <v>0</v>
      </c>
      <c r="AK33" s="11"/>
      <c r="AL33" s="9">
        <f t="shared" si="15"/>
        <v>0</v>
      </c>
      <c r="AM33" s="10"/>
      <c r="AN33" s="12">
        <f t="shared" si="16"/>
        <v>0</v>
      </c>
      <c r="AO33" s="13">
        <f t="shared" si="17"/>
        <v>0</v>
      </c>
    </row>
    <row r="34" spans="1:41" hidden="1" x14ac:dyDescent="0.25">
      <c r="A34" s="14" t="s">
        <v>11</v>
      </c>
      <c r="B34" s="15" t="s">
        <v>448</v>
      </c>
      <c r="C34" s="42" t="s">
        <v>48</v>
      </c>
      <c r="D34" s="56">
        <v>28.65</v>
      </c>
      <c r="E34" s="70">
        <v>0</v>
      </c>
      <c r="F34" s="9">
        <f t="shared" si="0"/>
        <v>0</v>
      </c>
      <c r="G34" s="69">
        <v>0</v>
      </c>
      <c r="H34" s="9">
        <f t="shared" si="1"/>
        <v>0</v>
      </c>
      <c r="I34" s="10"/>
      <c r="J34" s="9">
        <f t="shared" si="2"/>
        <v>0</v>
      </c>
      <c r="K34" s="11"/>
      <c r="L34" s="9">
        <f t="shared" si="3"/>
        <v>0</v>
      </c>
      <c r="M34" s="10"/>
      <c r="N34" s="9">
        <f t="shared" si="4"/>
        <v>0</v>
      </c>
      <c r="O34" s="10"/>
      <c r="P34" s="9">
        <f t="shared" si="5"/>
        <v>0</v>
      </c>
      <c r="Q34" s="10"/>
      <c r="R34" s="9">
        <f t="shared" si="6"/>
        <v>0</v>
      </c>
      <c r="S34" s="10"/>
      <c r="T34" s="9">
        <f t="shared" si="7"/>
        <v>0</v>
      </c>
      <c r="U34" s="11"/>
      <c r="V34" s="9">
        <f t="shared" si="8"/>
        <v>0</v>
      </c>
      <c r="W34" s="11"/>
      <c r="X34" s="9">
        <f t="shared" si="9"/>
        <v>0</v>
      </c>
      <c r="Y34" s="10"/>
      <c r="Z34" s="9">
        <f t="shared" si="10"/>
        <v>0</v>
      </c>
      <c r="AA34" s="11"/>
      <c r="AB34" s="9">
        <f t="shared" si="11"/>
        <v>0</v>
      </c>
      <c r="AC34" s="11"/>
      <c r="AD34" s="9">
        <f t="shared" si="12"/>
        <v>0</v>
      </c>
      <c r="AE34" s="11"/>
      <c r="AF34" s="9">
        <f t="shared" si="13"/>
        <v>0</v>
      </c>
      <c r="AG34" s="11"/>
      <c r="AH34" s="9">
        <f t="shared" si="18"/>
        <v>0</v>
      </c>
      <c r="AI34" s="11"/>
      <c r="AJ34" s="9">
        <f t="shared" si="14"/>
        <v>0</v>
      </c>
      <c r="AK34" s="11"/>
      <c r="AL34" s="9">
        <f t="shared" si="15"/>
        <v>0</v>
      </c>
      <c r="AM34" s="10"/>
      <c r="AN34" s="12">
        <f t="shared" si="16"/>
        <v>0</v>
      </c>
      <c r="AO34" s="13">
        <f t="shared" si="17"/>
        <v>0</v>
      </c>
    </row>
    <row r="35" spans="1:41" hidden="1" x14ac:dyDescent="0.25">
      <c r="A35" s="14" t="s">
        <v>11</v>
      </c>
      <c r="B35" s="15" t="s">
        <v>49</v>
      </c>
      <c r="C35" s="42" t="s">
        <v>50</v>
      </c>
      <c r="D35" s="56">
        <v>28.65</v>
      </c>
      <c r="E35" s="70">
        <v>0</v>
      </c>
      <c r="F35" s="9">
        <f t="shared" si="0"/>
        <v>0</v>
      </c>
      <c r="G35" s="69">
        <v>1</v>
      </c>
      <c r="H35" s="9">
        <f t="shared" si="1"/>
        <v>33.233999999999995</v>
      </c>
      <c r="I35" s="10"/>
      <c r="J35" s="9">
        <f t="shared" si="2"/>
        <v>0</v>
      </c>
      <c r="K35" s="11"/>
      <c r="L35" s="9">
        <f t="shared" si="3"/>
        <v>0</v>
      </c>
      <c r="M35" s="10"/>
      <c r="N35" s="9">
        <f t="shared" si="4"/>
        <v>0</v>
      </c>
      <c r="O35" s="10"/>
      <c r="P35" s="9">
        <f t="shared" si="5"/>
        <v>0</v>
      </c>
      <c r="Q35" s="10"/>
      <c r="R35" s="9">
        <f t="shared" si="6"/>
        <v>0</v>
      </c>
      <c r="S35" s="10"/>
      <c r="T35" s="9">
        <f t="shared" si="7"/>
        <v>0</v>
      </c>
      <c r="U35" s="11"/>
      <c r="V35" s="9">
        <f t="shared" si="8"/>
        <v>0</v>
      </c>
      <c r="W35" s="11"/>
      <c r="X35" s="9">
        <f t="shared" si="9"/>
        <v>0</v>
      </c>
      <c r="Y35" s="10"/>
      <c r="Z35" s="9">
        <f t="shared" si="10"/>
        <v>0</v>
      </c>
      <c r="AA35" s="11"/>
      <c r="AB35" s="9">
        <f t="shared" si="11"/>
        <v>0</v>
      </c>
      <c r="AC35" s="11"/>
      <c r="AD35" s="9">
        <f t="shared" si="12"/>
        <v>0</v>
      </c>
      <c r="AE35" s="11"/>
      <c r="AF35" s="9">
        <f t="shared" si="13"/>
        <v>0</v>
      </c>
      <c r="AG35" s="11"/>
      <c r="AH35" s="9">
        <f t="shared" si="18"/>
        <v>0</v>
      </c>
      <c r="AI35" s="11"/>
      <c r="AJ35" s="9">
        <f t="shared" si="14"/>
        <v>0</v>
      </c>
      <c r="AK35" s="11"/>
      <c r="AL35" s="9">
        <f t="shared" si="15"/>
        <v>0</v>
      </c>
      <c r="AM35" s="10"/>
      <c r="AN35" s="12">
        <f t="shared" si="16"/>
        <v>0</v>
      </c>
      <c r="AO35" s="13">
        <f t="shared" si="17"/>
        <v>33.233999999999995</v>
      </c>
    </row>
    <row r="36" spans="1:41" hidden="1" x14ac:dyDescent="0.25">
      <c r="A36" s="14" t="s">
        <v>11</v>
      </c>
      <c r="B36" s="15" t="s">
        <v>51</v>
      </c>
      <c r="C36" s="42" t="s">
        <v>50</v>
      </c>
      <c r="D36" s="56">
        <v>25.56</v>
      </c>
      <c r="E36" s="70">
        <v>0</v>
      </c>
      <c r="F36" s="9">
        <f t="shared" si="0"/>
        <v>0</v>
      </c>
      <c r="G36" s="69">
        <v>1</v>
      </c>
      <c r="H36" s="9">
        <f t="shared" si="1"/>
        <v>29.649599999999996</v>
      </c>
      <c r="I36" s="10"/>
      <c r="J36" s="9">
        <f t="shared" si="2"/>
        <v>0</v>
      </c>
      <c r="K36" s="11"/>
      <c r="L36" s="9">
        <f t="shared" si="3"/>
        <v>0</v>
      </c>
      <c r="M36" s="10"/>
      <c r="N36" s="9">
        <f t="shared" si="4"/>
        <v>0</v>
      </c>
      <c r="O36" s="10"/>
      <c r="P36" s="9">
        <f t="shared" si="5"/>
        <v>0</v>
      </c>
      <c r="Q36" s="10"/>
      <c r="R36" s="9">
        <f t="shared" si="6"/>
        <v>0</v>
      </c>
      <c r="S36" s="10"/>
      <c r="T36" s="9">
        <f t="shared" si="7"/>
        <v>0</v>
      </c>
      <c r="U36" s="11"/>
      <c r="V36" s="9">
        <f t="shared" si="8"/>
        <v>0</v>
      </c>
      <c r="W36" s="11"/>
      <c r="X36" s="9">
        <f t="shared" si="9"/>
        <v>0</v>
      </c>
      <c r="Y36" s="10"/>
      <c r="Z36" s="9">
        <f t="shared" si="10"/>
        <v>0</v>
      </c>
      <c r="AA36" s="11"/>
      <c r="AB36" s="9">
        <f t="shared" si="11"/>
        <v>0</v>
      </c>
      <c r="AC36" s="11"/>
      <c r="AD36" s="9">
        <f t="shared" si="12"/>
        <v>0</v>
      </c>
      <c r="AE36" s="11"/>
      <c r="AF36" s="9">
        <f t="shared" si="13"/>
        <v>0</v>
      </c>
      <c r="AG36" s="11"/>
      <c r="AH36" s="9">
        <f t="shared" si="18"/>
        <v>0</v>
      </c>
      <c r="AI36" s="11"/>
      <c r="AJ36" s="9">
        <f t="shared" si="14"/>
        <v>0</v>
      </c>
      <c r="AK36" s="11"/>
      <c r="AL36" s="9">
        <f t="shared" si="15"/>
        <v>0</v>
      </c>
      <c r="AM36" s="10"/>
      <c r="AN36" s="12">
        <f t="shared" si="16"/>
        <v>0</v>
      </c>
      <c r="AO36" s="13">
        <f t="shared" si="17"/>
        <v>29.649599999999996</v>
      </c>
    </row>
    <row r="37" spans="1:41" hidden="1" x14ac:dyDescent="0.25">
      <c r="A37" s="14" t="s">
        <v>11</v>
      </c>
      <c r="B37" s="15" t="s">
        <v>488</v>
      </c>
      <c r="C37" s="42" t="s">
        <v>489</v>
      </c>
      <c r="D37" s="56">
        <v>56.78</v>
      </c>
      <c r="E37" s="70">
        <v>0</v>
      </c>
      <c r="F37" s="9">
        <f t="shared" si="0"/>
        <v>0</v>
      </c>
      <c r="G37" s="69">
        <v>0</v>
      </c>
      <c r="H37" s="9">
        <f t="shared" si="1"/>
        <v>0</v>
      </c>
      <c r="I37" s="10"/>
      <c r="J37" s="9">
        <f t="shared" si="2"/>
        <v>0</v>
      </c>
      <c r="K37" s="11"/>
      <c r="L37" s="9">
        <f t="shared" si="3"/>
        <v>0</v>
      </c>
      <c r="M37" s="10"/>
      <c r="N37" s="9">
        <f t="shared" si="4"/>
        <v>0</v>
      </c>
      <c r="O37" s="10"/>
      <c r="P37" s="9">
        <f t="shared" si="5"/>
        <v>0</v>
      </c>
      <c r="Q37" s="10"/>
      <c r="R37" s="9">
        <f t="shared" si="6"/>
        <v>0</v>
      </c>
      <c r="S37" s="10"/>
      <c r="T37" s="9">
        <f t="shared" si="7"/>
        <v>0</v>
      </c>
      <c r="U37" s="11"/>
      <c r="V37" s="9">
        <f t="shared" si="8"/>
        <v>0</v>
      </c>
      <c r="W37" s="11"/>
      <c r="X37" s="9">
        <f t="shared" si="9"/>
        <v>0</v>
      </c>
      <c r="Y37" s="10"/>
      <c r="Z37" s="9">
        <f t="shared" si="10"/>
        <v>0</v>
      </c>
      <c r="AA37" s="11"/>
      <c r="AB37" s="9">
        <f t="shared" si="11"/>
        <v>0</v>
      </c>
      <c r="AC37" s="11"/>
      <c r="AD37" s="9">
        <f t="shared" si="12"/>
        <v>0</v>
      </c>
      <c r="AE37" s="11"/>
      <c r="AF37" s="9">
        <f t="shared" si="13"/>
        <v>0</v>
      </c>
      <c r="AG37" s="11"/>
      <c r="AH37" s="9">
        <f t="shared" si="18"/>
        <v>0</v>
      </c>
      <c r="AI37" s="11"/>
      <c r="AJ37" s="9">
        <f t="shared" si="14"/>
        <v>0</v>
      </c>
      <c r="AK37" s="11"/>
      <c r="AL37" s="9">
        <f t="shared" si="15"/>
        <v>0</v>
      </c>
      <c r="AM37" s="10"/>
      <c r="AN37" s="12">
        <f t="shared" si="16"/>
        <v>0</v>
      </c>
      <c r="AO37" s="13">
        <f t="shared" si="17"/>
        <v>0</v>
      </c>
    </row>
    <row r="38" spans="1:41" hidden="1" x14ac:dyDescent="0.25">
      <c r="A38" s="14" t="s">
        <v>11</v>
      </c>
      <c r="B38" s="15" t="s">
        <v>449</v>
      </c>
      <c r="C38" s="42" t="s">
        <v>50</v>
      </c>
      <c r="D38" s="56">
        <v>22.32</v>
      </c>
      <c r="E38" s="70">
        <v>0</v>
      </c>
      <c r="F38" s="9">
        <f t="shared" si="0"/>
        <v>0</v>
      </c>
      <c r="G38" s="69">
        <v>0</v>
      </c>
      <c r="H38" s="9">
        <f t="shared" si="1"/>
        <v>0</v>
      </c>
      <c r="I38" s="10"/>
      <c r="J38" s="9">
        <f t="shared" si="2"/>
        <v>0</v>
      </c>
      <c r="K38" s="11"/>
      <c r="L38" s="9">
        <f t="shared" si="3"/>
        <v>0</v>
      </c>
      <c r="M38" s="10"/>
      <c r="N38" s="9">
        <f t="shared" si="4"/>
        <v>0</v>
      </c>
      <c r="O38" s="10"/>
      <c r="P38" s="9">
        <f t="shared" si="5"/>
        <v>0</v>
      </c>
      <c r="Q38" s="10"/>
      <c r="R38" s="9">
        <f t="shared" si="6"/>
        <v>0</v>
      </c>
      <c r="S38" s="10"/>
      <c r="T38" s="9">
        <f t="shared" si="7"/>
        <v>0</v>
      </c>
      <c r="U38" s="11"/>
      <c r="V38" s="9">
        <f t="shared" si="8"/>
        <v>0</v>
      </c>
      <c r="W38" s="11"/>
      <c r="X38" s="9">
        <f t="shared" si="9"/>
        <v>0</v>
      </c>
      <c r="Y38" s="10"/>
      <c r="Z38" s="9">
        <f t="shared" si="10"/>
        <v>0</v>
      </c>
      <c r="AA38" s="11"/>
      <c r="AB38" s="9">
        <f t="shared" si="11"/>
        <v>0</v>
      </c>
      <c r="AC38" s="11"/>
      <c r="AD38" s="9">
        <f t="shared" si="12"/>
        <v>0</v>
      </c>
      <c r="AE38" s="11"/>
      <c r="AF38" s="9">
        <f t="shared" si="13"/>
        <v>0</v>
      </c>
      <c r="AG38" s="11"/>
      <c r="AH38" s="9">
        <f t="shared" si="18"/>
        <v>0</v>
      </c>
      <c r="AI38" s="11"/>
      <c r="AJ38" s="9">
        <f t="shared" si="14"/>
        <v>0</v>
      </c>
      <c r="AK38" s="11"/>
      <c r="AL38" s="9">
        <f t="shared" si="15"/>
        <v>0</v>
      </c>
      <c r="AM38" s="10"/>
      <c r="AN38" s="12">
        <f t="shared" si="16"/>
        <v>0</v>
      </c>
      <c r="AO38" s="13">
        <f t="shared" si="17"/>
        <v>0</v>
      </c>
    </row>
    <row r="39" spans="1:41" hidden="1" x14ac:dyDescent="0.25">
      <c r="A39" s="14" t="s">
        <v>11</v>
      </c>
      <c r="B39" s="15" t="s">
        <v>52</v>
      </c>
      <c r="C39" s="42" t="s">
        <v>50</v>
      </c>
      <c r="D39" s="56">
        <v>22.32</v>
      </c>
      <c r="E39" s="70">
        <v>0</v>
      </c>
      <c r="F39" s="9">
        <f t="shared" si="0"/>
        <v>0</v>
      </c>
      <c r="G39" s="69">
        <v>0</v>
      </c>
      <c r="H39" s="9">
        <f t="shared" si="1"/>
        <v>0</v>
      </c>
      <c r="I39" s="10"/>
      <c r="J39" s="9">
        <f t="shared" si="2"/>
        <v>0</v>
      </c>
      <c r="K39" s="11"/>
      <c r="L39" s="9">
        <f t="shared" si="3"/>
        <v>0</v>
      </c>
      <c r="M39" s="10"/>
      <c r="N39" s="9">
        <f t="shared" si="4"/>
        <v>0</v>
      </c>
      <c r="O39" s="10"/>
      <c r="P39" s="9">
        <f t="shared" si="5"/>
        <v>0</v>
      </c>
      <c r="Q39" s="10"/>
      <c r="R39" s="9">
        <f t="shared" si="6"/>
        <v>0</v>
      </c>
      <c r="S39" s="10"/>
      <c r="T39" s="9">
        <f t="shared" si="7"/>
        <v>0</v>
      </c>
      <c r="U39" s="11"/>
      <c r="V39" s="9">
        <f t="shared" si="8"/>
        <v>0</v>
      </c>
      <c r="W39" s="11"/>
      <c r="X39" s="9">
        <f t="shared" si="9"/>
        <v>0</v>
      </c>
      <c r="Y39" s="10"/>
      <c r="Z39" s="9">
        <f t="shared" si="10"/>
        <v>0</v>
      </c>
      <c r="AA39" s="11"/>
      <c r="AB39" s="9">
        <f t="shared" si="11"/>
        <v>0</v>
      </c>
      <c r="AC39" s="11"/>
      <c r="AD39" s="9">
        <f t="shared" si="12"/>
        <v>0</v>
      </c>
      <c r="AE39" s="11"/>
      <c r="AF39" s="9">
        <f t="shared" si="13"/>
        <v>0</v>
      </c>
      <c r="AG39" s="11"/>
      <c r="AH39" s="9">
        <f t="shared" si="18"/>
        <v>0</v>
      </c>
      <c r="AI39" s="11"/>
      <c r="AJ39" s="9">
        <f t="shared" si="14"/>
        <v>0</v>
      </c>
      <c r="AK39" s="11"/>
      <c r="AL39" s="9">
        <f t="shared" si="15"/>
        <v>0</v>
      </c>
      <c r="AM39" s="10"/>
      <c r="AN39" s="12">
        <f t="shared" si="16"/>
        <v>0</v>
      </c>
      <c r="AO39" s="13">
        <f t="shared" si="17"/>
        <v>0</v>
      </c>
    </row>
    <row r="40" spans="1:41" hidden="1" x14ac:dyDescent="0.25">
      <c r="A40" s="14" t="s">
        <v>11</v>
      </c>
      <c r="B40" s="15" t="s">
        <v>53</v>
      </c>
      <c r="C40" s="42" t="s">
        <v>50</v>
      </c>
      <c r="D40" s="56">
        <v>22.32</v>
      </c>
      <c r="E40" s="70">
        <v>0</v>
      </c>
      <c r="F40" s="9">
        <f t="shared" si="0"/>
        <v>0</v>
      </c>
      <c r="G40" s="69">
        <v>0</v>
      </c>
      <c r="H40" s="9">
        <f t="shared" si="1"/>
        <v>0</v>
      </c>
      <c r="I40" s="10"/>
      <c r="J40" s="9">
        <f t="shared" si="2"/>
        <v>0</v>
      </c>
      <c r="K40" s="11"/>
      <c r="L40" s="9">
        <f t="shared" si="3"/>
        <v>0</v>
      </c>
      <c r="M40" s="10"/>
      <c r="N40" s="9">
        <f t="shared" si="4"/>
        <v>0</v>
      </c>
      <c r="O40" s="10"/>
      <c r="P40" s="9">
        <f t="shared" si="5"/>
        <v>0</v>
      </c>
      <c r="Q40" s="10"/>
      <c r="R40" s="9">
        <f t="shared" si="6"/>
        <v>0</v>
      </c>
      <c r="S40" s="10"/>
      <c r="T40" s="9">
        <f t="shared" si="7"/>
        <v>0</v>
      </c>
      <c r="U40" s="11"/>
      <c r="V40" s="9">
        <f t="shared" si="8"/>
        <v>0</v>
      </c>
      <c r="W40" s="11"/>
      <c r="X40" s="9">
        <f t="shared" si="9"/>
        <v>0</v>
      </c>
      <c r="Y40" s="10"/>
      <c r="Z40" s="9">
        <f t="shared" si="10"/>
        <v>0</v>
      </c>
      <c r="AA40" s="11"/>
      <c r="AB40" s="9">
        <f t="shared" si="11"/>
        <v>0</v>
      </c>
      <c r="AC40" s="11"/>
      <c r="AD40" s="9">
        <f t="shared" si="12"/>
        <v>0</v>
      </c>
      <c r="AE40" s="11"/>
      <c r="AF40" s="9">
        <f t="shared" si="13"/>
        <v>0</v>
      </c>
      <c r="AG40" s="11"/>
      <c r="AH40" s="9">
        <f t="shared" si="18"/>
        <v>0</v>
      </c>
      <c r="AI40" s="11"/>
      <c r="AJ40" s="9">
        <f t="shared" si="14"/>
        <v>0</v>
      </c>
      <c r="AK40" s="11"/>
      <c r="AL40" s="9">
        <f t="shared" si="15"/>
        <v>0</v>
      </c>
      <c r="AM40" s="10"/>
      <c r="AN40" s="12">
        <f t="shared" si="16"/>
        <v>0</v>
      </c>
      <c r="AO40" s="13">
        <f t="shared" si="17"/>
        <v>0</v>
      </c>
    </row>
    <row r="41" spans="1:41" hidden="1" x14ac:dyDescent="0.25">
      <c r="A41" s="14" t="s">
        <v>11</v>
      </c>
      <c r="B41" s="15" t="s">
        <v>54</v>
      </c>
      <c r="C41" s="42" t="s">
        <v>50</v>
      </c>
      <c r="D41" s="56">
        <v>22.32</v>
      </c>
      <c r="E41" s="70">
        <v>0</v>
      </c>
      <c r="F41" s="9">
        <f t="shared" si="0"/>
        <v>0</v>
      </c>
      <c r="G41" s="69">
        <v>0</v>
      </c>
      <c r="H41" s="9">
        <f t="shared" si="1"/>
        <v>0</v>
      </c>
      <c r="I41" s="10"/>
      <c r="J41" s="9">
        <f t="shared" si="2"/>
        <v>0</v>
      </c>
      <c r="K41" s="11"/>
      <c r="L41" s="9">
        <f t="shared" si="3"/>
        <v>0</v>
      </c>
      <c r="M41" s="10"/>
      <c r="N41" s="9">
        <f t="shared" si="4"/>
        <v>0</v>
      </c>
      <c r="O41" s="10"/>
      <c r="P41" s="9">
        <f t="shared" si="5"/>
        <v>0</v>
      </c>
      <c r="Q41" s="10"/>
      <c r="R41" s="9">
        <f t="shared" si="6"/>
        <v>0</v>
      </c>
      <c r="S41" s="10"/>
      <c r="T41" s="9">
        <f t="shared" si="7"/>
        <v>0</v>
      </c>
      <c r="U41" s="11"/>
      <c r="V41" s="9">
        <f t="shared" si="8"/>
        <v>0</v>
      </c>
      <c r="W41" s="11"/>
      <c r="X41" s="9">
        <f t="shared" si="9"/>
        <v>0</v>
      </c>
      <c r="Y41" s="10"/>
      <c r="Z41" s="9">
        <f t="shared" si="10"/>
        <v>0</v>
      </c>
      <c r="AA41" s="11"/>
      <c r="AB41" s="9">
        <f t="shared" si="11"/>
        <v>0</v>
      </c>
      <c r="AC41" s="11"/>
      <c r="AD41" s="9">
        <f t="shared" si="12"/>
        <v>0</v>
      </c>
      <c r="AE41" s="11"/>
      <c r="AF41" s="9">
        <f t="shared" si="13"/>
        <v>0</v>
      </c>
      <c r="AG41" s="11"/>
      <c r="AH41" s="9">
        <f t="shared" si="18"/>
        <v>0</v>
      </c>
      <c r="AI41" s="11"/>
      <c r="AJ41" s="9">
        <f t="shared" si="14"/>
        <v>0</v>
      </c>
      <c r="AK41" s="11"/>
      <c r="AL41" s="9">
        <f t="shared" si="15"/>
        <v>0</v>
      </c>
      <c r="AM41" s="10"/>
      <c r="AN41" s="12">
        <f t="shared" si="16"/>
        <v>0</v>
      </c>
      <c r="AO41" s="13">
        <f t="shared" si="17"/>
        <v>0</v>
      </c>
    </row>
    <row r="42" spans="1:41" hidden="1" x14ac:dyDescent="0.25">
      <c r="A42" s="14" t="s">
        <v>11</v>
      </c>
      <c r="B42" s="15" t="s">
        <v>55</v>
      </c>
      <c r="C42" s="42" t="s">
        <v>50</v>
      </c>
      <c r="D42" s="56">
        <v>22.32</v>
      </c>
      <c r="E42" s="70">
        <v>0</v>
      </c>
      <c r="F42" s="9">
        <f t="shared" si="0"/>
        <v>0</v>
      </c>
      <c r="G42" s="69">
        <v>0</v>
      </c>
      <c r="H42" s="9">
        <f t="shared" si="1"/>
        <v>0</v>
      </c>
      <c r="I42" s="10"/>
      <c r="J42" s="9">
        <f t="shared" si="2"/>
        <v>0</v>
      </c>
      <c r="K42" s="11"/>
      <c r="L42" s="9">
        <f t="shared" si="3"/>
        <v>0</v>
      </c>
      <c r="M42" s="10"/>
      <c r="N42" s="9">
        <f t="shared" si="4"/>
        <v>0</v>
      </c>
      <c r="O42" s="10"/>
      <c r="P42" s="9">
        <f t="shared" si="5"/>
        <v>0</v>
      </c>
      <c r="Q42" s="10"/>
      <c r="R42" s="9">
        <f t="shared" si="6"/>
        <v>0</v>
      </c>
      <c r="S42" s="10"/>
      <c r="T42" s="9">
        <f t="shared" si="7"/>
        <v>0</v>
      </c>
      <c r="U42" s="11"/>
      <c r="V42" s="9">
        <f t="shared" si="8"/>
        <v>0</v>
      </c>
      <c r="W42" s="11"/>
      <c r="X42" s="9">
        <f t="shared" si="9"/>
        <v>0</v>
      </c>
      <c r="Y42" s="10"/>
      <c r="Z42" s="9">
        <f t="shared" si="10"/>
        <v>0</v>
      </c>
      <c r="AA42" s="11"/>
      <c r="AB42" s="9">
        <f t="shared" si="11"/>
        <v>0</v>
      </c>
      <c r="AC42" s="11"/>
      <c r="AD42" s="9">
        <f t="shared" si="12"/>
        <v>0</v>
      </c>
      <c r="AE42" s="11"/>
      <c r="AF42" s="9">
        <f t="shared" si="13"/>
        <v>0</v>
      </c>
      <c r="AG42" s="11"/>
      <c r="AH42" s="9">
        <f t="shared" si="18"/>
        <v>0</v>
      </c>
      <c r="AI42" s="11"/>
      <c r="AJ42" s="9">
        <f t="shared" si="14"/>
        <v>0</v>
      </c>
      <c r="AK42" s="11"/>
      <c r="AL42" s="9">
        <f t="shared" si="15"/>
        <v>0</v>
      </c>
      <c r="AM42" s="10"/>
      <c r="AN42" s="12">
        <f t="shared" si="16"/>
        <v>0</v>
      </c>
      <c r="AO42" s="13">
        <f t="shared" si="17"/>
        <v>0</v>
      </c>
    </row>
    <row r="43" spans="1:41" hidden="1" x14ac:dyDescent="0.25">
      <c r="A43" s="14" t="s">
        <v>11</v>
      </c>
      <c r="B43" s="15" t="s">
        <v>56</v>
      </c>
      <c r="C43" s="42" t="s">
        <v>50</v>
      </c>
      <c r="D43" s="56">
        <v>22.32</v>
      </c>
      <c r="E43" s="70">
        <v>0</v>
      </c>
      <c r="F43" s="9">
        <f t="shared" si="0"/>
        <v>0</v>
      </c>
      <c r="G43" s="69">
        <v>0</v>
      </c>
      <c r="H43" s="9">
        <f t="shared" si="1"/>
        <v>0</v>
      </c>
      <c r="I43" s="10"/>
      <c r="J43" s="9">
        <f t="shared" si="2"/>
        <v>0</v>
      </c>
      <c r="K43" s="11"/>
      <c r="L43" s="9">
        <f t="shared" si="3"/>
        <v>0</v>
      </c>
      <c r="M43" s="10"/>
      <c r="N43" s="9">
        <f t="shared" si="4"/>
        <v>0</v>
      </c>
      <c r="O43" s="10"/>
      <c r="P43" s="9">
        <f t="shared" si="5"/>
        <v>0</v>
      </c>
      <c r="Q43" s="10"/>
      <c r="R43" s="9">
        <f t="shared" si="6"/>
        <v>0</v>
      </c>
      <c r="S43" s="10"/>
      <c r="T43" s="9">
        <f t="shared" si="7"/>
        <v>0</v>
      </c>
      <c r="U43" s="11"/>
      <c r="V43" s="9">
        <f t="shared" si="8"/>
        <v>0</v>
      </c>
      <c r="W43" s="11"/>
      <c r="X43" s="9">
        <f t="shared" si="9"/>
        <v>0</v>
      </c>
      <c r="Y43" s="10"/>
      <c r="Z43" s="9">
        <f t="shared" si="10"/>
        <v>0</v>
      </c>
      <c r="AA43" s="11"/>
      <c r="AB43" s="9">
        <f t="shared" si="11"/>
        <v>0</v>
      </c>
      <c r="AC43" s="11"/>
      <c r="AD43" s="9">
        <f t="shared" si="12"/>
        <v>0</v>
      </c>
      <c r="AE43" s="11"/>
      <c r="AF43" s="9">
        <f t="shared" si="13"/>
        <v>0</v>
      </c>
      <c r="AG43" s="11"/>
      <c r="AH43" s="9">
        <f t="shared" si="18"/>
        <v>0</v>
      </c>
      <c r="AI43" s="11"/>
      <c r="AJ43" s="9">
        <f t="shared" si="14"/>
        <v>0</v>
      </c>
      <c r="AK43" s="11"/>
      <c r="AL43" s="9">
        <f t="shared" si="15"/>
        <v>0</v>
      </c>
      <c r="AM43" s="10"/>
      <c r="AN43" s="12">
        <f t="shared" si="16"/>
        <v>0</v>
      </c>
      <c r="AO43" s="13">
        <f t="shared" si="17"/>
        <v>0</v>
      </c>
    </row>
    <row r="44" spans="1:41" hidden="1" x14ac:dyDescent="0.25">
      <c r="A44" s="14" t="s">
        <v>11</v>
      </c>
      <c r="B44" s="15" t="s">
        <v>57</v>
      </c>
      <c r="C44" s="42" t="s">
        <v>50</v>
      </c>
      <c r="D44" s="56">
        <v>22.32</v>
      </c>
      <c r="E44" s="70">
        <v>0</v>
      </c>
      <c r="F44" s="9">
        <f t="shared" si="0"/>
        <v>0</v>
      </c>
      <c r="G44" s="69">
        <v>0</v>
      </c>
      <c r="H44" s="9">
        <f t="shared" si="1"/>
        <v>0</v>
      </c>
      <c r="I44" s="10"/>
      <c r="J44" s="9">
        <f t="shared" si="2"/>
        <v>0</v>
      </c>
      <c r="K44" s="11"/>
      <c r="L44" s="9">
        <f t="shared" si="3"/>
        <v>0</v>
      </c>
      <c r="M44" s="10"/>
      <c r="N44" s="9">
        <f t="shared" si="4"/>
        <v>0</v>
      </c>
      <c r="O44" s="10"/>
      <c r="P44" s="9">
        <f t="shared" si="5"/>
        <v>0</v>
      </c>
      <c r="Q44" s="10"/>
      <c r="R44" s="9">
        <f t="shared" si="6"/>
        <v>0</v>
      </c>
      <c r="S44" s="10"/>
      <c r="T44" s="9">
        <f t="shared" si="7"/>
        <v>0</v>
      </c>
      <c r="U44" s="11"/>
      <c r="V44" s="9">
        <f t="shared" si="8"/>
        <v>0</v>
      </c>
      <c r="W44" s="11"/>
      <c r="X44" s="9">
        <f t="shared" si="9"/>
        <v>0</v>
      </c>
      <c r="Y44" s="10"/>
      <c r="Z44" s="9">
        <f t="shared" si="10"/>
        <v>0</v>
      </c>
      <c r="AA44" s="11"/>
      <c r="AB44" s="9">
        <f t="shared" si="11"/>
        <v>0</v>
      </c>
      <c r="AC44" s="11"/>
      <c r="AD44" s="9">
        <f t="shared" si="12"/>
        <v>0</v>
      </c>
      <c r="AE44" s="11"/>
      <c r="AF44" s="9">
        <f t="shared" si="13"/>
        <v>0</v>
      </c>
      <c r="AG44" s="11"/>
      <c r="AH44" s="9">
        <f t="shared" si="18"/>
        <v>0</v>
      </c>
      <c r="AI44" s="11"/>
      <c r="AJ44" s="9">
        <f t="shared" si="14"/>
        <v>0</v>
      </c>
      <c r="AK44" s="11"/>
      <c r="AL44" s="9">
        <f t="shared" si="15"/>
        <v>0</v>
      </c>
      <c r="AM44" s="10"/>
      <c r="AN44" s="12">
        <f t="shared" si="16"/>
        <v>0</v>
      </c>
      <c r="AO44" s="13">
        <f t="shared" si="17"/>
        <v>0</v>
      </c>
    </row>
    <row r="45" spans="1:41" hidden="1" x14ac:dyDescent="0.25">
      <c r="A45" s="14" t="s">
        <v>11</v>
      </c>
      <c r="B45" s="15" t="s">
        <v>58</v>
      </c>
      <c r="C45" s="42" t="s">
        <v>50</v>
      </c>
      <c r="D45" s="56">
        <v>22.32</v>
      </c>
      <c r="E45" s="70">
        <v>0</v>
      </c>
      <c r="F45" s="9">
        <f t="shared" si="0"/>
        <v>0</v>
      </c>
      <c r="G45" s="69">
        <v>0</v>
      </c>
      <c r="H45" s="9">
        <f t="shared" si="1"/>
        <v>0</v>
      </c>
      <c r="I45" s="10"/>
      <c r="J45" s="9">
        <f t="shared" si="2"/>
        <v>0</v>
      </c>
      <c r="K45" s="11"/>
      <c r="L45" s="9">
        <f t="shared" si="3"/>
        <v>0</v>
      </c>
      <c r="M45" s="10"/>
      <c r="N45" s="9">
        <f t="shared" si="4"/>
        <v>0</v>
      </c>
      <c r="O45" s="10"/>
      <c r="P45" s="9">
        <f t="shared" si="5"/>
        <v>0</v>
      </c>
      <c r="Q45" s="10"/>
      <c r="R45" s="9">
        <f t="shared" si="6"/>
        <v>0</v>
      </c>
      <c r="S45" s="10"/>
      <c r="T45" s="9">
        <f t="shared" si="7"/>
        <v>0</v>
      </c>
      <c r="U45" s="11"/>
      <c r="V45" s="9">
        <f t="shared" si="8"/>
        <v>0</v>
      </c>
      <c r="W45" s="11"/>
      <c r="X45" s="9">
        <f t="shared" si="9"/>
        <v>0</v>
      </c>
      <c r="Y45" s="10"/>
      <c r="Z45" s="9">
        <f t="shared" si="10"/>
        <v>0</v>
      </c>
      <c r="AA45" s="11"/>
      <c r="AB45" s="9">
        <f t="shared" si="11"/>
        <v>0</v>
      </c>
      <c r="AC45" s="11"/>
      <c r="AD45" s="9">
        <f t="shared" si="12"/>
        <v>0</v>
      </c>
      <c r="AE45" s="11"/>
      <c r="AF45" s="9">
        <f t="shared" si="13"/>
        <v>0</v>
      </c>
      <c r="AG45" s="11"/>
      <c r="AH45" s="9">
        <f t="shared" si="18"/>
        <v>0</v>
      </c>
      <c r="AI45" s="11"/>
      <c r="AJ45" s="9">
        <f t="shared" si="14"/>
        <v>0</v>
      </c>
      <c r="AK45" s="11"/>
      <c r="AL45" s="9">
        <f t="shared" si="15"/>
        <v>0</v>
      </c>
      <c r="AM45" s="10"/>
      <c r="AN45" s="12">
        <f t="shared" si="16"/>
        <v>0</v>
      </c>
      <c r="AO45" s="13">
        <f t="shared" si="17"/>
        <v>0</v>
      </c>
    </row>
    <row r="46" spans="1:41" hidden="1" x14ac:dyDescent="0.25">
      <c r="A46" s="14" t="s">
        <v>11</v>
      </c>
      <c r="B46" s="15" t="s">
        <v>59</v>
      </c>
      <c r="C46" s="42" t="s">
        <v>50</v>
      </c>
      <c r="D46" s="56">
        <v>22.32</v>
      </c>
      <c r="E46" s="70">
        <v>0</v>
      </c>
      <c r="F46" s="9">
        <f t="shared" si="0"/>
        <v>0</v>
      </c>
      <c r="G46" s="69">
        <v>0</v>
      </c>
      <c r="H46" s="9">
        <f t="shared" si="1"/>
        <v>0</v>
      </c>
      <c r="I46" s="10"/>
      <c r="J46" s="9">
        <f t="shared" si="2"/>
        <v>0</v>
      </c>
      <c r="K46" s="11"/>
      <c r="L46" s="9">
        <f t="shared" si="3"/>
        <v>0</v>
      </c>
      <c r="M46" s="10"/>
      <c r="N46" s="9">
        <f t="shared" si="4"/>
        <v>0</v>
      </c>
      <c r="O46" s="10"/>
      <c r="P46" s="9">
        <f t="shared" si="5"/>
        <v>0</v>
      </c>
      <c r="Q46" s="10"/>
      <c r="R46" s="9">
        <f t="shared" si="6"/>
        <v>0</v>
      </c>
      <c r="S46" s="10"/>
      <c r="T46" s="9">
        <f t="shared" si="7"/>
        <v>0</v>
      </c>
      <c r="U46" s="11"/>
      <c r="V46" s="9">
        <f t="shared" si="8"/>
        <v>0</v>
      </c>
      <c r="W46" s="11"/>
      <c r="X46" s="9">
        <f t="shared" si="9"/>
        <v>0</v>
      </c>
      <c r="Y46" s="10"/>
      <c r="Z46" s="9">
        <f t="shared" si="10"/>
        <v>0</v>
      </c>
      <c r="AA46" s="11"/>
      <c r="AB46" s="9">
        <f t="shared" si="11"/>
        <v>0</v>
      </c>
      <c r="AC46" s="11"/>
      <c r="AD46" s="9">
        <f t="shared" si="12"/>
        <v>0</v>
      </c>
      <c r="AE46" s="11"/>
      <c r="AF46" s="9">
        <f t="shared" si="13"/>
        <v>0</v>
      </c>
      <c r="AG46" s="11"/>
      <c r="AH46" s="9">
        <f t="shared" si="18"/>
        <v>0</v>
      </c>
      <c r="AI46" s="11"/>
      <c r="AJ46" s="9">
        <f t="shared" si="14"/>
        <v>0</v>
      </c>
      <c r="AK46" s="11"/>
      <c r="AL46" s="9">
        <f t="shared" si="15"/>
        <v>0</v>
      </c>
      <c r="AM46" s="10"/>
      <c r="AN46" s="12">
        <f t="shared" si="16"/>
        <v>0</v>
      </c>
      <c r="AO46" s="13">
        <f t="shared" si="17"/>
        <v>0</v>
      </c>
    </row>
    <row r="47" spans="1:41" hidden="1" x14ac:dyDescent="0.25">
      <c r="A47" s="14" t="s">
        <v>11</v>
      </c>
      <c r="B47" s="15" t="s">
        <v>60</v>
      </c>
      <c r="C47" s="42" t="s">
        <v>50</v>
      </c>
      <c r="D47" s="56">
        <v>22.32</v>
      </c>
      <c r="E47" s="70">
        <v>0</v>
      </c>
      <c r="F47" s="9">
        <f t="shared" si="0"/>
        <v>0</v>
      </c>
      <c r="G47" s="69">
        <v>0</v>
      </c>
      <c r="H47" s="9">
        <f t="shared" si="1"/>
        <v>0</v>
      </c>
      <c r="I47" s="10"/>
      <c r="J47" s="9">
        <f t="shared" si="2"/>
        <v>0</v>
      </c>
      <c r="K47" s="11"/>
      <c r="L47" s="9">
        <f t="shared" si="3"/>
        <v>0</v>
      </c>
      <c r="M47" s="10"/>
      <c r="N47" s="9">
        <f t="shared" si="4"/>
        <v>0</v>
      </c>
      <c r="O47" s="10"/>
      <c r="P47" s="9">
        <f t="shared" si="5"/>
        <v>0</v>
      </c>
      <c r="Q47" s="10"/>
      <c r="R47" s="9">
        <f t="shared" si="6"/>
        <v>0</v>
      </c>
      <c r="S47" s="10"/>
      <c r="T47" s="9">
        <f t="shared" si="7"/>
        <v>0</v>
      </c>
      <c r="U47" s="11"/>
      <c r="V47" s="9">
        <f t="shared" si="8"/>
        <v>0</v>
      </c>
      <c r="W47" s="11"/>
      <c r="X47" s="9">
        <f t="shared" si="9"/>
        <v>0</v>
      </c>
      <c r="Y47" s="10"/>
      <c r="Z47" s="9">
        <f t="shared" si="10"/>
        <v>0</v>
      </c>
      <c r="AA47" s="11"/>
      <c r="AB47" s="9">
        <f t="shared" si="11"/>
        <v>0</v>
      </c>
      <c r="AC47" s="11"/>
      <c r="AD47" s="9">
        <f t="shared" si="12"/>
        <v>0</v>
      </c>
      <c r="AE47" s="11"/>
      <c r="AF47" s="9">
        <f t="shared" si="13"/>
        <v>0</v>
      </c>
      <c r="AG47" s="11"/>
      <c r="AH47" s="9">
        <f t="shared" si="18"/>
        <v>0</v>
      </c>
      <c r="AI47" s="11"/>
      <c r="AJ47" s="9">
        <f t="shared" si="14"/>
        <v>0</v>
      </c>
      <c r="AK47" s="11"/>
      <c r="AL47" s="9">
        <f t="shared" si="15"/>
        <v>0</v>
      </c>
      <c r="AM47" s="10"/>
      <c r="AN47" s="12">
        <f t="shared" si="16"/>
        <v>0</v>
      </c>
      <c r="AO47" s="13">
        <f t="shared" si="17"/>
        <v>0</v>
      </c>
    </row>
    <row r="48" spans="1:41" hidden="1" x14ac:dyDescent="0.25">
      <c r="A48" s="14" t="s">
        <v>11</v>
      </c>
      <c r="B48" s="15" t="s">
        <v>399</v>
      </c>
      <c r="C48" s="42" t="s">
        <v>50</v>
      </c>
      <c r="D48" s="56">
        <v>23.32</v>
      </c>
      <c r="E48" s="70">
        <v>0</v>
      </c>
      <c r="F48" s="9">
        <f t="shared" si="0"/>
        <v>0</v>
      </c>
      <c r="G48" s="69">
        <v>0</v>
      </c>
      <c r="H48" s="9">
        <f t="shared" si="1"/>
        <v>0</v>
      </c>
      <c r="I48" s="10"/>
      <c r="J48" s="9">
        <f t="shared" si="2"/>
        <v>0</v>
      </c>
      <c r="K48" s="11"/>
      <c r="L48" s="9">
        <f t="shared" si="3"/>
        <v>0</v>
      </c>
      <c r="M48" s="10"/>
      <c r="N48" s="9">
        <f t="shared" si="4"/>
        <v>0</v>
      </c>
      <c r="O48" s="10"/>
      <c r="P48" s="9">
        <f t="shared" si="5"/>
        <v>0</v>
      </c>
      <c r="Q48" s="10"/>
      <c r="R48" s="9">
        <f t="shared" si="6"/>
        <v>0</v>
      </c>
      <c r="S48" s="10"/>
      <c r="T48" s="9">
        <f t="shared" si="7"/>
        <v>0</v>
      </c>
      <c r="U48" s="11"/>
      <c r="V48" s="9">
        <f t="shared" si="8"/>
        <v>0</v>
      </c>
      <c r="W48" s="11"/>
      <c r="X48" s="9">
        <f t="shared" si="9"/>
        <v>0</v>
      </c>
      <c r="Y48" s="10"/>
      <c r="Z48" s="9">
        <f t="shared" si="10"/>
        <v>0</v>
      </c>
      <c r="AA48" s="11"/>
      <c r="AB48" s="9">
        <f t="shared" si="11"/>
        <v>0</v>
      </c>
      <c r="AC48" s="11"/>
      <c r="AD48" s="9">
        <f t="shared" si="12"/>
        <v>0</v>
      </c>
      <c r="AE48" s="11"/>
      <c r="AF48" s="9">
        <f t="shared" si="13"/>
        <v>0</v>
      </c>
      <c r="AG48" s="11"/>
      <c r="AH48" s="9">
        <f t="shared" si="18"/>
        <v>0</v>
      </c>
      <c r="AI48" s="11"/>
      <c r="AJ48" s="9">
        <f t="shared" si="14"/>
        <v>0</v>
      </c>
      <c r="AK48" s="11"/>
      <c r="AL48" s="9">
        <f t="shared" si="15"/>
        <v>0</v>
      </c>
      <c r="AM48" s="10"/>
      <c r="AN48" s="12">
        <f t="shared" si="16"/>
        <v>0</v>
      </c>
      <c r="AO48" s="13">
        <f t="shared" si="17"/>
        <v>0</v>
      </c>
    </row>
    <row r="49" spans="1:41" hidden="1" x14ac:dyDescent="0.25">
      <c r="A49" s="14" t="s">
        <v>11</v>
      </c>
      <c r="B49" s="15" t="s">
        <v>61</v>
      </c>
      <c r="C49" s="42" t="s">
        <v>50</v>
      </c>
      <c r="D49" s="56">
        <v>22.32</v>
      </c>
      <c r="E49" s="70">
        <v>0</v>
      </c>
      <c r="F49" s="9">
        <f t="shared" si="0"/>
        <v>0</v>
      </c>
      <c r="G49" s="69">
        <v>0</v>
      </c>
      <c r="H49" s="9">
        <f t="shared" si="1"/>
        <v>0</v>
      </c>
      <c r="I49" s="10"/>
      <c r="J49" s="9">
        <f t="shared" si="2"/>
        <v>0</v>
      </c>
      <c r="K49" s="11"/>
      <c r="L49" s="9">
        <f t="shared" si="3"/>
        <v>0</v>
      </c>
      <c r="M49" s="10"/>
      <c r="N49" s="9">
        <f t="shared" si="4"/>
        <v>0</v>
      </c>
      <c r="O49" s="10"/>
      <c r="P49" s="9">
        <f t="shared" si="5"/>
        <v>0</v>
      </c>
      <c r="Q49" s="10"/>
      <c r="R49" s="9">
        <f t="shared" si="6"/>
        <v>0</v>
      </c>
      <c r="S49" s="10"/>
      <c r="T49" s="9">
        <f t="shared" si="7"/>
        <v>0</v>
      </c>
      <c r="U49" s="11"/>
      <c r="V49" s="9">
        <f t="shared" si="8"/>
        <v>0</v>
      </c>
      <c r="W49" s="11"/>
      <c r="X49" s="9">
        <f t="shared" si="9"/>
        <v>0</v>
      </c>
      <c r="Y49" s="10"/>
      <c r="Z49" s="9">
        <f t="shared" si="10"/>
        <v>0</v>
      </c>
      <c r="AA49" s="11"/>
      <c r="AB49" s="9">
        <f t="shared" si="11"/>
        <v>0</v>
      </c>
      <c r="AC49" s="11"/>
      <c r="AD49" s="9">
        <f t="shared" si="12"/>
        <v>0</v>
      </c>
      <c r="AE49" s="11"/>
      <c r="AF49" s="9">
        <f t="shared" si="13"/>
        <v>0</v>
      </c>
      <c r="AG49" s="11"/>
      <c r="AH49" s="9">
        <f t="shared" si="18"/>
        <v>0</v>
      </c>
      <c r="AI49" s="11"/>
      <c r="AJ49" s="9">
        <f t="shared" si="14"/>
        <v>0</v>
      </c>
      <c r="AK49" s="11"/>
      <c r="AL49" s="9">
        <f t="shared" si="15"/>
        <v>0</v>
      </c>
      <c r="AM49" s="10"/>
      <c r="AN49" s="12">
        <f t="shared" si="16"/>
        <v>0</v>
      </c>
      <c r="AO49" s="13">
        <f t="shared" si="17"/>
        <v>0</v>
      </c>
    </row>
    <row r="50" spans="1:41" hidden="1" x14ac:dyDescent="0.25">
      <c r="A50" s="14" t="s">
        <v>11</v>
      </c>
      <c r="B50" s="15" t="s">
        <v>62</v>
      </c>
      <c r="C50" s="42" t="s">
        <v>50</v>
      </c>
      <c r="D50" s="56">
        <v>22.32</v>
      </c>
      <c r="E50" s="70">
        <v>0</v>
      </c>
      <c r="F50" s="9">
        <f t="shared" si="0"/>
        <v>0</v>
      </c>
      <c r="G50" s="69">
        <v>0</v>
      </c>
      <c r="H50" s="9">
        <f t="shared" si="1"/>
        <v>0</v>
      </c>
      <c r="I50" s="10"/>
      <c r="J50" s="9">
        <f t="shared" si="2"/>
        <v>0</v>
      </c>
      <c r="K50" s="11"/>
      <c r="L50" s="9">
        <f t="shared" si="3"/>
        <v>0</v>
      </c>
      <c r="M50" s="10"/>
      <c r="N50" s="9">
        <f t="shared" si="4"/>
        <v>0</v>
      </c>
      <c r="O50" s="10"/>
      <c r="P50" s="9">
        <f t="shared" si="5"/>
        <v>0</v>
      </c>
      <c r="Q50" s="10"/>
      <c r="R50" s="9">
        <f t="shared" si="6"/>
        <v>0</v>
      </c>
      <c r="S50" s="10"/>
      <c r="T50" s="9">
        <f t="shared" si="7"/>
        <v>0</v>
      </c>
      <c r="U50" s="11"/>
      <c r="V50" s="9">
        <f t="shared" si="8"/>
        <v>0</v>
      </c>
      <c r="W50" s="11"/>
      <c r="X50" s="9">
        <f t="shared" si="9"/>
        <v>0</v>
      </c>
      <c r="Y50" s="10"/>
      <c r="Z50" s="9">
        <f t="shared" si="10"/>
        <v>0</v>
      </c>
      <c r="AA50" s="11"/>
      <c r="AB50" s="9">
        <f t="shared" si="11"/>
        <v>0</v>
      </c>
      <c r="AC50" s="11"/>
      <c r="AD50" s="9">
        <f t="shared" si="12"/>
        <v>0</v>
      </c>
      <c r="AE50" s="11"/>
      <c r="AF50" s="9">
        <f t="shared" si="13"/>
        <v>0</v>
      </c>
      <c r="AG50" s="11"/>
      <c r="AH50" s="9">
        <f t="shared" si="18"/>
        <v>0</v>
      </c>
      <c r="AI50" s="11"/>
      <c r="AJ50" s="9">
        <f t="shared" si="14"/>
        <v>0</v>
      </c>
      <c r="AK50" s="11"/>
      <c r="AL50" s="9">
        <f t="shared" si="15"/>
        <v>0</v>
      </c>
      <c r="AM50" s="10"/>
      <c r="AN50" s="12">
        <f t="shared" si="16"/>
        <v>0</v>
      </c>
      <c r="AO50" s="13">
        <f t="shared" si="17"/>
        <v>0</v>
      </c>
    </row>
    <row r="51" spans="1:41" hidden="1" x14ac:dyDescent="0.25">
      <c r="A51" s="14" t="s">
        <v>11</v>
      </c>
      <c r="B51" s="15" t="s">
        <v>400</v>
      </c>
      <c r="C51" s="42" t="s">
        <v>50</v>
      </c>
      <c r="D51" s="56">
        <v>23.32</v>
      </c>
      <c r="E51" s="70">
        <v>0</v>
      </c>
      <c r="F51" s="9">
        <f t="shared" si="0"/>
        <v>0</v>
      </c>
      <c r="G51" s="69">
        <v>0</v>
      </c>
      <c r="H51" s="9">
        <f t="shared" si="1"/>
        <v>0</v>
      </c>
      <c r="I51" s="10"/>
      <c r="J51" s="9">
        <f t="shared" si="2"/>
        <v>0</v>
      </c>
      <c r="K51" s="11"/>
      <c r="L51" s="9">
        <f t="shared" si="3"/>
        <v>0</v>
      </c>
      <c r="M51" s="10"/>
      <c r="N51" s="9">
        <f t="shared" si="4"/>
        <v>0</v>
      </c>
      <c r="O51" s="10"/>
      <c r="P51" s="9">
        <f t="shared" si="5"/>
        <v>0</v>
      </c>
      <c r="Q51" s="10"/>
      <c r="R51" s="9">
        <f t="shared" si="6"/>
        <v>0</v>
      </c>
      <c r="S51" s="10"/>
      <c r="T51" s="9">
        <f t="shared" si="7"/>
        <v>0</v>
      </c>
      <c r="U51" s="11"/>
      <c r="V51" s="9">
        <f t="shared" si="8"/>
        <v>0</v>
      </c>
      <c r="W51" s="11"/>
      <c r="X51" s="9">
        <f t="shared" si="9"/>
        <v>0</v>
      </c>
      <c r="Y51" s="10"/>
      <c r="Z51" s="9">
        <f t="shared" si="10"/>
        <v>0</v>
      </c>
      <c r="AA51" s="11"/>
      <c r="AB51" s="9">
        <f t="shared" si="11"/>
        <v>0</v>
      </c>
      <c r="AC51" s="11"/>
      <c r="AD51" s="9">
        <f t="shared" si="12"/>
        <v>0</v>
      </c>
      <c r="AE51" s="11"/>
      <c r="AF51" s="9">
        <f t="shared" si="13"/>
        <v>0</v>
      </c>
      <c r="AG51" s="11"/>
      <c r="AH51" s="9">
        <f t="shared" si="18"/>
        <v>0</v>
      </c>
      <c r="AI51" s="11"/>
      <c r="AJ51" s="9">
        <f t="shared" si="14"/>
        <v>0</v>
      </c>
      <c r="AK51" s="11"/>
      <c r="AL51" s="9">
        <f t="shared" si="15"/>
        <v>0</v>
      </c>
      <c r="AM51" s="10"/>
      <c r="AN51" s="12">
        <f t="shared" si="16"/>
        <v>0</v>
      </c>
      <c r="AO51" s="13">
        <f t="shared" si="17"/>
        <v>0</v>
      </c>
    </row>
    <row r="52" spans="1:41" hidden="1" x14ac:dyDescent="0.25">
      <c r="A52" s="14" t="s">
        <v>11</v>
      </c>
      <c r="B52" s="15" t="s">
        <v>63</v>
      </c>
      <c r="C52" s="42" t="s">
        <v>50</v>
      </c>
      <c r="D52" s="56">
        <v>22.32</v>
      </c>
      <c r="E52" s="70">
        <v>0</v>
      </c>
      <c r="F52" s="9">
        <f t="shared" si="0"/>
        <v>0</v>
      </c>
      <c r="G52" s="69">
        <v>0</v>
      </c>
      <c r="H52" s="9">
        <f t="shared" si="1"/>
        <v>0</v>
      </c>
      <c r="I52" s="10"/>
      <c r="J52" s="9">
        <f t="shared" si="2"/>
        <v>0</v>
      </c>
      <c r="K52" s="11"/>
      <c r="L52" s="9">
        <f t="shared" si="3"/>
        <v>0</v>
      </c>
      <c r="M52" s="10"/>
      <c r="N52" s="9">
        <f t="shared" si="4"/>
        <v>0</v>
      </c>
      <c r="O52" s="10"/>
      <c r="P52" s="9">
        <f t="shared" si="5"/>
        <v>0</v>
      </c>
      <c r="Q52" s="10"/>
      <c r="R52" s="9">
        <f t="shared" si="6"/>
        <v>0</v>
      </c>
      <c r="S52" s="10"/>
      <c r="T52" s="9">
        <f t="shared" si="7"/>
        <v>0</v>
      </c>
      <c r="U52" s="11"/>
      <c r="V52" s="9">
        <f t="shared" si="8"/>
        <v>0</v>
      </c>
      <c r="W52" s="11"/>
      <c r="X52" s="9">
        <f t="shared" si="9"/>
        <v>0</v>
      </c>
      <c r="Y52" s="10"/>
      <c r="Z52" s="9">
        <f t="shared" si="10"/>
        <v>0</v>
      </c>
      <c r="AA52" s="11"/>
      <c r="AB52" s="9">
        <f t="shared" si="11"/>
        <v>0</v>
      </c>
      <c r="AC52" s="11"/>
      <c r="AD52" s="9">
        <f t="shared" si="12"/>
        <v>0</v>
      </c>
      <c r="AE52" s="11"/>
      <c r="AF52" s="9">
        <f t="shared" si="13"/>
        <v>0</v>
      </c>
      <c r="AG52" s="11"/>
      <c r="AH52" s="9">
        <f t="shared" si="18"/>
        <v>0</v>
      </c>
      <c r="AI52" s="11"/>
      <c r="AJ52" s="9">
        <f t="shared" si="14"/>
        <v>0</v>
      </c>
      <c r="AK52" s="11"/>
      <c r="AL52" s="9">
        <f t="shared" si="15"/>
        <v>0</v>
      </c>
      <c r="AM52" s="10"/>
      <c r="AN52" s="12">
        <f t="shared" si="16"/>
        <v>0</v>
      </c>
      <c r="AO52" s="13">
        <f t="shared" si="17"/>
        <v>0</v>
      </c>
    </row>
    <row r="53" spans="1:41" hidden="1" x14ac:dyDescent="0.25">
      <c r="A53" s="14" t="s">
        <v>11</v>
      </c>
      <c r="B53" s="15" t="s">
        <v>64</v>
      </c>
      <c r="C53" s="42" t="s">
        <v>65</v>
      </c>
      <c r="D53" s="56">
        <v>271.77999999999997</v>
      </c>
      <c r="E53" s="70">
        <v>0</v>
      </c>
      <c r="F53" s="9">
        <f t="shared" si="0"/>
        <v>0</v>
      </c>
      <c r="G53" s="69">
        <v>0</v>
      </c>
      <c r="H53" s="9">
        <f t="shared" si="1"/>
        <v>0</v>
      </c>
      <c r="I53" s="10"/>
      <c r="J53" s="9">
        <f t="shared" si="2"/>
        <v>0</v>
      </c>
      <c r="K53" s="11"/>
      <c r="L53" s="9">
        <f t="shared" si="3"/>
        <v>0</v>
      </c>
      <c r="M53" s="10"/>
      <c r="N53" s="9">
        <f t="shared" si="4"/>
        <v>0</v>
      </c>
      <c r="O53" s="10"/>
      <c r="P53" s="9">
        <f t="shared" si="5"/>
        <v>0</v>
      </c>
      <c r="Q53" s="10"/>
      <c r="R53" s="9">
        <f t="shared" si="6"/>
        <v>0</v>
      </c>
      <c r="S53" s="10"/>
      <c r="T53" s="9">
        <f t="shared" si="7"/>
        <v>0</v>
      </c>
      <c r="U53" s="11"/>
      <c r="V53" s="9">
        <f t="shared" si="8"/>
        <v>0</v>
      </c>
      <c r="W53" s="11"/>
      <c r="X53" s="9">
        <f t="shared" si="9"/>
        <v>0</v>
      </c>
      <c r="Y53" s="10"/>
      <c r="Z53" s="9">
        <f t="shared" si="10"/>
        <v>0</v>
      </c>
      <c r="AA53" s="11"/>
      <c r="AB53" s="9">
        <f t="shared" si="11"/>
        <v>0</v>
      </c>
      <c r="AC53" s="11"/>
      <c r="AD53" s="9">
        <f t="shared" si="12"/>
        <v>0</v>
      </c>
      <c r="AE53" s="11"/>
      <c r="AF53" s="9">
        <f t="shared" si="13"/>
        <v>0</v>
      </c>
      <c r="AG53" s="11"/>
      <c r="AH53" s="9">
        <f t="shared" si="18"/>
        <v>0</v>
      </c>
      <c r="AI53" s="11"/>
      <c r="AJ53" s="9">
        <f t="shared" si="14"/>
        <v>0</v>
      </c>
      <c r="AK53" s="11"/>
      <c r="AL53" s="9">
        <f t="shared" si="15"/>
        <v>0</v>
      </c>
      <c r="AM53" s="10"/>
      <c r="AN53" s="12">
        <f t="shared" si="16"/>
        <v>0</v>
      </c>
      <c r="AO53" s="13">
        <f t="shared" si="17"/>
        <v>0</v>
      </c>
    </row>
    <row r="54" spans="1:41" hidden="1" x14ac:dyDescent="0.25">
      <c r="A54" s="14" t="s">
        <v>11</v>
      </c>
      <c r="B54" s="15" t="s">
        <v>66</v>
      </c>
      <c r="C54" s="42" t="s">
        <v>38</v>
      </c>
      <c r="D54" s="56">
        <f>243.17/25</f>
        <v>9.726799999999999</v>
      </c>
      <c r="E54" s="70">
        <v>0</v>
      </c>
      <c r="F54" s="9">
        <f t="shared" si="0"/>
        <v>0</v>
      </c>
      <c r="G54" s="69">
        <v>0</v>
      </c>
      <c r="H54" s="9">
        <f t="shared" si="1"/>
        <v>0</v>
      </c>
      <c r="I54" s="10"/>
      <c r="J54" s="9">
        <f t="shared" si="2"/>
        <v>0</v>
      </c>
      <c r="K54" s="11"/>
      <c r="L54" s="9">
        <f t="shared" si="3"/>
        <v>0</v>
      </c>
      <c r="M54" s="10"/>
      <c r="N54" s="9">
        <f t="shared" si="4"/>
        <v>0</v>
      </c>
      <c r="O54" s="10"/>
      <c r="P54" s="9">
        <f t="shared" si="5"/>
        <v>0</v>
      </c>
      <c r="Q54" s="10"/>
      <c r="R54" s="9">
        <f t="shared" si="6"/>
        <v>0</v>
      </c>
      <c r="S54" s="10"/>
      <c r="T54" s="9">
        <f t="shared" si="7"/>
        <v>0</v>
      </c>
      <c r="U54" s="11"/>
      <c r="V54" s="9">
        <f t="shared" si="8"/>
        <v>0</v>
      </c>
      <c r="W54" s="11"/>
      <c r="X54" s="9">
        <f t="shared" si="9"/>
        <v>0</v>
      </c>
      <c r="Y54" s="10"/>
      <c r="Z54" s="9">
        <f t="shared" si="10"/>
        <v>0</v>
      </c>
      <c r="AA54" s="11"/>
      <c r="AB54" s="9">
        <f t="shared" si="11"/>
        <v>0</v>
      </c>
      <c r="AC54" s="11"/>
      <c r="AD54" s="9">
        <f t="shared" si="12"/>
        <v>0</v>
      </c>
      <c r="AE54" s="11"/>
      <c r="AF54" s="9">
        <f t="shared" si="13"/>
        <v>0</v>
      </c>
      <c r="AG54" s="11"/>
      <c r="AH54" s="9">
        <f t="shared" si="18"/>
        <v>0</v>
      </c>
      <c r="AI54" s="11"/>
      <c r="AJ54" s="9">
        <f t="shared" si="14"/>
        <v>0</v>
      </c>
      <c r="AK54" s="11"/>
      <c r="AL54" s="9">
        <f t="shared" si="15"/>
        <v>0</v>
      </c>
      <c r="AM54" s="10"/>
      <c r="AN54" s="12">
        <f t="shared" si="16"/>
        <v>0</v>
      </c>
      <c r="AO54" s="13">
        <f t="shared" si="17"/>
        <v>0</v>
      </c>
    </row>
    <row r="55" spans="1:41" hidden="1" x14ac:dyDescent="0.25">
      <c r="A55" s="14" t="s">
        <v>11</v>
      </c>
      <c r="B55" s="15" t="s">
        <v>67</v>
      </c>
      <c r="C55" s="42" t="s">
        <v>38</v>
      </c>
      <c r="D55" s="56">
        <f>180.12/25</f>
        <v>7.2048000000000005</v>
      </c>
      <c r="E55" s="70">
        <v>0</v>
      </c>
      <c r="F55" s="9">
        <f t="shared" si="0"/>
        <v>0</v>
      </c>
      <c r="G55" s="69">
        <v>0</v>
      </c>
      <c r="H55" s="9">
        <f t="shared" si="1"/>
        <v>0</v>
      </c>
      <c r="I55" s="10"/>
      <c r="J55" s="9">
        <f t="shared" si="2"/>
        <v>0</v>
      </c>
      <c r="K55" s="11"/>
      <c r="L55" s="9">
        <f t="shared" si="3"/>
        <v>0</v>
      </c>
      <c r="M55" s="10"/>
      <c r="N55" s="9">
        <f t="shared" si="4"/>
        <v>0</v>
      </c>
      <c r="O55" s="10"/>
      <c r="P55" s="9">
        <f t="shared" si="5"/>
        <v>0</v>
      </c>
      <c r="Q55" s="10"/>
      <c r="R55" s="9">
        <f t="shared" si="6"/>
        <v>0</v>
      </c>
      <c r="S55" s="10"/>
      <c r="T55" s="9">
        <f t="shared" si="7"/>
        <v>0</v>
      </c>
      <c r="U55" s="11"/>
      <c r="V55" s="9">
        <f t="shared" si="8"/>
        <v>0</v>
      </c>
      <c r="W55" s="11"/>
      <c r="X55" s="9">
        <f t="shared" si="9"/>
        <v>0</v>
      </c>
      <c r="Y55" s="10"/>
      <c r="Z55" s="9">
        <f t="shared" si="10"/>
        <v>0</v>
      </c>
      <c r="AA55" s="11"/>
      <c r="AB55" s="9">
        <f t="shared" si="11"/>
        <v>0</v>
      </c>
      <c r="AC55" s="11"/>
      <c r="AD55" s="9">
        <f t="shared" si="12"/>
        <v>0</v>
      </c>
      <c r="AE55" s="11"/>
      <c r="AF55" s="9">
        <f t="shared" si="13"/>
        <v>0</v>
      </c>
      <c r="AG55" s="11"/>
      <c r="AH55" s="9">
        <f t="shared" si="18"/>
        <v>0</v>
      </c>
      <c r="AI55" s="11"/>
      <c r="AJ55" s="9">
        <f t="shared" si="14"/>
        <v>0</v>
      </c>
      <c r="AK55" s="11"/>
      <c r="AL55" s="9">
        <f t="shared" si="15"/>
        <v>0</v>
      </c>
      <c r="AM55" s="10"/>
      <c r="AN55" s="12">
        <f t="shared" si="16"/>
        <v>0</v>
      </c>
      <c r="AO55" s="13">
        <f t="shared" si="17"/>
        <v>0</v>
      </c>
    </row>
    <row r="56" spans="1:41" hidden="1" x14ac:dyDescent="0.25">
      <c r="A56" s="14" t="s">
        <v>11</v>
      </c>
      <c r="B56" s="15" t="s">
        <v>68</v>
      </c>
      <c r="C56" s="44" t="s">
        <v>69</v>
      </c>
      <c r="D56" s="56">
        <f>138.66/100</f>
        <v>1.3866000000000001</v>
      </c>
      <c r="E56" s="70">
        <v>0</v>
      </c>
      <c r="F56" s="9">
        <f t="shared" si="0"/>
        <v>0</v>
      </c>
      <c r="G56" s="69">
        <v>1</v>
      </c>
      <c r="H56" s="9">
        <f t="shared" si="1"/>
        <v>1.6084559999999999</v>
      </c>
      <c r="I56" s="10"/>
      <c r="J56" s="9">
        <f t="shared" si="2"/>
        <v>0</v>
      </c>
      <c r="K56" s="11"/>
      <c r="L56" s="9">
        <f t="shared" si="3"/>
        <v>0</v>
      </c>
      <c r="M56" s="10"/>
      <c r="N56" s="9">
        <f t="shared" si="4"/>
        <v>0</v>
      </c>
      <c r="O56" s="10"/>
      <c r="P56" s="9">
        <f t="shared" si="5"/>
        <v>0</v>
      </c>
      <c r="Q56" s="10"/>
      <c r="R56" s="9">
        <f t="shared" si="6"/>
        <v>0</v>
      </c>
      <c r="S56" s="10"/>
      <c r="T56" s="9">
        <f t="shared" si="7"/>
        <v>0</v>
      </c>
      <c r="U56" s="11"/>
      <c r="V56" s="9">
        <f t="shared" si="8"/>
        <v>0</v>
      </c>
      <c r="W56" s="11"/>
      <c r="X56" s="9">
        <f t="shared" si="9"/>
        <v>0</v>
      </c>
      <c r="Y56" s="10"/>
      <c r="Z56" s="9">
        <f t="shared" si="10"/>
        <v>0</v>
      </c>
      <c r="AA56" s="11"/>
      <c r="AB56" s="9">
        <f t="shared" si="11"/>
        <v>0</v>
      </c>
      <c r="AC56" s="11"/>
      <c r="AD56" s="9">
        <f t="shared" si="12"/>
        <v>0</v>
      </c>
      <c r="AE56" s="11"/>
      <c r="AF56" s="9">
        <f t="shared" si="13"/>
        <v>0</v>
      </c>
      <c r="AG56" s="11"/>
      <c r="AH56" s="9">
        <f t="shared" si="18"/>
        <v>0</v>
      </c>
      <c r="AI56" s="11"/>
      <c r="AJ56" s="9">
        <f t="shared" si="14"/>
        <v>0</v>
      </c>
      <c r="AK56" s="11"/>
      <c r="AL56" s="9">
        <f t="shared" si="15"/>
        <v>0</v>
      </c>
      <c r="AM56" s="10"/>
      <c r="AN56" s="12">
        <f t="shared" si="16"/>
        <v>0</v>
      </c>
      <c r="AO56" s="13">
        <f t="shared" si="17"/>
        <v>1.6084559999999999</v>
      </c>
    </row>
    <row r="57" spans="1:41" hidden="1" x14ac:dyDescent="0.25">
      <c r="A57" s="14" t="s">
        <v>11</v>
      </c>
      <c r="B57" s="15" t="s">
        <v>70</v>
      </c>
      <c r="C57" s="44" t="s">
        <v>69</v>
      </c>
      <c r="D57" s="56">
        <f>159/100</f>
        <v>1.59</v>
      </c>
      <c r="E57" s="70">
        <v>0</v>
      </c>
      <c r="F57" s="9">
        <f t="shared" si="0"/>
        <v>0</v>
      </c>
      <c r="G57" s="69">
        <v>0</v>
      </c>
      <c r="H57" s="9">
        <f t="shared" si="1"/>
        <v>0</v>
      </c>
      <c r="I57" s="10"/>
      <c r="J57" s="9">
        <f t="shared" si="2"/>
        <v>0</v>
      </c>
      <c r="K57" s="11"/>
      <c r="L57" s="9">
        <f t="shared" si="3"/>
        <v>0</v>
      </c>
      <c r="M57" s="10"/>
      <c r="N57" s="9">
        <f t="shared" si="4"/>
        <v>0</v>
      </c>
      <c r="O57" s="10"/>
      <c r="P57" s="9">
        <f t="shared" si="5"/>
        <v>0</v>
      </c>
      <c r="Q57" s="10"/>
      <c r="R57" s="9">
        <f t="shared" si="6"/>
        <v>0</v>
      </c>
      <c r="S57" s="10"/>
      <c r="T57" s="9">
        <f t="shared" si="7"/>
        <v>0</v>
      </c>
      <c r="U57" s="11"/>
      <c r="V57" s="9">
        <f t="shared" si="8"/>
        <v>0</v>
      </c>
      <c r="W57" s="11"/>
      <c r="X57" s="9">
        <f t="shared" si="9"/>
        <v>0</v>
      </c>
      <c r="Y57" s="10"/>
      <c r="Z57" s="9">
        <f t="shared" si="10"/>
        <v>0</v>
      </c>
      <c r="AA57" s="11"/>
      <c r="AB57" s="9">
        <f t="shared" si="11"/>
        <v>0</v>
      </c>
      <c r="AC57" s="11"/>
      <c r="AD57" s="9">
        <f t="shared" si="12"/>
        <v>0</v>
      </c>
      <c r="AE57" s="11"/>
      <c r="AF57" s="9">
        <f t="shared" si="13"/>
        <v>0</v>
      </c>
      <c r="AG57" s="11"/>
      <c r="AH57" s="9">
        <f t="shared" si="18"/>
        <v>0</v>
      </c>
      <c r="AI57" s="11"/>
      <c r="AJ57" s="9">
        <f t="shared" si="14"/>
        <v>0</v>
      </c>
      <c r="AK57" s="11"/>
      <c r="AL57" s="9">
        <f t="shared" si="15"/>
        <v>0</v>
      </c>
      <c r="AM57" s="10"/>
      <c r="AN57" s="12">
        <f t="shared" si="16"/>
        <v>0</v>
      </c>
      <c r="AO57" s="13">
        <f t="shared" si="17"/>
        <v>0</v>
      </c>
    </row>
    <row r="58" spans="1:41" hidden="1" x14ac:dyDescent="0.25">
      <c r="A58" s="14" t="s">
        <v>11</v>
      </c>
      <c r="B58" s="15" t="s">
        <v>71</v>
      </c>
      <c r="C58" s="44" t="s">
        <v>69</v>
      </c>
      <c r="D58" s="56">
        <f>162/100</f>
        <v>1.62</v>
      </c>
      <c r="E58" s="70">
        <v>0</v>
      </c>
      <c r="F58" s="9">
        <f t="shared" si="0"/>
        <v>0</v>
      </c>
      <c r="G58" s="69">
        <v>0</v>
      </c>
      <c r="H58" s="9">
        <f t="shared" si="1"/>
        <v>0</v>
      </c>
      <c r="I58" s="10"/>
      <c r="J58" s="9">
        <f t="shared" si="2"/>
        <v>0</v>
      </c>
      <c r="K58" s="11"/>
      <c r="L58" s="9">
        <f t="shared" si="3"/>
        <v>0</v>
      </c>
      <c r="M58" s="10"/>
      <c r="N58" s="9">
        <f t="shared" si="4"/>
        <v>0</v>
      </c>
      <c r="O58" s="10"/>
      <c r="P58" s="9">
        <f t="shared" si="5"/>
        <v>0</v>
      </c>
      <c r="Q58" s="10"/>
      <c r="R58" s="9">
        <f t="shared" si="6"/>
        <v>0</v>
      </c>
      <c r="S58" s="10"/>
      <c r="T58" s="9">
        <f t="shared" si="7"/>
        <v>0</v>
      </c>
      <c r="U58" s="11"/>
      <c r="V58" s="9">
        <f t="shared" si="8"/>
        <v>0</v>
      </c>
      <c r="W58" s="11"/>
      <c r="X58" s="9">
        <f t="shared" si="9"/>
        <v>0</v>
      </c>
      <c r="Y58" s="10"/>
      <c r="Z58" s="9">
        <f t="shared" si="10"/>
        <v>0</v>
      </c>
      <c r="AA58" s="11"/>
      <c r="AB58" s="9">
        <f t="shared" si="11"/>
        <v>0</v>
      </c>
      <c r="AC58" s="11"/>
      <c r="AD58" s="9">
        <f t="shared" si="12"/>
        <v>0</v>
      </c>
      <c r="AE58" s="11"/>
      <c r="AF58" s="9">
        <f t="shared" si="13"/>
        <v>0</v>
      </c>
      <c r="AG58" s="11"/>
      <c r="AH58" s="9">
        <f t="shared" si="18"/>
        <v>0</v>
      </c>
      <c r="AI58" s="11"/>
      <c r="AJ58" s="9">
        <f t="shared" si="14"/>
        <v>0</v>
      </c>
      <c r="AK58" s="11"/>
      <c r="AL58" s="9">
        <f t="shared" si="15"/>
        <v>0</v>
      </c>
      <c r="AM58" s="10"/>
      <c r="AN58" s="12">
        <f t="shared" si="16"/>
        <v>0</v>
      </c>
      <c r="AO58" s="13">
        <f t="shared" si="17"/>
        <v>0</v>
      </c>
    </row>
    <row r="59" spans="1:41" hidden="1" x14ac:dyDescent="0.25">
      <c r="A59" s="14" t="s">
        <v>11</v>
      </c>
      <c r="B59" s="15" t="s">
        <v>72</v>
      </c>
      <c r="C59" s="44" t="s">
        <v>69</v>
      </c>
      <c r="D59" s="56">
        <f>130.29/100</f>
        <v>1.3028999999999999</v>
      </c>
      <c r="E59" s="70">
        <v>0</v>
      </c>
      <c r="F59" s="9">
        <f t="shared" si="0"/>
        <v>0</v>
      </c>
      <c r="G59" s="69">
        <v>1</v>
      </c>
      <c r="H59" s="9">
        <f t="shared" si="1"/>
        <v>1.5113639999999999</v>
      </c>
      <c r="I59" s="10"/>
      <c r="J59" s="9">
        <f t="shared" si="2"/>
        <v>0</v>
      </c>
      <c r="K59" s="11"/>
      <c r="L59" s="9">
        <f t="shared" si="3"/>
        <v>0</v>
      </c>
      <c r="M59" s="10"/>
      <c r="N59" s="9">
        <f t="shared" si="4"/>
        <v>0</v>
      </c>
      <c r="O59" s="10"/>
      <c r="P59" s="9">
        <f t="shared" si="5"/>
        <v>0</v>
      </c>
      <c r="Q59" s="10"/>
      <c r="R59" s="9">
        <f t="shared" si="6"/>
        <v>0</v>
      </c>
      <c r="S59" s="10"/>
      <c r="T59" s="9">
        <f t="shared" si="7"/>
        <v>0</v>
      </c>
      <c r="U59" s="11"/>
      <c r="V59" s="9">
        <f t="shared" si="8"/>
        <v>0</v>
      </c>
      <c r="W59" s="11"/>
      <c r="X59" s="9">
        <f t="shared" si="9"/>
        <v>0</v>
      </c>
      <c r="Y59" s="10"/>
      <c r="Z59" s="9">
        <f t="shared" si="10"/>
        <v>0</v>
      </c>
      <c r="AA59" s="11"/>
      <c r="AB59" s="9">
        <f t="shared" si="11"/>
        <v>0</v>
      </c>
      <c r="AC59" s="11"/>
      <c r="AD59" s="9">
        <f t="shared" si="12"/>
        <v>0</v>
      </c>
      <c r="AE59" s="11"/>
      <c r="AF59" s="9">
        <f t="shared" si="13"/>
        <v>0</v>
      </c>
      <c r="AG59" s="11"/>
      <c r="AH59" s="9">
        <f t="shared" si="18"/>
        <v>0</v>
      </c>
      <c r="AI59" s="11"/>
      <c r="AJ59" s="9">
        <f t="shared" si="14"/>
        <v>0</v>
      </c>
      <c r="AK59" s="11"/>
      <c r="AL59" s="9">
        <f t="shared" si="15"/>
        <v>0</v>
      </c>
      <c r="AM59" s="10"/>
      <c r="AN59" s="12">
        <f t="shared" si="16"/>
        <v>0</v>
      </c>
      <c r="AO59" s="13">
        <f t="shared" si="17"/>
        <v>1.5113639999999999</v>
      </c>
    </row>
    <row r="60" spans="1:41" hidden="1" x14ac:dyDescent="0.25">
      <c r="A60" s="14" t="s">
        <v>11</v>
      </c>
      <c r="B60" s="15" t="s">
        <v>73</v>
      </c>
      <c r="C60" s="42" t="s">
        <v>15</v>
      </c>
      <c r="D60" s="56">
        <v>710</v>
      </c>
      <c r="E60" s="70">
        <v>0</v>
      </c>
      <c r="F60" s="9">
        <f t="shared" si="0"/>
        <v>0</v>
      </c>
      <c r="G60" s="69">
        <v>0</v>
      </c>
      <c r="H60" s="9">
        <f t="shared" si="1"/>
        <v>0</v>
      </c>
      <c r="I60" s="10"/>
      <c r="J60" s="9">
        <f t="shared" si="2"/>
        <v>0</v>
      </c>
      <c r="K60" s="11"/>
      <c r="L60" s="9">
        <f t="shared" si="3"/>
        <v>0</v>
      </c>
      <c r="M60" s="10"/>
      <c r="N60" s="9">
        <f t="shared" si="4"/>
        <v>0</v>
      </c>
      <c r="O60" s="10"/>
      <c r="P60" s="9">
        <f t="shared" si="5"/>
        <v>0</v>
      </c>
      <c r="Q60" s="10"/>
      <c r="R60" s="9">
        <f t="shared" si="6"/>
        <v>0</v>
      </c>
      <c r="S60" s="10"/>
      <c r="T60" s="9">
        <f t="shared" si="7"/>
        <v>0</v>
      </c>
      <c r="U60" s="11"/>
      <c r="V60" s="9">
        <f t="shared" si="8"/>
        <v>0</v>
      </c>
      <c r="W60" s="11"/>
      <c r="X60" s="9">
        <f t="shared" si="9"/>
        <v>0</v>
      </c>
      <c r="Y60" s="10"/>
      <c r="Z60" s="9">
        <f t="shared" si="10"/>
        <v>0</v>
      </c>
      <c r="AA60" s="11"/>
      <c r="AB60" s="9">
        <f t="shared" si="11"/>
        <v>0</v>
      </c>
      <c r="AC60" s="11"/>
      <c r="AD60" s="9">
        <f t="shared" si="12"/>
        <v>0</v>
      </c>
      <c r="AE60" s="11"/>
      <c r="AF60" s="9">
        <f t="shared" si="13"/>
        <v>0</v>
      </c>
      <c r="AG60" s="11"/>
      <c r="AH60" s="9">
        <f t="shared" si="18"/>
        <v>0</v>
      </c>
      <c r="AI60" s="11"/>
      <c r="AJ60" s="9">
        <f t="shared" si="14"/>
        <v>0</v>
      </c>
      <c r="AK60" s="11"/>
      <c r="AL60" s="9">
        <f t="shared" si="15"/>
        <v>0</v>
      </c>
      <c r="AM60" s="10"/>
      <c r="AN60" s="12">
        <f t="shared" si="16"/>
        <v>0</v>
      </c>
      <c r="AO60" s="13">
        <f t="shared" si="17"/>
        <v>0</v>
      </c>
    </row>
    <row r="61" spans="1:41" hidden="1" x14ac:dyDescent="0.25">
      <c r="A61" s="14" t="s">
        <v>11</v>
      </c>
      <c r="B61" s="15" t="s">
        <v>74</v>
      </c>
      <c r="C61" s="42" t="s">
        <v>15</v>
      </c>
      <c r="D61" s="56">
        <v>3.38</v>
      </c>
      <c r="E61" s="70">
        <v>0</v>
      </c>
      <c r="F61" s="9">
        <f t="shared" si="0"/>
        <v>0</v>
      </c>
      <c r="G61" s="69">
        <v>0</v>
      </c>
      <c r="H61" s="9">
        <f t="shared" si="1"/>
        <v>0</v>
      </c>
      <c r="I61" s="10"/>
      <c r="J61" s="9">
        <f t="shared" si="2"/>
        <v>0</v>
      </c>
      <c r="K61" s="11"/>
      <c r="L61" s="9">
        <f t="shared" si="3"/>
        <v>0</v>
      </c>
      <c r="M61" s="10"/>
      <c r="N61" s="9">
        <f t="shared" si="4"/>
        <v>0</v>
      </c>
      <c r="O61" s="94">
        <v>1</v>
      </c>
      <c r="P61" s="9">
        <f t="shared" si="5"/>
        <v>3.9207999999999994</v>
      </c>
      <c r="Q61" s="10"/>
      <c r="R61" s="9">
        <f t="shared" si="6"/>
        <v>0</v>
      </c>
      <c r="S61" s="10"/>
      <c r="T61" s="9">
        <f t="shared" si="7"/>
        <v>0</v>
      </c>
      <c r="U61" s="11"/>
      <c r="V61" s="9">
        <f t="shared" si="8"/>
        <v>0</v>
      </c>
      <c r="W61" s="11"/>
      <c r="X61" s="9">
        <f t="shared" si="9"/>
        <v>0</v>
      </c>
      <c r="Y61" s="10"/>
      <c r="Z61" s="9">
        <f t="shared" si="10"/>
        <v>0</v>
      </c>
      <c r="AA61" s="11"/>
      <c r="AB61" s="9">
        <f t="shared" si="11"/>
        <v>0</v>
      </c>
      <c r="AC61" s="11"/>
      <c r="AD61" s="9">
        <f t="shared" si="12"/>
        <v>0</v>
      </c>
      <c r="AE61" s="11"/>
      <c r="AF61" s="9">
        <f t="shared" si="13"/>
        <v>0</v>
      </c>
      <c r="AG61" s="11"/>
      <c r="AH61" s="9">
        <f t="shared" si="18"/>
        <v>0</v>
      </c>
      <c r="AI61" s="11"/>
      <c r="AJ61" s="9">
        <f t="shared" si="14"/>
        <v>0</v>
      </c>
      <c r="AK61" s="11"/>
      <c r="AL61" s="9">
        <f t="shared" si="15"/>
        <v>0</v>
      </c>
      <c r="AM61" s="10"/>
      <c r="AN61" s="12">
        <f t="shared" si="16"/>
        <v>0</v>
      </c>
      <c r="AO61" s="13">
        <f t="shared" si="17"/>
        <v>3.9207999999999994</v>
      </c>
    </row>
    <row r="62" spans="1:41" hidden="1" x14ac:dyDescent="0.25">
      <c r="A62" s="14" t="s">
        <v>11</v>
      </c>
      <c r="B62" s="15" t="s">
        <v>75</v>
      </c>
      <c r="C62" s="42" t="s">
        <v>76</v>
      </c>
      <c r="D62" s="56">
        <v>24.91</v>
      </c>
      <c r="E62" s="70">
        <v>0</v>
      </c>
      <c r="F62" s="9">
        <f t="shared" si="0"/>
        <v>0</v>
      </c>
      <c r="G62" s="69">
        <v>0</v>
      </c>
      <c r="H62" s="9">
        <f t="shared" si="1"/>
        <v>0</v>
      </c>
      <c r="I62" s="72">
        <v>1</v>
      </c>
      <c r="J62" s="9">
        <f t="shared" si="2"/>
        <v>28.895599999999998</v>
      </c>
      <c r="K62" s="11"/>
      <c r="L62" s="9">
        <f t="shared" si="3"/>
        <v>0</v>
      </c>
      <c r="M62" s="11"/>
      <c r="N62" s="9">
        <f t="shared" si="4"/>
        <v>0</v>
      </c>
      <c r="O62" s="94">
        <v>1</v>
      </c>
      <c r="P62" s="9">
        <f t="shared" si="5"/>
        <v>28.895599999999998</v>
      </c>
      <c r="Q62" s="10"/>
      <c r="R62" s="9">
        <f t="shared" si="6"/>
        <v>0</v>
      </c>
      <c r="S62" s="10"/>
      <c r="T62" s="9">
        <f t="shared" si="7"/>
        <v>0</v>
      </c>
      <c r="U62" s="11"/>
      <c r="V62" s="9">
        <f t="shared" si="8"/>
        <v>0</v>
      </c>
      <c r="W62" s="11"/>
      <c r="X62" s="9">
        <f t="shared" si="9"/>
        <v>0</v>
      </c>
      <c r="Y62" s="10"/>
      <c r="Z62" s="9">
        <f t="shared" si="10"/>
        <v>0</v>
      </c>
      <c r="AA62" s="11"/>
      <c r="AB62" s="9">
        <f t="shared" si="11"/>
        <v>0</v>
      </c>
      <c r="AC62" s="11"/>
      <c r="AD62" s="9">
        <f t="shared" si="12"/>
        <v>0</v>
      </c>
      <c r="AE62" s="11">
        <v>1</v>
      </c>
      <c r="AF62" s="9">
        <f t="shared" si="13"/>
        <v>28.895599999999998</v>
      </c>
      <c r="AG62" s="11">
        <v>1</v>
      </c>
      <c r="AH62" s="9">
        <f t="shared" si="18"/>
        <v>28.895599999999998</v>
      </c>
      <c r="AI62" s="11"/>
      <c r="AJ62" s="9">
        <f t="shared" si="14"/>
        <v>0</v>
      </c>
      <c r="AK62" s="11"/>
      <c r="AL62" s="9">
        <f t="shared" si="15"/>
        <v>0</v>
      </c>
      <c r="AM62" s="10"/>
      <c r="AN62" s="12">
        <f t="shared" si="16"/>
        <v>0</v>
      </c>
      <c r="AO62" s="13">
        <f t="shared" si="17"/>
        <v>115.58239999999999</v>
      </c>
    </row>
    <row r="63" spans="1:41" hidden="1" x14ac:dyDescent="0.25">
      <c r="A63" s="14" t="s">
        <v>11</v>
      </c>
      <c r="B63" s="15" t="s">
        <v>77</v>
      </c>
      <c r="C63" s="44" t="s">
        <v>69</v>
      </c>
      <c r="D63" s="56">
        <f>47/100</f>
        <v>0.47</v>
      </c>
      <c r="E63" s="70">
        <v>0</v>
      </c>
      <c r="F63" s="9">
        <f t="shared" si="0"/>
        <v>0</v>
      </c>
      <c r="G63" s="69">
        <v>4</v>
      </c>
      <c r="H63" s="9">
        <f t="shared" si="1"/>
        <v>2.1807999999999996</v>
      </c>
      <c r="I63" s="10"/>
      <c r="J63" s="9">
        <f t="shared" si="2"/>
        <v>0</v>
      </c>
      <c r="K63" s="11"/>
      <c r="L63" s="9">
        <f t="shared" si="3"/>
        <v>0</v>
      </c>
      <c r="M63" s="10"/>
      <c r="N63" s="9">
        <f t="shared" si="4"/>
        <v>0</v>
      </c>
      <c r="O63" s="10"/>
      <c r="P63" s="9">
        <f t="shared" si="5"/>
        <v>0</v>
      </c>
      <c r="Q63" s="10"/>
      <c r="R63" s="9">
        <f t="shared" si="6"/>
        <v>0</v>
      </c>
      <c r="S63" s="10"/>
      <c r="T63" s="9">
        <f t="shared" si="7"/>
        <v>0</v>
      </c>
      <c r="U63" s="11"/>
      <c r="V63" s="9">
        <f t="shared" si="8"/>
        <v>0</v>
      </c>
      <c r="W63" s="11"/>
      <c r="X63" s="9">
        <f t="shared" si="9"/>
        <v>0</v>
      </c>
      <c r="Y63" s="10"/>
      <c r="Z63" s="9">
        <f t="shared" si="10"/>
        <v>0</v>
      </c>
      <c r="AA63" s="11"/>
      <c r="AB63" s="9">
        <f t="shared" si="11"/>
        <v>0</v>
      </c>
      <c r="AC63" s="11"/>
      <c r="AD63" s="9">
        <f t="shared" si="12"/>
        <v>0</v>
      </c>
      <c r="AE63" s="11"/>
      <c r="AF63" s="9">
        <f t="shared" si="13"/>
        <v>0</v>
      </c>
      <c r="AG63" s="11"/>
      <c r="AH63" s="9">
        <f t="shared" si="18"/>
        <v>0</v>
      </c>
      <c r="AI63" s="11"/>
      <c r="AJ63" s="9">
        <f t="shared" si="14"/>
        <v>0</v>
      </c>
      <c r="AK63" s="11"/>
      <c r="AL63" s="9">
        <f t="shared" si="15"/>
        <v>0</v>
      </c>
      <c r="AM63" s="10"/>
      <c r="AN63" s="12">
        <f t="shared" si="16"/>
        <v>0</v>
      </c>
      <c r="AO63" s="13">
        <f t="shared" si="17"/>
        <v>2.1807999999999996</v>
      </c>
    </row>
    <row r="64" spans="1:41" hidden="1" x14ac:dyDescent="0.25">
      <c r="A64" s="14" t="s">
        <v>11</v>
      </c>
      <c r="B64" s="15" t="s">
        <v>78</v>
      </c>
      <c r="C64" s="42" t="s">
        <v>65</v>
      </c>
      <c r="D64" s="56">
        <v>48.78</v>
      </c>
      <c r="E64" s="70">
        <v>0</v>
      </c>
      <c r="F64" s="9">
        <f t="shared" si="0"/>
        <v>0</v>
      </c>
      <c r="G64" s="69">
        <v>0</v>
      </c>
      <c r="H64" s="9">
        <f t="shared" si="1"/>
        <v>0</v>
      </c>
      <c r="I64" s="10"/>
      <c r="J64" s="9">
        <f t="shared" si="2"/>
        <v>0</v>
      </c>
      <c r="K64" s="11"/>
      <c r="L64" s="9">
        <f t="shared" si="3"/>
        <v>0</v>
      </c>
      <c r="M64" s="10"/>
      <c r="N64" s="9">
        <f t="shared" si="4"/>
        <v>0</v>
      </c>
      <c r="O64" s="10"/>
      <c r="P64" s="9">
        <f t="shared" si="5"/>
        <v>0</v>
      </c>
      <c r="Q64" s="10"/>
      <c r="R64" s="9">
        <f t="shared" si="6"/>
        <v>0</v>
      </c>
      <c r="S64" s="10"/>
      <c r="T64" s="9">
        <f t="shared" si="7"/>
        <v>0</v>
      </c>
      <c r="U64" s="11"/>
      <c r="V64" s="9">
        <f t="shared" si="8"/>
        <v>0</v>
      </c>
      <c r="W64" s="11"/>
      <c r="X64" s="9">
        <f t="shared" si="9"/>
        <v>0</v>
      </c>
      <c r="Y64" s="10"/>
      <c r="Z64" s="9">
        <f t="shared" si="10"/>
        <v>0</v>
      </c>
      <c r="AA64" s="11"/>
      <c r="AB64" s="9">
        <f t="shared" si="11"/>
        <v>0</v>
      </c>
      <c r="AC64" s="11"/>
      <c r="AD64" s="9">
        <f t="shared" si="12"/>
        <v>0</v>
      </c>
      <c r="AE64" s="11"/>
      <c r="AF64" s="9">
        <f t="shared" si="13"/>
        <v>0</v>
      </c>
      <c r="AG64" s="11"/>
      <c r="AH64" s="9">
        <f t="shared" si="18"/>
        <v>0</v>
      </c>
      <c r="AI64" s="11"/>
      <c r="AJ64" s="9">
        <f t="shared" si="14"/>
        <v>0</v>
      </c>
      <c r="AK64" s="11"/>
      <c r="AL64" s="9">
        <f t="shared" si="15"/>
        <v>0</v>
      </c>
      <c r="AM64" s="10"/>
      <c r="AN64" s="12">
        <f t="shared" si="16"/>
        <v>0</v>
      </c>
      <c r="AO64" s="13">
        <f t="shared" si="17"/>
        <v>0</v>
      </c>
    </row>
    <row r="65" spans="1:41" hidden="1" x14ac:dyDescent="0.25">
      <c r="A65" s="14" t="s">
        <v>11</v>
      </c>
      <c r="B65" s="15" t="s">
        <v>79</v>
      </c>
      <c r="C65" s="42" t="s">
        <v>65</v>
      </c>
      <c r="D65" s="38">
        <f>59</f>
        <v>59</v>
      </c>
      <c r="E65" s="70">
        <v>0</v>
      </c>
      <c r="F65" s="9">
        <f t="shared" si="0"/>
        <v>0</v>
      </c>
      <c r="G65" s="69">
        <v>0</v>
      </c>
      <c r="H65" s="9">
        <f t="shared" si="1"/>
        <v>0</v>
      </c>
      <c r="I65" s="10"/>
      <c r="J65" s="9">
        <f t="shared" si="2"/>
        <v>0</v>
      </c>
      <c r="K65" s="11"/>
      <c r="L65" s="9">
        <f t="shared" si="3"/>
        <v>0</v>
      </c>
      <c r="M65" s="10"/>
      <c r="N65" s="9">
        <f t="shared" si="4"/>
        <v>0</v>
      </c>
      <c r="O65" s="10"/>
      <c r="P65" s="9">
        <f t="shared" si="5"/>
        <v>0</v>
      </c>
      <c r="Q65" s="10"/>
      <c r="R65" s="9">
        <f t="shared" si="6"/>
        <v>0</v>
      </c>
      <c r="S65" s="10"/>
      <c r="T65" s="9">
        <f t="shared" si="7"/>
        <v>0</v>
      </c>
      <c r="U65" s="11"/>
      <c r="V65" s="9">
        <f t="shared" si="8"/>
        <v>0</v>
      </c>
      <c r="W65" s="11"/>
      <c r="X65" s="9">
        <f t="shared" si="9"/>
        <v>0</v>
      </c>
      <c r="Y65" s="10"/>
      <c r="Z65" s="9">
        <f t="shared" si="10"/>
        <v>0</v>
      </c>
      <c r="AA65" s="11"/>
      <c r="AB65" s="9">
        <f t="shared" si="11"/>
        <v>0</v>
      </c>
      <c r="AC65" s="11"/>
      <c r="AD65" s="9">
        <f t="shared" si="12"/>
        <v>0</v>
      </c>
      <c r="AE65" s="11"/>
      <c r="AF65" s="9">
        <f t="shared" si="13"/>
        <v>0</v>
      </c>
      <c r="AG65" s="11"/>
      <c r="AH65" s="9">
        <f t="shared" si="18"/>
        <v>0</v>
      </c>
      <c r="AI65" s="11"/>
      <c r="AJ65" s="9">
        <f t="shared" si="14"/>
        <v>0</v>
      </c>
      <c r="AK65" s="11"/>
      <c r="AL65" s="9">
        <f t="shared" si="15"/>
        <v>0</v>
      </c>
      <c r="AM65" s="10"/>
      <c r="AN65" s="12">
        <f t="shared" si="16"/>
        <v>0</v>
      </c>
      <c r="AO65" s="13">
        <f t="shared" si="17"/>
        <v>0</v>
      </c>
    </row>
    <row r="66" spans="1:41" hidden="1" x14ac:dyDescent="0.25">
      <c r="A66" s="14" t="s">
        <v>11</v>
      </c>
      <c r="B66" s="15" t="s">
        <v>450</v>
      </c>
      <c r="C66" s="42" t="s">
        <v>65</v>
      </c>
      <c r="D66" s="56">
        <f>56/100</f>
        <v>0.56000000000000005</v>
      </c>
      <c r="E66" s="70">
        <v>0</v>
      </c>
      <c r="F66" s="9">
        <f t="shared" si="0"/>
        <v>0</v>
      </c>
      <c r="G66" s="69">
        <v>3</v>
      </c>
      <c r="H66" s="9">
        <f t="shared" si="1"/>
        <v>1.9488000000000001</v>
      </c>
      <c r="I66" s="10"/>
      <c r="J66" s="9">
        <f t="shared" si="2"/>
        <v>0</v>
      </c>
      <c r="K66" s="11"/>
      <c r="L66" s="9">
        <f t="shared" si="3"/>
        <v>0</v>
      </c>
      <c r="M66" s="10"/>
      <c r="N66" s="9">
        <f t="shared" si="4"/>
        <v>0</v>
      </c>
      <c r="O66" s="10"/>
      <c r="P66" s="9">
        <f t="shared" si="5"/>
        <v>0</v>
      </c>
      <c r="Q66" s="10"/>
      <c r="R66" s="9">
        <f t="shared" si="6"/>
        <v>0</v>
      </c>
      <c r="S66" s="10"/>
      <c r="T66" s="9">
        <f t="shared" si="7"/>
        <v>0</v>
      </c>
      <c r="U66" s="11"/>
      <c r="V66" s="9">
        <f t="shared" si="8"/>
        <v>0</v>
      </c>
      <c r="W66" s="11"/>
      <c r="X66" s="9">
        <f t="shared" si="9"/>
        <v>0</v>
      </c>
      <c r="Y66" s="10"/>
      <c r="Z66" s="9">
        <f t="shared" si="10"/>
        <v>0</v>
      </c>
      <c r="AA66" s="11"/>
      <c r="AB66" s="9">
        <f t="shared" si="11"/>
        <v>0</v>
      </c>
      <c r="AC66" s="11"/>
      <c r="AD66" s="9">
        <f t="shared" si="12"/>
        <v>0</v>
      </c>
      <c r="AE66" s="11"/>
      <c r="AF66" s="9">
        <f t="shared" si="13"/>
        <v>0</v>
      </c>
      <c r="AG66" s="11"/>
      <c r="AH66" s="9">
        <f t="shared" si="18"/>
        <v>0</v>
      </c>
      <c r="AI66" s="11"/>
      <c r="AJ66" s="9">
        <f t="shared" si="14"/>
        <v>0</v>
      </c>
      <c r="AK66" s="11"/>
      <c r="AL66" s="9">
        <f t="shared" si="15"/>
        <v>0</v>
      </c>
      <c r="AM66" s="10"/>
      <c r="AN66" s="12">
        <f t="shared" si="16"/>
        <v>0</v>
      </c>
      <c r="AO66" s="13">
        <f t="shared" si="17"/>
        <v>1.9488000000000001</v>
      </c>
    </row>
    <row r="67" spans="1:41" hidden="1" x14ac:dyDescent="0.25">
      <c r="A67" s="14" t="s">
        <v>11</v>
      </c>
      <c r="B67" s="15" t="s">
        <v>80</v>
      </c>
      <c r="C67" s="42" t="s">
        <v>65</v>
      </c>
      <c r="D67" s="56">
        <f>56/100</f>
        <v>0.56000000000000005</v>
      </c>
      <c r="E67" s="70">
        <v>0</v>
      </c>
      <c r="F67" s="9">
        <f t="shared" si="0"/>
        <v>0</v>
      </c>
      <c r="G67" s="69">
        <v>0</v>
      </c>
      <c r="H67" s="9">
        <f t="shared" si="1"/>
        <v>0</v>
      </c>
      <c r="I67" s="10"/>
      <c r="J67" s="9">
        <f t="shared" si="2"/>
        <v>0</v>
      </c>
      <c r="K67" s="11"/>
      <c r="L67" s="9">
        <f t="shared" si="3"/>
        <v>0</v>
      </c>
      <c r="M67" s="10"/>
      <c r="N67" s="9">
        <f t="shared" si="4"/>
        <v>0</v>
      </c>
      <c r="O67" s="10"/>
      <c r="P67" s="9">
        <f t="shared" si="5"/>
        <v>0</v>
      </c>
      <c r="Q67" s="10"/>
      <c r="R67" s="9">
        <f t="shared" si="6"/>
        <v>0</v>
      </c>
      <c r="S67" s="10"/>
      <c r="T67" s="9">
        <f t="shared" si="7"/>
        <v>0</v>
      </c>
      <c r="U67" s="11"/>
      <c r="V67" s="9">
        <f t="shared" si="8"/>
        <v>0</v>
      </c>
      <c r="W67" s="11"/>
      <c r="X67" s="9">
        <f t="shared" si="9"/>
        <v>0</v>
      </c>
      <c r="Y67" s="10"/>
      <c r="Z67" s="9">
        <f t="shared" si="10"/>
        <v>0</v>
      </c>
      <c r="AA67" s="11"/>
      <c r="AB67" s="9">
        <f t="shared" si="11"/>
        <v>0</v>
      </c>
      <c r="AC67" s="11"/>
      <c r="AD67" s="9">
        <f t="shared" si="12"/>
        <v>0</v>
      </c>
      <c r="AE67" s="11"/>
      <c r="AF67" s="9">
        <f t="shared" si="13"/>
        <v>0</v>
      </c>
      <c r="AG67" s="11"/>
      <c r="AH67" s="9">
        <f t="shared" si="18"/>
        <v>0</v>
      </c>
      <c r="AI67" s="11"/>
      <c r="AJ67" s="9">
        <f t="shared" si="14"/>
        <v>0</v>
      </c>
      <c r="AK67" s="11"/>
      <c r="AL67" s="9">
        <f t="shared" si="15"/>
        <v>0</v>
      </c>
      <c r="AM67" s="10"/>
      <c r="AN67" s="12">
        <f t="shared" si="16"/>
        <v>0</v>
      </c>
      <c r="AO67" s="13">
        <f t="shared" si="17"/>
        <v>0</v>
      </c>
    </row>
    <row r="68" spans="1:41" hidden="1" x14ac:dyDescent="0.25">
      <c r="A68" s="14" t="s">
        <v>11</v>
      </c>
      <c r="B68" s="15" t="s">
        <v>81</v>
      </c>
      <c r="C68" s="42" t="s">
        <v>65</v>
      </c>
      <c r="D68" s="56">
        <f>56/100</f>
        <v>0.56000000000000005</v>
      </c>
      <c r="E68" s="70">
        <v>0</v>
      </c>
      <c r="F68" s="9">
        <f t="shared" si="0"/>
        <v>0</v>
      </c>
      <c r="G68" s="69">
        <v>0</v>
      </c>
      <c r="H68" s="9">
        <f t="shared" si="1"/>
        <v>0</v>
      </c>
      <c r="I68" s="10"/>
      <c r="J68" s="9">
        <f t="shared" si="2"/>
        <v>0</v>
      </c>
      <c r="K68" s="11"/>
      <c r="L68" s="9">
        <f t="shared" si="3"/>
        <v>0</v>
      </c>
      <c r="M68" s="10"/>
      <c r="N68" s="9">
        <f t="shared" si="4"/>
        <v>0</v>
      </c>
      <c r="O68" s="10"/>
      <c r="P68" s="9">
        <f t="shared" si="5"/>
        <v>0</v>
      </c>
      <c r="Q68" s="10"/>
      <c r="R68" s="9">
        <f t="shared" si="6"/>
        <v>0</v>
      </c>
      <c r="S68" s="10"/>
      <c r="T68" s="9">
        <f t="shared" si="7"/>
        <v>0</v>
      </c>
      <c r="U68" s="11"/>
      <c r="V68" s="9">
        <f t="shared" si="8"/>
        <v>0</v>
      </c>
      <c r="W68" s="11"/>
      <c r="X68" s="9">
        <f t="shared" si="9"/>
        <v>0</v>
      </c>
      <c r="Y68" s="10"/>
      <c r="Z68" s="9">
        <f t="shared" si="10"/>
        <v>0</v>
      </c>
      <c r="AA68" s="11"/>
      <c r="AB68" s="9">
        <f t="shared" si="11"/>
        <v>0</v>
      </c>
      <c r="AC68" s="11"/>
      <c r="AD68" s="9">
        <f t="shared" si="12"/>
        <v>0</v>
      </c>
      <c r="AE68" s="11"/>
      <c r="AF68" s="9">
        <f t="shared" si="13"/>
        <v>0</v>
      </c>
      <c r="AG68" s="11"/>
      <c r="AH68" s="9">
        <f t="shared" si="18"/>
        <v>0</v>
      </c>
      <c r="AI68" s="11"/>
      <c r="AJ68" s="9">
        <f t="shared" si="14"/>
        <v>0</v>
      </c>
      <c r="AK68" s="11"/>
      <c r="AL68" s="9">
        <f t="shared" si="15"/>
        <v>0</v>
      </c>
      <c r="AM68" s="10"/>
      <c r="AN68" s="12">
        <f t="shared" si="16"/>
        <v>0</v>
      </c>
      <c r="AO68" s="13">
        <f t="shared" si="17"/>
        <v>0</v>
      </c>
    </row>
    <row r="69" spans="1:41" x14ac:dyDescent="0.25">
      <c r="A69" s="14" t="s">
        <v>11</v>
      </c>
      <c r="B69" s="15" t="s">
        <v>82</v>
      </c>
      <c r="C69" s="42" t="s">
        <v>83</v>
      </c>
      <c r="D69" s="56">
        <f>865.9/10</f>
        <v>86.59</v>
      </c>
      <c r="E69" s="70">
        <v>0</v>
      </c>
      <c r="F69" s="9">
        <f t="shared" ref="F69:F132" si="19">D69*E69</f>
        <v>0</v>
      </c>
      <c r="G69" s="69">
        <v>4</v>
      </c>
      <c r="H69" s="9">
        <f t="shared" ref="H69:H132" si="20">(G69*D69)*1.16</f>
        <v>401.77760000000001</v>
      </c>
      <c r="I69" s="72">
        <v>1</v>
      </c>
      <c r="J69" s="9">
        <f t="shared" ref="J69:J132" si="21">(I69*D69)*1.16</f>
        <v>100.4444</v>
      </c>
      <c r="K69" s="11"/>
      <c r="L69" s="9">
        <f t="shared" ref="L69:L132" si="22">(K69*D69)*1.16</f>
        <v>0</v>
      </c>
      <c r="M69" s="71">
        <v>10</v>
      </c>
      <c r="N69" s="9">
        <f t="shared" ref="N69:N132" si="23">(M69*D69)*1.16</f>
        <v>1004.4440000000001</v>
      </c>
      <c r="O69" s="10">
        <v>2</v>
      </c>
      <c r="P69" s="9">
        <f t="shared" ref="P69:P132" si="24">(O69*D69)*1.16</f>
        <v>200.8888</v>
      </c>
      <c r="Q69" s="10"/>
      <c r="R69" s="9">
        <f t="shared" ref="R69:R132" si="25">(Q69*D69)*1.16</f>
        <v>0</v>
      </c>
      <c r="S69" s="10"/>
      <c r="T69" s="9">
        <f t="shared" ref="T69:T132" si="26">(S69*D69)*1.16</f>
        <v>0</v>
      </c>
      <c r="U69" s="11"/>
      <c r="V69" s="9">
        <f t="shared" ref="V69:V132" si="27">(U69*D69)*1.16</f>
        <v>0</v>
      </c>
      <c r="W69" s="10"/>
      <c r="X69" s="9">
        <f t="shared" ref="X69:X132" si="28">(W69*D69)*1.16</f>
        <v>0</v>
      </c>
      <c r="Y69" s="10"/>
      <c r="Z69" s="9">
        <f t="shared" ref="Z69:Z132" si="29">(Y69*D69)*1.16</f>
        <v>0</v>
      </c>
      <c r="AA69" s="71">
        <v>1</v>
      </c>
      <c r="AB69" s="9">
        <f t="shared" ref="AB69:AB132" si="30">(AA69*D69)*1.16</f>
        <v>100.4444</v>
      </c>
      <c r="AC69" s="11"/>
      <c r="AD69" s="9">
        <f t="shared" ref="AD69:AD132" si="31">(AC69*D69)*1.16</f>
        <v>0</v>
      </c>
      <c r="AE69" s="11">
        <v>1</v>
      </c>
      <c r="AF69" s="9">
        <f t="shared" ref="AF69:AF132" si="32">(AE69*D69)*1.16</f>
        <v>100.4444</v>
      </c>
      <c r="AG69" s="11">
        <v>1</v>
      </c>
      <c r="AH69" s="9">
        <f t="shared" si="18"/>
        <v>100.4444</v>
      </c>
      <c r="AI69" s="92">
        <v>1</v>
      </c>
      <c r="AJ69" s="9">
        <f t="shared" ref="AJ69:AJ132" si="33">(AI69*D69)*1.16</f>
        <v>100.4444</v>
      </c>
      <c r="AK69" s="11"/>
      <c r="AL69" s="9">
        <f t="shared" ref="AL69:AL132" si="34">(AK69*D69)*1.16</f>
        <v>0</v>
      </c>
      <c r="AM69" s="10"/>
      <c r="AN69" s="12">
        <f t="shared" ref="AN69:AN132" si="35">(AM69*D69)*1.16</f>
        <v>0</v>
      </c>
      <c r="AO69" s="13">
        <f t="shared" si="17"/>
        <v>2109.3324000000002</v>
      </c>
    </row>
    <row r="70" spans="1:41" hidden="1" x14ac:dyDescent="0.25">
      <c r="A70" s="14" t="s">
        <v>11</v>
      </c>
      <c r="B70" s="15" t="s">
        <v>84</v>
      </c>
      <c r="C70" s="42" t="s">
        <v>65</v>
      </c>
      <c r="D70" s="56">
        <v>0.56000000000000005</v>
      </c>
      <c r="E70" s="70">
        <v>0</v>
      </c>
      <c r="F70" s="9">
        <f t="shared" si="19"/>
        <v>0</v>
      </c>
      <c r="G70" s="69">
        <v>0</v>
      </c>
      <c r="H70" s="9">
        <f t="shared" si="20"/>
        <v>0</v>
      </c>
      <c r="I70" s="10"/>
      <c r="J70" s="9">
        <f t="shared" si="21"/>
        <v>0</v>
      </c>
      <c r="K70" s="11"/>
      <c r="L70" s="9">
        <f t="shared" si="22"/>
        <v>0</v>
      </c>
      <c r="M70" s="11"/>
      <c r="N70" s="9">
        <f t="shared" si="23"/>
        <v>0</v>
      </c>
      <c r="O70" s="10"/>
      <c r="P70" s="9">
        <f t="shared" si="24"/>
        <v>0</v>
      </c>
      <c r="Q70" s="10"/>
      <c r="R70" s="9">
        <f t="shared" si="25"/>
        <v>0</v>
      </c>
      <c r="S70" s="10"/>
      <c r="T70" s="9">
        <f t="shared" si="26"/>
        <v>0</v>
      </c>
      <c r="U70" s="11"/>
      <c r="V70" s="9">
        <f t="shared" si="27"/>
        <v>0</v>
      </c>
      <c r="W70" s="11"/>
      <c r="X70" s="9">
        <f t="shared" si="28"/>
        <v>0</v>
      </c>
      <c r="Y70" s="10"/>
      <c r="Z70" s="9">
        <f t="shared" si="29"/>
        <v>0</v>
      </c>
      <c r="AA70" s="11"/>
      <c r="AB70" s="9">
        <f t="shared" si="30"/>
        <v>0</v>
      </c>
      <c r="AC70" s="11"/>
      <c r="AD70" s="9">
        <f t="shared" si="31"/>
        <v>0</v>
      </c>
      <c r="AE70" s="11"/>
      <c r="AF70" s="9">
        <f t="shared" si="32"/>
        <v>0</v>
      </c>
      <c r="AG70" s="11"/>
      <c r="AH70" s="9">
        <f t="shared" si="18"/>
        <v>0</v>
      </c>
      <c r="AI70" s="11"/>
      <c r="AJ70" s="9">
        <f t="shared" si="33"/>
        <v>0</v>
      </c>
      <c r="AK70" s="11"/>
      <c r="AL70" s="9">
        <f t="shared" si="34"/>
        <v>0</v>
      </c>
      <c r="AM70" s="10"/>
      <c r="AN70" s="12">
        <f t="shared" si="35"/>
        <v>0</v>
      </c>
      <c r="AO70" s="13">
        <f t="shared" ref="AO70:AO133" si="36">F70+H70+J70+L70+N70+P70+R70+T70+V70+X70+Z70+AB70+AD70+AF70+AH70+AL70+AN70+AJ70</f>
        <v>0</v>
      </c>
    </row>
    <row r="71" spans="1:41" hidden="1" x14ac:dyDescent="0.25">
      <c r="A71" s="14" t="s">
        <v>11</v>
      </c>
      <c r="B71" s="15" t="s">
        <v>85</v>
      </c>
      <c r="C71" s="42" t="s">
        <v>65</v>
      </c>
      <c r="D71" s="56">
        <v>59</v>
      </c>
      <c r="E71" s="70">
        <v>0</v>
      </c>
      <c r="F71" s="9">
        <f t="shared" si="19"/>
        <v>0</v>
      </c>
      <c r="G71" s="69">
        <v>0</v>
      </c>
      <c r="H71" s="9">
        <f t="shared" si="20"/>
        <v>0</v>
      </c>
      <c r="I71" s="10"/>
      <c r="J71" s="9">
        <f t="shared" si="21"/>
        <v>0</v>
      </c>
      <c r="K71" s="11"/>
      <c r="L71" s="9">
        <f t="shared" si="22"/>
        <v>0</v>
      </c>
      <c r="M71" s="11"/>
      <c r="N71" s="9">
        <f t="shared" si="23"/>
        <v>0</v>
      </c>
      <c r="O71" s="10"/>
      <c r="P71" s="9">
        <f t="shared" si="24"/>
        <v>0</v>
      </c>
      <c r="Q71" s="10"/>
      <c r="R71" s="9">
        <f t="shared" si="25"/>
        <v>0</v>
      </c>
      <c r="S71" s="10"/>
      <c r="T71" s="9">
        <f t="shared" si="26"/>
        <v>0</v>
      </c>
      <c r="U71" s="11"/>
      <c r="V71" s="9">
        <f t="shared" si="27"/>
        <v>0</v>
      </c>
      <c r="W71" s="11"/>
      <c r="X71" s="9">
        <f t="shared" si="28"/>
        <v>0</v>
      </c>
      <c r="Y71" s="10"/>
      <c r="Z71" s="9">
        <f t="shared" si="29"/>
        <v>0</v>
      </c>
      <c r="AA71" s="11"/>
      <c r="AB71" s="9">
        <f t="shared" si="30"/>
        <v>0</v>
      </c>
      <c r="AC71" s="11"/>
      <c r="AD71" s="9">
        <f t="shared" si="31"/>
        <v>0</v>
      </c>
      <c r="AE71" s="11"/>
      <c r="AF71" s="9">
        <f t="shared" si="32"/>
        <v>0</v>
      </c>
      <c r="AG71" s="11"/>
      <c r="AH71" s="9">
        <f t="shared" si="18"/>
        <v>0</v>
      </c>
      <c r="AI71" s="11"/>
      <c r="AJ71" s="9">
        <f t="shared" si="33"/>
        <v>0</v>
      </c>
      <c r="AK71" s="11"/>
      <c r="AL71" s="9">
        <f t="shared" si="34"/>
        <v>0</v>
      </c>
      <c r="AM71" s="10"/>
      <c r="AN71" s="12">
        <f t="shared" si="35"/>
        <v>0</v>
      </c>
      <c r="AO71" s="13">
        <f t="shared" si="36"/>
        <v>0</v>
      </c>
    </row>
    <row r="72" spans="1:41" hidden="1" x14ac:dyDescent="0.25">
      <c r="A72" s="14" t="s">
        <v>11</v>
      </c>
      <c r="B72" s="15" t="s">
        <v>86</v>
      </c>
      <c r="C72" s="42" t="s">
        <v>65</v>
      </c>
      <c r="D72" s="56">
        <v>0.56000000000000005</v>
      </c>
      <c r="E72" s="70">
        <v>0</v>
      </c>
      <c r="F72" s="9">
        <f t="shared" si="19"/>
        <v>0</v>
      </c>
      <c r="G72" s="69">
        <v>0</v>
      </c>
      <c r="H72" s="9">
        <f t="shared" si="20"/>
        <v>0</v>
      </c>
      <c r="I72" s="10"/>
      <c r="J72" s="9">
        <f t="shared" si="21"/>
        <v>0</v>
      </c>
      <c r="K72" s="11"/>
      <c r="L72" s="9">
        <f t="shared" si="22"/>
        <v>0</v>
      </c>
      <c r="M72" s="11"/>
      <c r="N72" s="9">
        <f t="shared" si="23"/>
        <v>0</v>
      </c>
      <c r="O72" s="10"/>
      <c r="P72" s="9">
        <f t="shared" si="24"/>
        <v>0</v>
      </c>
      <c r="Q72" s="10"/>
      <c r="R72" s="9">
        <f t="shared" si="25"/>
        <v>0</v>
      </c>
      <c r="S72" s="10"/>
      <c r="T72" s="9">
        <f t="shared" si="26"/>
        <v>0</v>
      </c>
      <c r="U72" s="11"/>
      <c r="V72" s="9">
        <f t="shared" si="27"/>
        <v>0</v>
      </c>
      <c r="W72" s="11"/>
      <c r="X72" s="9">
        <f t="shared" si="28"/>
        <v>0</v>
      </c>
      <c r="Y72" s="10"/>
      <c r="Z72" s="9">
        <f t="shared" si="29"/>
        <v>0</v>
      </c>
      <c r="AA72" s="11"/>
      <c r="AB72" s="9">
        <f t="shared" si="30"/>
        <v>0</v>
      </c>
      <c r="AC72" s="11"/>
      <c r="AD72" s="9">
        <f t="shared" si="31"/>
        <v>0</v>
      </c>
      <c r="AE72" s="11"/>
      <c r="AF72" s="9">
        <f t="shared" si="32"/>
        <v>0</v>
      </c>
      <c r="AG72" s="11"/>
      <c r="AH72" s="9">
        <f t="shared" si="18"/>
        <v>0</v>
      </c>
      <c r="AI72" s="11"/>
      <c r="AJ72" s="9">
        <f t="shared" si="33"/>
        <v>0</v>
      </c>
      <c r="AK72" s="11"/>
      <c r="AL72" s="9">
        <f t="shared" si="34"/>
        <v>0</v>
      </c>
      <c r="AM72" s="10"/>
      <c r="AN72" s="12">
        <f t="shared" si="35"/>
        <v>0</v>
      </c>
      <c r="AO72" s="13">
        <f t="shared" si="36"/>
        <v>0</v>
      </c>
    </row>
    <row r="73" spans="1:41" hidden="1" x14ac:dyDescent="0.25">
      <c r="A73" s="14" t="s">
        <v>11</v>
      </c>
      <c r="B73" s="15" t="s">
        <v>87</v>
      </c>
      <c r="C73" s="42" t="s">
        <v>65</v>
      </c>
      <c r="D73" s="56">
        <v>59</v>
      </c>
      <c r="E73" s="70">
        <v>0</v>
      </c>
      <c r="F73" s="9">
        <f t="shared" si="19"/>
        <v>0</v>
      </c>
      <c r="G73" s="69">
        <v>0</v>
      </c>
      <c r="H73" s="9">
        <f t="shared" si="20"/>
        <v>0</v>
      </c>
      <c r="I73" s="10"/>
      <c r="J73" s="9">
        <f t="shared" si="21"/>
        <v>0</v>
      </c>
      <c r="K73" s="11"/>
      <c r="L73" s="9">
        <f t="shared" si="22"/>
        <v>0</v>
      </c>
      <c r="M73" s="11"/>
      <c r="N73" s="9">
        <f t="shared" si="23"/>
        <v>0</v>
      </c>
      <c r="O73" s="10"/>
      <c r="P73" s="9">
        <f t="shared" si="24"/>
        <v>0</v>
      </c>
      <c r="Q73" s="10"/>
      <c r="R73" s="9">
        <f t="shared" si="25"/>
        <v>0</v>
      </c>
      <c r="S73" s="10"/>
      <c r="T73" s="9">
        <f t="shared" si="26"/>
        <v>0</v>
      </c>
      <c r="U73" s="11"/>
      <c r="V73" s="9">
        <f t="shared" si="27"/>
        <v>0</v>
      </c>
      <c r="W73" s="11"/>
      <c r="X73" s="9">
        <f t="shared" si="28"/>
        <v>0</v>
      </c>
      <c r="Y73" s="10"/>
      <c r="Z73" s="9">
        <f t="shared" si="29"/>
        <v>0</v>
      </c>
      <c r="AA73" s="11"/>
      <c r="AB73" s="9">
        <f t="shared" si="30"/>
        <v>0</v>
      </c>
      <c r="AC73" s="11"/>
      <c r="AD73" s="9">
        <f t="shared" si="31"/>
        <v>0</v>
      </c>
      <c r="AE73" s="11"/>
      <c r="AF73" s="9">
        <f t="shared" si="32"/>
        <v>0</v>
      </c>
      <c r="AG73" s="11"/>
      <c r="AH73" s="9">
        <f t="shared" ref="AH73:AH136" si="37">(AG73*D73)*1.16</f>
        <v>0</v>
      </c>
      <c r="AI73" s="11"/>
      <c r="AJ73" s="9">
        <f t="shared" si="33"/>
        <v>0</v>
      </c>
      <c r="AK73" s="11"/>
      <c r="AL73" s="9">
        <f t="shared" si="34"/>
        <v>0</v>
      </c>
      <c r="AM73" s="10"/>
      <c r="AN73" s="12">
        <f t="shared" si="35"/>
        <v>0</v>
      </c>
      <c r="AO73" s="13">
        <f t="shared" si="36"/>
        <v>0</v>
      </c>
    </row>
    <row r="74" spans="1:41" hidden="1" x14ac:dyDescent="0.25">
      <c r="A74" s="14" t="s">
        <v>11</v>
      </c>
      <c r="B74" s="15" t="s">
        <v>88</v>
      </c>
      <c r="C74" s="42" t="s">
        <v>65</v>
      </c>
      <c r="D74" s="56">
        <v>0.56000000000000005</v>
      </c>
      <c r="E74" s="70">
        <v>0</v>
      </c>
      <c r="F74" s="9">
        <f t="shared" si="19"/>
        <v>0</v>
      </c>
      <c r="G74" s="69">
        <v>0</v>
      </c>
      <c r="H74" s="9">
        <f t="shared" si="20"/>
        <v>0</v>
      </c>
      <c r="I74" s="10"/>
      <c r="J74" s="9">
        <f t="shared" si="21"/>
        <v>0</v>
      </c>
      <c r="K74" s="11"/>
      <c r="L74" s="9">
        <f t="shared" si="22"/>
        <v>0</v>
      </c>
      <c r="M74" s="11"/>
      <c r="N74" s="9">
        <f t="shared" si="23"/>
        <v>0</v>
      </c>
      <c r="O74" s="10"/>
      <c r="P74" s="9">
        <f t="shared" si="24"/>
        <v>0</v>
      </c>
      <c r="Q74" s="10"/>
      <c r="R74" s="9">
        <f t="shared" si="25"/>
        <v>0</v>
      </c>
      <c r="S74" s="10"/>
      <c r="T74" s="9">
        <f t="shared" si="26"/>
        <v>0</v>
      </c>
      <c r="U74" s="11"/>
      <c r="V74" s="9">
        <f t="shared" si="27"/>
        <v>0</v>
      </c>
      <c r="W74" s="11"/>
      <c r="X74" s="9">
        <f t="shared" si="28"/>
        <v>0</v>
      </c>
      <c r="Y74" s="10"/>
      <c r="Z74" s="9">
        <f t="shared" si="29"/>
        <v>0</v>
      </c>
      <c r="AA74" s="11"/>
      <c r="AB74" s="9">
        <f t="shared" si="30"/>
        <v>0</v>
      </c>
      <c r="AC74" s="11"/>
      <c r="AD74" s="9">
        <f t="shared" si="31"/>
        <v>0</v>
      </c>
      <c r="AE74" s="11"/>
      <c r="AF74" s="9">
        <f t="shared" si="32"/>
        <v>0</v>
      </c>
      <c r="AG74" s="11"/>
      <c r="AH74" s="9">
        <f t="shared" si="37"/>
        <v>0</v>
      </c>
      <c r="AI74" s="11"/>
      <c r="AJ74" s="9">
        <f t="shared" si="33"/>
        <v>0</v>
      </c>
      <c r="AK74" s="11"/>
      <c r="AL74" s="9">
        <f t="shared" si="34"/>
        <v>0</v>
      </c>
      <c r="AM74" s="10"/>
      <c r="AN74" s="12">
        <f t="shared" si="35"/>
        <v>0</v>
      </c>
      <c r="AO74" s="13">
        <f t="shared" si="36"/>
        <v>0</v>
      </c>
    </row>
    <row r="75" spans="1:41" hidden="1" x14ac:dyDescent="0.25">
      <c r="A75" s="14" t="s">
        <v>11</v>
      </c>
      <c r="B75" s="15" t="s">
        <v>89</v>
      </c>
      <c r="C75" s="42" t="s">
        <v>83</v>
      </c>
      <c r="D75" s="56">
        <v>115.85</v>
      </c>
      <c r="E75" s="70">
        <v>0</v>
      </c>
      <c r="F75" s="9">
        <f t="shared" si="19"/>
        <v>0</v>
      </c>
      <c r="G75" s="69">
        <v>0</v>
      </c>
      <c r="H75" s="9">
        <f t="shared" si="20"/>
        <v>0</v>
      </c>
      <c r="I75" s="10"/>
      <c r="J75" s="9">
        <f t="shared" si="21"/>
        <v>0</v>
      </c>
      <c r="K75" s="11"/>
      <c r="L75" s="9">
        <f t="shared" si="22"/>
        <v>0</v>
      </c>
      <c r="M75" s="11"/>
      <c r="N75" s="9">
        <f t="shared" si="23"/>
        <v>0</v>
      </c>
      <c r="O75" s="10"/>
      <c r="P75" s="9">
        <f t="shared" si="24"/>
        <v>0</v>
      </c>
      <c r="Q75" s="10"/>
      <c r="R75" s="9">
        <f t="shared" si="25"/>
        <v>0</v>
      </c>
      <c r="S75" s="10"/>
      <c r="T75" s="9">
        <f t="shared" si="26"/>
        <v>0</v>
      </c>
      <c r="U75" s="11"/>
      <c r="V75" s="9">
        <f t="shared" si="27"/>
        <v>0</v>
      </c>
      <c r="W75" s="11"/>
      <c r="X75" s="9">
        <f t="shared" si="28"/>
        <v>0</v>
      </c>
      <c r="Y75" s="10"/>
      <c r="Z75" s="9">
        <f t="shared" si="29"/>
        <v>0</v>
      </c>
      <c r="AA75" s="11"/>
      <c r="AB75" s="9">
        <f t="shared" si="30"/>
        <v>0</v>
      </c>
      <c r="AC75" s="11"/>
      <c r="AD75" s="9">
        <f t="shared" si="31"/>
        <v>0</v>
      </c>
      <c r="AE75" s="11"/>
      <c r="AF75" s="9">
        <f t="shared" si="32"/>
        <v>0</v>
      </c>
      <c r="AG75" s="11"/>
      <c r="AH75" s="9">
        <f t="shared" si="37"/>
        <v>0</v>
      </c>
      <c r="AI75" s="11"/>
      <c r="AJ75" s="9">
        <f t="shared" si="33"/>
        <v>0</v>
      </c>
      <c r="AK75" s="11"/>
      <c r="AL75" s="9">
        <f t="shared" si="34"/>
        <v>0</v>
      </c>
      <c r="AM75" s="10"/>
      <c r="AN75" s="12">
        <f t="shared" si="35"/>
        <v>0</v>
      </c>
      <c r="AO75" s="13">
        <f t="shared" si="36"/>
        <v>0</v>
      </c>
    </row>
    <row r="76" spans="1:41" hidden="1" x14ac:dyDescent="0.25">
      <c r="A76" s="14" t="s">
        <v>11</v>
      </c>
      <c r="B76" s="15" t="s">
        <v>90</v>
      </c>
      <c r="C76" s="45" t="s">
        <v>15</v>
      </c>
      <c r="D76" s="56">
        <v>2.44</v>
      </c>
      <c r="E76" s="70">
        <v>0</v>
      </c>
      <c r="F76" s="9">
        <f t="shared" si="19"/>
        <v>0</v>
      </c>
      <c r="G76" s="69">
        <v>0</v>
      </c>
      <c r="H76" s="9">
        <f t="shared" si="20"/>
        <v>0</v>
      </c>
      <c r="I76" s="10"/>
      <c r="J76" s="9">
        <f t="shared" si="21"/>
        <v>0</v>
      </c>
      <c r="K76" s="11"/>
      <c r="L76" s="9">
        <f t="shared" si="22"/>
        <v>0</v>
      </c>
      <c r="M76" s="11"/>
      <c r="N76" s="9">
        <f t="shared" si="23"/>
        <v>0</v>
      </c>
      <c r="O76" s="94">
        <v>1</v>
      </c>
      <c r="P76" s="9">
        <f t="shared" si="24"/>
        <v>2.8303999999999996</v>
      </c>
      <c r="Q76" s="10"/>
      <c r="R76" s="9">
        <f t="shared" si="25"/>
        <v>0</v>
      </c>
      <c r="S76" s="10"/>
      <c r="T76" s="9">
        <f t="shared" si="26"/>
        <v>0</v>
      </c>
      <c r="U76" s="11"/>
      <c r="V76" s="9">
        <f t="shared" si="27"/>
        <v>0</v>
      </c>
      <c r="W76" s="11"/>
      <c r="X76" s="9">
        <f t="shared" si="28"/>
        <v>0</v>
      </c>
      <c r="Y76" s="10"/>
      <c r="Z76" s="9">
        <f t="shared" si="29"/>
        <v>0</v>
      </c>
      <c r="AA76" s="11"/>
      <c r="AB76" s="9">
        <f t="shared" si="30"/>
        <v>0</v>
      </c>
      <c r="AC76" s="11"/>
      <c r="AD76" s="9">
        <f t="shared" si="31"/>
        <v>0</v>
      </c>
      <c r="AE76" s="11"/>
      <c r="AF76" s="9">
        <f t="shared" si="32"/>
        <v>0</v>
      </c>
      <c r="AG76" s="11"/>
      <c r="AH76" s="9">
        <f t="shared" si="37"/>
        <v>0</v>
      </c>
      <c r="AI76" s="11"/>
      <c r="AJ76" s="9">
        <f t="shared" si="33"/>
        <v>0</v>
      </c>
      <c r="AK76" s="11"/>
      <c r="AL76" s="9">
        <f t="shared" si="34"/>
        <v>0</v>
      </c>
      <c r="AM76" s="10"/>
      <c r="AN76" s="12">
        <f t="shared" si="35"/>
        <v>0</v>
      </c>
      <c r="AO76" s="13">
        <f t="shared" si="36"/>
        <v>2.8303999999999996</v>
      </c>
    </row>
    <row r="77" spans="1:41" hidden="1" x14ac:dyDescent="0.25">
      <c r="A77" s="14" t="s">
        <v>11</v>
      </c>
      <c r="B77" s="15" t="s">
        <v>91</v>
      </c>
      <c r="C77" s="45" t="s">
        <v>15</v>
      </c>
      <c r="D77" s="56">
        <v>21.37</v>
      </c>
      <c r="E77" s="70">
        <v>0</v>
      </c>
      <c r="F77" s="9">
        <f t="shared" si="19"/>
        <v>0</v>
      </c>
      <c r="G77" s="69">
        <v>0</v>
      </c>
      <c r="H77" s="9">
        <f t="shared" si="20"/>
        <v>0</v>
      </c>
      <c r="I77" s="10"/>
      <c r="J77" s="9">
        <f t="shared" si="21"/>
        <v>0</v>
      </c>
      <c r="K77" s="11"/>
      <c r="L77" s="9">
        <f t="shared" si="22"/>
        <v>0</v>
      </c>
      <c r="M77" s="11"/>
      <c r="N77" s="9">
        <f t="shared" si="23"/>
        <v>0</v>
      </c>
      <c r="O77" s="10"/>
      <c r="P77" s="9">
        <f t="shared" si="24"/>
        <v>0</v>
      </c>
      <c r="Q77" s="10"/>
      <c r="R77" s="9">
        <f t="shared" si="25"/>
        <v>0</v>
      </c>
      <c r="S77" s="10"/>
      <c r="T77" s="9">
        <f t="shared" si="26"/>
        <v>0</v>
      </c>
      <c r="U77" s="11"/>
      <c r="V77" s="9">
        <f t="shared" si="27"/>
        <v>0</v>
      </c>
      <c r="W77" s="11"/>
      <c r="X77" s="9">
        <f t="shared" si="28"/>
        <v>0</v>
      </c>
      <c r="Y77" s="10"/>
      <c r="Z77" s="9">
        <f t="shared" si="29"/>
        <v>0</v>
      </c>
      <c r="AA77" s="11"/>
      <c r="AB77" s="9">
        <f t="shared" si="30"/>
        <v>0</v>
      </c>
      <c r="AC77" s="11"/>
      <c r="AD77" s="9">
        <f t="shared" si="31"/>
        <v>0</v>
      </c>
      <c r="AE77" s="11"/>
      <c r="AF77" s="9">
        <f t="shared" si="32"/>
        <v>0</v>
      </c>
      <c r="AG77" s="11">
        <v>1</v>
      </c>
      <c r="AH77" s="9">
        <f t="shared" si="37"/>
        <v>24.789200000000001</v>
      </c>
      <c r="AI77" s="11"/>
      <c r="AJ77" s="9">
        <f t="shared" si="33"/>
        <v>0</v>
      </c>
      <c r="AK77" s="11"/>
      <c r="AL77" s="9">
        <f t="shared" si="34"/>
        <v>0</v>
      </c>
      <c r="AM77" s="10"/>
      <c r="AN77" s="12">
        <f t="shared" si="35"/>
        <v>0</v>
      </c>
      <c r="AO77" s="13">
        <f t="shared" si="36"/>
        <v>24.789200000000001</v>
      </c>
    </row>
    <row r="78" spans="1:41" hidden="1" x14ac:dyDescent="0.25">
      <c r="A78" s="14" t="s">
        <v>11</v>
      </c>
      <c r="B78" s="15" t="s">
        <v>92</v>
      </c>
      <c r="C78" s="45" t="s">
        <v>15</v>
      </c>
      <c r="D78" s="56">
        <v>141.99</v>
      </c>
      <c r="E78" s="70">
        <v>0</v>
      </c>
      <c r="F78" s="9">
        <f t="shared" si="19"/>
        <v>0</v>
      </c>
      <c r="G78" s="69">
        <v>0</v>
      </c>
      <c r="H78" s="9">
        <f t="shared" si="20"/>
        <v>0</v>
      </c>
      <c r="I78" s="10"/>
      <c r="J78" s="9">
        <f t="shared" si="21"/>
        <v>0</v>
      </c>
      <c r="K78" s="11"/>
      <c r="L78" s="9">
        <f t="shared" si="22"/>
        <v>0</v>
      </c>
      <c r="M78" s="11"/>
      <c r="N78" s="9">
        <f t="shared" si="23"/>
        <v>0</v>
      </c>
      <c r="O78" s="10"/>
      <c r="P78" s="9">
        <f t="shared" si="24"/>
        <v>0</v>
      </c>
      <c r="Q78" s="10"/>
      <c r="R78" s="9">
        <f t="shared" si="25"/>
        <v>0</v>
      </c>
      <c r="S78" s="10"/>
      <c r="T78" s="9">
        <f t="shared" si="26"/>
        <v>0</v>
      </c>
      <c r="U78" s="11"/>
      <c r="V78" s="9">
        <f t="shared" si="27"/>
        <v>0</v>
      </c>
      <c r="W78" s="11"/>
      <c r="X78" s="9">
        <f t="shared" si="28"/>
        <v>0</v>
      </c>
      <c r="Y78" s="10"/>
      <c r="Z78" s="9">
        <f t="shared" si="29"/>
        <v>0</v>
      </c>
      <c r="AA78" s="11"/>
      <c r="AB78" s="9">
        <f t="shared" si="30"/>
        <v>0</v>
      </c>
      <c r="AC78" s="11"/>
      <c r="AD78" s="9">
        <f t="shared" si="31"/>
        <v>0</v>
      </c>
      <c r="AE78" s="11"/>
      <c r="AF78" s="9">
        <f t="shared" si="32"/>
        <v>0</v>
      </c>
      <c r="AG78" s="11"/>
      <c r="AH78" s="9">
        <f t="shared" si="37"/>
        <v>0</v>
      </c>
      <c r="AI78" s="11"/>
      <c r="AJ78" s="9">
        <f t="shared" si="33"/>
        <v>0</v>
      </c>
      <c r="AK78" s="11"/>
      <c r="AL78" s="9">
        <f t="shared" si="34"/>
        <v>0</v>
      </c>
      <c r="AM78" s="10"/>
      <c r="AN78" s="12">
        <f t="shared" si="35"/>
        <v>0</v>
      </c>
      <c r="AO78" s="13">
        <f t="shared" si="36"/>
        <v>0</v>
      </c>
    </row>
    <row r="79" spans="1:41" hidden="1" x14ac:dyDescent="0.25">
      <c r="A79" s="14" t="s">
        <v>11</v>
      </c>
      <c r="B79" s="15" t="s">
        <v>93</v>
      </c>
      <c r="C79" s="45" t="s">
        <v>15</v>
      </c>
      <c r="D79" s="56">
        <v>15.89</v>
      </c>
      <c r="E79" s="70">
        <v>0</v>
      </c>
      <c r="F79" s="9">
        <f t="shared" si="19"/>
        <v>0</v>
      </c>
      <c r="G79" s="69">
        <v>2</v>
      </c>
      <c r="H79" s="9">
        <f t="shared" si="20"/>
        <v>36.864799999999995</v>
      </c>
      <c r="I79" s="10"/>
      <c r="J79" s="9">
        <f t="shared" si="21"/>
        <v>0</v>
      </c>
      <c r="K79" s="11"/>
      <c r="L79" s="9">
        <f t="shared" si="22"/>
        <v>0</v>
      </c>
      <c r="M79" s="11"/>
      <c r="N79" s="9">
        <f t="shared" si="23"/>
        <v>0</v>
      </c>
      <c r="O79" s="10"/>
      <c r="P79" s="9">
        <f t="shared" si="24"/>
        <v>0</v>
      </c>
      <c r="Q79" s="10"/>
      <c r="R79" s="9">
        <f t="shared" si="25"/>
        <v>0</v>
      </c>
      <c r="S79" s="10"/>
      <c r="T79" s="9">
        <f t="shared" si="26"/>
        <v>0</v>
      </c>
      <c r="U79" s="11"/>
      <c r="V79" s="9">
        <f t="shared" si="27"/>
        <v>0</v>
      </c>
      <c r="W79" s="11"/>
      <c r="X79" s="9">
        <f t="shared" si="28"/>
        <v>0</v>
      </c>
      <c r="Y79" s="10"/>
      <c r="Z79" s="9">
        <f t="shared" si="29"/>
        <v>0</v>
      </c>
      <c r="AA79" s="71">
        <v>1</v>
      </c>
      <c r="AB79" s="9">
        <f t="shared" si="30"/>
        <v>18.432399999999998</v>
      </c>
      <c r="AC79" s="11"/>
      <c r="AD79" s="9">
        <f t="shared" si="31"/>
        <v>0</v>
      </c>
      <c r="AE79" s="11"/>
      <c r="AF79" s="9">
        <f t="shared" si="32"/>
        <v>0</v>
      </c>
      <c r="AG79" s="11"/>
      <c r="AH79" s="9">
        <f t="shared" si="37"/>
        <v>0</v>
      </c>
      <c r="AI79" s="11"/>
      <c r="AJ79" s="9">
        <f t="shared" si="33"/>
        <v>0</v>
      </c>
      <c r="AK79" s="11"/>
      <c r="AL79" s="9">
        <f t="shared" si="34"/>
        <v>0</v>
      </c>
      <c r="AM79" s="10"/>
      <c r="AN79" s="12">
        <f t="shared" si="35"/>
        <v>0</v>
      </c>
      <c r="AO79" s="13">
        <f t="shared" si="36"/>
        <v>55.297199999999989</v>
      </c>
    </row>
    <row r="80" spans="1:41" hidden="1" x14ac:dyDescent="0.25">
      <c r="A80" s="14" t="s">
        <v>11</v>
      </c>
      <c r="B80" s="15" t="s">
        <v>94</v>
      </c>
      <c r="C80" s="45" t="s">
        <v>15</v>
      </c>
      <c r="D80" s="56">
        <v>17.559999999999999</v>
      </c>
      <c r="E80" s="70">
        <v>0</v>
      </c>
      <c r="F80" s="9">
        <f t="shared" si="19"/>
        <v>0</v>
      </c>
      <c r="G80" s="69">
        <v>3</v>
      </c>
      <c r="H80" s="9">
        <f t="shared" si="20"/>
        <v>61.108799999999988</v>
      </c>
      <c r="I80" s="10"/>
      <c r="J80" s="9">
        <f t="shared" si="21"/>
        <v>0</v>
      </c>
      <c r="K80" s="11"/>
      <c r="L80" s="9">
        <f t="shared" si="22"/>
        <v>0</v>
      </c>
      <c r="M80" s="11"/>
      <c r="N80" s="9">
        <f t="shared" si="23"/>
        <v>0</v>
      </c>
      <c r="O80" s="10"/>
      <c r="P80" s="9">
        <f t="shared" si="24"/>
        <v>0</v>
      </c>
      <c r="Q80" s="10"/>
      <c r="R80" s="9">
        <f t="shared" si="25"/>
        <v>0</v>
      </c>
      <c r="S80" s="10"/>
      <c r="T80" s="9">
        <f t="shared" si="26"/>
        <v>0</v>
      </c>
      <c r="U80" s="11"/>
      <c r="V80" s="9">
        <f t="shared" si="27"/>
        <v>0</v>
      </c>
      <c r="W80" s="11"/>
      <c r="X80" s="9">
        <f t="shared" si="28"/>
        <v>0</v>
      </c>
      <c r="Y80" s="10"/>
      <c r="Z80" s="9">
        <f t="shared" si="29"/>
        <v>0</v>
      </c>
      <c r="AA80" s="71">
        <v>1</v>
      </c>
      <c r="AB80" s="9">
        <f t="shared" si="30"/>
        <v>20.369599999999998</v>
      </c>
      <c r="AC80" s="11"/>
      <c r="AD80" s="9">
        <f t="shared" si="31"/>
        <v>0</v>
      </c>
      <c r="AE80" s="11"/>
      <c r="AF80" s="9">
        <f t="shared" si="32"/>
        <v>0</v>
      </c>
      <c r="AG80" s="11"/>
      <c r="AH80" s="9">
        <f t="shared" si="37"/>
        <v>0</v>
      </c>
      <c r="AI80" s="11"/>
      <c r="AJ80" s="9">
        <f t="shared" si="33"/>
        <v>0</v>
      </c>
      <c r="AK80" s="11"/>
      <c r="AL80" s="9">
        <f t="shared" si="34"/>
        <v>0</v>
      </c>
      <c r="AM80" s="10"/>
      <c r="AN80" s="12">
        <f t="shared" si="35"/>
        <v>0</v>
      </c>
      <c r="AO80" s="13">
        <f t="shared" si="36"/>
        <v>81.478399999999993</v>
      </c>
    </row>
    <row r="81" spans="1:41" hidden="1" x14ac:dyDescent="0.25">
      <c r="A81" s="14" t="s">
        <v>11</v>
      </c>
      <c r="B81" s="15" t="s">
        <v>95</v>
      </c>
      <c r="C81" s="45" t="s">
        <v>15</v>
      </c>
      <c r="D81" s="56">
        <v>12.13</v>
      </c>
      <c r="E81" s="70">
        <v>0</v>
      </c>
      <c r="F81" s="9">
        <f t="shared" si="19"/>
        <v>0</v>
      </c>
      <c r="G81" s="69">
        <v>0</v>
      </c>
      <c r="H81" s="9">
        <f t="shared" si="20"/>
        <v>0</v>
      </c>
      <c r="I81" s="10"/>
      <c r="J81" s="9">
        <f t="shared" si="21"/>
        <v>0</v>
      </c>
      <c r="K81" s="11"/>
      <c r="L81" s="9">
        <f t="shared" si="22"/>
        <v>0</v>
      </c>
      <c r="M81" s="11"/>
      <c r="N81" s="9">
        <f t="shared" si="23"/>
        <v>0</v>
      </c>
      <c r="O81" s="10"/>
      <c r="P81" s="9">
        <f t="shared" si="24"/>
        <v>0</v>
      </c>
      <c r="Q81" s="10"/>
      <c r="R81" s="9">
        <f t="shared" si="25"/>
        <v>0</v>
      </c>
      <c r="S81" s="10"/>
      <c r="T81" s="9">
        <f t="shared" si="26"/>
        <v>0</v>
      </c>
      <c r="U81" s="11"/>
      <c r="V81" s="9">
        <f t="shared" si="27"/>
        <v>0</v>
      </c>
      <c r="W81" s="11"/>
      <c r="X81" s="9">
        <f t="shared" si="28"/>
        <v>0</v>
      </c>
      <c r="Y81" s="10"/>
      <c r="Z81" s="9">
        <f t="shared" si="29"/>
        <v>0</v>
      </c>
      <c r="AA81" s="11"/>
      <c r="AB81" s="9">
        <f t="shared" si="30"/>
        <v>0</v>
      </c>
      <c r="AC81" s="11"/>
      <c r="AD81" s="9">
        <f t="shared" si="31"/>
        <v>0</v>
      </c>
      <c r="AE81" s="11"/>
      <c r="AF81" s="9">
        <f t="shared" si="32"/>
        <v>0</v>
      </c>
      <c r="AG81" s="11"/>
      <c r="AH81" s="9">
        <f t="shared" si="37"/>
        <v>0</v>
      </c>
      <c r="AI81" s="11"/>
      <c r="AJ81" s="9">
        <f t="shared" si="33"/>
        <v>0</v>
      </c>
      <c r="AK81" s="11"/>
      <c r="AL81" s="9">
        <f t="shared" si="34"/>
        <v>0</v>
      </c>
      <c r="AM81" s="10"/>
      <c r="AN81" s="12">
        <f t="shared" si="35"/>
        <v>0</v>
      </c>
      <c r="AO81" s="13">
        <f t="shared" si="36"/>
        <v>0</v>
      </c>
    </row>
    <row r="82" spans="1:41" hidden="1" x14ac:dyDescent="0.25">
      <c r="A82" s="14" t="s">
        <v>11</v>
      </c>
      <c r="B82" s="15" t="s">
        <v>96</v>
      </c>
      <c r="C82" s="45" t="s">
        <v>25</v>
      </c>
      <c r="D82" s="56">
        <v>465</v>
      </c>
      <c r="E82" s="70">
        <v>0</v>
      </c>
      <c r="F82" s="9">
        <f t="shared" si="19"/>
        <v>0</v>
      </c>
      <c r="G82" s="69">
        <v>0</v>
      </c>
      <c r="H82" s="9">
        <f t="shared" si="20"/>
        <v>0</v>
      </c>
      <c r="I82" s="10"/>
      <c r="J82" s="9">
        <f t="shared" si="21"/>
        <v>0</v>
      </c>
      <c r="K82" s="11"/>
      <c r="L82" s="9">
        <f t="shared" si="22"/>
        <v>0</v>
      </c>
      <c r="M82" s="11"/>
      <c r="N82" s="9">
        <f t="shared" si="23"/>
        <v>0</v>
      </c>
      <c r="O82" s="10"/>
      <c r="P82" s="9">
        <f t="shared" si="24"/>
        <v>0</v>
      </c>
      <c r="Q82" s="10"/>
      <c r="R82" s="9">
        <f t="shared" si="25"/>
        <v>0</v>
      </c>
      <c r="S82" s="10"/>
      <c r="T82" s="9">
        <f t="shared" si="26"/>
        <v>0</v>
      </c>
      <c r="U82" s="11"/>
      <c r="V82" s="9">
        <f t="shared" si="27"/>
        <v>0</v>
      </c>
      <c r="W82" s="11"/>
      <c r="X82" s="9">
        <f t="shared" si="28"/>
        <v>0</v>
      </c>
      <c r="Y82" s="10"/>
      <c r="Z82" s="9">
        <f t="shared" si="29"/>
        <v>0</v>
      </c>
      <c r="AA82" s="11"/>
      <c r="AB82" s="9">
        <f t="shared" si="30"/>
        <v>0</v>
      </c>
      <c r="AC82" s="11"/>
      <c r="AD82" s="9">
        <f t="shared" si="31"/>
        <v>0</v>
      </c>
      <c r="AE82" s="11"/>
      <c r="AF82" s="9">
        <f t="shared" si="32"/>
        <v>0</v>
      </c>
      <c r="AG82" s="11"/>
      <c r="AH82" s="9">
        <f t="shared" si="37"/>
        <v>0</v>
      </c>
      <c r="AI82" s="11"/>
      <c r="AJ82" s="9">
        <f t="shared" si="33"/>
        <v>0</v>
      </c>
      <c r="AK82" s="11"/>
      <c r="AL82" s="9">
        <f t="shared" si="34"/>
        <v>0</v>
      </c>
      <c r="AM82" s="10"/>
      <c r="AN82" s="12">
        <f t="shared" si="35"/>
        <v>0</v>
      </c>
      <c r="AO82" s="13">
        <f t="shared" si="36"/>
        <v>0</v>
      </c>
    </row>
    <row r="83" spans="1:41" hidden="1" x14ac:dyDescent="0.25">
      <c r="A83" s="14" t="s">
        <v>11</v>
      </c>
      <c r="B83" s="15" t="s">
        <v>97</v>
      </c>
      <c r="C83" s="45" t="s">
        <v>15</v>
      </c>
      <c r="D83" s="56">
        <f>6.68</f>
        <v>6.68</v>
      </c>
      <c r="E83" s="70">
        <v>0</v>
      </c>
      <c r="F83" s="9">
        <f t="shared" si="19"/>
        <v>0</v>
      </c>
      <c r="G83" s="69">
        <v>0</v>
      </c>
      <c r="H83" s="9">
        <f t="shared" si="20"/>
        <v>0</v>
      </c>
      <c r="I83" s="10"/>
      <c r="J83" s="9">
        <f t="shared" si="21"/>
        <v>0</v>
      </c>
      <c r="K83" s="11"/>
      <c r="L83" s="9">
        <f t="shared" si="22"/>
        <v>0</v>
      </c>
      <c r="M83" s="11"/>
      <c r="N83" s="9">
        <f t="shared" si="23"/>
        <v>0</v>
      </c>
      <c r="O83" s="10"/>
      <c r="P83" s="9">
        <f t="shared" si="24"/>
        <v>0</v>
      </c>
      <c r="Q83" s="10"/>
      <c r="R83" s="9">
        <f t="shared" si="25"/>
        <v>0</v>
      </c>
      <c r="S83" s="10"/>
      <c r="T83" s="9">
        <f t="shared" si="26"/>
        <v>0</v>
      </c>
      <c r="U83" s="11"/>
      <c r="V83" s="9">
        <f t="shared" si="27"/>
        <v>0</v>
      </c>
      <c r="W83" s="11"/>
      <c r="X83" s="9">
        <f t="shared" si="28"/>
        <v>0</v>
      </c>
      <c r="Y83" s="10"/>
      <c r="Z83" s="9">
        <f t="shared" si="29"/>
        <v>0</v>
      </c>
      <c r="AA83" s="11"/>
      <c r="AB83" s="9">
        <f t="shared" si="30"/>
        <v>0</v>
      </c>
      <c r="AC83" s="11"/>
      <c r="AD83" s="9">
        <f t="shared" si="31"/>
        <v>0</v>
      </c>
      <c r="AE83" s="11"/>
      <c r="AF83" s="9">
        <f t="shared" si="32"/>
        <v>0</v>
      </c>
      <c r="AG83" s="11"/>
      <c r="AH83" s="9">
        <f t="shared" si="37"/>
        <v>0</v>
      </c>
      <c r="AI83" s="11"/>
      <c r="AJ83" s="9">
        <f t="shared" si="33"/>
        <v>0</v>
      </c>
      <c r="AK83" s="11"/>
      <c r="AL83" s="9">
        <f t="shared" si="34"/>
        <v>0</v>
      </c>
      <c r="AM83" s="10"/>
      <c r="AN83" s="12">
        <f t="shared" si="35"/>
        <v>0</v>
      </c>
      <c r="AO83" s="13">
        <f t="shared" si="36"/>
        <v>0</v>
      </c>
    </row>
    <row r="84" spans="1:41" hidden="1" x14ac:dyDescent="0.25">
      <c r="A84" s="14" t="s">
        <v>11</v>
      </c>
      <c r="B84" s="15" t="s">
        <v>451</v>
      </c>
      <c r="C84" s="45" t="s">
        <v>34</v>
      </c>
      <c r="D84" s="56">
        <v>76.77</v>
      </c>
      <c r="E84" s="70">
        <v>0</v>
      </c>
      <c r="F84" s="9">
        <f t="shared" si="19"/>
        <v>0</v>
      </c>
      <c r="G84" s="69">
        <v>0</v>
      </c>
      <c r="H84" s="9">
        <f t="shared" si="20"/>
        <v>0</v>
      </c>
      <c r="I84" s="10"/>
      <c r="J84" s="9">
        <f t="shared" si="21"/>
        <v>0</v>
      </c>
      <c r="K84" s="11"/>
      <c r="L84" s="9">
        <f t="shared" si="22"/>
        <v>0</v>
      </c>
      <c r="M84" s="11"/>
      <c r="N84" s="9">
        <f t="shared" si="23"/>
        <v>0</v>
      </c>
      <c r="O84" s="10">
        <v>1</v>
      </c>
      <c r="P84" s="9">
        <f t="shared" si="24"/>
        <v>89.05319999999999</v>
      </c>
      <c r="Q84" s="10"/>
      <c r="R84" s="9">
        <f t="shared" si="25"/>
        <v>0</v>
      </c>
      <c r="S84" s="10"/>
      <c r="T84" s="9">
        <f t="shared" si="26"/>
        <v>0</v>
      </c>
      <c r="U84" s="11"/>
      <c r="V84" s="9">
        <f t="shared" si="27"/>
        <v>0</v>
      </c>
      <c r="W84" s="11"/>
      <c r="X84" s="9">
        <f t="shared" si="28"/>
        <v>0</v>
      </c>
      <c r="Y84" s="10"/>
      <c r="Z84" s="9">
        <f t="shared" si="29"/>
        <v>0</v>
      </c>
      <c r="AA84" s="11"/>
      <c r="AB84" s="9">
        <f t="shared" si="30"/>
        <v>0</v>
      </c>
      <c r="AC84" s="11"/>
      <c r="AD84" s="9">
        <f t="shared" si="31"/>
        <v>0</v>
      </c>
      <c r="AE84" s="11"/>
      <c r="AF84" s="9">
        <f t="shared" si="32"/>
        <v>0</v>
      </c>
      <c r="AG84" s="11"/>
      <c r="AH84" s="9">
        <f t="shared" si="37"/>
        <v>0</v>
      </c>
      <c r="AI84" s="11"/>
      <c r="AJ84" s="9">
        <f t="shared" si="33"/>
        <v>0</v>
      </c>
      <c r="AK84" s="11"/>
      <c r="AL84" s="9">
        <f t="shared" si="34"/>
        <v>0</v>
      </c>
      <c r="AM84" s="10"/>
      <c r="AN84" s="12">
        <f t="shared" si="35"/>
        <v>0</v>
      </c>
      <c r="AO84" s="13">
        <f t="shared" si="36"/>
        <v>89.05319999999999</v>
      </c>
    </row>
    <row r="85" spans="1:41" hidden="1" x14ac:dyDescent="0.25">
      <c r="A85" s="14" t="s">
        <v>11</v>
      </c>
      <c r="B85" s="15" t="s">
        <v>98</v>
      </c>
      <c r="C85" s="45" t="s">
        <v>31</v>
      </c>
      <c r="D85" s="56">
        <f>176/50</f>
        <v>3.52</v>
      </c>
      <c r="E85" s="70">
        <v>0</v>
      </c>
      <c r="F85" s="9">
        <f t="shared" si="19"/>
        <v>0</v>
      </c>
      <c r="G85" s="69">
        <v>0</v>
      </c>
      <c r="H85" s="9">
        <f t="shared" si="20"/>
        <v>0</v>
      </c>
      <c r="I85" s="10"/>
      <c r="J85" s="9">
        <f t="shared" si="21"/>
        <v>0</v>
      </c>
      <c r="K85" s="11"/>
      <c r="L85" s="9">
        <f t="shared" si="22"/>
        <v>0</v>
      </c>
      <c r="M85" s="11"/>
      <c r="N85" s="9">
        <f t="shared" si="23"/>
        <v>0</v>
      </c>
      <c r="O85" s="10">
        <v>50</v>
      </c>
      <c r="P85" s="9">
        <f t="shared" si="24"/>
        <v>204.16</v>
      </c>
      <c r="Q85" s="10"/>
      <c r="R85" s="9">
        <f t="shared" si="25"/>
        <v>0</v>
      </c>
      <c r="S85" s="10"/>
      <c r="T85" s="9">
        <f t="shared" si="26"/>
        <v>0</v>
      </c>
      <c r="U85" s="11"/>
      <c r="V85" s="9">
        <f t="shared" si="27"/>
        <v>0</v>
      </c>
      <c r="W85" s="11"/>
      <c r="X85" s="9">
        <f t="shared" si="28"/>
        <v>0</v>
      </c>
      <c r="Y85" s="10"/>
      <c r="Z85" s="9">
        <f t="shared" si="29"/>
        <v>0</v>
      </c>
      <c r="AA85" s="11"/>
      <c r="AB85" s="9">
        <f t="shared" si="30"/>
        <v>0</v>
      </c>
      <c r="AC85" s="11"/>
      <c r="AD85" s="9">
        <f t="shared" si="31"/>
        <v>0</v>
      </c>
      <c r="AE85" s="11"/>
      <c r="AF85" s="9">
        <f t="shared" si="32"/>
        <v>0</v>
      </c>
      <c r="AG85" s="11"/>
      <c r="AH85" s="9">
        <f t="shared" si="37"/>
        <v>0</v>
      </c>
      <c r="AI85" s="11"/>
      <c r="AJ85" s="9">
        <f t="shared" si="33"/>
        <v>0</v>
      </c>
      <c r="AK85" s="11"/>
      <c r="AL85" s="9">
        <f t="shared" si="34"/>
        <v>0</v>
      </c>
      <c r="AM85" s="10"/>
      <c r="AN85" s="12">
        <f t="shared" si="35"/>
        <v>0</v>
      </c>
      <c r="AO85" s="13">
        <f t="shared" si="36"/>
        <v>204.16</v>
      </c>
    </row>
    <row r="86" spans="1:41" hidden="1" x14ac:dyDescent="0.25">
      <c r="A86" s="14" t="s">
        <v>11</v>
      </c>
      <c r="B86" s="15" t="s">
        <v>99</v>
      </c>
      <c r="C86" s="45" t="s">
        <v>100</v>
      </c>
      <c r="D86" s="56">
        <f>122.88/12</f>
        <v>10.24</v>
      </c>
      <c r="E86" s="70">
        <v>0</v>
      </c>
      <c r="F86" s="9">
        <f t="shared" si="19"/>
        <v>0</v>
      </c>
      <c r="G86" s="69">
        <v>0</v>
      </c>
      <c r="H86" s="9">
        <f t="shared" si="20"/>
        <v>0</v>
      </c>
      <c r="I86" s="10"/>
      <c r="J86" s="9">
        <f t="shared" si="21"/>
        <v>0</v>
      </c>
      <c r="K86" s="11"/>
      <c r="L86" s="9">
        <f t="shared" si="22"/>
        <v>0</v>
      </c>
      <c r="M86" s="11"/>
      <c r="N86" s="9">
        <f t="shared" si="23"/>
        <v>0</v>
      </c>
      <c r="O86" s="10"/>
      <c r="P86" s="9">
        <f t="shared" si="24"/>
        <v>0</v>
      </c>
      <c r="Q86" s="10"/>
      <c r="R86" s="9">
        <f t="shared" si="25"/>
        <v>0</v>
      </c>
      <c r="S86" s="10"/>
      <c r="T86" s="9">
        <f t="shared" si="26"/>
        <v>0</v>
      </c>
      <c r="U86" s="11"/>
      <c r="V86" s="9">
        <f t="shared" si="27"/>
        <v>0</v>
      </c>
      <c r="W86" s="11"/>
      <c r="X86" s="9">
        <f t="shared" si="28"/>
        <v>0</v>
      </c>
      <c r="Y86" s="10"/>
      <c r="Z86" s="9">
        <f t="shared" si="29"/>
        <v>0</v>
      </c>
      <c r="AA86" s="11"/>
      <c r="AB86" s="9">
        <f t="shared" si="30"/>
        <v>0</v>
      </c>
      <c r="AC86" s="11"/>
      <c r="AD86" s="9">
        <f t="shared" si="31"/>
        <v>0</v>
      </c>
      <c r="AE86" s="11"/>
      <c r="AF86" s="9">
        <f t="shared" si="32"/>
        <v>0</v>
      </c>
      <c r="AG86" s="11"/>
      <c r="AH86" s="9">
        <f t="shared" si="37"/>
        <v>0</v>
      </c>
      <c r="AI86" s="11"/>
      <c r="AJ86" s="9">
        <f t="shared" si="33"/>
        <v>0</v>
      </c>
      <c r="AK86" s="11"/>
      <c r="AL86" s="9">
        <f t="shared" si="34"/>
        <v>0</v>
      </c>
      <c r="AM86" s="10"/>
      <c r="AN86" s="12">
        <f t="shared" si="35"/>
        <v>0</v>
      </c>
      <c r="AO86" s="13">
        <f t="shared" si="36"/>
        <v>0</v>
      </c>
    </row>
    <row r="87" spans="1:41" hidden="1" x14ac:dyDescent="0.25">
      <c r="A87" s="14" t="s">
        <v>11</v>
      </c>
      <c r="B87" s="15" t="s">
        <v>101</v>
      </c>
      <c r="C87" s="45" t="s">
        <v>15</v>
      </c>
      <c r="D87" s="56">
        <v>1.08</v>
      </c>
      <c r="E87" s="70">
        <v>0</v>
      </c>
      <c r="F87" s="9">
        <f t="shared" si="19"/>
        <v>0</v>
      </c>
      <c r="G87" s="69">
        <v>0</v>
      </c>
      <c r="H87" s="9">
        <f t="shared" si="20"/>
        <v>0</v>
      </c>
      <c r="I87" s="10"/>
      <c r="J87" s="9">
        <f t="shared" si="21"/>
        <v>0</v>
      </c>
      <c r="K87" s="11"/>
      <c r="L87" s="9">
        <f t="shared" si="22"/>
        <v>0</v>
      </c>
      <c r="M87" s="11"/>
      <c r="N87" s="9">
        <f t="shared" si="23"/>
        <v>0</v>
      </c>
      <c r="O87" s="10"/>
      <c r="P87" s="9">
        <f t="shared" si="24"/>
        <v>0</v>
      </c>
      <c r="Q87" s="10"/>
      <c r="R87" s="9">
        <f t="shared" si="25"/>
        <v>0</v>
      </c>
      <c r="S87" s="10"/>
      <c r="T87" s="9">
        <f t="shared" si="26"/>
        <v>0</v>
      </c>
      <c r="U87" s="11"/>
      <c r="V87" s="9">
        <f t="shared" si="27"/>
        <v>0</v>
      </c>
      <c r="W87" s="11"/>
      <c r="X87" s="9">
        <f t="shared" si="28"/>
        <v>0</v>
      </c>
      <c r="Y87" s="10"/>
      <c r="Z87" s="9">
        <f t="shared" si="29"/>
        <v>0</v>
      </c>
      <c r="AA87" s="11"/>
      <c r="AB87" s="9">
        <f t="shared" si="30"/>
        <v>0</v>
      </c>
      <c r="AC87" s="11"/>
      <c r="AD87" s="9">
        <f t="shared" si="31"/>
        <v>0</v>
      </c>
      <c r="AE87" s="11"/>
      <c r="AF87" s="9">
        <f t="shared" si="32"/>
        <v>0</v>
      </c>
      <c r="AG87" s="11"/>
      <c r="AH87" s="9">
        <f t="shared" si="37"/>
        <v>0</v>
      </c>
      <c r="AI87" s="11"/>
      <c r="AJ87" s="9">
        <f t="shared" si="33"/>
        <v>0</v>
      </c>
      <c r="AK87" s="11"/>
      <c r="AL87" s="9">
        <f t="shared" si="34"/>
        <v>0</v>
      </c>
      <c r="AM87" s="10"/>
      <c r="AN87" s="12">
        <f t="shared" si="35"/>
        <v>0</v>
      </c>
      <c r="AO87" s="13">
        <f t="shared" si="36"/>
        <v>0</v>
      </c>
    </row>
    <row r="88" spans="1:41" hidden="1" x14ac:dyDescent="0.25">
      <c r="A88" s="14" t="s">
        <v>11</v>
      </c>
      <c r="B88" s="15" t="s">
        <v>452</v>
      </c>
      <c r="C88" s="45" t="s">
        <v>15</v>
      </c>
      <c r="D88" s="56">
        <v>286.04000000000002</v>
      </c>
      <c r="E88" s="70">
        <v>0</v>
      </c>
      <c r="F88" s="9">
        <f t="shared" si="19"/>
        <v>0</v>
      </c>
      <c r="G88" s="69">
        <v>0</v>
      </c>
      <c r="H88" s="9">
        <f t="shared" si="20"/>
        <v>0</v>
      </c>
      <c r="I88" s="10"/>
      <c r="J88" s="9">
        <f t="shared" si="21"/>
        <v>0</v>
      </c>
      <c r="K88" s="11"/>
      <c r="L88" s="9">
        <f t="shared" si="22"/>
        <v>0</v>
      </c>
      <c r="M88" s="11"/>
      <c r="N88" s="9">
        <f t="shared" si="23"/>
        <v>0</v>
      </c>
      <c r="O88" s="94">
        <v>1</v>
      </c>
      <c r="P88" s="9">
        <f t="shared" si="24"/>
        <v>331.8064</v>
      </c>
      <c r="Q88" s="10"/>
      <c r="R88" s="9">
        <f t="shared" si="25"/>
        <v>0</v>
      </c>
      <c r="S88" s="10"/>
      <c r="T88" s="9">
        <f t="shared" si="26"/>
        <v>0</v>
      </c>
      <c r="U88" s="11"/>
      <c r="V88" s="9">
        <f t="shared" si="27"/>
        <v>0</v>
      </c>
      <c r="W88" s="11"/>
      <c r="X88" s="9">
        <f t="shared" si="28"/>
        <v>0</v>
      </c>
      <c r="Y88" s="10"/>
      <c r="Z88" s="9">
        <f t="shared" si="29"/>
        <v>0</v>
      </c>
      <c r="AA88" s="11"/>
      <c r="AB88" s="9">
        <f t="shared" si="30"/>
        <v>0</v>
      </c>
      <c r="AC88" s="11"/>
      <c r="AD88" s="9">
        <f t="shared" si="31"/>
        <v>0</v>
      </c>
      <c r="AE88" s="11"/>
      <c r="AF88" s="9">
        <f t="shared" si="32"/>
        <v>0</v>
      </c>
      <c r="AG88" s="11"/>
      <c r="AH88" s="9">
        <f t="shared" si="37"/>
        <v>0</v>
      </c>
      <c r="AI88" s="11"/>
      <c r="AJ88" s="9">
        <f t="shared" si="33"/>
        <v>0</v>
      </c>
      <c r="AK88" s="11"/>
      <c r="AL88" s="9">
        <f t="shared" si="34"/>
        <v>0</v>
      </c>
      <c r="AM88" s="10"/>
      <c r="AN88" s="12">
        <f t="shared" si="35"/>
        <v>0</v>
      </c>
      <c r="AO88" s="13">
        <f t="shared" si="36"/>
        <v>331.8064</v>
      </c>
    </row>
    <row r="89" spans="1:41" hidden="1" x14ac:dyDescent="0.25">
      <c r="A89" s="14" t="s">
        <v>11</v>
      </c>
      <c r="B89" s="15" t="s">
        <v>453</v>
      </c>
      <c r="C89" s="45" t="s">
        <v>15</v>
      </c>
      <c r="D89" s="56">
        <v>141.99</v>
      </c>
      <c r="E89" s="70">
        <v>0</v>
      </c>
      <c r="F89" s="9">
        <f t="shared" si="19"/>
        <v>0</v>
      </c>
      <c r="G89" s="69">
        <v>0</v>
      </c>
      <c r="H89" s="9">
        <f t="shared" si="20"/>
        <v>0</v>
      </c>
      <c r="I89" s="10"/>
      <c r="J89" s="9">
        <f t="shared" si="21"/>
        <v>0</v>
      </c>
      <c r="K89" s="11"/>
      <c r="L89" s="9">
        <f t="shared" si="22"/>
        <v>0</v>
      </c>
      <c r="M89" s="11"/>
      <c r="N89" s="9">
        <f t="shared" si="23"/>
        <v>0</v>
      </c>
      <c r="O89" s="10"/>
      <c r="P89" s="9">
        <f t="shared" si="24"/>
        <v>0</v>
      </c>
      <c r="Q89" s="10"/>
      <c r="R89" s="9">
        <f t="shared" si="25"/>
        <v>0</v>
      </c>
      <c r="S89" s="10"/>
      <c r="T89" s="9">
        <f t="shared" si="26"/>
        <v>0</v>
      </c>
      <c r="U89" s="11"/>
      <c r="V89" s="9">
        <f t="shared" si="27"/>
        <v>0</v>
      </c>
      <c r="W89" s="11"/>
      <c r="X89" s="9">
        <f t="shared" si="28"/>
        <v>0</v>
      </c>
      <c r="Y89" s="10"/>
      <c r="Z89" s="9">
        <f t="shared" si="29"/>
        <v>0</v>
      </c>
      <c r="AA89" s="11"/>
      <c r="AB89" s="9">
        <f t="shared" si="30"/>
        <v>0</v>
      </c>
      <c r="AC89" s="11"/>
      <c r="AD89" s="9">
        <f t="shared" si="31"/>
        <v>0</v>
      </c>
      <c r="AE89" s="11"/>
      <c r="AF89" s="9">
        <f t="shared" si="32"/>
        <v>0</v>
      </c>
      <c r="AG89" s="11"/>
      <c r="AH89" s="9">
        <f t="shared" si="37"/>
        <v>0</v>
      </c>
      <c r="AI89" s="11"/>
      <c r="AJ89" s="9">
        <f t="shared" si="33"/>
        <v>0</v>
      </c>
      <c r="AK89" s="11"/>
      <c r="AL89" s="9">
        <f t="shared" si="34"/>
        <v>0</v>
      </c>
      <c r="AM89" s="10"/>
      <c r="AN89" s="12">
        <f t="shared" si="35"/>
        <v>0</v>
      </c>
      <c r="AO89" s="13">
        <f t="shared" si="36"/>
        <v>0</v>
      </c>
    </row>
    <row r="90" spans="1:41" hidden="1" x14ac:dyDescent="0.25">
      <c r="A90" s="14" t="s">
        <v>11</v>
      </c>
      <c r="B90" s="15" t="s">
        <v>102</v>
      </c>
      <c r="C90" s="45" t="s">
        <v>34</v>
      </c>
      <c r="D90" s="56">
        <v>31.18</v>
      </c>
      <c r="E90" s="70">
        <v>0</v>
      </c>
      <c r="F90" s="9">
        <f t="shared" si="19"/>
        <v>0</v>
      </c>
      <c r="G90" s="69">
        <v>0</v>
      </c>
      <c r="H90" s="9">
        <f t="shared" si="20"/>
        <v>0</v>
      </c>
      <c r="I90" s="10"/>
      <c r="J90" s="9">
        <f t="shared" si="21"/>
        <v>0</v>
      </c>
      <c r="K90" s="11"/>
      <c r="L90" s="9">
        <f t="shared" si="22"/>
        <v>0</v>
      </c>
      <c r="M90" s="11"/>
      <c r="N90" s="9">
        <f t="shared" si="23"/>
        <v>0</v>
      </c>
      <c r="O90" s="10"/>
      <c r="P90" s="9">
        <f t="shared" si="24"/>
        <v>0</v>
      </c>
      <c r="Q90" s="10"/>
      <c r="R90" s="9">
        <f t="shared" si="25"/>
        <v>0</v>
      </c>
      <c r="S90" s="10"/>
      <c r="T90" s="9">
        <f t="shared" si="26"/>
        <v>0</v>
      </c>
      <c r="U90" s="11"/>
      <c r="V90" s="9">
        <f t="shared" si="27"/>
        <v>0</v>
      </c>
      <c r="W90" s="11"/>
      <c r="X90" s="9">
        <f t="shared" si="28"/>
        <v>0</v>
      </c>
      <c r="Y90" s="10"/>
      <c r="Z90" s="9">
        <f t="shared" si="29"/>
        <v>0</v>
      </c>
      <c r="AA90" s="11"/>
      <c r="AB90" s="9">
        <f t="shared" si="30"/>
        <v>0</v>
      </c>
      <c r="AC90" s="11"/>
      <c r="AD90" s="9">
        <f t="shared" si="31"/>
        <v>0</v>
      </c>
      <c r="AE90" s="11"/>
      <c r="AF90" s="9">
        <f t="shared" si="32"/>
        <v>0</v>
      </c>
      <c r="AG90" s="11"/>
      <c r="AH90" s="9">
        <f t="shared" si="37"/>
        <v>0</v>
      </c>
      <c r="AI90" s="11"/>
      <c r="AJ90" s="9">
        <f t="shared" si="33"/>
        <v>0</v>
      </c>
      <c r="AK90" s="11"/>
      <c r="AL90" s="9">
        <f t="shared" si="34"/>
        <v>0</v>
      </c>
      <c r="AM90" s="10"/>
      <c r="AN90" s="12">
        <f t="shared" si="35"/>
        <v>0</v>
      </c>
      <c r="AO90" s="13">
        <f t="shared" si="36"/>
        <v>0</v>
      </c>
    </row>
    <row r="91" spans="1:41" hidden="1" x14ac:dyDescent="0.25">
      <c r="A91" s="14" t="s">
        <v>11</v>
      </c>
      <c r="B91" s="15" t="s">
        <v>454</v>
      </c>
      <c r="C91" s="44" t="s">
        <v>29</v>
      </c>
      <c r="D91" s="56">
        <f>44.64/12</f>
        <v>3.72</v>
      </c>
      <c r="E91" s="70">
        <v>0</v>
      </c>
      <c r="F91" s="9">
        <f t="shared" si="19"/>
        <v>0</v>
      </c>
      <c r="G91" s="69">
        <v>0</v>
      </c>
      <c r="H91" s="9">
        <f t="shared" si="20"/>
        <v>0</v>
      </c>
      <c r="I91" s="10"/>
      <c r="J91" s="9">
        <f t="shared" si="21"/>
        <v>0</v>
      </c>
      <c r="K91" s="11"/>
      <c r="L91" s="9">
        <f t="shared" si="22"/>
        <v>0</v>
      </c>
      <c r="M91" s="11"/>
      <c r="N91" s="9">
        <f t="shared" si="23"/>
        <v>0</v>
      </c>
      <c r="O91" s="10"/>
      <c r="P91" s="9">
        <f t="shared" si="24"/>
        <v>0</v>
      </c>
      <c r="Q91" s="10"/>
      <c r="R91" s="9">
        <f t="shared" si="25"/>
        <v>0</v>
      </c>
      <c r="S91" s="10"/>
      <c r="T91" s="9">
        <f t="shared" si="26"/>
        <v>0</v>
      </c>
      <c r="U91" s="11"/>
      <c r="V91" s="9">
        <f t="shared" si="27"/>
        <v>0</v>
      </c>
      <c r="W91" s="11"/>
      <c r="X91" s="9">
        <f t="shared" si="28"/>
        <v>0</v>
      </c>
      <c r="Y91" s="10"/>
      <c r="Z91" s="9">
        <f t="shared" si="29"/>
        <v>0</v>
      </c>
      <c r="AA91" s="11"/>
      <c r="AB91" s="9">
        <f t="shared" si="30"/>
        <v>0</v>
      </c>
      <c r="AC91" s="11"/>
      <c r="AD91" s="9">
        <f t="shared" si="31"/>
        <v>0</v>
      </c>
      <c r="AE91" s="11"/>
      <c r="AF91" s="9">
        <f t="shared" si="32"/>
        <v>0</v>
      </c>
      <c r="AG91" s="11"/>
      <c r="AH91" s="9">
        <f t="shared" si="37"/>
        <v>0</v>
      </c>
      <c r="AI91" s="11"/>
      <c r="AJ91" s="9">
        <f t="shared" si="33"/>
        <v>0</v>
      </c>
      <c r="AK91" s="11"/>
      <c r="AL91" s="9">
        <f t="shared" si="34"/>
        <v>0</v>
      </c>
      <c r="AM91" s="10"/>
      <c r="AN91" s="12">
        <f t="shared" si="35"/>
        <v>0</v>
      </c>
      <c r="AO91" s="13">
        <f t="shared" si="36"/>
        <v>0</v>
      </c>
    </row>
    <row r="92" spans="1:41" hidden="1" x14ac:dyDescent="0.25">
      <c r="A92" s="14" t="s">
        <v>11</v>
      </c>
      <c r="B92" s="15" t="s">
        <v>455</v>
      </c>
      <c r="C92" s="44" t="s">
        <v>29</v>
      </c>
      <c r="D92" s="56">
        <f>61.79</f>
        <v>61.79</v>
      </c>
      <c r="E92" s="70">
        <v>0</v>
      </c>
      <c r="F92" s="9">
        <f t="shared" si="19"/>
        <v>0</v>
      </c>
      <c r="G92" s="69">
        <v>0</v>
      </c>
      <c r="H92" s="9">
        <f t="shared" si="20"/>
        <v>0</v>
      </c>
      <c r="I92" s="10"/>
      <c r="J92" s="9">
        <f t="shared" si="21"/>
        <v>0</v>
      </c>
      <c r="K92" s="11"/>
      <c r="L92" s="9">
        <f t="shared" si="22"/>
        <v>0</v>
      </c>
      <c r="M92" s="11"/>
      <c r="N92" s="9">
        <f t="shared" si="23"/>
        <v>0</v>
      </c>
      <c r="O92" s="10"/>
      <c r="P92" s="9">
        <f t="shared" si="24"/>
        <v>0</v>
      </c>
      <c r="Q92" s="10"/>
      <c r="R92" s="9">
        <f t="shared" si="25"/>
        <v>0</v>
      </c>
      <c r="S92" s="10"/>
      <c r="T92" s="9">
        <f t="shared" si="26"/>
        <v>0</v>
      </c>
      <c r="U92" s="11"/>
      <c r="V92" s="9">
        <f t="shared" si="27"/>
        <v>0</v>
      </c>
      <c r="W92" s="11"/>
      <c r="X92" s="9">
        <f t="shared" si="28"/>
        <v>0</v>
      </c>
      <c r="Y92" s="10"/>
      <c r="Z92" s="9">
        <f t="shared" si="29"/>
        <v>0</v>
      </c>
      <c r="AA92" s="11"/>
      <c r="AB92" s="9">
        <f t="shared" si="30"/>
        <v>0</v>
      </c>
      <c r="AC92" s="11"/>
      <c r="AD92" s="9">
        <f t="shared" si="31"/>
        <v>0</v>
      </c>
      <c r="AE92" s="11"/>
      <c r="AF92" s="9">
        <f t="shared" si="32"/>
        <v>0</v>
      </c>
      <c r="AG92" s="11"/>
      <c r="AH92" s="9">
        <f t="shared" si="37"/>
        <v>0</v>
      </c>
      <c r="AI92" s="11"/>
      <c r="AJ92" s="9">
        <f t="shared" si="33"/>
        <v>0</v>
      </c>
      <c r="AK92" s="11"/>
      <c r="AL92" s="9">
        <f t="shared" si="34"/>
        <v>0</v>
      </c>
      <c r="AM92" s="10"/>
      <c r="AN92" s="12">
        <f t="shared" si="35"/>
        <v>0</v>
      </c>
      <c r="AO92" s="13">
        <f t="shared" si="36"/>
        <v>0</v>
      </c>
    </row>
    <row r="93" spans="1:41" x14ac:dyDescent="0.25">
      <c r="A93" s="14" t="s">
        <v>11</v>
      </c>
      <c r="B93" s="15" t="s">
        <v>103</v>
      </c>
      <c r="C93" s="44" t="s">
        <v>29</v>
      </c>
      <c r="D93" s="56">
        <f>32.4/12</f>
        <v>2.6999999999999997</v>
      </c>
      <c r="E93" s="70">
        <v>0</v>
      </c>
      <c r="F93" s="9">
        <f t="shared" si="19"/>
        <v>0</v>
      </c>
      <c r="G93" s="69">
        <v>16</v>
      </c>
      <c r="H93" s="9">
        <f t="shared" si="20"/>
        <v>50.111999999999995</v>
      </c>
      <c r="I93" s="72">
        <f>2*12</f>
        <v>24</v>
      </c>
      <c r="J93" s="9">
        <f t="shared" si="21"/>
        <v>75.167999999999992</v>
      </c>
      <c r="K93" s="11"/>
      <c r="L93" s="9">
        <f t="shared" si="22"/>
        <v>0</v>
      </c>
      <c r="M93" s="71">
        <f>12*12</f>
        <v>144</v>
      </c>
      <c r="N93" s="9">
        <f t="shared" si="23"/>
        <v>451.00799999999992</v>
      </c>
      <c r="O93" s="10">
        <f>12+1</f>
        <v>13</v>
      </c>
      <c r="P93" s="9">
        <f t="shared" si="24"/>
        <v>40.715999999999994</v>
      </c>
      <c r="Q93" s="10"/>
      <c r="R93" s="9">
        <f t="shared" si="25"/>
        <v>0</v>
      </c>
      <c r="S93" s="10"/>
      <c r="T93" s="9">
        <f t="shared" si="26"/>
        <v>0</v>
      </c>
      <c r="U93" s="11"/>
      <c r="V93" s="9">
        <f t="shared" si="27"/>
        <v>0</v>
      </c>
      <c r="W93" s="11"/>
      <c r="X93" s="9">
        <f t="shared" si="28"/>
        <v>0</v>
      </c>
      <c r="Y93" s="10"/>
      <c r="Z93" s="9">
        <f t="shared" si="29"/>
        <v>0</v>
      </c>
      <c r="AA93" s="104">
        <v>12</v>
      </c>
      <c r="AB93" s="9">
        <f t="shared" si="30"/>
        <v>37.583999999999996</v>
      </c>
      <c r="AC93" s="11"/>
      <c r="AD93" s="9">
        <f t="shared" si="31"/>
        <v>0</v>
      </c>
      <c r="AE93" s="11"/>
      <c r="AF93" s="9">
        <f t="shared" si="32"/>
        <v>0</v>
      </c>
      <c r="AG93" s="11">
        <v>12</v>
      </c>
      <c r="AH93" s="9">
        <f t="shared" si="37"/>
        <v>37.583999999999996</v>
      </c>
      <c r="AI93" s="93">
        <v>12</v>
      </c>
      <c r="AJ93" s="9">
        <f t="shared" si="33"/>
        <v>37.583999999999996</v>
      </c>
      <c r="AK93" s="11"/>
      <c r="AL93" s="9">
        <f t="shared" si="34"/>
        <v>0</v>
      </c>
      <c r="AM93" s="10"/>
      <c r="AN93" s="12">
        <f t="shared" si="35"/>
        <v>0</v>
      </c>
      <c r="AO93" s="13">
        <f t="shared" si="36"/>
        <v>729.75599999999974</v>
      </c>
    </row>
    <row r="94" spans="1:41" x14ac:dyDescent="0.25">
      <c r="A94" s="14" t="s">
        <v>11</v>
      </c>
      <c r="B94" s="15" t="s">
        <v>104</v>
      </c>
      <c r="C94" s="44" t="s">
        <v>29</v>
      </c>
      <c r="D94" s="56">
        <f>32.4/12</f>
        <v>2.6999999999999997</v>
      </c>
      <c r="E94" s="70">
        <v>12</v>
      </c>
      <c r="F94" s="9">
        <f t="shared" si="19"/>
        <v>32.4</v>
      </c>
      <c r="G94" s="69">
        <v>4</v>
      </c>
      <c r="H94" s="9">
        <f t="shared" si="20"/>
        <v>12.527999999999999</v>
      </c>
      <c r="I94" s="10"/>
      <c r="J94" s="9">
        <f t="shared" si="21"/>
        <v>0</v>
      </c>
      <c r="K94" s="11"/>
      <c r="L94" s="9">
        <f t="shared" si="22"/>
        <v>0</v>
      </c>
      <c r="M94" s="71">
        <f>12*12</f>
        <v>144</v>
      </c>
      <c r="N94" s="9">
        <f t="shared" si="23"/>
        <v>451.00799999999992</v>
      </c>
      <c r="O94" s="10">
        <f>2*12+1</f>
        <v>25</v>
      </c>
      <c r="P94" s="9">
        <f t="shared" si="24"/>
        <v>78.3</v>
      </c>
      <c r="Q94" s="10"/>
      <c r="R94" s="9">
        <f t="shared" si="25"/>
        <v>0</v>
      </c>
      <c r="S94" s="10"/>
      <c r="T94" s="9">
        <f t="shared" si="26"/>
        <v>0</v>
      </c>
      <c r="U94" s="11"/>
      <c r="V94" s="9">
        <f t="shared" si="27"/>
        <v>0</v>
      </c>
      <c r="W94" s="11"/>
      <c r="X94" s="9">
        <f t="shared" si="28"/>
        <v>0</v>
      </c>
      <c r="Y94" s="10"/>
      <c r="Z94" s="9">
        <f t="shared" si="29"/>
        <v>0</v>
      </c>
      <c r="AA94" s="104">
        <v>12</v>
      </c>
      <c r="AB94" s="9">
        <f t="shared" si="30"/>
        <v>37.583999999999996</v>
      </c>
      <c r="AC94" s="71">
        <f>2*12</f>
        <v>24</v>
      </c>
      <c r="AD94" s="9">
        <f t="shared" si="31"/>
        <v>75.167999999999992</v>
      </c>
      <c r="AE94" s="11"/>
      <c r="AF94" s="65">
        <f t="shared" si="32"/>
        <v>0</v>
      </c>
      <c r="AG94" s="11">
        <v>12</v>
      </c>
      <c r="AH94" s="9">
        <f t="shared" si="37"/>
        <v>37.583999999999996</v>
      </c>
      <c r="AI94" s="93">
        <v>12</v>
      </c>
      <c r="AJ94" s="9">
        <f t="shared" si="33"/>
        <v>37.583999999999996</v>
      </c>
      <c r="AK94" s="11"/>
      <c r="AL94" s="9">
        <f t="shared" si="34"/>
        <v>0</v>
      </c>
      <c r="AM94" s="86">
        <v>12</v>
      </c>
      <c r="AN94" s="12">
        <f t="shared" si="35"/>
        <v>37.583999999999996</v>
      </c>
      <c r="AO94" s="13">
        <f t="shared" si="36"/>
        <v>799.73999999999967</v>
      </c>
    </row>
    <row r="95" spans="1:41" hidden="1" x14ac:dyDescent="0.25">
      <c r="A95" s="14" t="s">
        <v>11</v>
      </c>
      <c r="B95" s="15" t="s">
        <v>105</v>
      </c>
      <c r="C95" s="44" t="s">
        <v>29</v>
      </c>
      <c r="D95" s="56">
        <f>32.4/12</f>
        <v>2.6999999999999997</v>
      </c>
      <c r="E95" s="70">
        <v>0</v>
      </c>
      <c r="F95" s="9">
        <f t="shared" si="19"/>
        <v>0</v>
      </c>
      <c r="G95" s="69">
        <v>0</v>
      </c>
      <c r="H95" s="9">
        <f t="shared" si="20"/>
        <v>0</v>
      </c>
      <c r="I95" s="10"/>
      <c r="J95" s="9">
        <f t="shared" si="21"/>
        <v>0</v>
      </c>
      <c r="K95" s="11"/>
      <c r="L95" s="9">
        <f t="shared" si="22"/>
        <v>0</v>
      </c>
      <c r="M95" s="11"/>
      <c r="N95" s="9">
        <f t="shared" si="23"/>
        <v>0</v>
      </c>
      <c r="O95" s="94">
        <v>1</v>
      </c>
      <c r="P95" s="9">
        <f t="shared" si="24"/>
        <v>3.1319999999999997</v>
      </c>
      <c r="Q95" s="10"/>
      <c r="R95" s="9">
        <f t="shared" si="25"/>
        <v>0</v>
      </c>
      <c r="S95" s="10"/>
      <c r="T95" s="9">
        <f t="shared" si="26"/>
        <v>0</v>
      </c>
      <c r="U95" s="11"/>
      <c r="V95" s="9">
        <f t="shared" si="27"/>
        <v>0</v>
      </c>
      <c r="W95" s="11"/>
      <c r="X95" s="9">
        <f t="shared" si="28"/>
        <v>0</v>
      </c>
      <c r="Y95" s="10"/>
      <c r="Z95" s="9">
        <f t="shared" si="29"/>
        <v>0</v>
      </c>
      <c r="AA95" s="11"/>
      <c r="AB95" s="9">
        <f t="shared" si="30"/>
        <v>0</v>
      </c>
      <c r="AC95" s="11"/>
      <c r="AD95" s="9">
        <f t="shared" si="31"/>
        <v>0</v>
      </c>
      <c r="AE95" s="11"/>
      <c r="AF95" s="9">
        <f t="shared" si="32"/>
        <v>0</v>
      </c>
      <c r="AG95" s="11"/>
      <c r="AH95" s="9">
        <f t="shared" si="37"/>
        <v>0</v>
      </c>
      <c r="AI95" s="93">
        <v>12</v>
      </c>
      <c r="AJ95" s="9">
        <f t="shared" si="33"/>
        <v>37.583999999999996</v>
      </c>
      <c r="AK95" s="11"/>
      <c r="AL95" s="9">
        <f t="shared" si="34"/>
        <v>0</v>
      </c>
      <c r="AM95" s="10"/>
      <c r="AN95" s="12">
        <f t="shared" si="35"/>
        <v>0</v>
      </c>
      <c r="AO95" s="13">
        <f t="shared" si="36"/>
        <v>40.715999999999994</v>
      </c>
    </row>
    <row r="96" spans="1:41" hidden="1" x14ac:dyDescent="0.25">
      <c r="A96" s="14" t="s">
        <v>11</v>
      </c>
      <c r="B96" s="15" t="s">
        <v>106</v>
      </c>
      <c r="C96" s="47" t="s">
        <v>107</v>
      </c>
      <c r="D96" s="56">
        <f>38</f>
        <v>38</v>
      </c>
      <c r="E96" s="70">
        <v>0</v>
      </c>
      <c r="F96" s="9">
        <f t="shared" si="19"/>
        <v>0</v>
      </c>
      <c r="G96" s="69">
        <v>1</v>
      </c>
      <c r="H96" s="9">
        <f t="shared" si="20"/>
        <v>44.08</v>
      </c>
      <c r="I96" s="10"/>
      <c r="J96" s="9">
        <f t="shared" si="21"/>
        <v>0</v>
      </c>
      <c r="K96" s="11"/>
      <c r="L96" s="9">
        <f t="shared" si="22"/>
        <v>0</v>
      </c>
      <c r="M96" s="11"/>
      <c r="N96" s="9">
        <f t="shared" si="23"/>
        <v>0</v>
      </c>
      <c r="O96" s="10"/>
      <c r="P96" s="9">
        <f t="shared" si="24"/>
        <v>0</v>
      </c>
      <c r="Q96" s="10"/>
      <c r="R96" s="9">
        <f t="shared" si="25"/>
        <v>0</v>
      </c>
      <c r="S96" s="10"/>
      <c r="T96" s="9">
        <f t="shared" si="26"/>
        <v>0</v>
      </c>
      <c r="U96" s="11"/>
      <c r="V96" s="9">
        <f t="shared" si="27"/>
        <v>0</v>
      </c>
      <c r="W96" s="11"/>
      <c r="X96" s="9">
        <f t="shared" si="28"/>
        <v>0</v>
      </c>
      <c r="Y96" s="10"/>
      <c r="Z96" s="9">
        <f t="shared" si="29"/>
        <v>0</v>
      </c>
      <c r="AA96" s="11"/>
      <c r="AB96" s="9">
        <f t="shared" si="30"/>
        <v>0</v>
      </c>
      <c r="AC96" s="11"/>
      <c r="AD96" s="9">
        <f t="shared" si="31"/>
        <v>0</v>
      </c>
      <c r="AE96" s="11"/>
      <c r="AF96" s="9">
        <f t="shared" si="32"/>
        <v>0</v>
      </c>
      <c r="AG96" s="11"/>
      <c r="AH96" s="9">
        <f t="shared" si="37"/>
        <v>0</v>
      </c>
      <c r="AI96" s="93">
        <f>1+1</f>
        <v>2</v>
      </c>
      <c r="AJ96" s="9">
        <f t="shared" si="33"/>
        <v>88.16</v>
      </c>
      <c r="AK96" s="11"/>
      <c r="AL96" s="9">
        <f t="shared" si="34"/>
        <v>0</v>
      </c>
      <c r="AM96" s="10"/>
      <c r="AN96" s="12">
        <f t="shared" si="35"/>
        <v>0</v>
      </c>
      <c r="AO96" s="13">
        <f t="shared" si="36"/>
        <v>132.24</v>
      </c>
    </row>
    <row r="97" spans="1:41" hidden="1" x14ac:dyDescent="0.25">
      <c r="A97" s="14" t="s">
        <v>11</v>
      </c>
      <c r="B97" s="15" t="s">
        <v>108</v>
      </c>
      <c r="C97" s="42" t="s">
        <v>15</v>
      </c>
      <c r="D97" s="56">
        <v>9.18</v>
      </c>
      <c r="E97" s="70">
        <v>0</v>
      </c>
      <c r="F97" s="9">
        <f t="shared" si="19"/>
        <v>0</v>
      </c>
      <c r="G97" s="69">
        <v>0</v>
      </c>
      <c r="H97" s="9">
        <f t="shared" si="20"/>
        <v>0</v>
      </c>
      <c r="I97" s="10"/>
      <c r="J97" s="9">
        <f t="shared" si="21"/>
        <v>0</v>
      </c>
      <c r="K97" s="11"/>
      <c r="L97" s="9">
        <f t="shared" si="22"/>
        <v>0</v>
      </c>
      <c r="M97" s="11"/>
      <c r="N97" s="9">
        <f t="shared" si="23"/>
        <v>0</v>
      </c>
      <c r="O97" s="94">
        <v>1</v>
      </c>
      <c r="P97" s="9">
        <f t="shared" si="24"/>
        <v>10.6488</v>
      </c>
      <c r="Q97" s="10"/>
      <c r="R97" s="9">
        <f t="shared" si="25"/>
        <v>0</v>
      </c>
      <c r="S97" s="10"/>
      <c r="T97" s="9">
        <f t="shared" si="26"/>
        <v>0</v>
      </c>
      <c r="U97" s="11"/>
      <c r="V97" s="9">
        <f t="shared" si="27"/>
        <v>0</v>
      </c>
      <c r="W97" s="11"/>
      <c r="X97" s="9">
        <f t="shared" si="28"/>
        <v>0</v>
      </c>
      <c r="Y97" s="10"/>
      <c r="Z97" s="9">
        <f t="shared" si="29"/>
        <v>0</v>
      </c>
      <c r="AA97" s="11"/>
      <c r="AB97" s="9">
        <f t="shared" si="30"/>
        <v>0</v>
      </c>
      <c r="AC97" s="11"/>
      <c r="AD97" s="9">
        <f t="shared" si="31"/>
        <v>0</v>
      </c>
      <c r="AE97" s="11"/>
      <c r="AF97" s="9">
        <f t="shared" si="32"/>
        <v>0</v>
      </c>
      <c r="AG97" s="11">
        <v>1</v>
      </c>
      <c r="AH97" s="9">
        <f t="shared" si="37"/>
        <v>10.6488</v>
      </c>
      <c r="AI97" s="11"/>
      <c r="AJ97" s="9">
        <f t="shared" si="33"/>
        <v>0</v>
      </c>
      <c r="AK97" s="11"/>
      <c r="AL97" s="9">
        <f t="shared" si="34"/>
        <v>0</v>
      </c>
      <c r="AM97" s="10"/>
      <c r="AN97" s="12">
        <f t="shared" si="35"/>
        <v>0</v>
      </c>
      <c r="AO97" s="13">
        <f t="shared" si="36"/>
        <v>21.297599999999999</v>
      </c>
    </row>
    <row r="98" spans="1:41" hidden="1" x14ac:dyDescent="0.25">
      <c r="A98" s="14" t="s">
        <v>11</v>
      </c>
      <c r="B98" s="15" t="s">
        <v>109</v>
      </c>
      <c r="C98" s="42" t="s">
        <v>15</v>
      </c>
      <c r="D98" s="56">
        <v>61</v>
      </c>
      <c r="E98" s="70">
        <v>0</v>
      </c>
      <c r="F98" s="9">
        <f t="shared" si="19"/>
        <v>0</v>
      </c>
      <c r="G98" s="69">
        <v>0</v>
      </c>
      <c r="H98" s="9">
        <f t="shared" si="20"/>
        <v>0</v>
      </c>
      <c r="I98" s="10"/>
      <c r="J98" s="9">
        <f t="shared" si="21"/>
        <v>0</v>
      </c>
      <c r="K98" s="11"/>
      <c r="L98" s="9">
        <f t="shared" si="22"/>
        <v>0</v>
      </c>
      <c r="M98" s="11"/>
      <c r="N98" s="9">
        <f t="shared" si="23"/>
        <v>0</v>
      </c>
      <c r="O98" s="10"/>
      <c r="P98" s="9">
        <f t="shared" si="24"/>
        <v>0</v>
      </c>
      <c r="Q98" s="10"/>
      <c r="R98" s="9">
        <f t="shared" si="25"/>
        <v>0</v>
      </c>
      <c r="S98" s="10"/>
      <c r="T98" s="9">
        <f t="shared" si="26"/>
        <v>0</v>
      </c>
      <c r="U98" s="11"/>
      <c r="V98" s="9">
        <f t="shared" si="27"/>
        <v>0</v>
      </c>
      <c r="W98" s="11"/>
      <c r="X98" s="9">
        <f t="shared" si="28"/>
        <v>0</v>
      </c>
      <c r="Y98" s="10"/>
      <c r="Z98" s="9">
        <f t="shared" si="29"/>
        <v>0</v>
      </c>
      <c r="AA98" s="11"/>
      <c r="AB98" s="9">
        <f t="shared" si="30"/>
        <v>0</v>
      </c>
      <c r="AC98" s="11"/>
      <c r="AD98" s="9">
        <f t="shared" si="31"/>
        <v>0</v>
      </c>
      <c r="AE98" s="11"/>
      <c r="AF98" s="9">
        <f t="shared" si="32"/>
        <v>0</v>
      </c>
      <c r="AG98" s="11"/>
      <c r="AH98" s="9">
        <f t="shared" si="37"/>
        <v>0</v>
      </c>
      <c r="AI98" s="11"/>
      <c r="AJ98" s="9">
        <f t="shared" si="33"/>
        <v>0</v>
      </c>
      <c r="AK98" s="11"/>
      <c r="AL98" s="9">
        <f t="shared" si="34"/>
        <v>0</v>
      </c>
      <c r="AM98" s="10"/>
      <c r="AN98" s="12">
        <f t="shared" si="35"/>
        <v>0</v>
      </c>
      <c r="AO98" s="13">
        <f t="shared" si="36"/>
        <v>0</v>
      </c>
    </row>
    <row r="99" spans="1:41" hidden="1" x14ac:dyDescent="0.25">
      <c r="A99" s="14" t="s">
        <v>11</v>
      </c>
      <c r="B99" s="15" t="s">
        <v>110</v>
      </c>
      <c r="C99" s="44" t="s">
        <v>29</v>
      </c>
      <c r="D99" s="56">
        <f>65.64/12</f>
        <v>5.47</v>
      </c>
      <c r="E99" s="70">
        <v>0</v>
      </c>
      <c r="F99" s="9">
        <f t="shared" si="19"/>
        <v>0</v>
      </c>
      <c r="G99" s="69">
        <v>0</v>
      </c>
      <c r="H99" s="9">
        <f t="shared" si="20"/>
        <v>0</v>
      </c>
      <c r="I99" s="10"/>
      <c r="J99" s="9">
        <f t="shared" si="21"/>
        <v>0</v>
      </c>
      <c r="K99" s="11"/>
      <c r="L99" s="9">
        <f t="shared" si="22"/>
        <v>0</v>
      </c>
      <c r="M99" s="11"/>
      <c r="N99" s="9">
        <f t="shared" si="23"/>
        <v>0</v>
      </c>
      <c r="O99" s="94">
        <v>1</v>
      </c>
      <c r="P99" s="9">
        <f t="shared" si="24"/>
        <v>6.3451999999999993</v>
      </c>
      <c r="Q99" s="10"/>
      <c r="R99" s="9">
        <f t="shared" si="25"/>
        <v>0</v>
      </c>
      <c r="S99" s="10"/>
      <c r="T99" s="9">
        <f t="shared" si="26"/>
        <v>0</v>
      </c>
      <c r="U99" s="11"/>
      <c r="V99" s="9">
        <f t="shared" si="27"/>
        <v>0</v>
      </c>
      <c r="W99" s="11"/>
      <c r="X99" s="9">
        <f t="shared" si="28"/>
        <v>0</v>
      </c>
      <c r="Y99" s="10"/>
      <c r="Z99" s="9">
        <f t="shared" si="29"/>
        <v>0</v>
      </c>
      <c r="AA99" s="11"/>
      <c r="AB99" s="9">
        <f t="shared" si="30"/>
        <v>0</v>
      </c>
      <c r="AC99" s="11"/>
      <c r="AD99" s="9">
        <f t="shared" si="31"/>
        <v>0</v>
      </c>
      <c r="AE99" s="11"/>
      <c r="AF99" s="9">
        <f t="shared" si="32"/>
        <v>0</v>
      </c>
      <c r="AG99" s="11"/>
      <c r="AH99" s="9">
        <f t="shared" si="37"/>
        <v>0</v>
      </c>
      <c r="AI99" s="11"/>
      <c r="AJ99" s="9">
        <f t="shared" si="33"/>
        <v>0</v>
      </c>
      <c r="AK99" s="11"/>
      <c r="AL99" s="9">
        <f t="shared" si="34"/>
        <v>0</v>
      </c>
      <c r="AM99" s="10"/>
      <c r="AN99" s="12">
        <f t="shared" si="35"/>
        <v>0</v>
      </c>
      <c r="AO99" s="13">
        <f t="shared" si="36"/>
        <v>6.3451999999999993</v>
      </c>
    </row>
    <row r="100" spans="1:41" hidden="1" x14ac:dyDescent="0.25">
      <c r="A100" s="14" t="s">
        <v>11</v>
      </c>
      <c r="B100" s="15" t="s">
        <v>111</v>
      </c>
      <c r="C100" s="44" t="s">
        <v>29</v>
      </c>
      <c r="D100" s="56">
        <f>65.64/12</f>
        <v>5.47</v>
      </c>
      <c r="E100" s="70">
        <v>0</v>
      </c>
      <c r="F100" s="9">
        <f t="shared" si="19"/>
        <v>0</v>
      </c>
      <c r="G100" s="69">
        <v>0</v>
      </c>
      <c r="H100" s="9">
        <f t="shared" si="20"/>
        <v>0</v>
      </c>
      <c r="I100" s="10"/>
      <c r="J100" s="9">
        <f t="shared" si="21"/>
        <v>0</v>
      </c>
      <c r="K100" s="11"/>
      <c r="L100" s="9">
        <f t="shared" si="22"/>
        <v>0</v>
      </c>
      <c r="M100" s="11"/>
      <c r="N100" s="9">
        <f t="shared" si="23"/>
        <v>0</v>
      </c>
      <c r="O100" s="94">
        <v>1</v>
      </c>
      <c r="P100" s="9">
        <f t="shared" si="24"/>
        <v>6.3451999999999993</v>
      </c>
      <c r="Q100" s="10"/>
      <c r="R100" s="9">
        <f t="shared" si="25"/>
        <v>0</v>
      </c>
      <c r="S100" s="10"/>
      <c r="T100" s="9">
        <f t="shared" si="26"/>
        <v>0</v>
      </c>
      <c r="U100" s="11"/>
      <c r="V100" s="9">
        <f t="shared" si="27"/>
        <v>0</v>
      </c>
      <c r="W100" s="11"/>
      <c r="X100" s="9">
        <f t="shared" si="28"/>
        <v>0</v>
      </c>
      <c r="Y100" s="10"/>
      <c r="Z100" s="9">
        <f t="shared" si="29"/>
        <v>0</v>
      </c>
      <c r="AA100" s="11"/>
      <c r="AB100" s="9">
        <f t="shared" si="30"/>
        <v>0</v>
      </c>
      <c r="AC100" s="11"/>
      <c r="AD100" s="9">
        <f t="shared" si="31"/>
        <v>0</v>
      </c>
      <c r="AE100" s="11"/>
      <c r="AF100" s="9">
        <f t="shared" si="32"/>
        <v>0</v>
      </c>
      <c r="AG100" s="11"/>
      <c r="AH100" s="9">
        <f t="shared" si="37"/>
        <v>0</v>
      </c>
      <c r="AI100" s="11"/>
      <c r="AJ100" s="9">
        <f t="shared" si="33"/>
        <v>0</v>
      </c>
      <c r="AK100" s="11"/>
      <c r="AL100" s="9">
        <f t="shared" si="34"/>
        <v>0</v>
      </c>
      <c r="AM100" s="10"/>
      <c r="AN100" s="12">
        <f t="shared" si="35"/>
        <v>0</v>
      </c>
      <c r="AO100" s="13">
        <f t="shared" si="36"/>
        <v>6.3451999999999993</v>
      </c>
    </row>
    <row r="101" spans="1:41" hidden="1" x14ac:dyDescent="0.25">
      <c r="A101" s="14" t="s">
        <v>11</v>
      </c>
      <c r="B101" s="15" t="s">
        <v>456</v>
      </c>
      <c r="C101" s="44" t="s">
        <v>515</v>
      </c>
      <c r="D101" s="56">
        <v>44.54</v>
      </c>
      <c r="E101" s="70">
        <v>0</v>
      </c>
      <c r="F101" s="9">
        <f t="shared" si="19"/>
        <v>0</v>
      </c>
      <c r="G101" s="69">
        <v>0</v>
      </c>
      <c r="H101" s="9">
        <f t="shared" si="20"/>
        <v>0</v>
      </c>
      <c r="I101" s="10"/>
      <c r="J101" s="9">
        <f t="shared" si="21"/>
        <v>0</v>
      </c>
      <c r="K101" s="11"/>
      <c r="L101" s="9">
        <f t="shared" si="22"/>
        <v>0</v>
      </c>
      <c r="M101" s="11"/>
      <c r="N101" s="9">
        <f t="shared" si="23"/>
        <v>0</v>
      </c>
      <c r="O101" s="10"/>
      <c r="P101" s="9">
        <f t="shared" si="24"/>
        <v>0</v>
      </c>
      <c r="Q101" s="10"/>
      <c r="R101" s="9">
        <f t="shared" si="25"/>
        <v>0</v>
      </c>
      <c r="S101" s="10"/>
      <c r="T101" s="9">
        <f t="shared" si="26"/>
        <v>0</v>
      </c>
      <c r="U101" s="11"/>
      <c r="V101" s="9">
        <f t="shared" si="27"/>
        <v>0</v>
      </c>
      <c r="W101" s="11"/>
      <c r="X101" s="9">
        <f t="shared" si="28"/>
        <v>0</v>
      </c>
      <c r="Y101" s="10"/>
      <c r="Z101" s="9">
        <f t="shared" si="29"/>
        <v>0</v>
      </c>
      <c r="AA101" s="11"/>
      <c r="AB101" s="9">
        <f t="shared" si="30"/>
        <v>0</v>
      </c>
      <c r="AC101" s="11"/>
      <c r="AD101" s="9">
        <f t="shared" si="31"/>
        <v>0</v>
      </c>
      <c r="AE101" s="11"/>
      <c r="AF101" s="9">
        <f t="shared" si="32"/>
        <v>0</v>
      </c>
      <c r="AG101" s="11"/>
      <c r="AH101" s="9">
        <f t="shared" si="37"/>
        <v>0</v>
      </c>
      <c r="AI101" s="11"/>
      <c r="AJ101" s="9">
        <f t="shared" si="33"/>
        <v>0</v>
      </c>
      <c r="AK101" s="11"/>
      <c r="AL101" s="9">
        <f t="shared" si="34"/>
        <v>0</v>
      </c>
      <c r="AM101" s="10"/>
      <c r="AN101" s="12">
        <f t="shared" si="35"/>
        <v>0</v>
      </c>
      <c r="AO101" s="13">
        <f t="shared" si="36"/>
        <v>0</v>
      </c>
    </row>
    <row r="102" spans="1:41" hidden="1" x14ac:dyDescent="0.25">
      <c r="A102" s="14" t="s">
        <v>11</v>
      </c>
      <c r="B102" s="15" t="s">
        <v>112</v>
      </c>
      <c r="C102" s="42" t="s">
        <v>15</v>
      </c>
      <c r="D102" s="56">
        <v>2.0499999999999998</v>
      </c>
      <c r="E102" s="70">
        <v>0</v>
      </c>
      <c r="F102" s="9">
        <f t="shared" si="19"/>
        <v>0</v>
      </c>
      <c r="G102" s="69">
        <v>0</v>
      </c>
      <c r="H102" s="9">
        <f t="shared" si="20"/>
        <v>0</v>
      </c>
      <c r="I102" s="10"/>
      <c r="J102" s="9">
        <f t="shared" si="21"/>
        <v>0</v>
      </c>
      <c r="K102" s="11"/>
      <c r="L102" s="9">
        <f t="shared" si="22"/>
        <v>0</v>
      </c>
      <c r="M102" s="11"/>
      <c r="N102" s="9">
        <f t="shared" si="23"/>
        <v>0</v>
      </c>
      <c r="O102" s="10"/>
      <c r="P102" s="9">
        <f t="shared" si="24"/>
        <v>0</v>
      </c>
      <c r="Q102" s="10"/>
      <c r="R102" s="9">
        <f t="shared" si="25"/>
        <v>0</v>
      </c>
      <c r="S102" s="10"/>
      <c r="T102" s="9">
        <f t="shared" si="26"/>
        <v>0</v>
      </c>
      <c r="U102" s="11"/>
      <c r="V102" s="9">
        <f t="shared" si="27"/>
        <v>0</v>
      </c>
      <c r="W102" s="11"/>
      <c r="X102" s="9">
        <f t="shared" si="28"/>
        <v>0</v>
      </c>
      <c r="Y102" s="10"/>
      <c r="Z102" s="9">
        <f t="shared" si="29"/>
        <v>0</v>
      </c>
      <c r="AA102" s="11"/>
      <c r="AB102" s="9">
        <f t="shared" si="30"/>
        <v>0</v>
      </c>
      <c r="AC102" s="11"/>
      <c r="AD102" s="9">
        <f t="shared" si="31"/>
        <v>0</v>
      </c>
      <c r="AE102" s="11"/>
      <c r="AF102" s="9">
        <f t="shared" si="32"/>
        <v>0</v>
      </c>
      <c r="AG102" s="11"/>
      <c r="AH102" s="9">
        <f t="shared" si="37"/>
        <v>0</v>
      </c>
      <c r="AI102" s="11"/>
      <c r="AJ102" s="9">
        <f t="shared" si="33"/>
        <v>0</v>
      </c>
      <c r="AK102" s="11"/>
      <c r="AL102" s="9">
        <f t="shared" si="34"/>
        <v>0</v>
      </c>
      <c r="AM102" s="10"/>
      <c r="AN102" s="12">
        <f t="shared" si="35"/>
        <v>0</v>
      </c>
      <c r="AO102" s="13">
        <f t="shared" si="36"/>
        <v>0</v>
      </c>
    </row>
    <row r="103" spans="1:41" hidden="1" x14ac:dyDescent="0.25">
      <c r="A103" s="14" t="s">
        <v>11</v>
      </c>
      <c r="B103" s="15" t="s">
        <v>113</v>
      </c>
      <c r="C103" s="42" t="s">
        <v>15</v>
      </c>
      <c r="D103" s="56">
        <v>4.41</v>
      </c>
      <c r="E103" s="70">
        <v>0</v>
      </c>
      <c r="F103" s="9">
        <f t="shared" si="19"/>
        <v>0</v>
      </c>
      <c r="G103" s="69">
        <v>0</v>
      </c>
      <c r="H103" s="9">
        <f t="shared" si="20"/>
        <v>0</v>
      </c>
      <c r="I103" s="10"/>
      <c r="J103" s="9">
        <f t="shared" si="21"/>
        <v>0</v>
      </c>
      <c r="K103" s="11"/>
      <c r="L103" s="9">
        <f t="shared" si="22"/>
        <v>0</v>
      </c>
      <c r="M103" s="11"/>
      <c r="N103" s="9">
        <f t="shared" si="23"/>
        <v>0</v>
      </c>
      <c r="O103" s="10"/>
      <c r="P103" s="9">
        <f t="shared" si="24"/>
        <v>0</v>
      </c>
      <c r="Q103" s="10"/>
      <c r="R103" s="9">
        <f t="shared" si="25"/>
        <v>0</v>
      </c>
      <c r="S103" s="10"/>
      <c r="T103" s="9">
        <f t="shared" si="26"/>
        <v>0</v>
      </c>
      <c r="U103" s="11"/>
      <c r="V103" s="9">
        <f t="shared" si="27"/>
        <v>0</v>
      </c>
      <c r="W103" s="11"/>
      <c r="X103" s="9">
        <f t="shared" si="28"/>
        <v>0</v>
      </c>
      <c r="Y103" s="10"/>
      <c r="Z103" s="9">
        <f t="shared" si="29"/>
        <v>0</v>
      </c>
      <c r="AA103" s="11"/>
      <c r="AB103" s="9">
        <f t="shared" si="30"/>
        <v>0</v>
      </c>
      <c r="AC103" s="11"/>
      <c r="AD103" s="9">
        <f t="shared" si="31"/>
        <v>0</v>
      </c>
      <c r="AE103" s="11"/>
      <c r="AF103" s="9">
        <f t="shared" si="32"/>
        <v>0</v>
      </c>
      <c r="AG103" s="11"/>
      <c r="AH103" s="9">
        <f t="shared" si="37"/>
        <v>0</v>
      </c>
      <c r="AI103" s="11"/>
      <c r="AJ103" s="9">
        <f t="shared" si="33"/>
        <v>0</v>
      </c>
      <c r="AK103" s="11"/>
      <c r="AL103" s="9">
        <f t="shared" si="34"/>
        <v>0</v>
      </c>
      <c r="AM103" s="10"/>
      <c r="AN103" s="12">
        <f t="shared" si="35"/>
        <v>0</v>
      </c>
      <c r="AO103" s="13">
        <f t="shared" si="36"/>
        <v>0</v>
      </c>
    </row>
    <row r="104" spans="1:41" hidden="1" x14ac:dyDescent="0.25">
      <c r="A104" s="14" t="s">
        <v>11</v>
      </c>
      <c r="B104" s="15" t="s">
        <v>114</v>
      </c>
      <c r="C104" s="42" t="s">
        <v>15</v>
      </c>
      <c r="D104" s="56">
        <v>1.72</v>
      </c>
      <c r="E104" s="70">
        <v>0</v>
      </c>
      <c r="F104" s="9">
        <f t="shared" si="19"/>
        <v>0</v>
      </c>
      <c r="G104" s="69">
        <v>6</v>
      </c>
      <c r="H104" s="9">
        <f t="shared" si="20"/>
        <v>11.9712</v>
      </c>
      <c r="I104" s="10"/>
      <c r="J104" s="9">
        <f t="shared" si="21"/>
        <v>0</v>
      </c>
      <c r="K104" s="11"/>
      <c r="L104" s="9">
        <f t="shared" si="22"/>
        <v>0</v>
      </c>
      <c r="M104" s="11"/>
      <c r="N104" s="9">
        <f t="shared" si="23"/>
        <v>0</v>
      </c>
      <c r="O104" s="10"/>
      <c r="P104" s="9">
        <f t="shared" si="24"/>
        <v>0</v>
      </c>
      <c r="Q104" s="10"/>
      <c r="R104" s="9">
        <f t="shared" si="25"/>
        <v>0</v>
      </c>
      <c r="S104" s="10"/>
      <c r="T104" s="9">
        <f t="shared" si="26"/>
        <v>0</v>
      </c>
      <c r="U104" s="11"/>
      <c r="V104" s="9">
        <f t="shared" si="27"/>
        <v>0</v>
      </c>
      <c r="W104" s="11"/>
      <c r="X104" s="9">
        <f t="shared" si="28"/>
        <v>0</v>
      </c>
      <c r="Y104" s="10"/>
      <c r="Z104" s="9">
        <f t="shared" si="29"/>
        <v>0</v>
      </c>
      <c r="AA104" s="11"/>
      <c r="AB104" s="9">
        <f t="shared" si="30"/>
        <v>0</v>
      </c>
      <c r="AC104" s="11"/>
      <c r="AD104" s="9">
        <f t="shared" si="31"/>
        <v>0</v>
      </c>
      <c r="AE104" s="11"/>
      <c r="AF104" s="9">
        <f t="shared" si="32"/>
        <v>0</v>
      </c>
      <c r="AG104" s="11"/>
      <c r="AH104" s="9">
        <f t="shared" si="37"/>
        <v>0</v>
      </c>
      <c r="AI104" s="11"/>
      <c r="AJ104" s="9">
        <f t="shared" si="33"/>
        <v>0</v>
      </c>
      <c r="AK104" s="11"/>
      <c r="AL104" s="9">
        <f t="shared" si="34"/>
        <v>0</v>
      </c>
      <c r="AM104" s="10"/>
      <c r="AN104" s="12">
        <f t="shared" si="35"/>
        <v>0</v>
      </c>
      <c r="AO104" s="13">
        <f t="shared" si="36"/>
        <v>11.9712</v>
      </c>
    </row>
    <row r="105" spans="1:41" hidden="1" x14ac:dyDescent="0.25">
      <c r="A105" s="14" t="s">
        <v>11</v>
      </c>
      <c r="B105" s="15" t="s">
        <v>115</v>
      </c>
      <c r="C105" s="42" t="s">
        <v>15</v>
      </c>
      <c r="D105" s="56">
        <f>273/100</f>
        <v>2.73</v>
      </c>
      <c r="E105" s="70">
        <v>0</v>
      </c>
      <c r="F105" s="9">
        <f t="shared" si="19"/>
        <v>0</v>
      </c>
      <c r="G105" s="69">
        <v>0</v>
      </c>
      <c r="H105" s="9">
        <f t="shared" si="20"/>
        <v>0</v>
      </c>
      <c r="I105" s="10"/>
      <c r="J105" s="9">
        <f t="shared" si="21"/>
        <v>0</v>
      </c>
      <c r="K105" s="11"/>
      <c r="L105" s="9">
        <f t="shared" si="22"/>
        <v>0</v>
      </c>
      <c r="M105" s="11"/>
      <c r="N105" s="9">
        <f t="shared" si="23"/>
        <v>0</v>
      </c>
      <c r="O105" s="10"/>
      <c r="P105" s="9">
        <f t="shared" si="24"/>
        <v>0</v>
      </c>
      <c r="Q105" s="10"/>
      <c r="R105" s="9">
        <f t="shared" si="25"/>
        <v>0</v>
      </c>
      <c r="S105" s="10"/>
      <c r="T105" s="9">
        <f t="shared" si="26"/>
        <v>0</v>
      </c>
      <c r="U105" s="11"/>
      <c r="V105" s="9">
        <f t="shared" si="27"/>
        <v>0</v>
      </c>
      <c r="W105" s="11"/>
      <c r="X105" s="9">
        <f t="shared" si="28"/>
        <v>0</v>
      </c>
      <c r="Y105" s="10"/>
      <c r="Z105" s="9">
        <f t="shared" si="29"/>
        <v>0</v>
      </c>
      <c r="AA105" s="11"/>
      <c r="AB105" s="9">
        <f t="shared" si="30"/>
        <v>0</v>
      </c>
      <c r="AC105" s="11"/>
      <c r="AD105" s="9">
        <f t="shared" si="31"/>
        <v>0</v>
      </c>
      <c r="AE105" s="11"/>
      <c r="AF105" s="9">
        <f t="shared" si="32"/>
        <v>0</v>
      </c>
      <c r="AG105" s="11"/>
      <c r="AH105" s="9">
        <f t="shared" si="37"/>
        <v>0</v>
      </c>
      <c r="AI105" s="11"/>
      <c r="AJ105" s="9">
        <f t="shared" si="33"/>
        <v>0</v>
      </c>
      <c r="AK105" s="11"/>
      <c r="AL105" s="9">
        <f t="shared" si="34"/>
        <v>0</v>
      </c>
      <c r="AM105" s="10"/>
      <c r="AN105" s="12">
        <f t="shared" si="35"/>
        <v>0</v>
      </c>
      <c r="AO105" s="13">
        <f t="shared" si="36"/>
        <v>0</v>
      </c>
    </row>
    <row r="106" spans="1:41" hidden="1" x14ac:dyDescent="0.25">
      <c r="A106" s="14" t="s">
        <v>11</v>
      </c>
      <c r="B106" s="15" t="s">
        <v>116</v>
      </c>
      <c r="C106" s="42" t="s">
        <v>15</v>
      </c>
      <c r="D106" s="56">
        <v>0.53</v>
      </c>
      <c r="E106" s="70">
        <v>0</v>
      </c>
      <c r="F106" s="9">
        <f t="shared" si="19"/>
        <v>0</v>
      </c>
      <c r="G106" s="69">
        <v>0</v>
      </c>
      <c r="H106" s="9">
        <f t="shared" si="20"/>
        <v>0</v>
      </c>
      <c r="I106" s="10"/>
      <c r="J106" s="9">
        <f t="shared" si="21"/>
        <v>0</v>
      </c>
      <c r="K106" s="11"/>
      <c r="L106" s="9">
        <f t="shared" si="22"/>
        <v>0</v>
      </c>
      <c r="M106" s="11"/>
      <c r="N106" s="9">
        <f t="shared" si="23"/>
        <v>0</v>
      </c>
      <c r="O106" s="10"/>
      <c r="P106" s="9">
        <f t="shared" si="24"/>
        <v>0</v>
      </c>
      <c r="Q106" s="10"/>
      <c r="R106" s="9">
        <f t="shared" si="25"/>
        <v>0</v>
      </c>
      <c r="S106" s="10"/>
      <c r="T106" s="9">
        <f t="shared" si="26"/>
        <v>0</v>
      </c>
      <c r="U106" s="11"/>
      <c r="V106" s="9">
        <f t="shared" si="27"/>
        <v>0</v>
      </c>
      <c r="W106" s="11"/>
      <c r="X106" s="9">
        <f t="shared" si="28"/>
        <v>0</v>
      </c>
      <c r="Y106" s="10"/>
      <c r="Z106" s="9">
        <f t="shared" si="29"/>
        <v>0</v>
      </c>
      <c r="AA106" s="11"/>
      <c r="AB106" s="9">
        <f t="shared" si="30"/>
        <v>0</v>
      </c>
      <c r="AC106" s="11"/>
      <c r="AD106" s="9">
        <f t="shared" si="31"/>
        <v>0</v>
      </c>
      <c r="AE106" s="11"/>
      <c r="AF106" s="9">
        <f t="shared" si="32"/>
        <v>0</v>
      </c>
      <c r="AG106" s="11"/>
      <c r="AH106" s="9">
        <f t="shared" si="37"/>
        <v>0</v>
      </c>
      <c r="AI106" s="11"/>
      <c r="AJ106" s="9">
        <f t="shared" si="33"/>
        <v>0</v>
      </c>
      <c r="AK106" s="11"/>
      <c r="AL106" s="9">
        <f t="shared" si="34"/>
        <v>0</v>
      </c>
      <c r="AM106" s="10"/>
      <c r="AN106" s="12">
        <f t="shared" si="35"/>
        <v>0</v>
      </c>
      <c r="AO106" s="13">
        <f t="shared" si="36"/>
        <v>0</v>
      </c>
    </row>
    <row r="107" spans="1:41" hidden="1" x14ac:dyDescent="0.25">
      <c r="A107" s="14" t="s">
        <v>11</v>
      </c>
      <c r="B107" s="15" t="s">
        <v>457</v>
      </c>
      <c r="C107" s="42" t="s">
        <v>15</v>
      </c>
      <c r="D107" s="56">
        <v>27</v>
      </c>
      <c r="E107" s="70">
        <v>0</v>
      </c>
      <c r="F107" s="9">
        <f t="shared" si="19"/>
        <v>0</v>
      </c>
      <c r="G107" s="69">
        <v>0</v>
      </c>
      <c r="H107" s="9">
        <f t="shared" si="20"/>
        <v>0</v>
      </c>
      <c r="I107" s="10"/>
      <c r="J107" s="9">
        <f t="shared" si="21"/>
        <v>0</v>
      </c>
      <c r="K107" s="11"/>
      <c r="L107" s="9">
        <f t="shared" si="22"/>
        <v>0</v>
      </c>
      <c r="M107" s="11"/>
      <c r="N107" s="9">
        <f t="shared" si="23"/>
        <v>0</v>
      </c>
      <c r="O107" s="94">
        <v>1</v>
      </c>
      <c r="P107" s="9">
        <f t="shared" si="24"/>
        <v>31.319999999999997</v>
      </c>
      <c r="Q107" s="10"/>
      <c r="R107" s="9">
        <f t="shared" si="25"/>
        <v>0</v>
      </c>
      <c r="S107" s="10"/>
      <c r="T107" s="9">
        <f t="shared" si="26"/>
        <v>0</v>
      </c>
      <c r="U107" s="11"/>
      <c r="V107" s="9">
        <f t="shared" si="27"/>
        <v>0</v>
      </c>
      <c r="W107" s="11"/>
      <c r="X107" s="9">
        <f t="shared" si="28"/>
        <v>0</v>
      </c>
      <c r="Y107" s="10"/>
      <c r="Z107" s="9">
        <f t="shared" si="29"/>
        <v>0</v>
      </c>
      <c r="AA107" s="11"/>
      <c r="AB107" s="9">
        <f t="shared" si="30"/>
        <v>0</v>
      </c>
      <c r="AC107" s="11"/>
      <c r="AD107" s="9">
        <f t="shared" si="31"/>
        <v>0</v>
      </c>
      <c r="AE107" s="11"/>
      <c r="AF107" s="9">
        <f t="shared" si="32"/>
        <v>0</v>
      </c>
      <c r="AG107" s="11"/>
      <c r="AH107" s="9">
        <f t="shared" si="37"/>
        <v>0</v>
      </c>
      <c r="AI107" s="11"/>
      <c r="AJ107" s="9">
        <f t="shared" si="33"/>
        <v>0</v>
      </c>
      <c r="AK107" s="11"/>
      <c r="AL107" s="9">
        <f t="shared" si="34"/>
        <v>0</v>
      </c>
      <c r="AM107" s="10"/>
      <c r="AN107" s="12">
        <f t="shared" si="35"/>
        <v>0</v>
      </c>
      <c r="AO107" s="13">
        <f t="shared" si="36"/>
        <v>31.319999999999997</v>
      </c>
    </row>
    <row r="108" spans="1:41" hidden="1" x14ac:dyDescent="0.25">
      <c r="A108" s="14" t="s">
        <v>11</v>
      </c>
      <c r="B108" s="15" t="s">
        <v>458</v>
      </c>
      <c r="C108" s="42" t="s">
        <v>15</v>
      </c>
      <c r="D108" s="56">
        <v>37.07</v>
      </c>
      <c r="E108" s="70">
        <v>0</v>
      </c>
      <c r="F108" s="9">
        <f t="shared" si="19"/>
        <v>0</v>
      </c>
      <c r="G108" s="69">
        <v>0</v>
      </c>
      <c r="H108" s="9">
        <f t="shared" si="20"/>
        <v>0</v>
      </c>
      <c r="I108" s="10"/>
      <c r="J108" s="9">
        <f t="shared" si="21"/>
        <v>0</v>
      </c>
      <c r="K108" s="11"/>
      <c r="L108" s="9">
        <f t="shared" si="22"/>
        <v>0</v>
      </c>
      <c r="M108" s="11"/>
      <c r="N108" s="9">
        <f t="shared" si="23"/>
        <v>0</v>
      </c>
      <c r="O108" s="10"/>
      <c r="P108" s="9">
        <f t="shared" si="24"/>
        <v>0</v>
      </c>
      <c r="Q108" s="10"/>
      <c r="R108" s="9">
        <f t="shared" si="25"/>
        <v>0</v>
      </c>
      <c r="S108" s="10"/>
      <c r="T108" s="9">
        <f t="shared" si="26"/>
        <v>0</v>
      </c>
      <c r="U108" s="11"/>
      <c r="V108" s="9">
        <f t="shared" si="27"/>
        <v>0</v>
      </c>
      <c r="W108" s="11"/>
      <c r="X108" s="9">
        <f t="shared" si="28"/>
        <v>0</v>
      </c>
      <c r="Y108" s="10"/>
      <c r="Z108" s="9">
        <f t="shared" si="29"/>
        <v>0</v>
      </c>
      <c r="AA108" s="11"/>
      <c r="AB108" s="9">
        <f t="shared" si="30"/>
        <v>0</v>
      </c>
      <c r="AC108" s="11"/>
      <c r="AD108" s="9">
        <f t="shared" si="31"/>
        <v>0</v>
      </c>
      <c r="AE108" s="11"/>
      <c r="AF108" s="65">
        <f t="shared" si="32"/>
        <v>0</v>
      </c>
      <c r="AG108" s="11"/>
      <c r="AH108" s="9">
        <f t="shared" si="37"/>
        <v>0</v>
      </c>
      <c r="AI108" s="11"/>
      <c r="AJ108" s="9">
        <f t="shared" si="33"/>
        <v>0</v>
      </c>
      <c r="AK108" s="11"/>
      <c r="AL108" s="9">
        <f t="shared" si="34"/>
        <v>0</v>
      </c>
      <c r="AM108" s="10"/>
      <c r="AN108" s="12">
        <f t="shared" si="35"/>
        <v>0</v>
      </c>
      <c r="AO108" s="13">
        <f t="shared" si="36"/>
        <v>0</v>
      </c>
    </row>
    <row r="109" spans="1:41" x14ac:dyDescent="0.25">
      <c r="A109" s="14" t="s">
        <v>11</v>
      </c>
      <c r="B109" s="15" t="s">
        <v>117</v>
      </c>
      <c r="C109" s="42" t="s">
        <v>15</v>
      </c>
      <c r="D109" s="56">
        <v>28.3</v>
      </c>
      <c r="E109" s="70">
        <v>0</v>
      </c>
      <c r="F109" s="9">
        <f t="shared" si="19"/>
        <v>0</v>
      </c>
      <c r="G109" s="69">
        <v>0</v>
      </c>
      <c r="H109" s="9">
        <f t="shared" si="20"/>
        <v>0</v>
      </c>
      <c r="I109" s="72">
        <v>2</v>
      </c>
      <c r="J109" s="9">
        <f t="shared" si="21"/>
        <v>65.655999999999992</v>
      </c>
      <c r="K109" s="11"/>
      <c r="L109" s="9">
        <f t="shared" si="22"/>
        <v>0</v>
      </c>
      <c r="M109" s="71">
        <v>6</v>
      </c>
      <c r="N109" s="9">
        <f t="shared" si="23"/>
        <v>196.96799999999999</v>
      </c>
      <c r="O109" s="94">
        <v>1</v>
      </c>
      <c r="P109" s="9">
        <f t="shared" si="24"/>
        <v>32.827999999999996</v>
      </c>
      <c r="Q109" s="10"/>
      <c r="R109" s="9">
        <f t="shared" si="25"/>
        <v>0</v>
      </c>
      <c r="S109" s="10"/>
      <c r="T109" s="9">
        <f t="shared" si="26"/>
        <v>0</v>
      </c>
      <c r="U109" s="11"/>
      <c r="V109" s="9">
        <f t="shared" si="27"/>
        <v>0</v>
      </c>
      <c r="W109" s="11"/>
      <c r="X109" s="9">
        <f t="shared" si="28"/>
        <v>0</v>
      </c>
      <c r="Y109" s="10"/>
      <c r="Z109" s="9">
        <f t="shared" si="29"/>
        <v>0</v>
      </c>
      <c r="AA109" s="11"/>
      <c r="AB109" s="9">
        <f t="shared" si="30"/>
        <v>0</v>
      </c>
      <c r="AC109" s="11"/>
      <c r="AD109" s="9">
        <f t="shared" si="31"/>
        <v>0</v>
      </c>
      <c r="AE109" s="11"/>
      <c r="AF109" s="9">
        <f t="shared" si="32"/>
        <v>0</v>
      </c>
      <c r="AG109" s="11">
        <v>1</v>
      </c>
      <c r="AH109" s="9">
        <f t="shared" si="37"/>
        <v>32.827999999999996</v>
      </c>
      <c r="AI109" s="11"/>
      <c r="AJ109" s="9">
        <f t="shared" si="33"/>
        <v>0</v>
      </c>
      <c r="AK109" s="11"/>
      <c r="AL109" s="9">
        <f t="shared" si="34"/>
        <v>0</v>
      </c>
      <c r="AM109" s="10"/>
      <c r="AN109" s="12">
        <f t="shared" si="35"/>
        <v>0</v>
      </c>
      <c r="AO109" s="13">
        <f t="shared" si="36"/>
        <v>328.27999999999992</v>
      </c>
    </row>
    <row r="110" spans="1:41" hidden="1" x14ac:dyDescent="0.25">
      <c r="A110" s="14" t="s">
        <v>11</v>
      </c>
      <c r="B110" s="15" t="s">
        <v>118</v>
      </c>
      <c r="C110" s="42" t="s">
        <v>15</v>
      </c>
      <c r="D110" s="56">
        <v>18.28</v>
      </c>
      <c r="E110" s="70">
        <v>0</v>
      </c>
      <c r="F110" s="9">
        <f t="shared" si="19"/>
        <v>0</v>
      </c>
      <c r="G110" s="69">
        <v>0</v>
      </c>
      <c r="H110" s="9">
        <f t="shared" si="20"/>
        <v>0</v>
      </c>
      <c r="I110" s="10"/>
      <c r="J110" s="9">
        <f t="shared" si="21"/>
        <v>0</v>
      </c>
      <c r="K110" s="11"/>
      <c r="L110" s="9">
        <f t="shared" si="22"/>
        <v>0</v>
      </c>
      <c r="M110" s="11"/>
      <c r="N110" s="9">
        <f t="shared" si="23"/>
        <v>0</v>
      </c>
      <c r="O110" s="10"/>
      <c r="P110" s="9">
        <f t="shared" si="24"/>
        <v>0</v>
      </c>
      <c r="Q110" s="10"/>
      <c r="R110" s="9">
        <f t="shared" si="25"/>
        <v>0</v>
      </c>
      <c r="S110" s="10"/>
      <c r="T110" s="9">
        <f t="shared" si="26"/>
        <v>0</v>
      </c>
      <c r="U110" s="11"/>
      <c r="V110" s="9">
        <f t="shared" si="27"/>
        <v>0</v>
      </c>
      <c r="W110" s="11"/>
      <c r="X110" s="9">
        <f t="shared" si="28"/>
        <v>0</v>
      </c>
      <c r="Y110" s="10"/>
      <c r="Z110" s="9">
        <f t="shared" si="29"/>
        <v>0</v>
      </c>
      <c r="AA110" s="11"/>
      <c r="AB110" s="9">
        <f t="shared" si="30"/>
        <v>0</v>
      </c>
      <c r="AC110" s="11"/>
      <c r="AD110" s="9">
        <f t="shared" si="31"/>
        <v>0</v>
      </c>
      <c r="AE110" s="11"/>
      <c r="AF110" s="9">
        <f t="shared" si="32"/>
        <v>0</v>
      </c>
      <c r="AG110" s="11"/>
      <c r="AH110" s="9">
        <f t="shared" si="37"/>
        <v>0</v>
      </c>
      <c r="AI110" s="11"/>
      <c r="AJ110" s="9">
        <f t="shared" si="33"/>
        <v>0</v>
      </c>
      <c r="AK110" s="11"/>
      <c r="AL110" s="9">
        <f t="shared" si="34"/>
        <v>0</v>
      </c>
      <c r="AM110" s="10"/>
      <c r="AN110" s="12">
        <f t="shared" si="35"/>
        <v>0</v>
      </c>
      <c r="AO110" s="13">
        <f t="shared" si="36"/>
        <v>0</v>
      </c>
    </row>
    <row r="111" spans="1:41" hidden="1" x14ac:dyDescent="0.25">
      <c r="A111" s="14" t="s">
        <v>11</v>
      </c>
      <c r="B111" s="15" t="s">
        <v>119</v>
      </c>
      <c r="C111" s="42" t="s">
        <v>15</v>
      </c>
      <c r="D111" s="56">
        <v>18.28</v>
      </c>
      <c r="E111" s="70">
        <v>0</v>
      </c>
      <c r="F111" s="9">
        <f t="shared" si="19"/>
        <v>0</v>
      </c>
      <c r="G111" s="69">
        <v>0</v>
      </c>
      <c r="H111" s="9">
        <f t="shared" si="20"/>
        <v>0</v>
      </c>
      <c r="I111" s="10"/>
      <c r="J111" s="9">
        <f t="shared" si="21"/>
        <v>0</v>
      </c>
      <c r="K111" s="11"/>
      <c r="L111" s="9">
        <f t="shared" si="22"/>
        <v>0</v>
      </c>
      <c r="M111" s="11"/>
      <c r="N111" s="9">
        <f t="shared" si="23"/>
        <v>0</v>
      </c>
      <c r="O111" s="10"/>
      <c r="P111" s="9">
        <f t="shared" si="24"/>
        <v>0</v>
      </c>
      <c r="Q111" s="10"/>
      <c r="R111" s="9">
        <f t="shared" si="25"/>
        <v>0</v>
      </c>
      <c r="S111" s="10"/>
      <c r="T111" s="9">
        <f t="shared" si="26"/>
        <v>0</v>
      </c>
      <c r="U111" s="11"/>
      <c r="V111" s="9">
        <f t="shared" si="27"/>
        <v>0</v>
      </c>
      <c r="W111" s="11"/>
      <c r="X111" s="9">
        <f t="shared" si="28"/>
        <v>0</v>
      </c>
      <c r="Y111" s="10"/>
      <c r="Z111" s="9">
        <f t="shared" si="29"/>
        <v>0</v>
      </c>
      <c r="AA111" s="11"/>
      <c r="AB111" s="9">
        <f t="shared" si="30"/>
        <v>0</v>
      </c>
      <c r="AC111" s="11"/>
      <c r="AD111" s="9">
        <f t="shared" si="31"/>
        <v>0</v>
      </c>
      <c r="AE111" s="11"/>
      <c r="AF111" s="9">
        <f t="shared" si="32"/>
        <v>0</v>
      </c>
      <c r="AG111" s="11"/>
      <c r="AH111" s="9">
        <f t="shared" si="37"/>
        <v>0</v>
      </c>
      <c r="AI111" s="11"/>
      <c r="AJ111" s="9">
        <f t="shared" si="33"/>
        <v>0</v>
      </c>
      <c r="AK111" s="11"/>
      <c r="AL111" s="9">
        <f t="shared" si="34"/>
        <v>0</v>
      </c>
      <c r="AM111" s="10"/>
      <c r="AN111" s="12">
        <f t="shared" si="35"/>
        <v>0</v>
      </c>
      <c r="AO111" s="13">
        <f t="shared" si="36"/>
        <v>0</v>
      </c>
    </row>
    <row r="112" spans="1:41" hidden="1" x14ac:dyDescent="0.25">
      <c r="A112" s="14" t="s">
        <v>11</v>
      </c>
      <c r="B112" s="15" t="s">
        <v>120</v>
      </c>
      <c r="C112" s="42" t="s">
        <v>15</v>
      </c>
      <c r="D112" s="56">
        <v>37.5</v>
      </c>
      <c r="E112" s="70">
        <v>0</v>
      </c>
      <c r="F112" s="9">
        <f t="shared" si="19"/>
        <v>0</v>
      </c>
      <c r="G112" s="69">
        <v>1</v>
      </c>
      <c r="H112" s="9">
        <f t="shared" si="20"/>
        <v>43.5</v>
      </c>
      <c r="I112" s="10"/>
      <c r="J112" s="9">
        <f t="shared" si="21"/>
        <v>0</v>
      </c>
      <c r="K112" s="11"/>
      <c r="L112" s="9">
        <f t="shared" si="22"/>
        <v>0</v>
      </c>
      <c r="M112" s="11"/>
      <c r="N112" s="9">
        <f t="shared" si="23"/>
        <v>0</v>
      </c>
      <c r="O112" s="94">
        <v>1</v>
      </c>
      <c r="P112" s="9">
        <f t="shared" si="24"/>
        <v>43.5</v>
      </c>
      <c r="Q112" s="10"/>
      <c r="R112" s="9">
        <f t="shared" si="25"/>
        <v>0</v>
      </c>
      <c r="S112" s="10"/>
      <c r="T112" s="9">
        <f t="shared" si="26"/>
        <v>0</v>
      </c>
      <c r="U112" s="11"/>
      <c r="V112" s="9">
        <f t="shared" si="27"/>
        <v>0</v>
      </c>
      <c r="W112" s="11"/>
      <c r="X112" s="9">
        <f t="shared" si="28"/>
        <v>0</v>
      </c>
      <c r="Y112" s="10"/>
      <c r="Z112" s="9">
        <f t="shared" si="29"/>
        <v>0</v>
      </c>
      <c r="AA112" s="11"/>
      <c r="AB112" s="9">
        <f t="shared" si="30"/>
        <v>0</v>
      </c>
      <c r="AC112" s="11"/>
      <c r="AD112" s="9">
        <f t="shared" si="31"/>
        <v>0</v>
      </c>
      <c r="AE112" s="11"/>
      <c r="AF112" s="9">
        <f t="shared" si="32"/>
        <v>0</v>
      </c>
      <c r="AG112" s="11"/>
      <c r="AH112" s="9">
        <f t="shared" si="37"/>
        <v>0</v>
      </c>
      <c r="AI112" s="11"/>
      <c r="AJ112" s="9">
        <f t="shared" si="33"/>
        <v>0</v>
      </c>
      <c r="AK112" s="11"/>
      <c r="AL112" s="9">
        <f t="shared" si="34"/>
        <v>0</v>
      </c>
      <c r="AM112" s="10"/>
      <c r="AN112" s="12">
        <f t="shared" si="35"/>
        <v>0</v>
      </c>
      <c r="AO112" s="13">
        <f t="shared" si="36"/>
        <v>87</v>
      </c>
    </row>
    <row r="113" spans="1:41" x14ac:dyDescent="0.25">
      <c r="A113" s="14" t="s">
        <v>121</v>
      </c>
      <c r="B113" s="15" t="s">
        <v>122</v>
      </c>
      <c r="C113" s="48" t="s">
        <v>437</v>
      </c>
      <c r="D113" s="56">
        <f>0.6*100</f>
        <v>60</v>
      </c>
      <c r="E113" s="70">
        <v>1</v>
      </c>
      <c r="F113" s="9">
        <f t="shared" si="19"/>
        <v>60</v>
      </c>
      <c r="G113" s="69">
        <v>0</v>
      </c>
      <c r="H113" s="9">
        <f t="shared" si="20"/>
        <v>0</v>
      </c>
      <c r="I113" s="10"/>
      <c r="J113" s="9">
        <f t="shared" si="21"/>
        <v>0</v>
      </c>
      <c r="K113" s="11"/>
      <c r="L113" s="9">
        <f t="shared" si="22"/>
        <v>0</v>
      </c>
      <c r="M113" s="11">
        <v>17</v>
      </c>
      <c r="N113" s="9">
        <f t="shared" si="23"/>
        <v>1183.1999999999998</v>
      </c>
      <c r="O113" s="10"/>
      <c r="P113" s="9">
        <f t="shared" si="24"/>
        <v>0</v>
      </c>
      <c r="Q113" s="10"/>
      <c r="R113" s="9">
        <f t="shared" si="25"/>
        <v>0</v>
      </c>
      <c r="S113" s="10"/>
      <c r="T113" s="9">
        <f t="shared" si="26"/>
        <v>0</v>
      </c>
      <c r="U113" s="11"/>
      <c r="V113" s="9">
        <f t="shared" si="27"/>
        <v>0</v>
      </c>
      <c r="W113" s="11"/>
      <c r="X113" s="9">
        <f t="shared" si="28"/>
        <v>0</v>
      </c>
      <c r="Y113" s="10"/>
      <c r="Z113" s="9">
        <f t="shared" si="29"/>
        <v>0</v>
      </c>
      <c r="AA113" s="10"/>
      <c r="AB113" s="9">
        <f t="shared" si="30"/>
        <v>0</v>
      </c>
      <c r="AC113" s="11"/>
      <c r="AD113" s="9">
        <f t="shared" si="31"/>
        <v>0</v>
      </c>
      <c r="AE113" s="11"/>
      <c r="AF113" s="9">
        <f t="shared" si="32"/>
        <v>0</v>
      </c>
      <c r="AG113" s="11"/>
      <c r="AH113" s="9">
        <f t="shared" si="37"/>
        <v>0</v>
      </c>
      <c r="AI113" s="93">
        <f>1+1</f>
        <v>2</v>
      </c>
      <c r="AJ113" s="9">
        <f t="shared" si="33"/>
        <v>139.19999999999999</v>
      </c>
      <c r="AK113" s="11"/>
      <c r="AL113" s="9">
        <f t="shared" si="34"/>
        <v>0</v>
      </c>
      <c r="AM113" s="10"/>
      <c r="AN113" s="12">
        <f t="shared" si="35"/>
        <v>0</v>
      </c>
      <c r="AO113" s="13">
        <f t="shared" si="36"/>
        <v>1382.3999999999999</v>
      </c>
    </row>
    <row r="114" spans="1:41" hidden="1" x14ac:dyDescent="0.25">
      <c r="A114" s="14" t="s">
        <v>121</v>
      </c>
      <c r="B114" s="15" t="s">
        <v>123</v>
      </c>
      <c r="C114" s="49" t="s">
        <v>438</v>
      </c>
      <c r="D114" s="57">
        <f>0.09*50</f>
        <v>4.5</v>
      </c>
      <c r="E114" s="70">
        <v>0</v>
      </c>
      <c r="F114" s="9">
        <f t="shared" si="19"/>
        <v>0</v>
      </c>
      <c r="G114" s="69">
        <v>0</v>
      </c>
      <c r="H114" s="9">
        <f t="shared" si="20"/>
        <v>0</v>
      </c>
      <c r="I114" s="10"/>
      <c r="J114" s="9">
        <f t="shared" si="21"/>
        <v>0</v>
      </c>
      <c r="K114" s="11"/>
      <c r="L114" s="9">
        <f t="shared" si="22"/>
        <v>0</v>
      </c>
      <c r="M114" s="11"/>
      <c r="N114" s="9">
        <f t="shared" si="23"/>
        <v>0</v>
      </c>
      <c r="O114" s="10"/>
      <c r="P114" s="9">
        <f t="shared" si="24"/>
        <v>0</v>
      </c>
      <c r="Q114" s="10"/>
      <c r="R114" s="9">
        <f t="shared" si="25"/>
        <v>0</v>
      </c>
      <c r="S114" s="10"/>
      <c r="T114" s="9">
        <f t="shared" si="26"/>
        <v>0</v>
      </c>
      <c r="U114" s="11"/>
      <c r="V114" s="9">
        <f t="shared" si="27"/>
        <v>0</v>
      </c>
      <c r="W114" s="11"/>
      <c r="X114" s="9">
        <f t="shared" si="28"/>
        <v>0</v>
      </c>
      <c r="Y114" s="10"/>
      <c r="Z114" s="9">
        <f t="shared" si="29"/>
        <v>0</v>
      </c>
      <c r="AA114" s="11"/>
      <c r="AB114" s="9">
        <f t="shared" si="30"/>
        <v>0</v>
      </c>
      <c r="AC114" s="11"/>
      <c r="AD114" s="9">
        <f t="shared" si="31"/>
        <v>0</v>
      </c>
      <c r="AE114" s="11"/>
      <c r="AF114" s="9">
        <f t="shared" si="32"/>
        <v>0</v>
      </c>
      <c r="AG114" s="11"/>
      <c r="AH114" s="9">
        <f t="shared" si="37"/>
        <v>0</v>
      </c>
      <c r="AI114" s="11"/>
      <c r="AJ114" s="9">
        <f t="shared" si="33"/>
        <v>0</v>
      </c>
      <c r="AK114" s="11"/>
      <c r="AL114" s="9">
        <f t="shared" si="34"/>
        <v>0</v>
      </c>
      <c r="AM114" s="10"/>
      <c r="AN114" s="12">
        <f t="shared" si="35"/>
        <v>0</v>
      </c>
      <c r="AO114" s="13">
        <f t="shared" si="36"/>
        <v>0</v>
      </c>
    </row>
    <row r="115" spans="1:41" hidden="1" x14ac:dyDescent="0.25">
      <c r="A115" s="14" t="s">
        <v>121</v>
      </c>
      <c r="B115" s="15" t="s">
        <v>124</v>
      </c>
      <c r="C115" s="49" t="s">
        <v>438</v>
      </c>
      <c r="D115" s="57">
        <f>0.09*50</f>
        <v>4.5</v>
      </c>
      <c r="E115" s="70">
        <v>0</v>
      </c>
      <c r="F115" s="9">
        <f t="shared" si="19"/>
        <v>0</v>
      </c>
      <c r="G115" s="69">
        <v>0</v>
      </c>
      <c r="H115" s="9">
        <f t="shared" si="20"/>
        <v>0</v>
      </c>
      <c r="I115" s="10"/>
      <c r="J115" s="9">
        <f t="shared" si="21"/>
        <v>0</v>
      </c>
      <c r="K115" s="11"/>
      <c r="L115" s="9">
        <f t="shared" si="22"/>
        <v>0</v>
      </c>
      <c r="M115" s="11"/>
      <c r="N115" s="9">
        <f t="shared" si="23"/>
        <v>0</v>
      </c>
      <c r="O115" s="10"/>
      <c r="P115" s="9">
        <f t="shared" si="24"/>
        <v>0</v>
      </c>
      <c r="Q115" s="10"/>
      <c r="R115" s="9">
        <f t="shared" si="25"/>
        <v>0</v>
      </c>
      <c r="S115" s="10"/>
      <c r="T115" s="9">
        <f t="shared" si="26"/>
        <v>0</v>
      </c>
      <c r="U115" s="11"/>
      <c r="V115" s="9">
        <f t="shared" si="27"/>
        <v>0</v>
      </c>
      <c r="W115" s="11"/>
      <c r="X115" s="9">
        <f t="shared" si="28"/>
        <v>0</v>
      </c>
      <c r="Y115" s="10"/>
      <c r="Z115" s="9">
        <f t="shared" si="29"/>
        <v>0</v>
      </c>
      <c r="AA115" s="11"/>
      <c r="AB115" s="9">
        <f t="shared" si="30"/>
        <v>0</v>
      </c>
      <c r="AC115" s="11"/>
      <c r="AD115" s="9">
        <f t="shared" si="31"/>
        <v>0</v>
      </c>
      <c r="AE115" s="11"/>
      <c r="AF115" s="9">
        <f t="shared" si="32"/>
        <v>0</v>
      </c>
      <c r="AG115" s="11"/>
      <c r="AH115" s="9">
        <f t="shared" si="37"/>
        <v>0</v>
      </c>
      <c r="AI115" s="11"/>
      <c r="AJ115" s="9">
        <f t="shared" si="33"/>
        <v>0</v>
      </c>
      <c r="AK115" s="11"/>
      <c r="AL115" s="9">
        <f t="shared" si="34"/>
        <v>0</v>
      </c>
      <c r="AM115" s="10"/>
      <c r="AN115" s="12">
        <f t="shared" si="35"/>
        <v>0</v>
      </c>
      <c r="AO115" s="13">
        <f t="shared" si="36"/>
        <v>0</v>
      </c>
    </row>
    <row r="116" spans="1:41" hidden="1" x14ac:dyDescent="0.25">
      <c r="A116" s="14" t="s">
        <v>121</v>
      </c>
      <c r="B116" s="15" t="s">
        <v>125</v>
      </c>
      <c r="C116" s="49" t="s">
        <v>438</v>
      </c>
      <c r="D116" s="57">
        <f>0.28*50</f>
        <v>14.000000000000002</v>
      </c>
      <c r="E116" s="70">
        <v>0</v>
      </c>
      <c r="F116" s="9">
        <f t="shared" si="19"/>
        <v>0</v>
      </c>
      <c r="G116" s="69">
        <v>0</v>
      </c>
      <c r="H116" s="9">
        <f t="shared" si="20"/>
        <v>0</v>
      </c>
      <c r="I116" s="10"/>
      <c r="J116" s="9">
        <f t="shared" si="21"/>
        <v>0</v>
      </c>
      <c r="K116" s="11"/>
      <c r="L116" s="9">
        <f t="shared" si="22"/>
        <v>0</v>
      </c>
      <c r="M116" s="11"/>
      <c r="N116" s="9">
        <f t="shared" si="23"/>
        <v>0</v>
      </c>
      <c r="O116" s="10"/>
      <c r="P116" s="9">
        <f t="shared" si="24"/>
        <v>0</v>
      </c>
      <c r="Q116" s="10"/>
      <c r="R116" s="9">
        <f t="shared" si="25"/>
        <v>0</v>
      </c>
      <c r="S116" s="10"/>
      <c r="T116" s="9">
        <f t="shared" si="26"/>
        <v>0</v>
      </c>
      <c r="U116" s="11"/>
      <c r="V116" s="9">
        <f t="shared" si="27"/>
        <v>0</v>
      </c>
      <c r="W116" s="11"/>
      <c r="X116" s="9">
        <f t="shared" si="28"/>
        <v>0</v>
      </c>
      <c r="Y116" s="10"/>
      <c r="Z116" s="9">
        <f t="shared" si="29"/>
        <v>0</v>
      </c>
      <c r="AA116" s="71">
        <v>4</v>
      </c>
      <c r="AB116" s="9">
        <f t="shared" si="30"/>
        <v>64.960000000000008</v>
      </c>
      <c r="AC116" s="11"/>
      <c r="AD116" s="9">
        <f t="shared" si="31"/>
        <v>0</v>
      </c>
      <c r="AE116" s="11"/>
      <c r="AF116" s="9">
        <f t="shared" si="32"/>
        <v>0</v>
      </c>
      <c r="AG116" s="11">
        <v>1</v>
      </c>
      <c r="AH116" s="9">
        <f t="shared" si="37"/>
        <v>16.240000000000002</v>
      </c>
      <c r="AI116" s="11"/>
      <c r="AJ116" s="9">
        <f t="shared" si="33"/>
        <v>0</v>
      </c>
      <c r="AK116" s="11"/>
      <c r="AL116" s="9">
        <f t="shared" si="34"/>
        <v>0</v>
      </c>
      <c r="AM116" s="10"/>
      <c r="AN116" s="12">
        <f t="shared" si="35"/>
        <v>0</v>
      </c>
      <c r="AO116" s="13">
        <f t="shared" si="36"/>
        <v>81.200000000000017</v>
      </c>
    </row>
    <row r="117" spans="1:41" hidden="1" x14ac:dyDescent="0.25">
      <c r="A117" s="14" t="s">
        <v>121</v>
      </c>
      <c r="B117" s="15" t="s">
        <v>127</v>
      </c>
      <c r="C117" s="49" t="s">
        <v>126</v>
      </c>
      <c r="D117" s="57">
        <f>0.28*50</f>
        <v>14.000000000000002</v>
      </c>
      <c r="E117" s="70">
        <v>0</v>
      </c>
      <c r="F117" s="9">
        <f t="shared" si="19"/>
        <v>0</v>
      </c>
      <c r="G117" s="69">
        <v>0</v>
      </c>
      <c r="H117" s="9">
        <f t="shared" si="20"/>
        <v>0</v>
      </c>
      <c r="I117" s="10"/>
      <c r="J117" s="9">
        <f t="shared" si="21"/>
        <v>0</v>
      </c>
      <c r="K117" s="11"/>
      <c r="L117" s="9">
        <f t="shared" si="22"/>
        <v>0</v>
      </c>
      <c r="M117" s="11"/>
      <c r="N117" s="9">
        <f t="shared" si="23"/>
        <v>0</v>
      </c>
      <c r="O117" s="10"/>
      <c r="P117" s="9">
        <f t="shared" si="24"/>
        <v>0</v>
      </c>
      <c r="Q117" s="10"/>
      <c r="R117" s="9">
        <f t="shared" si="25"/>
        <v>0</v>
      </c>
      <c r="S117" s="10"/>
      <c r="T117" s="9">
        <f t="shared" si="26"/>
        <v>0</v>
      </c>
      <c r="U117" s="11"/>
      <c r="V117" s="9">
        <f t="shared" si="27"/>
        <v>0</v>
      </c>
      <c r="W117" s="11"/>
      <c r="X117" s="9">
        <f t="shared" si="28"/>
        <v>0</v>
      </c>
      <c r="Y117" s="10"/>
      <c r="Z117" s="9">
        <f t="shared" si="29"/>
        <v>0</v>
      </c>
      <c r="AA117" s="71">
        <v>4</v>
      </c>
      <c r="AB117" s="9">
        <f t="shared" si="30"/>
        <v>64.960000000000008</v>
      </c>
      <c r="AC117" s="11"/>
      <c r="AD117" s="9">
        <f t="shared" si="31"/>
        <v>0</v>
      </c>
      <c r="AE117" s="11"/>
      <c r="AF117" s="9">
        <f t="shared" si="32"/>
        <v>0</v>
      </c>
      <c r="AG117" s="11">
        <v>1</v>
      </c>
      <c r="AH117" s="9">
        <f t="shared" si="37"/>
        <v>16.240000000000002</v>
      </c>
      <c r="AI117" s="11"/>
      <c r="AJ117" s="9">
        <f t="shared" si="33"/>
        <v>0</v>
      </c>
      <c r="AK117" s="11"/>
      <c r="AL117" s="9">
        <f t="shared" si="34"/>
        <v>0</v>
      </c>
      <c r="AM117" s="10"/>
      <c r="AN117" s="12">
        <f t="shared" si="35"/>
        <v>0</v>
      </c>
      <c r="AO117" s="13">
        <f t="shared" si="36"/>
        <v>81.200000000000017</v>
      </c>
    </row>
    <row r="118" spans="1:41" hidden="1" x14ac:dyDescent="0.25">
      <c r="A118" s="14" t="s">
        <v>121</v>
      </c>
      <c r="B118" s="15" t="s">
        <v>128</v>
      </c>
      <c r="C118" s="49" t="s">
        <v>438</v>
      </c>
      <c r="D118" s="57">
        <f>0.28*50</f>
        <v>14.000000000000002</v>
      </c>
      <c r="E118" s="70">
        <v>0</v>
      </c>
      <c r="F118" s="9">
        <f t="shared" si="19"/>
        <v>0</v>
      </c>
      <c r="G118" s="69">
        <v>0</v>
      </c>
      <c r="H118" s="9">
        <f t="shared" si="20"/>
        <v>0</v>
      </c>
      <c r="I118" s="10"/>
      <c r="J118" s="9">
        <f t="shared" si="21"/>
        <v>0</v>
      </c>
      <c r="K118" s="11"/>
      <c r="L118" s="9">
        <f t="shared" si="22"/>
        <v>0</v>
      </c>
      <c r="M118" s="11"/>
      <c r="N118" s="9">
        <f t="shared" si="23"/>
        <v>0</v>
      </c>
      <c r="O118" s="10"/>
      <c r="P118" s="9">
        <f t="shared" si="24"/>
        <v>0</v>
      </c>
      <c r="Q118" s="10"/>
      <c r="R118" s="9">
        <f t="shared" si="25"/>
        <v>0</v>
      </c>
      <c r="S118" s="10"/>
      <c r="T118" s="9">
        <f t="shared" si="26"/>
        <v>0</v>
      </c>
      <c r="U118" s="11"/>
      <c r="V118" s="9">
        <f t="shared" si="27"/>
        <v>0</v>
      </c>
      <c r="W118" s="11"/>
      <c r="X118" s="9">
        <f t="shared" si="28"/>
        <v>0</v>
      </c>
      <c r="Y118" s="10"/>
      <c r="Z118" s="9">
        <f t="shared" si="29"/>
        <v>0</v>
      </c>
      <c r="AA118" s="71">
        <v>4</v>
      </c>
      <c r="AB118" s="9">
        <f t="shared" si="30"/>
        <v>64.960000000000008</v>
      </c>
      <c r="AC118" s="11"/>
      <c r="AD118" s="9">
        <f t="shared" si="31"/>
        <v>0</v>
      </c>
      <c r="AE118" s="11"/>
      <c r="AF118" s="9">
        <f t="shared" si="32"/>
        <v>0</v>
      </c>
      <c r="AG118" s="11">
        <v>1</v>
      </c>
      <c r="AH118" s="9">
        <f t="shared" si="37"/>
        <v>16.240000000000002</v>
      </c>
      <c r="AI118" s="11"/>
      <c r="AJ118" s="9">
        <f t="shared" si="33"/>
        <v>0</v>
      </c>
      <c r="AK118" s="11"/>
      <c r="AL118" s="9">
        <f t="shared" si="34"/>
        <v>0</v>
      </c>
      <c r="AM118" s="10"/>
      <c r="AN118" s="12">
        <f t="shared" si="35"/>
        <v>0</v>
      </c>
      <c r="AO118" s="13">
        <f t="shared" si="36"/>
        <v>81.200000000000017</v>
      </c>
    </row>
    <row r="119" spans="1:41" hidden="1" x14ac:dyDescent="0.25">
      <c r="A119" s="14" t="s">
        <v>121</v>
      </c>
      <c r="B119" s="15" t="s">
        <v>129</v>
      </c>
      <c r="C119" s="48" t="s">
        <v>436</v>
      </c>
      <c r="D119" s="56">
        <f>1.2*50</f>
        <v>60</v>
      </c>
      <c r="E119" s="70">
        <v>0</v>
      </c>
      <c r="F119" s="9">
        <f t="shared" si="19"/>
        <v>0</v>
      </c>
      <c r="G119" s="69">
        <v>0</v>
      </c>
      <c r="H119" s="9">
        <f t="shared" si="20"/>
        <v>0</v>
      </c>
      <c r="I119" s="10"/>
      <c r="J119" s="9">
        <f t="shared" si="21"/>
        <v>0</v>
      </c>
      <c r="K119" s="11"/>
      <c r="L119" s="9">
        <f t="shared" si="22"/>
        <v>0</v>
      </c>
      <c r="M119" s="11"/>
      <c r="N119" s="9">
        <f t="shared" si="23"/>
        <v>0</v>
      </c>
      <c r="O119" s="10"/>
      <c r="P119" s="9">
        <f t="shared" si="24"/>
        <v>0</v>
      </c>
      <c r="Q119" s="10"/>
      <c r="R119" s="9">
        <f t="shared" si="25"/>
        <v>0</v>
      </c>
      <c r="S119" s="10"/>
      <c r="T119" s="9">
        <f t="shared" si="26"/>
        <v>0</v>
      </c>
      <c r="U119" s="11"/>
      <c r="V119" s="9">
        <f t="shared" si="27"/>
        <v>0</v>
      </c>
      <c r="W119" s="11"/>
      <c r="X119" s="9">
        <f t="shared" si="28"/>
        <v>0</v>
      </c>
      <c r="Y119" s="10"/>
      <c r="Z119" s="9">
        <f t="shared" si="29"/>
        <v>0</v>
      </c>
      <c r="AA119" s="11"/>
      <c r="AB119" s="9">
        <f t="shared" si="30"/>
        <v>0</v>
      </c>
      <c r="AC119" s="11"/>
      <c r="AD119" s="9">
        <f t="shared" si="31"/>
        <v>0</v>
      </c>
      <c r="AE119" s="11"/>
      <c r="AF119" s="9">
        <f t="shared" si="32"/>
        <v>0</v>
      </c>
      <c r="AG119" s="11"/>
      <c r="AH119" s="9">
        <f t="shared" si="37"/>
        <v>0</v>
      </c>
      <c r="AI119" s="11"/>
      <c r="AJ119" s="9">
        <f t="shared" si="33"/>
        <v>0</v>
      </c>
      <c r="AK119" s="11"/>
      <c r="AL119" s="9">
        <f t="shared" si="34"/>
        <v>0</v>
      </c>
      <c r="AM119" s="10"/>
      <c r="AN119" s="12">
        <f t="shared" si="35"/>
        <v>0</v>
      </c>
      <c r="AO119" s="13">
        <f t="shared" si="36"/>
        <v>0</v>
      </c>
    </row>
    <row r="120" spans="1:41" x14ac:dyDescent="0.25">
      <c r="A120" s="14" t="s">
        <v>121</v>
      </c>
      <c r="B120" s="15" t="s">
        <v>130</v>
      </c>
      <c r="C120" s="48" t="s">
        <v>437</v>
      </c>
      <c r="D120" s="56">
        <v>68</v>
      </c>
      <c r="E120" s="70">
        <v>0</v>
      </c>
      <c r="F120" s="9">
        <f t="shared" si="19"/>
        <v>0</v>
      </c>
      <c r="G120" s="69">
        <v>0</v>
      </c>
      <c r="H120" s="9">
        <f t="shared" si="20"/>
        <v>0</v>
      </c>
      <c r="I120" s="10"/>
      <c r="J120" s="9">
        <f t="shared" si="21"/>
        <v>0</v>
      </c>
      <c r="K120" s="11"/>
      <c r="L120" s="9">
        <f t="shared" si="22"/>
        <v>0</v>
      </c>
      <c r="M120" s="11">
        <v>30</v>
      </c>
      <c r="N120" s="9">
        <f t="shared" si="23"/>
        <v>2366.3999999999996</v>
      </c>
      <c r="O120" s="10"/>
      <c r="P120" s="9">
        <f t="shared" si="24"/>
        <v>0</v>
      </c>
      <c r="Q120" s="10"/>
      <c r="R120" s="9">
        <f t="shared" si="25"/>
        <v>0</v>
      </c>
      <c r="S120" s="10"/>
      <c r="T120" s="9">
        <f t="shared" si="26"/>
        <v>0</v>
      </c>
      <c r="U120" s="11"/>
      <c r="V120" s="9">
        <f t="shared" si="27"/>
        <v>0</v>
      </c>
      <c r="W120" s="11"/>
      <c r="X120" s="9">
        <f t="shared" si="28"/>
        <v>0</v>
      </c>
      <c r="Y120" s="10"/>
      <c r="Z120" s="9">
        <f t="shared" si="29"/>
        <v>0</v>
      </c>
      <c r="AA120" s="72">
        <v>1</v>
      </c>
      <c r="AB120" s="9">
        <f t="shared" si="30"/>
        <v>78.88</v>
      </c>
      <c r="AC120" s="71">
        <v>8</v>
      </c>
      <c r="AD120" s="9">
        <f t="shared" si="31"/>
        <v>631.04</v>
      </c>
      <c r="AE120" s="11"/>
      <c r="AF120" s="9">
        <f t="shared" si="32"/>
        <v>0</v>
      </c>
      <c r="AG120" s="11">
        <v>3</v>
      </c>
      <c r="AH120" s="9">
        <f t="shared" si="37"/>
        <v>236.64</v>
      </c>
      <c r="AI120" s="93">
        <f>1+2</f>
        <v>3</v>
      </c>
      <c r="AJ120" s="9">
        <f t="shared" si="33"/>
        <v>236.64</v>
      </c>
      <c r="AK120" s="11"/>
      <c r="AL120" s="9">
        <f t="shared" si="34"/>
        <v>0</v>
      </c>
      <c r="AM120" s="10">
        <v>2</v>
      </c>
      <c r="AN120" s="12">
        <f t="shared" si="35"/>
        <v>157.76</v>
      </c>
      <c r="AO120" s="13">
        <f t="shared" si="36"/>
        <v>3707.3599999999992</v>
      </c>
    </row>
    <row r="121" spans="1:41" hidden="1" x14ac:dyDescent="0.25">
      <c r="A121" s="14" t="s">
        <v>121</v>
      </c>
      <c r="B121" s="15" t="s">
        <v>131</v>
      </c>
      <c r="C121" s="48" t="s">
        <v>437</v>
      </c>
      <c r="D121" s="56">
        <v>17.32</v>
      </c>
      <c r="E121" s="70">
        <v>0</v>
      </c>
      <c r="F121" s="9">
        <f t="shared" si="19"/>
        <v>0</v>
      </c>
      <c r="G121" s="69">
        <v>0</v>
      </c>
      <c r="H121" s="9">
        <f t="shared" si="20"/>
        <v>0</v>
      </c>
      <c r="I121" s="10"/>
      <c r="J121" s="9">
        <f t="shared" si="21"/>
        <v>0</v>
      </c>
      <c r="K121" s="11"/>
      <c r="L121" s="9">
        <f t="shared" si="22"/>
        <v>0</v>
      </c>
      <c r="M121" s="11"/>
      <c r="N121" s="9">
        <f t="shared" si="23"/>
        <v>0</v>
      </c>
      <c r="O121" s="10"/>
      <c r="P121" s="9">
        <f t="shared" si="24"/>
        <v>0</v>
      </c>
      <c r="Q121" s="10"/>
      <c r="R121" s="9">
        <f t="shared" si="25"/>
        <v>0</v>
      </c>
      <c r="S121" s="10"/>
      <c r="T121" s="9">
        <f t="shared" si="26"/>
        <v>0</v>
      </c>
      <c r="U121" s="11"/>
      <c r="V121" s="9">
        <f t="shared" si="27"/>
        <v>0</v>
      </c>
      <c r="W121" s="11"/>
      <c r="X121" s="9">
        <f t="shared" si="28"/>
        <v>0</v>
      </c>
      <c r="Y121" s="10"/>
      <c r="Z121" s="9">
        <f t="shared" si="29"/>
        <v>0</v>
      </c>
      <c r="AA121" s="11"/>
      <c r="AB121" s="9">
        <f t="shared" si="30"/>
        <v>0</v>
      </c>
      <c r="AC121" s="11"/>
      <c r="AD121" s="9">
        <f t="shared" si="31"/>
        <v>0</v>
      </c>
      <c r="AE121" s="11"/>
      <c r="AF121" s="9">
        <f t="shared" si="32"/>
        <v>0</v>
      </c>
      <c r="AG121" s="11"/>
      <c r="AH121" s="9">
        <f t="shared" si="37"/>
        <v>0</v>
      </c>
      <c r="AI121" s="11"/>
      <c r="AJ121" s="9">
        <f t="shared" si="33"/>
        <v>0</v>
      </c>
      <c r="AK121" s="11"/>
      <c r="AL121" s="9">
        <f t="shared" si="34"/>
        <v>0</v>
      </c>
      <c r="AM121" s="10"/>
      <c r="AN121" s="12">
        <f t="shared" si="35"/>
        <v>0</v>
      </c>
      <c r="AO121" s="13">
        <f t="shared" si="36"/>
        <v>0</v>
      </c>
    </row>
    <row r="122" spans="1:41" hidden="1" x14ac:dyDescent="0.25">
      <c r="A122" s="14" t="s">
        <v>121</v>
      </c>
      <c r="B122" s="15" t="s">
        <v>548</v>
      </c>
      <c r="C122" s="44" t="s">
        <v>434</v>
      </c>
      <c r="D122" s="58">
        <f>0.34*1250</f>
        <v>425.00000000000006</v>
      </c>
      <c r="E122" s="70">
        <v>0</v>
      </c>
      <c r="F122" s="9">
        <f t="shared" si="19"/>
        <v>0</v>
      </c>
      <c r="G122" s="69">
        <v>0</v>
      </c>
      <c r="H122" s="9">
        <f t="shared" si="20"/>
        <v>0</v>
      </c>
      <c r="I122" s="10"/>
      <c r="J122" s="9">
        <f t="shared" si="21"/>
        <v>0</v>
      </c>
      <c r="K122" s="11"/>
      <c r="L122" s="9">
        <f t="shared" si="22"/>
        <v>0</v>
      </c>
      <c r="M122" s="11"/>
      <c r="N122" s="9">
        <f t="shared" si="23"/>
        <v>0</v>
      </c>
      <c r="O122" s="10"/>
      <c r="P122" s="9">
        <f t="shared" si="24"/>
        <v>0</v>
      </c>
      <c r="Q122" s="10"/>
      <c r="R122" s="9">
        <f t="shared" si="25"/>
        <v>0</v>
      </c>
      <c r="S122" s="10"/>
      <c r="T122" s="9">
        <f t="shared" si="26"/>
        <v>0</v>
      </c>
      <c r="U122" s="11"/>
      <c r="V122" s="9">
        <f t="shared" si="27"/>
        <v>0</v>
      </c>
      <c r="W122" s="11"/>
      <c r="X122" s="9">
        <f t="shared" si="28"/>
        <v>0</v>
      </c>
      <c r="Y122" s="10"/>
      <c r="Z122" s="9">
        <f t="shared" si="29"/>
        <v>0</v>
      </c>
      <c r="AA122" s="11"/>
      <c r="AB122" s="9">
        <f t="shared" si="30"/>
        <v>0</v>
      </c>
      <c r="AC122" s="11"/>
      <c r="AD122" s="9">
        <f t="shared" si="31"/>
        <v>0</v>
      </c>
      <c r="AE122" s="11"/>
      <c r="AF122" s="9">
        <f t="shared" si="32"/>
        <v>0</v>
      </c>
      <c r="AG122" s="11"/>
      <c r="AH122" s="9">
        <f t="shared" si="37"/>
        <v>0</v>
      </c>
      <c r="AI122" s="93">
        <v>1</v>
      </c>
      <c r="AJ122" s="9">
        <f t="shared" si="33"/>
        <v>493.00000000000006</v>
      </c>
      <c r="AK122" s="11"/>
      <c r="AL122" s="9">
        <f t="shared" si="34"/>
        <v>0</v>
      </c>
      <c r="AM122" s="10"/>
      <c r="AN122" s="12">
        <f t="shared" si="35"/>
        <v>0</v>
      </c>
      <c r="AO122" s="13">
        <f t="shared" si="36"/>
        <v>493.00000000000006</v>
      </c>
    </row>
    <row r="123" spans="1:41" hidden="1" x14ac:dyDescent="0.25">
      <c r="A123" s="14" t="s">
        <v>121</v>
      </c>
      <c r="B123" s="15" t="s">
        <v>536</v>
      </c>
      <c r="C123" s="44" t="s">
        <v>459</v>
      </c>
      <c r="D123" s="58">
        <f>0.34*1250</f>
        <v>425.00000000000006</v>
      </c>
      <c r="E123" s="70">
        <v>0</v>
      </c>
      <c r="F123" s="9">
        <f t="shared" si="19"/>
        <v>0</v>
      </c>
      <c r="G123" s="69">
        <v>0</v>
      </c>
      <c r="H123" s="9">
        <f t="shared" si="20"/>
        <v>0</v>
      </c>
      <c r="I123" s="10"/>
      <c r="J123" s="9">
        <f t="shared" si="21"/>
        <v>0</v>
      </c>
      <c r="K123" s="11"/>
      <c r="L123" s="9">
        <f t="shared" si="22"/>
        <v>0</v>
      </c>
      <c r="M123" s="11"/>
      <c r="N123" s="9">
        <f t="shared" si="23"/>
        <v>0</v>
      </c>
      <c r="O123" s="10"/>
      <c r="P123" s="9">
        <f t="shared" si="24"/>
        <v>0</v>
      </c>
      <c r="Q123" s="10"/>
      <c r="R123" s="9">
        <f t="shared" si="25"/>
        <v>0</v>
      </c>
      <c r="S123" s="10"/>
      <c r="T123" s="9">
        <f t="shared" si="26"/>
        <v>0</v>
      </c>
      <c r="U123" s="11"/>
      <c r="V123" s="9">
        <f t="shared" si="27"/>
        <v>0</v>
      </c>
      <c r="W123" s="11"/>
      <c r="X123" s="9">
        <f t="shared" si="28"/>
        <v>0</v>
      </c>
      <c r="Y123" s="10"/>
      <c r="Z123" s="9">
        <f t="shared" si="29"/>
        <v>0</v>
      </c>
      <c r="AA123" s="11"/>
      <c r="AB123" s="9">
        <f t="shared" si="30"/>
        <v>0</v>
      </c>
      <c r="AC123" s="11"/>
      <c r="AD123" s="9">
        <f t="shared" si="31"/>
        <v>0</v>
      </c>
      <c r="AE123" s="11"/>
      <c r="AF123" s="9">
        <f t="shared" si="32"/>
        <v>0</v>
      </c>
      <c r="AG123" s="11"/>
      <c r="AH123" s="9">
        <f t="shared" si="37"/>
        <v>0</v>
      </c>
      <c r="AI123" s="11"/>
      <c r="AJ123" s="9">
        <f t="shared" si="33"/>
        <v>0</v>
      </c>
      <c r="AK123" s="11"/>
      <c r="AL123" s="9">
        <f t="shared" si="34"/>
        <v>0</v>
      </c>
      <c r="AM123" s="10"/>
      <c r="AN123" s="12">
        <f t="shared" si="35"/>
        <v>0</v>
      </c>
      <c r="AO123" s="13">
        <f t="shared" si="36"/>
        <v>0</v>
      </c>
    </row>
    <row r="124" spans="1:41" x14ac:dyDescent="0.25">
      <c r="A124" s="14" t="s">
        <v>121</v>
      </c>
      <c r="B124" s="15" t="s">
        <v>534</v>
      </c>
      <c r="C124" s="44" t="s">
        <v>435</v>
      </c>
      <c r="D124" s="58">
        <f>0.09*2000</f>
        <v>180</v>
      </c>
      <c r="E124" s="70">
        <v>1</v>
      </c>
      <c r="F124" s="9">
        <f t="shared" si="19"/>
        <v>180</v>
      </c>
      <c r="G124" s="69">
        <v>0</v>
      </c>
      <c r="H124" s="9">
        <f t="shared" si="20"/>
        <v>0</v>
      </c>
      <c r="I124" s="72">
        <v>2</v>
      </c>
      <c r="J124" s="9">
        <f t="shared" si="21"/>
        <v>417.59999999999997</v>
      </c>
      <c r="K124" s="11"/>
      <c r="L124" s="9">
        <f t="shared" si="22"/>
        <v>0</v>
      </c>
      <c r="M124" s="71">
        <v>30</v>
      </c>
      <c r="N124" s="9">
        <f t="shared" si="23"/>
        <v>6264</v>
      </c>
      <c r="O124" s="10"/>
      <c r="P124" s="9">
        <f t="shared" si="24"/>
        <v>0</v>
      </c>
      <c r="Q124" s="10"/>
      <c r="R124" s="9">
        <f t="shared" si="25"/>
        <v>0</v>
      </c>
      <c r="S124" s="10"/>
      <c r="T124" s="9">
        <f t="shared" si="26"/>
        <v>0</v>
      </c>
      <c r="U124" s="11"/>
      <c r="V124" s="9">
        <f t="shared" si="27"/>
        <v>0</v>
      </c>
      <c r="W124" s="11"/>
      <c r="X124" s="9">
        <f t="shared" si="28"/>
        <v>0</v>
      </c>
      <c r="Y124" s="10"/>
      <c r="Z124" s="9">
        <f t="shared" si="29"/>
        <v>0</v>
      </c>
      <c r="AA124" s="10"/>
      <c r="AB124" s="9">
        <f t="shared" si="30"/>
        <v>0</v>
      </c>
      <c r="AC124" s="11"/>
      <c r="AD124" s="9">
        <f t="shared" si="31"/>
        <v>0</v>
      </c>
      <c r="AE124" s="11"/>
      <c r="AF124" s="9">
        <f t="shared" si="32"/>
        <v>0</v>
      </c>
      <c r="AG124" s="11">
        <v>2</v>
      </c>
      <c r="AH124" s="9">
        <f t="shared" si="37"/>
        <v>417.59999999999997</v>
      </c>
      <c r="AI124" s="93">
        <v>1</v>
      </c>
      <c r="AJ124" s="9">
        <f t="shared" si="33"/>
        <v>208.79999999999998</v>
      </c>
      <c r="AK124" s="11"/>
      <c r="AL124" s="9">
        <f t="shared" si="34"/>
        <v>0</v>
      </c>
      <c r="AM124" s="10"/>
      <c r="AN124" s="12">
        <f t="shared" si="35"/>
        <v>0</v>
      </c>
      <c r="AO124" s="13">
        <f t="shared" si="36"/>
        <v>7488.0000000000009</v>
      </c>
    </row>
    <row r="125" spans="1:41" x14ac:dyDescent="0.25">
      <c r="A125" s="14" t="s">
        <v>121</v>
      </c>
      <c r="B125" s="15" t="s">
        <v>535</v>
      </c>
      <c r="C125" s="44" t="s">
        <v>434</v>
      </c>
      <c r="D125" s="58">
        <f>0.49*1250</f>
        <v>612.5</v>
      </c>
      <c r="E125" s="70">
        <v>0</v>
      </c>
      <c r="F125" s="9">
        <f t="shared" si="19"/>
        <v>0</v>
      </c>
      <c r="G125" s="69">
        <v>0</v>
      </c>
      <c r="H125" s="9">
        <f t="shared" si="20"/>
        <v>0</v>
      </c>
      <c r="I125" s="10"/>
      <c r="J125" s="9">
        <f t="shared" si="21"/>
        <v>0</v>
      </c>
      <c r="K125" s="11"/>
      <c r="L125" s="9">
        <f t="shared" si="22"/>
        <v>0</v>
      </c>
      <c r="M125" s="71">
        <v>3</v>
      </c>
      <c r="N125" s="9">
        <f t="shared" si="23"/>
        <v>2131.5</v>
      </c>
      <c r="O125" s="10"/>
      <c r="P125" s="9">
        <f t="shared" si="24"/>
        <v>0</v>
      </c>
      <c r="Q125" s="10"/>
      <c r="R125" s="9">
        <f t="shared" si="25"/>
        <v>0</v>
      </c>
      <c r="S125" s="10"/>
      <c r="T125" s="9">
        <f t="shared" si="26"/>
        <v>0</v>
      </c>
      <c r="U125" s="11"/>
      <c r="V125" s="9">
        <f t="shared" si="27"/>
        <v>0</v>
      </c>
      <c r="W125" s="11"/>
      <c r="X125" s="9">
        <f t="shared" si="28"/>
        <v>0</v>
      </c>
      <c r="Y125" s="10"/>
      <c r="Z125" s="9">
        <f t="shared" si="29"/>
        <v>0</v>
      </c>
      <c r="AA125" s="11"/>
      <c r="AB125" s="9">
        <f t="shared" si="30"/>
        <v>0</v>
      </c>
      <c r="AC125" s="11"/>
      <c r="AD125" s="9">
        <f t="shared" si="31"/>
        <v>0</v>
      </c>
      <c r="AE125" s="11"/>
      <c r="AF125" s="9">
        <f t="shared" si="32"/>
        <v>0</v>
      </c>
      <c r="AG125" s="11"/>
      <c r="AH125" s="9">
        <f t="shared" si="37"/>
        <v>0</v>
      </c>
      <c r="AI125" s="11"/>
      <c r="AJ125" s="9">
        <f t="shared" si="33"/>
        <v>0</v>
      </c>
      <c r="AK125" s="11"/>
      <c r="AL125" s="9">
        <f t="shared" si="34"/>
        <v>0</v>
      </c>
      <c r="AM125" s="10"/>
      <c r="AN125" s="12">
        <f t="shared" si="35"/>
        <v>0</v>
      </c>
      <c r="AO125" s="13">
        <f t="shared" si="36"/>
        <v>2131.5</v>
      </c>
    </row>
    <row r="126" spans="1:41" hidden="1" x14ac:dyDescent="0.25">
      <c r="A126" s="14" t="s">
        <v>136</v>
      </c>
      <c r="B126" s="15" t="s">
        <v>137</v>
      </c>
      <c r="C126" s="48" t="s">
        <v>15</v>
      </c>
      <c r="D126" s="56">
        <v>5.5</v>
      </c>
      <c r="E126" s="70">
        <v>0</v>
      </c>
      <c r="F126" s="9">
        <f t="shared" si="19"/>
        <v>0</v>
      </c>
      <c r="G126" s="69">
        <v>0</v>
      </c>
      <c r="H126" s="9">
        <f t="shared" si="20"/>
        <v>0</v>
      </c>
      <c r="I126" s="10"/>
      <c r="J126" s="9">
        <f t="shared" si="21"/>
        <v>0</v>
      </c>
      <c r="K126" s="11"/>
      <c r="L126" s="9">
        <f t="shared" si="22"/>
        <v>0</v>
      </c>
      <c r="M126" s="11"/>
      <c r="N126" s="9">
        <f t="shared" si="23"/>
        <v>0</v>
      </c>
      <c r="O126" s="10"/>
      <c r="P126" s="9">
        <f t="shared" si="24"/>
        <v>0</v>
      </c>
      <c r="Q126" s="10"/>
      <c r="R126" s="9">
        <f t="shared" si="25"/>
        <v>0</v>
      </c>
      <c r="S126" s="10"/>
      <c r="T126" s="9">
        <f t="shared" si="26"/>
        <v>0</v>
      </c>
      <c r="U126" s="11"/>
      <c r="V126" s="9">
        <f t="shared" si="27"/>
        <v>0</v>
      </c>
      <c r="W126" s="11"/>
      <c r="X126" s="9">
        <f t="shared" si="28"/>
        <v>0</v>
      </c>
      <c r="Y126" s="10"/>
      <c r="Z126" s="9">
        <f t="shared" si="29"/>
        <v>0</v>
      </c>
      <c r="AA126" s="11"/>
      <c r="AB126" s="9">
        <f t="shared" si="30"/>
        <v>0</v>
      </c>
      <c r="AC126" s="11"/>
      <c r="AD126" s="9">
        <f t="shared" si="31"/>
        <v>0</v>
      </c>
      <c r="AE126" s="11"/>
      <c r="AF126" s="9">
        <f t="shared" si="32"/>
        <v>0</v>
      </c>
      <c r="AG126" s="11"/>
      <c r="AH126" s="9">
        <f t="shared" si="37"/>
        <v>0</v>
      </c>
      <c r="AI126" s="11"/>
      <c r="AJ126" s="9">
        <f t="shared" si="33"/>
        <v>0</v>
      </c>
      <c r="AK126" s="11"/>
      <c r="AL126" s="9">
        <f t="shared" si="34"/>
        <v>0</v>
      </c>
      <c r="AM126" s="10"/>
      <c r="AN126" s="12">
        <f t="shared" si="35"/>
        <v>0</v>
      </c>
      <c r="AO126" s="13">
        <f t="shared" si="36"/>
        <v>0</v>
      </c>
    </row>
    <row r="127" spans="1:41" hidden="1" x14ac:dyDescent="0.25">
      <c r="A127" s="14" t="s">
        <v>136</v>
      </c>
      <c r="B127" s="15" t="s">
        <v>138</v>
      </c>
      <c r="C127" s="48" t="s">
        <v>15</v>
      </c>
      <c r="D127" s="56">
        <v>7.54</v>
      </c>
      <c r="E127" s="70">
        <v>0</v>
      </c>
      <c r="F127" s="9">
        <f t="shared" si="19"/>
        <v>0</v>
      </c>
      <c r="G127" s="69">
        <v>0</v>
      </c>
      <c r="H127" s="9">
        <f t="shared" si="20"/>
        <v>0</v>
      </c>
      <c r="I127" s="10"/>
      <c r="J127" s="9">
        <f t="shared" si="21"/>
        <v>0</v>
      </c>
      <c r="K127" s="11"/>
      <c r="L127" s="9">
        <f t="shared" si="22"/>
        <v>0</v>
      </c>
      <c r="M127" s="11"/>
      <c r="N127" s="9">
        <f t="shared" si="23"/>
        <v>0</v>
      </c>
      <c r="O127" s="10"/>
      <c r="P127" s="9">
        <f t="shared" si="24"/>
        <v>0</v>
      </c>
      <c r="Q127" s="10"/>
      <c r="R127" s="9">
        <f t="shared" si="25"/>
        <v>0</v>
      </c>
      <c r="S127" s="10"/>
      <c r="T127" s="9">
        <f t="shared" si="26"/>
        <v>0</v>
      </c>
      <c r="U127" s="11"/>
      <c r="V127" s="9">
        <f t="shared" si="27"/>
        <v>0</v>
      </c>
      <c r="W127" s="11"/>
      <c r="X127" s="9">
        <f t="shared" si="28"/>
        <v>0</v>
      </c>
      <c r="Y127" s="10"/>
      <c r="Z127" s="9">
        <f t="shared" si="29"/>
        <v>0</v>
      </c>
      <c r="AA127" s="11"/>
      <c r="AB127" s="9">
        <f t="shared" si="30"/>
        <v>0</v>
      </c>
      <c r="AC127" s="11"/>
      <c r="AD127" s="9">
        <f t="shared" si="31"/>
        <v>0</v>
      </c>
      <c r="AE127" s="11"/>
      <c r="AF127" s="9">
        <f t="shared" si="32"/>
        <v>0</v>
      </c>
      <c r="AG127" s="11"/>
      <c r="AH127" s="9">
        <f t="shared" si="37"/>
        <v>0</v>
      </c>
      <c r="AI127" s="11"/>
      <c r="AJ127" s="9">
        <f t="shared" si="33"/>
        <v>0</v>
      </c>
      <c r="AK127" s="11"/>
      <c r="AL127" s="9">
        <f t="shared" si="34"/>
        <v>0</v>
      </c>
      <c r="AM127" s="10"/>
      <c r="AN127" s="12">
        <f t="shared" si="35"/>
        <v>0</v>
      </c>
      <c r="AO127" s="13">
        <f t="shared" si="36"/>
        <v>0</v>
      </c>
    </row>
    <row r="128" spans="1:41" hidden="1" x14ac:dyDescent="0.25">
      <c r="A128" s="14" t="s">
        <v>136</v>
      </c>
      <c r="B128" s="15" t="s">
        <v>139</v>
      </c>
      <c r="C128" s="48" t="s">
        <v>15</v>
      </c>
      <c r="D128" s="56">
        <v>34</v>
      </c>
      <c r="E128" s="70">
        <v>0</v>
      </c>
      <c r="F128" s="9">
        <f t="shared" si="19"/>
        <v>0</v>
      </c>
      <c r="G128" s="69">
        <v>0</v>
      </c>
      <c r="H128" s="9">
        <f t="shared" si="20"/>
        <v>0</v>
      </c>
      <c r="I128" s="10"/>
      <c r="J128" s="9">
        <f t="shared" si="21"/>
        <v>0</v>
      </c>
      <c r="K128" s="11"/>
      <c r="L128" s="9">
        <f t="shared" si="22"/>
        <v>0</v>
      </c>
      <c r="M128" s="11"/>
      <c r="N128" s="9">
        <f t="shared" si="23"/>
        <v>0</v>
      </c>
      <c r="O128" s="10"/>
      <c r="P128" s="9">
        <f t="shared" si="24"/>
        <v>0</v>
      </c>
      <c r="Q128" s="10"/>
      <c r="R128" s="9">
        <f t="shared" si="25"/>
        <v>0</v>
      </c>
      <c r="S128" s="10"/>
      <c r="T128" s="9">
        <f t="shared" si="26"/>
        <v>0</v>
      </c>
      <c r="U128" s="11"/>
      <c r="V128" s="9">
        <f t="shared" si="27"/>
        <v>0</v>
      </c>
      <c r="W128" s="11"/>
      <c r="X128" s="9">
        <f t="shared" si="28"/>
        <v>0</v>
      </c>
      <c r="Y128" s="10"/>
      <c r="Z128" s="9">
        <f t="shared" si="29"/>
        <v>0</v>
      </c>
      <c r="AA128" s="11"/>
      <c r="AB128" s="9">
        <f t="shared" si="30"/>
        <v>0</v>
      </c>
      <c r="AC128" s="11"/>
      <c r="AD128" s="9">
        <f t="shared" si="31"/>
        <v>0</v>
      </c>
      <c r="AE128" s="11"/>
      <c r="AF128" s="9">
        <f t="shared" si="32"/>
        <v>0</v>
      </c>
      <c r="AG128" s="11"/>
      <c r="AH128" s="9">
        <f t="shared" si="37"/>
        <v>0</v>
      </c>
      <c r="AI128" s="11"/>
      <c r="AJ128" s="9">
        <f t="shared" si="33"/>
        <v>0</v>
      </c>
      <c r="AK128" s="11"/>
      <c r="AL128" s="9">
        <f t="shared" si="34"/>
        <v>0</v>
      </c>
      <c r="AM128" s="10"/>
      <c r="AN128" s="12">
        <f t="shared" si="35"/>
        <v>0</v>
      </c>
      <c r="AO128" s="13">
        <f t="shared" si="36"/>
        <v>0</v>
      </c>
    </row>
    <row r="129" spans="1:41" hidden="1" x14ac:dyDescent="0.25">
      <c r="A129" s="14" t="s">
        <v>136</v>
      </c>
      <c r="B129" s="15" t="s">
        <v>140</v>
      </c>
      <c r="C129" s="44" t="s">
        <v>141</v>
      </c>
      <c r="D129" s="56">
        <v>70</v>
      </c>
      <c r="E129" s="70">
        <v>0</v>
      </c>
      <c r="F129" s="9">
        <f t="shared" si="19"/>
        <v>0</v>
      </c>
      <c r="G129" s="69">
        <v>0</v>
      </c>
      <c r="H129" s="9">
        <f t="shared" si="20"/>
        <v>0</v>
      </c>
      <c r="I129" s="10"/>
      <c r="J129" s="9">
        <f t="shared" si="21"/>
        <v>0</v>
      </c>
      <c r="K129" s="11"/>
      <c r="L129" s="9">
        <f t="shared" si="22"/>
        <v>0</v>
      </c>
      <c r="M129" s="11"/>
      <c r="N129" s="9">
        <f t="shared" si="23"/>
        <v>0</v>
      </c>
      <c r="O129" s="10"/>
      <c r="P129" s="9">
        <f t="shared" si="24"/>
        <v>0</v>
      </c>
      <c r="Q129" s="10"/>
      <c r="R129" s="9">
        <f t="shared" si="25"/>
        <v>0</v>
      </c>
      <c r="S129" s="10"/>
      <c r="T129" s="9">
        <f t="shared" si="26"/>
        <v>0</v>
      </c>
      <c r="U129" s="11"/>
      <c r="V129" s="9">
        <f t="shared" si="27"/>
        <v>0</v>
      </c>
      <c r="W129" s="11"/>
      <c r="X129" s="9">
        <f t="shared" si="28"/>
        <v>0</v>
      </c>
      <c r="Y129" s="10"/>
      <c r="Z129" s="9">
        <f t="shared" si="29"/>
        <v>0</v>
      </c>
      <c r="AA129" s="11"/>
      <c r="AB129" s="9">
        <f t="shared" si="30"/>
        <v>0</v>
      </c>
      <c r="AC129" s="11"/>
      <c r="AD129" s="9">
        <f t="shared" si="31"/>
        <v>0</v>
      </c>
      <c r="AE129" s="11"/>
      <c r="AF129" s="9">
        <f t="shared" si="32"/>
        <v>0</v>
      </c>
      <c r="AG129" s="11"/>
      <c r="AH129" s="9">
        <f t="shared" si="37"/>
        <v>0</v>
      </c>
      <c r="AI129" s="11"/>
      <c r="AJ129" s="9">
        <f t="shared" si="33"/>
        <v>0</v>
      </c>
      <c r="AK129" s="11"/>
      <c r="AL129" s="9">
        <f t="shared" si="34"/>
        <v>0</v>
      </c>
      <c r="AM129" s="10"/>
      <c r="AN129" s="12">
        <f t="shared" si="35"/>
        <v>0</v>
      </c>
      <c r="AO129" s="13">
        <f t="shared" si="36"/>
        <v>0</v>
      </c>
    </row>
    <row r="130" spans="1:41" hidden="1" x14ac:dyDescent="0.25">
      <c r="A130" s="14" t="s">
        <v>136</v>
      </c>
      <c r="B130" s="15" t="s">
        <v>430</v>
      </c>
      <c r="C130" s="44" t="s">
        <v>15</v>
      </c>
      <c r="D130" s="56">
        <v>0</v>
      </c>
      <c r="E130" s="70">
        <v>0</v>
      </c>
      <c r="F130" s="9">
        <f t="shared" si="19"/>
        <v>0</v>
      </c>
      <c r="G130" s="69">
        <v>0</v>
      </c>
      <c r="H130" s="9">
        <f t="shared" si="20"/>
        <v>0</v>
      </c>
      <c r="I130" s="10"/>
      <c r="J130" s="9">
        <f t="shared" si="21"/>
        <v>0</v>
      </c>
      <c r="K130" s="11"/>
      <c r="L130" s="9">
        <f t="shared" si="22"/>
        <v>0</v>
      </c>
      <c r="M130" s="11"/>
      <c r="N130" s="9">
        <f t="shared" si="23"/>
        <v>0</v>
      </c>
      <c r="O130" s="10"/>
      <c r="P130" s="9">
        <f t="shared" si="24"/>
        <v>0</v>
      </c>
      <c r="Q130" s="10"/>
      <c r="R130" s="9">
        <f t="shared" si="25"/>
        <v>0</v>
      </c>
      <c r="S130" s="10"/>
      <c r="T130" s="9">
        <f t="shared" si="26"/>
        <v>0</v>
      </c>
      <c r="U130" s="11"/>
      <c r="V130" s="9">
        <f t="shared" si="27"/>
        <v>0</v>
      </c>
      <c r="W130" s="11"/>
      <c r="X130" s="9">
        <f t="shared" si="28"/>
        <v>0</v>
      </c>
      <c r="Y130" s="10"/>
      <c r="Z130" s="9">
        <f t="shared" si="29"/>
        <v>0</v>
      </c>
      <c r="AA130" s="11"/>
      <c r="AB130" s="9">
        <f t="shared" si="30"/>
        <v>0</v>
      </c>
      <c r="AC130" s="11"/>
      <c r="AD130" s="9">
        <f t="shared" si="31"/>
        <v>0</v>
      </c>
      <c r="AE130" s="11"/>
      <c r="AF130" s="9">
        <f t="shared" si="32"/>
        <v>0</v>
      </c>
      <c r="AG130" s="11"/>
      <c r="AH130" s="9">
        <f t="shared" si="37"/>
        <v>0</v>
      </c>
      <c r="AI130" s="11"/>
      <c r="AJ130" s="9">
        <f t="shared" si="33"/>
        <v>0</v>
      </c>
      <c r="AK130" s="11"/>
      <c r="AL130" s="9">
        <f t="shared" si="34"/>
        <v>0</v>
      </c>
      <c r="AM130" s="10"/>
      <c r="AN130" s="12">
        <f t="shared" si="35"/>
        <v>0</v>
      </c>
      <c r="AO130" s="13">
        <f t="shared" si="36"/>
        <v>0</v>
      </c>
    </row>
    <row r="131" spans="1:41" hidden="1" x14ac:dyDescent="0.25">
      <c r="A131" s="14" t="s">
        <v>136</v>
      </c>
      <c r="B131" s="15" t="s">
        <v>142</v>
      </c>
      <c r="C131" s="48" t="s">
        <v>15</v>
      </c>
      <c r="D131" s="56">
        <f>214.68/6</f>
        <v>35.78</v>
      </c>
      <c r="E131" s="70">
        <v>0</v>
      </c>
      <c r="F131" s="9">
        <f t="shared" si="19"/>
        <v>0</v>
      </c>
      <c r="G131" s="69">
        <v>0</v>
      </c>
      <c r="H131" s="9">
        <f t="shared" si="20"/>
        <v>0</v>
      </c>
      <c r="I131" s="10"/>
      <c r="J131" s="9">
        <f t="shared" si="21"/>
        <v>0</v>
      </c>
      <c r="K131" s="11"/>
      <c r="L131" s="9">
        <f t="shared" si="22"/>
        <v>0</v>
      </c>
      <c r="M131" s="11"/>
      <c r="N131" s="9">
        <f t="shared" si="23"/>
        <v>0</v>
      </c>
      <c r="O131" s="10"/>
      <c r="P131" s="9">
        <f t="shared" si="24"/>
        <v>0</v>
      </c>
      <c r="Q131" s="10"/>
      <c r="R131" s="9">
        <f t="shared" si="25"/>
        <v>0</v>
      </c>
      <c r="S131" s="10"/>
      <c r="T131" s="9">
        <f t="shared" si="26"/>
        <v>0</v>
      </c>
      <c r="U131" s="11"/>
      <c r="V131" s="9">
        <f t="shared" si="27"/>
        <v>0</v>
      </c>
      <c r="W131" s="11"/>
      <c r="X131" s="9">
        <f t="shared" si="28"/>
        <v>0</v>
      </c>
      <c r="Y131" s="10"/>
      <c r="Z131" s="9">
        <f t="shared" si="29"/>
        <v>0</v>
      </c>
      <c r="AA131" s="10"/>
      <c r="AB131" s="9">
        <f t="shared" si="30"/>
        <v>0</v>
      </c>
      <c r="AC131" s="71">
        <v>6</v>
      </c>
      <c r="AD131" s="9">
        <f t="shared" si="31"/>
        <v>249.02879999999999</v>
      </c>
      <c r="AE131" s="11"/>
      <c r="AF131" s="9">
        <f t="shared" si="32"/>
        <v>0</v>
      </c>
      <c r="AG131" s="11"/>
      <c r="AH131" s="9">
        <f t="shared" si="37"/>
        <v>0</v>
      </c>
      <c r="AI131" s="11"/>
      <c r="AJ131" s="9">
        <f t="shared" si="33"/>
        <v>0</v>
      </c>
      <c r="AK131" s="11"/>
      <c r="AL131" s="9">
        <f t="shared" si="34"/>
        <v>0</v>
      </c>
      <c r="AM131" s="10"/>
      <c r="AN131" s="12">
        <f t="shared" si="35"/>
        <v>0</v>
      </c>
      <c r="AO131" s="13">
        <f t="shared" si="36"/>
        <v>249.02879999999999</v>
      </c>
    </row>
    <row r="132" spans="1:41" hidden="1" x14ac:dyDescent="0.25">
      <c r="A132" s="14" t="s">
        <v>136</v>
      </c>
      <c r="B132" s="15" t="s">
        <v>143</v>
      </c>
      <c r="C132" s="48" t="s">
        <v>15</v>
      </c>
      <c r="D132" s="56">
        <v>14.56</v>
      </c>
      <c r="E132" s="70">
        <v>0</v>
      </c>
      <c r="F132" s="9">
        <f t="shared" si="19"/>
        <v>0</v>
      </c>
      <c r="G132" s="69">
        <v>0</v>
      </c>
      <c r="H132" s="9">
        <f t="shared" si="20"/>
        <v>0</v>
      </c>
      <c r="I132" s="10"/>
      <c r="J132" s="9">
        <f t="shared" si="21"/>
        <v>0</v>
      </c>
      <c r="K132" s="11"/>
      <c r="L132" s="9">
        <f t="shared" si="22"/>
        <v>0</v>
      </c>
      <c r="M132" s="11"/>
      <c r="N132" s="9">
        <f t="shared" si="23"/>
        <v>0</v>
      </c>
      <c r="O132" s="10"/>
      <c r="P132" s="9">
        <f t="shared" si="24"/>
        <v>0</v>
      </c>
      <c r="Q132" s="10"/>
      <c r="R132" s="9">
        <f t="shared" si="25"/>
        <v>0</v>
      </c>
      <c r="S132" s="10"/>
      <c r="T132" s="9">
        <f t="shared" si="26"/>
        <v>0</v>
      </c>
      <c r="U132" s="11"/>
      <c r="V132" s="9">
        <f t="shared" si="27"/>
        <v>0</v>
      </c>
      <c r="W132" s="11"/>
      <c r="X132" s="9">
        <f t="shared" si="28"/>
        <v>0</v>
      </c>
      <c r="Y132" s="10"/>
      <c r="Z132" s="9">
        <f t="shared" si="29"/>
        <v>0</v>
      </c>
      <c r="AA132" s="11"/>
      <c r="AB132" s="9">
        <f t="shared" si="30"/>
        <v>0</v>
      </c>
      <c r="AC132" s="11"/>
      <c r="AD132" s="9">
        <f t="shared" si="31"/>
        <v>0</v>
      </c>
      <c r="AE132" s="11"/>
      <c r="AF132" s="9">
        <f t="shared" si="32"/>
        <v>0</v>
      </c>
      <c r="AG132" s="11"/>
      <c r="AH132" s="9">
        <f t="shared" si="37"/>
        <v>0</v>
      </c>
      <c r="AI132" s="11"/>
      <c r="AJ132" s="9">
        <f t="shared" si="33"/>
        <v>0</v>
      </c>
      <c r="AK132" s="11"/>
      <c r="AL132" s="9">
        <f t="shared" si="34"/>
        <v>0</v>
      </c>
      <c r="AM132" s="10"/>
      <c r="AN132" s="12">
        <f t="shared" si="35"/>
        <v>0</v>
      </c>
      <c r="AO132" s="13">
        <f t="shared" si="36"/>
        <v>0</v>
      </c>
    </row>
    <row r="133" spans="1:41" hidden="1" x14ac:dyDescent="0.25">
      <c r="A133" s="14" t="s">
        <v>136</v>
      </c>
      <c r="B133" s="15" t="s">
        <v>144</v>
      </c>
      <c r="C133" s="48" t="s">
        <v>15</v>
      </c>
      <c r="D133" s="56">
        <v>14.56</v>
      </c>
      <c r="E133" s="70">
        <v>0</v>
      </c>
      <c r="F133" s="9">
        <f t="shared" ref="F133:F196" si="38">D133*E133</f>
        <v>0</v>
      </c>
      <c r="G133" s="69">
        <v>0</v>
      </c>
      <c r="H133" s="9">
        <f t="shared" ref="H133:H196" si="39">(G133*D133)*1.16</f>
        <v>0</v>
      </c>
      <c r="I133" s="10"/>
      <c r="J133" s="9">
        <f t="shared" ref="J133:J196" si="40">(I133*D133)*1.16</f>
        <v>0</v>
      </c>
      <c r="K133" s="11"/>
      <c r="L133" s="9">
        <f t="shared" ref="L133:L196" si="41">(K133*D133)*1.16</f>
        <v>0</v>
      </c>
      <c r="M133" s="11"/>
      <c r="N133" s="9">
        <f t="shared" ref="N133:N196" si="42">(M133*D133)*1.16</f>
        <v>0</v>
      </c>
      <c r="O133" s="10"/>
      <c r="P133" s="9">
        <f t="shared" ref="P133:P196" si="43">(O133*D133)*1.16</f>
        <v>0</v>
      </c>
      <c r="Q133" s="10"/>
      <c r="R133" s="9">
        <f t="shared" ref="R133:R196" si="44">(Q133*D133)*1.16</f>
        <v>0</v>
      </c>
      <c r="S133" s="10"/>
      <c r="T133" s="9">
        <f t="shared" ref="T133:T196" si="45">(S133*D133)*1.16</f>
        <v>0</v>
      </c>
      <c r="U133" s="11"/>
      <c r="V133" s="9">
        <f t="shared" ref="V133:V196" si="46">(U133*D133)*1.16</f>
        <v>0</v>
      </c>
      <c r="W133" s="11"/>
      <c r="X133" s="9">
        <f t="shared" ref="X133:X196" si="47">(W133*D133)*1.16</f>
        <v>0</v>
      </c>
      <c r="Y133" s="10"/>
      <c r="Z133" s="9">
        <f t="shared" ref="Z133:Z196" si="48">(Y133*D133)*1.16</f>
        <v>0</v>
      </c>
      <c r="AA133" s="11"/>
      <c r="AB133" s="9">
        <f t="shared" ref="AB133:AB196" si="49">(AA133*D133)*1.16</f>
        <v>0</v>
      </c>
      <c r="AC133" s="11"/>
      <c r="AD133" s="9">
        <f t="shared" ref="AD133:AD196" si="50">(AC133*D133)*1.16</f>
        <v>0</v>
      </c>
      <c r="AE133" s="11"/>
      <c r="AF133" s="9">
        <f t="shared" ref="AF133:AF196" si="51">(AE133*D133)*1.16</f>
        <v>0</v>
      </c>
      <c r="AG133" s="11"/>
      <c r="AH133" s="9">
        <f t="shared" si="37"/>
        <v>0</v>
      </c>
      <c r="AI133" s="11"/>
      <c r="AJ133" s="9">
        <f t="shared" ref="AJ133:AJ196" si="52">(AI133*D133)*1.16</f>
        <v>0</v>
      </c>
      <c r="AK133" s="11"/>
      <c r="AL133" s="9">
        <f t="shared" ref="AL133:AL196" si="53">(AK133*D133)*1.16</f>
        <v>0</v>
      </c>
      <c r="AM133" s="10"/>
      <c r="AN133" s="12">
        <f t="shared" ref="AN133:AN196" si="54">(AM133*D133)*1.16</f>
        <v>0</v>
      </c>
      <c r="AO133" s="13">
        <f t="shared" si="36"/>
        <v>0</v>
      </c>
    </row>
    <row r="134" spans="1:41" hidden="1" x14ac:dyDescent="0.25">
      <c r="A134" s="14" t="s">
        <v>136</v>
      </c>
      <c r="B134" s="15" t="s">
        <v>145</v>
      </c>
      <c r="C134" s="48" t="s">
        <v>15</v>
      </c>
      <c r="D134" s="56">
        <v>14.56</v>
      </c>
      <c r="E134" s="70">
        <v>0</v>
      </c>
      <c r="F134" s="9">
        <f t="shared" si="38"/>
        <v>0</v>
      </c>
      <c r="G134" s="69">
        <v>0</v>
      </c>
      <c r="H134" s="9">
        <f t="shared" si="39"/>
        <v>0</v>
      </c>
      <c r="I134" s="10"/>
      <c r="J134" s="9">
        <f t="shared" si="40"/>
        <v>0</v>
      </c>
      <c r="K134" s="11"/>
      <c r="L134" s="9">
        <f t="shared" si="41"/>
        <v>0</v>
      </c>
      <c r="M134" s="11"/>
      <c r="N134" s="9">
        <f t="shared" si="42"/>
        <v>0</v>
      </c>
      <c r="O134" s="10"/>
      <c r="P134" s="9">
        <f t="shared" si="43"/>
        <v>0</v>
      </c>
      <c r="Q134" s="10"/>
      <c r="R134" s="9">
        <f t="shared" si="44"/>
        <v>0</v>
      </c>
      <c r="S134" s="10"/>
      <c r="T134" s="9">
        <f t="shared" si="45"/>
        <v>0</v>
      </c>
      <c r="U134" s="11"/>
      <c r="V134" s="9">
        <f t="shared" si="46"/>
        <v>0</v>
      </c>
      <c r="W134" s="11"/>
      <c r="X134" s="9">
        <f t="shared" si="47"/>
        <v>0</v>
      </c>
      <c r="Y134" s="10"/>
      <c r="Z134" s="9">
        <f t="shared" si="48"/>
        <v>0</v>
      </c>
      <c r="AA134" s="11"/>
      <c r="AB134" s="9">
        <f t="shared" si="49"/>
        <v>0</v>
      </c>
      <c r="AC134" s="11"/>
      <c r="AD134" s="9">
        <f t="shared" si="50"/>
        <v>0</v>
      </c>
      <c r="AE134" s="11"/>
      <c r="AF134" s="9">
        <f t="shared" si="51"/>
        <v>0</v>
      </c>
      <c r="AG134" s="11"/>
      <c r="AH134" s="9">
        <f t="shared" si="37"/>
        <v>0</v>
      </c>
      <c r="AI134" s="11"/>
      <c r="AJ134" s="9">
        <f t="shared" si="52"/>
        <v>0</v>
      </c>
      <c r="AK134" s="11"/>
      <c r="AL134" s="9">
        <f t="shared" si="53"/>
        <v>0</v>
      </c>
      <c r="AM134" s="10"/>
      <c r="AN134" s="12">
        <f t="shared" si="54"/>
        <v>0</v>
      </c>
      <c r="AO134" s="13">
        <f t="shared" ref="AO134:AO197" si="55">F134+H134+J134+L134+N134+P134+R134+T134+V134+X134+Z134+AB134+AD134+AF134+AH134+AL134+AN134+AJ134</f>
        <v>0</v>
      </c>
    </row>
    <row r="135" spans="1:41" hidden="1" x14ac:dyDescent="0.25">
      <c r="A135" s="14" t="s">
        <v>136</v>
      </c>
      <c r="B135" s="15" t="s">
        <v>146</v>
      </c>
      <c r="C135" s="48" t="s">
        <v>15</v>
      </c>
      <c r="D135" s="56">
        <v>14.56</v>
      </c>
      <c r="E135" s="70">
        <v>0</v>
      </c>
      <c r="F135" s="9">
        <f t="shared" si="38"/>
        <v>0</v>
      </c>
      <c r="G135" s="69">
        <v>0</v>
      </c>
      <c r="H135" s="9">
        <f t="shared" si="39"/>
        <v>0</v>
      </c>
      <c r="I135" s="10"/>
      <c r="J135" s="9">
        <f t="shared" si="40"/>
        <v>0</v>
      </c>
      <c r="K135" s="11"/>
      <c r="L135" s="9">
        <f t="shared" si="41"/>
        <v>0</v>
      </c>
      <c r="M135" s="11"/>
      <c r="N135" s="9">
        <f t="shared" si="42"/>
        <v>0</v>
      </c>
      <c r="O135" s="10"/>
      <c r="P135" s="9">
        <f t="shared" si="43"/>
        <v>0</v>
      </c>
      <c r="Q135" s="10"/>
      <c r="R135" s="9">
        <f t="shared" si="44"/>
        <v>0</v>
      </c>
      <c r="S135" s="10"/>
      <c r="T135" s="9">
        <f t="shared" si="45"/>
        <v>0</v>
      </c>
      <c r="U135" s="11"/>
      <c r="V135" s="9">
        <f t="shared" si="46"/>
        <v>0</v>
      </c>
      <c r="W135" s="11"/>
      <c r="X135" s="9">
        <f t="shared" si="47"/>
        <v>0</v>
      </c>
      <c r="Y135" s="10"/>
      <c r="Z135" s="9">
        <f t="shared" si="48"/>
        <v>0</v>
      </c>
      <c r="AA135" s="11"/>
      <c r="AB135" s="9">
        <f t="shared" si="49"/>
        <v>0</v>
      </c>
      <c r="AC135" s="11"/>
      <c r="AD135" s="9">
        <f t="shared" si="50"/>
        <v>0</v>
      </c>
      <c r="AE135" s="11"/>
      <c r="AF135" s="9">
        <f t="shared" si="51"/>
        <v>0</v>
      </c>
      <c r="AG135" s="11"/>
      <c r="AH135" s="9">
        <f t="shared" si="37"/>
        <v>0</v>
      </c>
      <c r="AI135" s="11"/>
      <c r="AJ135" s="9">
        <f t="shared" si="52"/>
        <v>0</v>
      </c>
      <c r="AK135" s="11"/>
      <c r="AL135" s="9">
        <f t="shared" si="53"/>
        <v>0</v>
      </c>
      <c r="AM135" s="10"/>
      <c r="AN135" s="12">
        <f t="shared" si="54"/>
        <v>0</v>
      </c>
      <c r="AO135" s="13">
        <f t="shared" si="55"/>
        <v>0</v>
      </c>
    </row>
    <row r="136" spans="1:41" hidden="1" x14ac:dyDescent="0.25">
      <c r="A136" s="14" t="s">
        <v>136</v>
      </c>
      <c r="B136" s="15" t="s">
        <v>147</v>
      </c>
      <c r="C136" s="48" t="s">
        <v>15</v>
      </c>
      <c r="D136" s="56">
        <v>74.709999999999994</v>
      </c>
      <c r="E136" s="70">
        <v>0</v>
      </c>
      <c r="F136" s="9">
        <f t="shared" si="38"/>
        <v>0</v>
      </c>
      <c r="G136" s="69">
        <v>0</v>
      </c>
      <c r="H136" s="9">
        <f t="shared" si="39"/>
        <v>0</v>
      </c>
      <c r="I136" s="10"/>
      <c r="J136" s="9">
        <f t="shared" si="40"/>
        <v>0</v>
      </c>
      <c r="K136" s="11"/>
      <c r="L136" s="9">
        <f t="shared" si="41"/>
        <v>0</v>
      </c>
      <c r="M136" s="11"/>
      <c r="N136" s="9">
        <f t="shared" si="42"/>
        <v>0</v>
      </c>
      <c r="O136" s="10"/>
      <c r="P136" s="9">
        <f t="shared" si="43"/>
        <v>0</v>
      </c>
      <c r="Q136" s="10"/>
      <c r="R136" s="9">
        <f t="shared" si="44"/>
        <v>0</v>
      </c>
      <c r="S136" s="10"/>
      <c r="T136" s="9">
        <f t="shared" si="45"/>
        <v>0</v>
      </c>
      <c r="U136" s="11"/>
      <c r="V136" s="9">
        <f t="shared" si="46"/>
        <v>0</v>
      </c>
      <c r="W136" s="11"/>
      <c r="X136" s="9">
        <f t="shared" si="47"/>
        <v>0</v>
      </c>
      <c r="Y136" s="10"/>
      <c r="Z136" s="9">
        <f t="shared" si="48"/>
        <v>0</v>
      </c>
      <c r="AA136" s="71">
        <v>1</v>
      </c>
      <c r="AB136" s="9">
        <f t="shared" si="49"/>
        <v>86.663599999999988</v>
      </c>
      <c r="AC136" s="11"/>
      <c r="AD136" s="9">
        <f t="shared" si="50"/>
        <v>0</v>
      </c>
      <c r="AE136" s="11"/>
      <c r="AF136" s="9">
        <f t="shared" si="51"/>
        <v>0</v>
      </c>
      <c r="AG136" s="11"/>
      <c r="AH136" s="9">
        <f t="shared" si="37"/>
        <v>0</v>
      </c>
      <c r="AI136" s="11"/>
      <c r="AJ136" s="9">
        <f t="shared" si="52"/>
        <v>0</v>
      </c>
      <c r="AK136" s="11"/>
      <c r="AL136" s="9">
        <f t="shared" si="53"/>
        <v>0</v>
      </c>
      <c r="AM136" s="10"/>
      <c r="AN136" s="12">
        <f t="shared" si="54"/>
        <v>0</v>
      </c>
      <c r="AO136" s="13">
        <f t="shared" si="55"/>
        <v>86.663599999999988</v>
      </c>
    </row>
    <row r="137" spans="1:41" hidden="1" x14ac:dyDescent="0.25">
      <c r="A137" s="14" t="s">
        <v>136</v>
      </c>
      <c r="B137" s="15" t="s">
        <v>148</v>
      </c>
      <c r="C137" s="48" t="s">
        <v>15</v>
      </c>
      <c r="D137" s="56">
        <v>74.41</v>
      </c>
      <c r="E137" s="70">
        <v>0</v>
      </c>
      <c r="F137" s="9">
        <f t="shared" si="38"/>
        <v>0</v>
      </c>
      <c r="G137" s="69">
        <v>0</v>
      </c>
      <c r="H137" s="9">
        <f t="shared" si="39"/>
        <v>0</v>
      </c>
      <c r="I137" s="10"/>
      <c r="J137" s="9">
        <f t="shared" si="40"/>
        <v>0</v>
      </c>
      <c r="K137" s="11"/>
      <c r="L137" s="9">
        <f t="shared" si="41"/>
        <v>0</v>
      </c>
      <c r="M137" s="11"/>
      <c r="N137" s="9">
        <f t="shared" si="42"/>
        <v>0</v>
      </c>
      <c r="O137" s="10"/>
      <c r="P137" s="9">
        <f t="shared" si="43"/>
        <v>0</v>
      </c>
      <c r="Q137" s="10"/>
      <c r="R137" s="9">
        <f t="shared" si="44"/>
        <v>0</v>
      </c>
      <c r="S137" s="10"/>
      <c r="T137" s="9">
        <f t="shared" si="45"/>
        <v>0</v>
      </c>
      <c r="U137" s="11"/>
      <c r="V137" s="9">
        <f t="shared" si="46"/>
        <v>0</v>
      </c>
      <c r="W137" s="11"/>
      <c r="X137" s="9">
        <f t="shared" si="47"/>
        <v>0</v>
      </c>
      <c r="Y137" s="10"/>
      <c r="Z137" s="9">
        <f t="shared" si="48"/>
        <v>0</v>
      </c>
      <c r="AA137" s="11"/>
      <c r="AB137" s="9">
        <f t="shared" si="49"/>
        <v>0</v>
      </c>
      <c r="AC137" s="11"/>
      <c r="AD137" s="9">
        <f t="shared" si="50"/>
        <v>0</v>
      </c>
      <c r="AE137" s="11"/>
      <c r="AF137" s="9">
        <f t="shared" si="51"/>
        <v>0</v>
      </c>
      <c r="AG137" s="11"/>
      <c r="AH137" s="9">
        <f t="shared" ref="AH137:AH200" si="56">(AG137*D137)*1.16</f>
        <v>0</v>
      </c>
      <c r="AI137" s="11"/>
      <c r="AJ137" s="9">
        <f t="shared" si="52"/>
        <v>0</v>
      </c>
      <c r="AK137" s="11"/>
      <c r="AL137" s="9">
        <f t="shared" si="53"/>
        <v>0</v>
      </c>
      <c r="AM137" s="10"/>
      <c r="AN137" s="12">
        <f t="shared" si="54"/>
        <v>0</v>
      </c>
      <c r="AO137" s="13">
        <f t="shared" si="55"/>
        <v>0</v>
      </c>
    </row>
    <row r="138" spans="1:41" hidden="1" x14ac:dyDescent="0.25">
      <c r="A138" s="14" t="s">
        <v>136</v>
      </c>
      <c r="B138" s="15" t="s">
        <v>149</v>
      </c>
      <c r="C138" s="48" t="s">
        <v>15</v>
      </c>
      <c r="D138" s="56">
        <v>57.22</v>
      </c>
      <c r="E138" s="70">
        <v>0</v>
      </c>
      <c r="F138" s="9">
        <f t="shared" si="38"/>
        <v>0</v>
      </c>
      <c r="G138" s="69">
        <v>0</v>
      </c>
      <c r="H138" s="9">
        <f t="shared" si="39"/>
        <v>0</v>
      </c>
      <c r="I138" s="10"/>
      <c r="J138" s="9">
        <f t="shared" si="40"/>
        <v>0</v>
      </c>
      <c r="K138" s="11"/>
      <c r="L138" s="9">
        <f t="shared" si="41"/>
        <v>0</v>
      </c>
      <c r="M138" s="11"/>
      <c r="N138" s="9">
        <f t="shared" si="42"/>
        <v>0</v>
      </c>
      <c r="O138" s="10"/>
      <c r="P138" s="9">
        <f t="shared" si="43"/>
        <v>0</v>
      </c>
      <c r="Q138" s="10"/>
      <c r="R138" s="9">
        <f t="shared" si="44"/>
        <v>0</v>
      </c>
      <c r="S138" s="10"/>
      <c r="T138" s="9">
        <f t="shared" si="45"/>
        <v>0</v>
      </c>
      <c r="U138" s="11"/>
      <c r="V138" s="9">
        <f t="shared" si="46"/>
        <v>0</v>
      </c>
      <c r="W138" s="11"/>
      <c r="X138" s="9">
        <f t="shared" si="47"/>
        <v>0</v>
      </c>
      <c r="Y138" s="10"/>
      <c r="Z138" s="9">
        <f t="shared" si="48"/>
        <v>0</v>
      </c>
      <c r="AA138" s="11"/>
      <c r="AB138" s="9">
        <f t="shared" si="49"/>
        <v>0</v>
      </c>
      <c r="AC138" s="11"/>
      <c r="AD138" s="9">
        <f t="shared" si="50"/>
        <v>0</v>
      </c>
      <c r="AE138" s="11"/>
      <c r="AF138" s="9">
        <f t="shared" si="51"/>
        <v>0</v>
      </c>
      <c r="AG138" s="11"/>
      <c r="AH138" s="9">
        <f t="shared" si="56"/>
        <v>0</v>
      </c>
      <c r="AI138" s="11"/>
      <c r="AJ138" s="9">
        <f t="shared" si="52"/>
        <v>0</v>
      </c>
      <c r="AK138" s="11"/>
      <c r="AL138" s="9">
        <f t="shared" si="53"/>
        <v>0</v>
      </c>
      <c r="AM138" s="10"/>
      <c r="AN138" s="12">
        <f t="shared" si="54"/>
        <v>0</v>
      </c>
      <c r="AO138" s="13">
        <f t="shared" si="55"/>
        <v>0</v>
      </c>
    </row>
    <row r="139" spans="1:41" hidden="1" x14ac:dyDescent="0.25">
      <c r="A139" s="14" t="s">
        <v>136</v>
      </c>
      <c r="B139" s="15" t="s">
        <v>150</v>
      </c>
      <c r="C139" s="48" t="s">
        <v>15</v>
      </c>
      <c r="D139" s="56">
        <v>19.88</v>
      </c>
      <c r="E139" s="70">
        <v>0</v>
      </c>
      <c r="F139" s="9">
        <f t="shared" si="38"/>
        <v>0</v>
      </c>
      <c r="G139" s="69">
        <v>0</v>
      </c>
      <c r="H139" s="9">
        <f t="shared" si="39"/>
        <v>0</v>
      </c>
      <c r="I139" s="10"/>
      <c r="J139" s="9">
        <f t="shared" si="40"/>
        <v>0</v>
      </c>
      <c r="K139" s="11"/>
      <c r="L139" s="9">
        <f t="shared" si="41"/>
        <v>0</v>
      </c>
      <c r="M139" s="11"/>
      <c r="N139" s="9">
        <f t="shared" si="42"/>
        <v>0</v>
      </c>
      <c r="O139" s="10"/>
      <c r="P139" s="9">
        <f t="shared" si="43"/>
        <v>0</v>
      </c>
      <c r="Q139" s="10"/>
      <c r="R139" s="9">
        <f t="shared" si="44"/>
        <v>0</v>
      </c>
      <c r="S139" s="10"/>
      <c r="T139" s="9">
        <f t="shared" si="45"/>
        <v>0</v>
      </c>
      <c r="U139" s="11"/>
      <c r="V139" s="9">
        <f t="shared" si="46"/>
        <v>0</v>
      </c>
      <c r="W139" s="11"/>
      <c r="X139" s="9">
        <f t="shared" si="47"/>
        <v>0</v>
      </c>
      <c r="Y139" s="10"/>
      <c r="Z139" s="9">
        <f t="shared" si="48"/>
        <v>0</v>
      </c>
      <c r="AA139" s="11"/>
      <c r="AB139" s="9">
        <f t="shared" si="49"/>
        <v>0</v>
      </c>
      <c r="AC139" s="11"/>
      <c r="AD139" s="9">
        <f t="shared" si="50"/>
        <v>0</v>
      </c>
      <c r="AE139" s="11"/>
      <c r="AF139" s="9">
        <f t="shared" si="51"/>
        <v>0</v>
      </c>
      <c r="AG139" s="11"/>
      <c r="AH139" s="9">
        <f t="shared" si="56"/>
        <v>0</v>
      </c>
      <c r="AI139" s="11"/>
      <c r="AJ139" s="9">
        <f t="shared" si="52"/>
        <v>0</v>
      </c>
      <c r="AK139" s="11"/>
      <c r="AL139" s="9">
        <f t="shared" si="53"/>
        <v>0</v>
      </c>
      <c r="AM139" s="10"/>
      <c r="AN139" s="12">
        <f t="shared" si="54"/>
        <v>0</v>
      </c>
      <c r="AO139" s="13">
        <f t="shared" si="55"/>
        <v>0</v>
      </c>
    </row>
    <row r="140" spans="1:41" x14ac:dyDescent="0.25">
      <c r="A140" s="14" t="s">
        <v>136</v>
      </c>
      <c r="B140" s="15" t="s">
        <v>151</v>
      </c>
      <c r="C140" s="48" t="s">
        <v>15</v>
      </c>
      <c r="D140" s="56">
        <f>214.68/6</f>
        <v>35.78</v>
      </c>
      <c r="E140" s="70">
        <v>33</v>
      </c>
      <c r="F140" s="9">
        <f t="shared" si="38"/>
        <v>1180.74</v>
      </c>
      <c r="G140" s="69">
        <v>1</v>
      </c>
      <c r="H140" s="9">
        <f t="shared" si="39"/>
        <v>41.504799999999996</v>
      </c>
      <c r="I140" s="72">
        <f>2*6</f>
        <v>12</v>
      </c>
      <c r="J140" s="9">
        <f t="shared" si="40"/>
        <v>498.05759999999998</v>
      </c>
      <c r="K140" s="11"/>
      <c r="L140" s="9">
        <f t="shared" si="41"/>
        <v>0</v>
      </c>
      <c r="M140" s="71">
        <f>2*6</f>
        <v>12</v>
      </c>
      <c r="N140" s="9">
        <f t="shared" si="42"/>
        <v>498.05759999999998</v>
      </c>
      <c r="O140" s="10"/>
      <c r="P140" s="9">
        <f t="shared" si="43"/>
        <v>0</v>
      </c>
      <c r="Q140" s="10"/>
      <c r="R140" s="9">
        <f t="shared" si="44"/>
        <v>0</v>
      </c>
      <c r="S140" s="10"/>
      <c r="T140" s="9">
        <f t="shared" si="45"/>
        <v>0</v>
      </c>
      <c r="U140" s="11"/>
      <c r="V140" s="9">
        <f t="shared" si="46"/>
        <v>0</v>
      </c>
      <c r="W140" s="11"/>
      <c r="X140" s="9">
        <f t="shared" si="47"/>
        <v>0</v>
      </c>
      <c r="Y140" s="10"/>
      <c r="Z140" s="9">
        <f t="shared" si="48"/>
        <v>0</v>
      </c>
      <c r="AA140" s="10"/>
      <c r="AB140" s="9">
        <f t="shared" si="49"/>
        <v>0</v>
      </c>
      <c r="AC140" s="71">
        <f>5*6</f>
        <v>30</v>
      </c>
      <c r="AD140" s="9">
        <f t="shared" si="50"/>
        <v>1245.144</v>
      </c>
      <c r="AE140" s="11"/>
      <c r="AF140" s="9">
        <f t="shared" si="51"/>
        <v>0</v>
      </c>
      <c r="AG140" s="11"/>
      <c r="AH140" s="9">
        <f t="shared" si="56"/>
        <v>0</v>
      </c>
      <c r="AI140" s="11"/>
      <c r="AJ140" s="9">
        <f t="shared" si="52"/>
        <v>0</v>
      </c>
      <c r="AK140" s="11"/>
      <c r="AL140" s="9">
        <f t="shared" si="53"/>
        <v>0</v>
      </c>
      <c r="AM140" s="10">
        <f>6+18</f>
        <v>24</v>
      </c>
      <c r="AN140" s="12">
        <f t="shared" si="54"/>
        <v>996.11519999999996</v>
      </c>
      <c r="AO140" s="13">
        <f t="shared" si="55"/>
        <v>4459.6192000000001</v>
      </c>
    </row>
    <row r="141" spans="1:41" hidden="1" x14ac:dyDescent="0.25">
      <c r="A141" s="14" t="s">
        <v>136</v>
      </c>
      <c r="B141" s="15" t="s">
        <v>152</v>
      </c>
      <c r="C141" s="48" t="s">
        <v>15</v>
      </c>
      <c r="D141" s="56">
        <v>57.5</v>
      </c>
      <c r="E141" s="70">
        <v>0</v>
      </c>
      <c r="F141" s="9">
        <f t="shared" si="38"/>
        <v>0</v>
      </c>
      <c r="G141" s="69">
        <v>0</v>
      </c>
      <c r="H141" s="9">
        <f t="shared" si="39"/>
        <v>0</v>
      </c>
      <c r="I141" s="10"/>
      <c r="J141" s="9">
        <f t="shared" si="40"/>
        <v>0</v>
      </c>
      <c r="K141" s="11"/>
      <c r="L141" s="9">
        <f t="shared" si="41"/>
        <v>0</v>
      </c>
      <c r="M141" s="11"/>
      <c r="N141" s="9">
        <f t="shared" si="42"/>
        <v>0</v>
      </c>
      <c r="O141" s="10"/>
      <c r="P141" s="9">
        <f t="shared" si="43"/>
        <v>0</v>
      </c>
      <c r="Q141" s="10"/>
      <c r="R141" s="9">
        <f t="shared" si="44"/>
        <v>0</v>
      </c>
      <c r="S141" s="10"/>
      <c r="T141" s="9">
        <f t="shared" si="45"/>
        <v>0</v>
      </c>
      <c r="U141" s="11"/>
      <c r="V141" s="9">
        <f t="shared" si="46"/>
        <v>0</v>
      </c>
      <c r="W141" s="11"/>
      <c r="X141" s="9">
        <f t="shared" si="47"/>
        <v>0</v>
      </c>
      <c r="Y141" s="10"/>
      <c r="Z141" s="9">
        <f t="shared" si="48"/>
        <v>0</v>
      </c>
      <c r="AA141" s="11"/>
      <c r="AB141" s="9">
        <f t="shared" si="49"/>
        <v>0</v>
      </c>
      <c r="AC141" s="11"/>
      <c r="AD141" s="9">
        <f t="shared" si="50"/>
        <v>0</v>
      </c>
      <c r="AE141" s="11"/>
      <c r="AF141" s="9">
        <f t="shared" si="51"/>
        <v>0</v>
      </c>
      <c r="AG141" s="11"/>
      <c r="AH141" s="9">
        <f t="shared" si="56"/>
        <v>0</v>
      </c>
      <c r="AI141" s="11"/>
      <c r="AJ141" s="9">
        <f t="shared" si="52"/>
        <v>0</v>
      </c>
      <c r="AK141" s="11"/>
      <c r="AL141" s="9">
        <f t="shared" si="53"/>
        <v>0</v>
      </c>
      <c r="AM141" s="10"/>
      <c r="AN141" s="12">
        <f t="shared" si="54"/>
        <v>0</v>
      </c>
      <c r="AO141" s="13">
        <f t="shared" si="55"/>
        <v>0</v>
      </c>
    </row>
    <row r="142" spans="1:41" hidden="1" x14ac:dyDescent="0.25">
      <c r="A142" s="14" t="s">
        <v>136</v>
      </c>
      <c r="B142" s="15" t="s">
        <v>153</v>
      </c>
      <c r="C142" s="48" t="s">
        <v>15</v>
      </c>
      <c r="D142" s="56">
        <v>57.75</v>
      </c>
      <c r="E142" s="70">
        <v>0</v>
      </c>
      <c r="F142" s="9">
        <f t="shared" si="38"/>
        <v>0</v>
      </c>
      <c r="G142" s="69">
        <v>0</v>
      </c>
      <c r="H142" s="9">
        <f t="shared" si="39"/>
        <v>0</v>
      </c>
      <c r="I142" s="10"/>
      <c r="J142" s="9">
        <f t="shared" si="40"/>
        <v>0</v>
      </c>
      <c r="K142" s="11"/>
      <c r="L142" s="9">
        <f t="shared" si="41"/>
        <v>0</v>
      </c>
      <c r="M142" s="11"/>
      <c r="N142" s="9">
        <f t="shared" si="42"/>
        <v>0</v>
      </c>
      <c r="O142" s="10"/>
      <c r="P142" s="9">
        <f t="shared" si="43"/>
        <v>0</v>
      </c>
      <c r="Q142" s="10"/>
      <c r="R142" s="9">
        <f t="shared" si="44"/>
        <v>0</v>
      </c>
      <c r="S142" s="10"/>
      <c r="T142" s="9">
        <f t="shared" si="45"/>
        <v>0</v>
      </c>
      <c r="U142" s="11"/>
      <c r="V142" s="9">
        <f t="shared" si="46"/>
        <v>0</v>
      </c>
      <c r="W142" s="11"/>
      <c r="X142" s="9">
        <f t="shared" si="47"/>
        <v>0</v>
      </c>
      <c r="Y142" s="10"/>
      <c r="Z142" s="9">
        <f t="shared" si="48"/>
        <v>0</v>
      </c>
      <c r="AA142" s="11"/>
      <c r="AB142" s="9">
        <f t="shared" si="49"/>
        <v>0</v>
      </c>
      <c r="AC142" s="11"/>
      <c r="AD142" s="9">
        <f t="shared" si="50"/>
        <v>0</v>
      </c>
      <c r="AE142" s="11"/>
      <c r="AF142" s="9">
        <f t="shared" si="51"/>
        <v>0</v>
      </c>
      <c r="AG142" s="11"/>
      <c r="AH142" s="9">
        <f t="shared" si="56"/>
        <v>0</v>
      </c>
      <c r="AI142" s="11"/>
      <c r="AJ142" s="9">
        <f t="shared" si="52"/>
        <v>0</v>
      </c>
      <c r="AK142" s="11"/>
      <c r="AL142" s="9">
        <f t="shared" si="53"/>
        <v>0</v>
      </c>
      <c r="AM142" s="10"/>
      <c r="AN142" s="12">
        <f t="shared" si="54"/>
        <v>0</v>
      </c>
      <c r="AO142" s="13">
        <f t="shared" si="55"/>
        <v>0</v>
      </c>
    </row>
    <row r="143" spans="1:41" hidden="1" x14ac:dyDescent="0.25">
      <c r="A143" s="14" t="s">
        <v>136</v>
      </c>
      <c r="B143" s="15" t="s">
        <v>154</v>
      </c>
      <c r="C143" s="48" t="s">
        <v>15</v>
      </c>
      <c r="D143" s="56">
        <v>57.5</v>
      </c>
      <c r="E143" s="70">
        <v>0</v>
      </c>
      <c r="F143" s="9">
        <f t="shared" si="38"/>
        <v>0</v>
      </c>
      <c r="G143" s="69">
        <v>0</v>
      </c>
      <c r="H143" s="9">
        <f t="shared" si="39"/>
        <v>0</v>
      </c>
      <c r="I143" s="10"/>
      <c r="J143" s="9">
        <f t="shared" si="40"/>
        <v>0</v>
      </c>
      <c r="K143" s="11"/>
      <c r="L143" s="9">
        <f t="shared" si="41"/>
        <v>0</v>
      </c>
      <c r="M143" s="11"/>
      <c r="N143" s="9">
        <f t="shared" si="42"/>
        <v>0</v>
      </c>
      <c r="O143" s="10"/>
      <c r="P143" s="9">
        <f t="shared" si="43"/>
        <v>0</v>
      </c>
      <c r="Q143" s="10"/>
      <c r="R143" s="9">
        <f t="shared" si="44"/>
        <v>0</v>
      </c>
      <c r="S143" s="10"/>
      <c r="T143" s="9">
        <f t="shared" si="45"/>
        <v>0</v>
      </c>
      <c r="U143" s="11"/>
      <c r="V143" s="9">
        <f t="shared" si="46"/>
        <v>0</v>
      </c>
      <c r="W143" s="11"/>
      <c r="X143" s="9">
        <f t="shared" si="47"/>
        <v>0</v>
      </c>
      <c r="Y143" s="10"/>
      <c r="Z143" s="9">
        <f t="shared" si="48"/>
        <v>0</v>
      </c>
      <c r="AA143" s="11"/>
      <c r="AB143" s="9">
        <f t="shared" si="49"/>
        <v>0</v>
      </c>
      <c r="AC143" s="11"/>
      <c r="AD143" s="9">
        <f t="shared" si="50"/>
        <v>0</v>
      </c>
      <c r="AE143" s="11"/>
      <c r="AF143" s="9">
        <f t="shared" si="51"/>
        <v>0</v>
      </c>
      <c r="AG143" s="11"/>
      <c r="AH143" s="9">
        <f t="shared" si="56"/>
        <v>0</v>
      </c>
      <c r="AI143" s="11"/>
      <c r="AJ143" s="9">
        <f t="shared" si="52"/>
        <v>0</v>
      </c>
      <c r="AK143" s="11"/>
      <c r="AL143" s="9">
        <f t="shared" si="53"/>
        <v>0</v>
      </c>
      <c r="AM143" s="10"/>
      <c r="AN143" s="12">
        <f t="shared" si="54"/>
        <v>0</v>
      </c>
      <c r="AO143" s="13">
        <f t="shared" si="55"/>
        <v>0</v>
      </c>
    </row>
    <row r="144" spans="1:41" hidden="1" x14ac:dyDescent="0.25">
      <c r="A144" s="14" t="s">
        <v>136</v>
      </c>
      <c r="B144" s="15" t="s">
        <v>155</v>
      </c>
      <c r="C144" s="48" t="s">
        <v>15</v>
      </c>
      <c r="D144" s="56">
        <v>57.75</v>
      </c>
      <c r="E144" s="70">
        <v>0</v>
      </c>
      <c r="F144" s="9">
        <f t="shared" si="38"/>
        <v>0</v>
      </c>
      <c r="G144" s="69">
        <v>0</v>
      </c>
      <c r="H144" s="9">
        <f t="shared" si="39"/>
        <v>0</v>
      </c>
      <c r="I144" s="10"/>
      <c r="J144" s="9">
        <f t="shared" si="40"/>
        <v>0</v>
      </c>
      <c r="K144" s="11"/>
      <c r="L144" s="9">
        <f t="shared" si="41"/>
        <v>0</v>
      </c>
      <c r="M144" s="11"/>
      <c r="N144" s="9">
        <f t="shared" si="42"/>
        <v>0</v>
      </c>
      <c r="O144" s="10"/>
      <c r="P144" s="9">
        <f t="shared" si="43"/>
        <v>0</v>
      </c>
      <c r="Q144" s="10"/>
      <c r="R144" s="9">
        <f t="shared" si="44"/>
        <v>0</v>
      </c>
      <c r="S144" s="10"/>
      <c r="T144" s="9">
        <f t="shared" si="45"/>
        <v>0</v>
      </c>
      <c r="U144" s="11"/>
      <c r="V144" s="9">
        <f t="shared" si="46"/>
        <v>0</v>
      </c>
      <c r="W144" s="11"/>
      <c r="X144" s="9">
        <f t="shared" si="47"/>
        <v>0</v>
      </c>
      <c r="Y144" s="10"/>
      <c r="Z144" s="9">
        <f t="shared" si="48"/>
        <v>0</v>
      </c>
      <c r="AA144" s="11"/>
      <c r="AB144" s="9">
        <f t="shared" si="49"/>
        <v>0</v>
      </c>
      <c r="AC144" s="11"/>
      <c r="AD144" s="9">
        <f t="shared" si="50"/>
        <v>0</v>
      </c>
      <c r="AE144" s="11"/>
      <c r="AF144" s="9">
        <f t="shared" si="51"/>
        <v>0</v>
      </c>
      <c r="AG144" s="11"/>
      <c r="AH144" s="9">
        <f t="shared" si="56"/>
        <v>0</v>
      </c>
      <c r="AI144" s="11"/>
      <c r="AJ144" s="9">
        <f t="shared" si="52"/>
        <v>0</v>
      </c>
      <c r="AK144" s="11"/>
      <c r="AL144" s="9">
        <f t="shared" si="53"/>
        <v>0</v>
      </c>
      <c r="AM144" s="10"/>
      <c r="AN144" s="12">
        <f t="shared" si="54"/>
        <v>0</v>
      </c>
      <c r="AO144" s="13">
        <f t="shared" si="55"/>
        <v>0</v>
      </c>
    </row>
    <row r="145" spans="1:41" hidden="1" x14ac:dyDescent="0.25">
      <c r="A145" s="14" t="s">
        <v>136</v>
      </c>
      <c r="B145" s="15" t="s">
        <v>156</v>
      </c>
      <c r="C145" s="48" t="s">
        <v>15</v>
      </c>
      <c r="D145" s="56">
        <v>35.78</v>
      </c>
      <c r="E145" s="70">
        <v>0</v>
      </c>
      <c r="F145" s="9">
        <f t="shared" si="38"/>
        <v>0</v>
      </c>
      <c r="G145" s="69">
        <v>0</v>
      </c>
      <c r="H145" s="9">
        <f t="shared" si="39"/>
        <v>0</v>
      </c>
      <c r="I145" s="10"/>
      <c r="J145" s="9">
        <f t="shared" si="40"/>
        <v>0</v>
      </c>
      <c r="K145" s="11"/>
      <c r="L145" s="9">
        <f t="shared" si="41"/>
        <v>0</v>
      </c>
      <c r="M145" s="11"/>
      <c r="N145" s="9">
        <f t="shared" si="42"/>
        <v>0</v>
      </c>
      <c r="O145" s="10"/>
      <c r="P145" s="9">
        <f t="shared" si="43"/>
        <v>0</v>
      </c>
      <c r="Q145" s="10"/>
      <c r="R145" s="9">
        <f t="shared" si="44"/>
        <v>0</v>
      </c>
      <c r="S145" s="10"/>
      <c r="T145" s="9">
        <f t="shared" si="45"/>
        <v>0</v>
      </c>
      <c r="U145" s="11"/>
      <c r="V145" s="9">
        <f t="shared" si="46"/>
        <v>0</v>
      </c>
      <c r="W145" s="11"/>
      <c r="X145" s="9">
        <f t="shared" si="47"/>
        <v>0</v>
      </c>
      <c r="Y145" s="10"/>
      <c r="Z145" s="9">
        <f t="shared" si="48"/>
        <v>0</v>
      </c>
      <c r="AA145" s="11"/>
      <c r="AB145" s="9">
        <f t="shared" si="49"/>
        <v>0</v>
      </c>
      <c r="AC145" s="11"/>
      <c r="AD145" s="9">
        <f t="shared" si="50"/>
        <v>0</v>
      </c>
      <c r="AE145" s="11"/>
      <c r="AF145" s="9">
        <f t="shared" si="51"/>
        <v>0</v>
      </c>
      <c r="AG145" s="11"/>
      <c r="AH145" s="9">
        <f t="shared" si="56"/>
        <v>0</v>
      </c>
      <c r="AI145" s="11"/>
      <c r="AJ145" s="9">
        <f t="shared" si="52"/>
        <v>0</v>
      </c>
      <c r="AK145" s="11"/>
      <c r="AL145" s="9">
        <f t="shared" si="53"/>
        <v>0</v>
      </c>
      <c r="AM145" s="10"/>
      <c r="AN145" s="12">
        <f t="shared" si="54"/>
        <v>0</v>
      </c>
      <c r="AO145" s="13">
        <f t="shared" si="55"/>
        <v>0</v>
      </c>
    </row>
    <row r="146" spans="1:41" hidden="1" x14ac:dyDescent="0.25">
      <c r="A146" s="14" t="s">
        <v>136</v>
      </c>
      <c r="B146" s="15" t="s">
        <v>157</v>
      </c>
      <c r="C146" s="48" t="s">
        <v>15</v>
      </c>
      <c r="D146" s="56">
        <v>57.75</v>
      </c>
      <c r="E146" s="70">
        <v>0</v>
      </c>
      <c r="F146" s="9">
        <f t="shared" si="38"/>
        <v>0</v>
      </c>
      <c r="G146" s="69">
        <v>0</v>
      </c>
      <c r="H146" s="9">
        <f t="shared" si="39"/>
        <v>0</v>
      </c>
      <c r="I146" s="10"/>
      <c r="J146" s="9">
        <f t="shared" si="40"/>
        <v>0</v>
      </c>
      <c r="K146" s="11"/>
      <c r="L146" s="9">
        <f t="shared" si="41"/>
        <v>0</v>
      </c>
      <c r="M146" s="11"/>
      <c r="N146" s="9">
        <f t="shared" si="42"/>
        <v>0</v>
      </c>
      <c r="O146" s="10"/>
      <c r="P146" s="9">
        <f t="shared" si="43"/>
        <v>0</v>
      </c>
      <c r="Q146" s="10"/>
      <c r="R146" s="9">
        <f t="shared" si="44"/>
        <v>0</v>
      </c>
      <c r="S146" s="10"/>
      <c r="T146" s="9">
        <f t="shared" si="45"/>
        <v>0</v>
      </c>
      <c r="U146" s="11"/>
      <c r="V146" s="9">
        <f t="shared" si="46"/>
        <v>0</v>
      </c>
      <c r="W146" s="11"/>
      <c r="X146" s="9">
        <f t="shared" si="47"/>
        <v>0</v>
      </c>
      <c r="Y146" s="10"/>
      <c r="Z146" s="9">
        <f t="shared" si="48"/>
        <v>0</v>
      </c>
      <c r="AA146" s="11"/>
      <c r="AB146" s="9">
        <f t="shared" si="49"/>
        <v>0</v>
      </c>
      <c r="AC146" s="11"/>
      <c r="AD146" s="9">
        <f t="shared" si="50"/>
        <v>0</v>
      </c>
      <c r="AE146" s="11"/>
      <c r="AF146" s="9">
        <f t="shared" si="51"/>
        <v>0</v>
      </c>
      <c r="AG146" s="11"/>
      <c r="AH146" s="9">
        <f t="shared" si="56"/>
        <v>0</v>
      </c>
      <c r="AI146" s="11"/>
      <c r="AJ146" s="9">
        <f t="shared" si="52"/>
        <v>0</v>
      </c>
      <c r="AK146" s="11"/>
      <c r="AL146" s="9">
        <f t="shared" si="53"/>
        <v>0</v>
      </c>
      <c r="AM146" s="10"/>
      <c r="AN146" s="12">
        <f t="shared" si="54"/>
        <v>0</v>
      </c>
      <c r="AO146" s="13">
        <f t="shared" si="55"/>
        <v>0</v>
      </c>
    </row>
    <row r="147" spans="1:41" hidden="1" x14ac:dyDescent="0.25">
      <c r="A147" s="14" t="s">
        <v>136</v>
      </c>
      <c r="B147" s="15" t="s">
        <v>158</v>
      </c>
      <c r="C147" s="48" t="s">
        <v>15</v>
      </c>
      <c r="D147" s="56">
        <v>57.57</v>
      </c>
      <c r="E147" s="70">
        <v>0</v>
      </c>
      <c r="F147" s="9">
        <f t="shared" si="38"/>
        <v>0</v>
      </c>
      <c r="G147" s="69">
        <v>0</v>
      </c>
      <c r="H147" s="9">
        <f t="shared" si="39"/>
        <v>0</v>
      </c>
      <c r="I147" s="10"/>
      <c r="J147" s="9">
        <f t="shared" si="40"/>
        <v>0</v>
      </c>
      <c r="K147" s="11"/>
      <c r="L147" s="9">
        <f t="shared" si="41"/>
        <v>0</v>
      </c>
      <c r="M147" s="11"/>
      <c r="N147" s="9">
        <f t="shared" si="42"/>
        <v>0</v>
      </c>
      <c r="O147" s="10"/>
      <c r="P147" s="9">
        <f t="shared" si="43"/>
        <v>0</v>
      </c>
      <c r="Q147" s="10"/>
      <c r="R147" s="9">
        <f t="shared" si="44"/>
        <v>0</v>
      </c>
      <c r="S147" s="10"/>
      <c r="T147" s="9">
        <f t="shared" si="45"/>
        <v>0</v>
      </c>
      <c r="U147" s="11"/>
      <c r="V147" s="9">
        <f t="shared" si="46"/>
        <v>0</v>
      </c>
      <c r="W147" s="11"/>
      <c r="X147" s="9">
        <f t="shared" si="47"/>
        <v>0</v>
      </c>
      <c r="Y147" s="10"/>
      <c r="Z147" s="9">
        <f t="shared" si="48"/>
        <v>0</v>
      </c>
      <c r="AA147" s="11"/>
      <c r="AB147" s="9">
        <f t="shared" si="49"/>
        <v>0</v>
      </c>
      <c r="AC147" s="11"/>
      <c r="AD147" s="9">
        <f t="shared" si="50"/>
        <v>0</v>
      </c>
      <c r="AE147" s="11"/>
      <c r="AF147" s="9">
        <f t="shared" si="51"/>
        <v>0</v>
      </c>
      <c r="AG147" s="11"/>
      <c r="AH147" s="9">
        <f t="shared" si="56"/>
        <v>0</v>
      </c>
      <c r="AI147" s="11"/>
      <c r="AJ147" s="9">
        <f t="shared" si="52"/>
        <v>0</v>
      </c>
      <c r="AK147" s="11"/>
      <c r="AL147" s="9">
        <f t="shared" si="53"/>
        <v>0</v>
      </c>
      <c r="AM147" s="10"/>
      <c r="AN147" s="12">
        <f t="shared" si="54"/>
        <v>0</v>
      </c>
      <c r="AO147" s="13">
        <f t="shared" si="55"/>
        <v>0</v>
      </c>
    </row>
    <row r="148" spans="1:41" hidden="1" x14ac:dyDescent="0.25">
      <c r="A148" s="14" t="s">
        <v>136</v>
      </c>
      <c r="B148" s="15" t="s">
        <v>159</v>
      </c>
      <c r="C148" s="44" t="s">
        <v>15</v>
      </c>
      <c r="D148" s="56">
        <v>42</v>
      </c>
      <c r="E148" s="70">
        <v>0</v>
      </c>
      <c r="F148" s="9">
        <f t="shared" si="38"/>
        <v>0</v>
      </c>
      <c r="G148" s="69">
        <v>0</v>
      </c>
      <c r="H148" s="9">
        <f t="shared" si="39"/>
        <v>0</v>
      </c>
      <c r="I148" s="10"/>
      <c r="J148" s="9">
        <f t="shared" si="40"/>
        <v>0</v>
      </c>
      <c r="K148" s="11"/>
      <c r="L148" s="9">
        <f t="shared" si="41"/>
        <v>0</v>
      </c>
      <c r="M148" s="10"/>
      <c r="N148" s="9">
        <f t="shared" si="42"/>
        <v>0</v>
      </c>
      <c r="O148" s="10"/>
      <c r="P148" s="9">
        <f t="shared" si="43"/>
        <v>0</v>
      </c>
      <c r="Q148" s="10"/>
      <c r="R148" s="9">
        <f t="shared" si="44"/>
        <v>0</v>
      </c>
      <c r="S148" s="10"/>
      <c r="T148" s="9">
        <f t="shared" si="45"/>
        <v>0</v>
      </c>
      <c r="U148" s="11"/>
      <c r="V148" s="9">
        <f t="shared" si="46"/>
        <v>0</v>
      </c>
      <c r="W148" s="11"/>
      <c r="X148" s="9">
        <f t="shared" si="47"/>
        <v>0</v>
      </c>
      <c r="Y148" s="10"/>
      <c r="Z148" s="9">
        <f t="shared" si="48"/>
        <v>0</v>
      </c>
      <c r="AA148" s="11"/>
      <c r="AB148" s="9">
        <f t="shared" si="49"/>
        <v>0</v>
      </c>
      <c r="AC148" s="11"/>
      <c r="AD148" s="9">
        <f t="shared" si="50"/>
        <v>0</v>
      </c>
      <c r="AE148" s="11"/>
      <c r="AF148" s="9">
        <f t="shared" si="51"/>
        <v>0</v>
      </c>
      <c r="AG148" s="11"/>
      <c r="AH148" s="9">
        <f t="shared" si="56"/>
        <v>0</v>
      </c>
      <c r="AI148" s="11"/>
      <c r="AJ148" s="9">
        <f t="shared" si="52"/>
        <v>0</v>
      </c>
      <c r="AK148" s="11"/>
      <c r="AL148" s="9">
        <f t="shared" si="53"/>
        <v>0</v>
      </c>
      <c r="AM148" s="10"/>
      <c r="AN148" s="12">
        <f t="shared" si="54"/>
        <v>0</v>
      </c>
      <c r="AO148" s="13">
        <f t="shared" si="55"/>
        <v>0</v>
      </c>
    </row>
    <row r="149" spans="1:41" hidden="1" x14ac:dyDescent="0.25">
      <c r="A149" s="14" t="s">
        <v>136</v>
      </c>
      <c r="B149" s="15" t="s">
        <v>160</v>
      </c>
      <c r="C149" s="44" t="s">
        <v>15</v>
      </c>
      <c r="D149" s="56">
        <v>85</v>
      </c>
      <c r="E149" s="70">
        <v>0</v>
      </c>
      <c r="F149" s="9">
        <f t="shared" si="38"/>
        <v>0</v>
      </c>
      <c r="G149" s="69">
        <v>0</v>
      </c>
      <c r="H149" s="9">
        <f t="shared" si="39"/>
        <v>0</v>
      </c>
      <c r="I149" s="10"/>
      <c r="J149" s="9">
        <f t="shared" si="40"/>
        <v>0</v>
      </c>
      <c r="K149" s="11"/>
      <c r="L149" s="9">
        <f t="shared" si="41"/>
        <v>0</v>
      </c>
      <c r="M149" s="10"/>
      <c r="N149" s="9">
        <f t="shared" si="42"/>
        <v>0</v>
      </c>
      <c r="O149" s="10"/>
      <c r="P149" s="9">
        <f t="shared" si="43"/>
        <v>0</v>
      </c>
      <c r="Q149" s="10"/>
      <c r="R149" s="9">
        <f t="shared" si="44"/>
        <v>0</v>
      </c>
      <c r="S149" s="10"/>
      <c r="T149" s="9">
        <f t="shared" si="45"/>
        <v>0</v>
      </c>
      <c r="U149" s="11"/>
      <c r="V149" s="9">
        <f t="shared" si="46"/>
        <v>0</v>
      </c>
      <c r="W149" s="11"/>
      <c r="X149" s="9">
        <f t="shared" si="47"/>
        <v>0</v>
      </c>
      <c r="Y149" s="10"/>
      <c r="Z149" s="9">
        <f t="shared" si="48"/>
        <v>0</v>
      </c>
      <c r="AA149" s="11"/>
      <c r="AB149" s="9">
        <f t="shared" si="49"/>
        <v>0</v>
      </c>
      <c r="AC149" s="11"/>
      <c r="AD149" s="9">
        <f t="shared" si="50"/>
        <v>0</v>
      </c>
      <c r="AE149" s="11"/>
      <c r="AF149" s="9">
        <f t="shared" si="51"/>
        <v>0</v>
      </c>
      <c r="AG149" s="11"/>
      <c r="AH149" s="9">
        <f t="shared" si="56"/>
        <v>0</v>
      </c>
      <c r="AI149" s="11"/>
      <c r="AJ149" s="9">
        <f t="shared" si="52"/>
        <v>0</v>
      </c>
      <c r="AK149" s="11"/>
      <c r="AL149" s="9">
        <f t="shared" si="53"/>
        <v>0</v>
      </c>
      <c r="AM149" s="10"/>
      <c r="AN149" s="12">
        <f t="shared" si="54"/>
        <v>0</v>
      </c>
      <c r="AO149" s="13">
        <f t="shared" si="55"/>
        <v>0</v>
      </c>
    </row>
    <row r="150" spans="1:41" x14ac:dyDescent="0.25">
      <c r="A150" s="14" t="s">
        <v>136</v>
      </c>
      <c r="B150" s="15" t="s">
        <v>161</v>
      </c>
      <c r="C150" s="44" t="s">
        <v>29</v>
      </c>
      <c r="D150" s="56">
        <f t="shared" ref="D150:D155" si="57">130.08/12</f>
        <v>10.840000000000002</v>
      </c>
      <c r="E150" s="70">
        <v>0</v>
      </c>
      <c r="F150" s="9">
        <f t="shared" si="38"/>
        <v>0</v>
      </c>
      <c r="G150" s="69">
        <v>0</v>
      </c>
      <c r="H150" s="9">
        <f t="shared" si="39"/>
        <v>0</v>
      </c>
      <c r="I150" s="10"/>
      <c r="J150" s="9">
        <f t="shared" si="40"/>
        <v>0</v>
      </c>
      <c r="K150" s="11"/>
      <c r="L150" s="9">
        <f t="shared" si="41"/>
        <v>0</v>
      </c>
      <c r="M150" s="71">
        <f>3*12</f>
        <v>36</v>
      </c>
      <c r="N150" s="9">
        <f t="shared" si="42"/>
        <v>452.67840000000007</v>
      </c>
      <c r="O150" s="10"/>
      <c r="P150" s="9">
        <f t="shared" si="43"/>
        <v>0</v>
      </c>
      <c r="Q150" s="10"/>
      <c r="R150" s="9">
        <f t="shared" si="44"/>
        <v>0</v>
      </c>
      <c r="S150" s="10"/>
      <c r="T150" s="9">
        <f t="shared" si="45"/>
        <v>0</v>
      </c>
      <c r="U150" s="11"/>
      <c r="V150" s="9">
        <f t="shared" si="46"/>
        <v>0</v>
      </c>
      <c r="W150" s="11"/>
      <c r="X150" s="9">
        <f t="shared" si="47"/>
        <v>0</v>
      </c>
      <c r="Y150" s="10"/>
      <c r="Z150" s="9">
        <f t="shared" si="48"/>
        <v>0</v>
      </c>
      <c r="AA150" s="11"/>
      <c r="AB150" s="9">
        <f t="shared" si="49"/>
        <v>0</v>
      </c>
      <c r="AC150" s="11"/>
      <c r="AD150" s="9">
        <f t="shared" si="50"/>
        <v>0</v>
      </c>
      <c r="AE150" s="11"/>
      <c r="AF150" s="9">
        <f t="shared" si="51"/>
        <v>0</v>
      </c>
      <c r="AG150" s="11"/>
      <c r="AH150" s="9">
        <f t="shared" si="56"/>
        <v>0</v>
      </c>
      <c r="AI150" s="11"/>
      <c r="AJ150" s="9">
        <f t="shared" si="52"/>
        <v>0</v>
      </c>
      <c r="AK150" s="11"/>
      <c r="AL150" s="9">
        <f t="shared" si="53"/>
        <v>0</v>
      </c>
      <c r="AM150" s="10"/>
      <c r="AN150" s="12">
        <f t="shared" si="54"/>
        <v>0</v>
      </c>
      <c r="AO150" s="13">
        <f t="shared" si="55"/>
        <v>452.67840000000007</v>
      </c>
    </row>
    <row r="151" spans="1:41" hidden="1" x14ac:dyDescent="0.25">
      <c r="A151" s="14" t="s">
        <v>136</v>
      </c>
      <c r="B151" s="15" t="s">
        <v>162</v>
      </c>
      <c r="C151" s="44" t="s">
        <v>29</v>
      </c>
      <c r="D151" s="56">
        <f t="shared" si="57"/>
        <v>10.840000000000002</v>
      </c>
      <c r="E151" s="70">
        <v>0</v>
      </c>
      <c r="F151" s="9">
        <f t="shared" si="38"/>
        <v>0</v>
      </c>
      <c r="G151" s="69">
        <v>0</v>
      </c>
      <c r="H151" s="9">
        <f t="shared" si="39"/>
        <v>0</v>
      </c>
      <c r="I151" s="10"/>
      <c r="J151" s="9">
        <f t="shared" si="40"/>
        <v>0</v>
      </c>
      <c r="K151" s="11"/>
      <c r="L151" s="9">
        <f t="shared" si="41"/>
        <v>0</v>
      </c>
      <c r="M151" s="10"/>
      <c r="N151" s="9">
        <f t="shared" si="42"/>
        <v>0</v>
      </c>
      <c r="O151" s="94">
        <v>1</v>
      </c>
      <c r="P151" s="9">
        <f t="shared" si="43"/>
        <v>12.574400000000001</v>
      </c>
      <c r="Q151" s="10"/>
      <c r="R151" s="9">
        <f t="shared" si="44"/>
        <v>0</v>
      </c>
      <c r="S151" s="10"/>
      <c r="T151" s="9">
        <f t="shared" si="45"/>
        <v>0</v>
      </c>
      <c r="U151" s="11"/>
      <c r="V151" s="9">
        <f t="shared" si="46"/>
        <v>0</v>
      </c>
      <c r="W151" s="11"/>
      <c r="X151" s="9">
        <f t="shared" si="47"/>
        <v>0</v>
      </c>
      <c r="Y151" s="10"/>
      <c r="Z151" s="9">
        <f t="shared" si="48"/>
        <v>0</v>
      </c>
      <c r="AA151" s="11"/>
      <c r="AB151" s="9">
        <f t="shared" si="49"/>
        <v>0</v>
      </c>
      <c r="AC151" s="11"/>
      <c r="AD151" s="9">
        <f t="shared" si="50"/>
        <v>0</v>
      </c>
      <c r="AE151" s="11"/>
      <c r="AF151" s="9">
        <f t="shared" si="51"/>
        <v>0</v>
      </c>
      <c r="AG151" s="11"/>
      <c r="AH151" s="9">
        <f t="shared" si="56"/>
        <v>0</v>
      </c>
      <c r="AI151" s="11"/>
      <c r="AJ151" s="9">
        <f t="shared" si="52"/>
        <v>0</v>
      </c>
      <c r="AK151" s="11"/>
      <c r="AL151" s="9">
        <f t="shared" si="53"/>
        <v>0</v>
      </c>
      <c r="AM151" s="10"/>
      <c r="AN151" s="12">
        <f t="shared" si="54"/>
        <v>0</v>
      </c>
      <c r="AO151" s="13">
        <f t="shared" si="55"/>
        <v>12.574400000000001</v>
      </c>
    </row>
    <row r="152" spans="1:41" x14ac:dyDescent="0.25">
      <c r="A152" s="14" t="s">
        <v>136</v>
      </c>
      <c r="B152" s="15" t="s">
        <v>163</v>
      </c>
      <c r="C152" s="44" t="s">
        <v>29</v>
      </c>
      <c r="D152" s="56">
        <f t="shared" si="57"/>
        <v>10.840000000000002</v>
      </c>
      <c r="E152" s="70">
        <v>0</v>
      </c>
      <c r="F152" s="9">
        <f t="shared" si="38"/>
        <v>0</v>
      </c>
      <c r="G152" s="69">
        <v>0</v>
      </c>
      <c r="H152" s="9">
        <f t="shared" si="39"/>
        <v>0</v>
      </c>
      <c r="I152" s="10"/>
      <c r="J152" s="9">
        <f t="shared" si="40"/>
        <v>0</v>
      </c>
      <c r="K152" s="11"/>
      <c r="L152" s="9">
        <f t="shared" si="41"/>
        <v>0</v>
      </c>
      <c r="M152" s="71">
        <f>3*12</f>
        <v>36</v>
      </c>
      <c r="N152" s="9">
        <f t="shared" si="42"/>
        <v>452.67840000000007</v>
      </c>
      <c r="O152" s="10"/>
      <c r="P152" s="9">
        <f t="shared" si="43"/>
        <v>0</v>
      </c>
      <c r="Q152" s="10"/>
      <c r="R152" s="9">
        <f t="shared" si="44"/>
        <v>0</v>
      </c>
      <c r="S152" s="10"/>
      <c r="T152" s="9">
        <f t="shared" si="45"/>
        <v>0</v>
      </c>
      <c r="U152" s="11"/>
      <c r="V152" s="9">
        <f t="shared" si="46"/>
        <v>0</v>
      </c>
      <c r="W152" s="11"/>
      <c r="X152" s="9">
        <f t="shared" si="47"/>
        <v>0</v>
      </c>
      <c r="Y152" s="10"/>
      <c r="Z152" s="9">
        <f t="shared" si="48"/>
        <v>0</v>
      </c>
      <c r="AA152" s="11"/>
      <c r="AB152" s="9">
        <f t="shared" si="49"/>
        <v>0</v>
      </c>
      <c r="AC152" s="11"/>
      <c r="AD152" s="9">
        <f t="shared" si="50"/>
        <v>0</v>
      </c>
      <c r="AE152" s="11"/>
      <c r="AF152" s="9">
        <f t="shared" si="51"/>
        <v>0</v>
      </c>
      <c r="AG152" s="11"/>
      <c r="AH152" s="9">
        <f t="shared" si="56"/>
        <v>0</v>
      </c>
      <c r="AI152" s="11"/>
      <c r="AJ152" s="9">
        <f t="shared" si="52"/>
        <v>0</v>
      </c>
      <c r="AK152" s="11"/>
      <c r="AL152" s="9">
        <f t="shared" si="53"/>
        <v>0</v>
      </c>
      <c r="AM152" s="10"/>
      <c r="AN152" s="12">
        <f t="shared" si="54"/>
        <v>0</v>
      </c>
      <c r="AO152" s="13">
        <f t="shared" si="55"/>
        <v>452.67840000000007</v>
      </c>
    </row>
    <row r="153" spans="1:41" x14ac:dyDescent="0.25">
      <c r="A153" s="14" t="s">
        <v>136</v>
      </c>
      <c r="B153" s="15" t="s">
        <v>164</v>
      </c>
      <c r="C153" s="44" t="s">
        <v>29</v>
      </c>
      <c r="D153" s="56">
        <f t="shared" si="57"/>
        <v>10.840000000000002</v>
      </c>
      <c r="E153" s="70">
        <v>0</v>
      </c>
      <c r="F153" s="9">
        <f t="shared" si="38"/>
        <v>0</v>
      </c>
      <c r="G153" s="69">
        <v>0</v>
      </c>
      <c r="H153" s="9">
        <f t="shared" si="39"/>
        <v>0</v>
      </c>
      <c r="I153" s="10"/>
      <c r="J153" s="9">
        <f t="shared" si="40"/>
        <v>0</v>
      </c>
      <c r="K153" s="11"/>
      <c r="L153" s="9">
        <f t="shared" si="41"/>
        <v>0</v>
      </c>
      <c r="M153" s="72">
        <f>3*12</f>
        <v>36</v>
      </c>
      <c r="N153" s="9">
        <f t="shared" si="42"/>
        <v>452.67840000000007</v>
      </c>
      <c r="O153" s="10"/>
      <c r="P153" s="9">
        <f t="shared" si="43"/>
        <v>0</v>
      </c>
      <c r="Q153" s="10"/>
      <c r="R153" s="9">
        <f t="shared" si="44"/>
        <v>0</v>
      </c>
      <c r="S153" s="10"/>
      <c r="T153" s="9">
        <f t="shared" si="45"/>
        <v>0</v>
      </c>
      <c r="U153" s="11"/>
      <c r="V153" s="9">
        <f t="shared" si="46"/>
        <v>0</v>
      </c>
      <c r="W153" s="11"/>
      <c r="X153" s="9">
        <f t="shared" si="47"/>
        <v>0</v>
      </c>
      <c r="Y153" s="10"/>
      <c r="Z153" s="9">
        <f t="shared" si="48"/>
        <v>0</v>
      </c>
      <c r="AA153" s="11"/>
      <c r="AB153" s="9">
        <f t="shared" si="49"/>
        <v>0</v>
      </c>
      <c r="AC153" s="11"/>
      <c r="AD153" s="9">
        <f t="shared" si="50"/>
        <v>0</v>
      </c>
      <c r="AE153" s="11"/>
      <c r="AF153" s="9">
        <f t="shared" si="51"/>
        <v>0</v>
      </c>
      <c r="AG153" s="11"/>
      <c r="AH153" s="9">
        <f t="shared" si="56"/>
        <v>0</v>
      </c>
      <c r="AI153" s="11"/>
      <c r="AJ153" s="9">
        <f t="shared" si="52"/>
        <v>0</v>
      </c>
      <c r="AK153" s="11"/>
      <c r="AL153" s="9">
        <f t="shared" si="53"/>
        <v>0</v>
      </c>
      <c r="AM153" s="10"/>
      <c r="AN153" s="12">
        <f t="shared" si="54"/>
        <v>0</v>
      </c>
      <c r="AO153" s="13">
        <f t="shared" si="55"/>
        <v>452.67840000000007</v>
      </c>
    </row>
    <row r="154" spans="1:41" hidden="1" x14ac:dyDescent="0.25">
      <c r="A154" s="14" t="s">
        <v>136</v>
      </c>
      <c r="B154" s="15" t="s">
        <v>165</v>
      </c>
      <c r="C154" s="44" t="s">
        <v>29</v>
      </c>
      <c r="D154" s="56">
        <f t="shared" si="57"/>
        <v>10.840000000000002</v>
      </c>
      <c r="E154" s="70">
        <v>0</v>
      </c>
      <c r="F154" s="9">
        <f t="shared" si="38"/>
        <v>0</v>
      </c>
      <c r="G154" s="69">
        <v>0</v>
      </c>
      <c r="H154" s="9">
        <f t="shared" si="39"/>
        <v>0</v>
      </c>
      <c r="I154" s="10"/>
      <c r="J154" s="9">
        <f t="shared" si="40"/>
        <v>0</v>
      </c>
      <c r="K154" s="11"/>
      <c r="L154" s="9">
        <f t="shared" si="41"/>
        <v>0</v>
      </c>
      <c r="M154" s="10"/>
      <c r="N154" s="9">
        <f t="shared" si="42"/>
        <v>0</v>
      </c>
      <c r="O154" s="10"/>
      <c r="P154" s="9">
        <f t="shared" si="43"/>
        <v>0</v>
      </c>
      <c r="Q154" s="10"/>
      <c r="R154" s="9">
        <f t="shared" si="44"/>
        <v>0</v>
      </c>
      <c r="S154" s="10"/>
      <c r="T154" s="9">
        <f t="shared" si="45"/>
        <v>0</v>
      </c>
      <c r="U154" s="11"/>
      <c r="V154" s="9">
        <f t="shared" si="46"/>
        <v>0</v>
      </c>
      <c r="W154" s="11"/>
      <c r="X154" s="9">
        <f t="shared" si="47"/>
        <v>0</v>
      </c>
      <c r="Y154" s="10"/>
      <c r="Z154" s="9">
        <f t="shared" si="48"/>
        <v>0</v>
      </c>
      <c r="AA154" s="11"/>
      <c r="AB154" s="9">
        <f t="shared" si="49"/>
        <v>0</v>
      </c>
      <c r="AC154" s="11"/>
      <c r="AD154" s="9">
        <f t="shared" si="50"/>
        <v>0</v>
      </c>
      <c r="AE154" s="11"/>
      <c r="AF154" s="9">
        <f t="shared" si="51"/>
        <v>0</v>
      </c>
      <c r="AG154" s="11"/>
      <c r="AH154" s="9">
        <f t="shared" si="56"/>
        <v>0</v>
      </c>
      <c r="AI154" s="11"/>
      <c r="AJ154" s="9">
        <f t="shared" si="52"/>
        <v>0</v>
      </c>
      <c r="AK154" s="11"/>
      <c r="AL154" s="9">
        <f t="shared" si="53"/>
        <v>0</v>
      </c>
      <c r="AM154" s="10"/>
      <c r="AN154" s="12">
        <f t="shared" si="54"/>
        <v>0</v>
      </c>
      <c r="AO154" s="13">
        <f t="shared" si="55"/>
        <v>0</v>
      </c>
    </row>
    <row r="155" spans="1:41" x14ac:dyDescent="0.25">
      <c r="A155" s="14" t="s">
        <v>136</v>
      </c>
      <c r="B155" s="15" t="s">
        <v>166</v>
      </c>
      <c r="C155" s="44" t="s">
        <v>29</v>
      </c>
      <c r="D155" s="56">
        <f t="shared" si="57"/>
        <v>10.840000000000002</v>
      </c>
      <c r="E155" s="70">
        <v>0</v>
      </c>
      <c r="F155" s="9">
        <f t="shared" si="38"/>
        <v>0</v>
      </c>
      <c r="G155" s="69">
        <v>0</v>
      </c>
      <c r="H155" s="9">
        <f t="shared" si="39"/>
        <v>0</v>
      </c>
      <c r="I155" s="10"/>
      <c r="J155" s="9">
        <f t="shared" si="40"/>
        <v>0</v>
      </c>
      <c r="K155" s="11"/>
      <c r="L155" s="9">
        <f t="shared" si="41"/>
        <v>0</v>
      </c>
      <c r="M155" s="72">
        <f>2*12</f>
        <v>24</v>
      </c>
      <c r="N155" s="9">
        <f t="shared" si="42"/>
        <v>301.78559999999999</v>
      </c>
      <c r="O155" s="10"/>
      <c r="P155" s="9">
        <f t="shared" si="43"/>
        <v>0</v>
      </c>
      <c r="Q155" s="10"/>
      <c r="R155" s="9">
        <f t="shared" si="44"/>
        <v>0</v>
      </c>
      <c r="S155" s="10"/>
      <c r="T155" s="9">
        <f t="shared" si="45"/>
        <v>0</v>
      </c>
      <c r="U155" s="11"/>
      <c r="V155" s="9">
        <f t="shared" si="46"/>
        <v>0</v>
      </c>
      <c r="W155" s="11"/>
      <c r="X155" s="9">
        <f t="shared" si="47"/>
        <v>0</v>
      </c>
      <c r="Y155" s="10"/>
      <c r="Z155" s="9">
        <f t="shared" si="48"/>
        <v>0</v>
      </c>
      <c r="AA155" s="11"/>
      <c r="AB155" s="9">
        <f t="shared" si="49"/>
        <v>0</v>
      </c>
      <c r="AC155" s="11"/>
      <c r="AD155" s="9">
        <f t="shared" si="50"/>
        <v>0</v>
      </c>
      <c r="AE155" s="11"/>
      <c r="AF155" s="9">
        <f t="shared" si="51"/>
        <v>0</v>
      </c>
      <c r="AG155" s="11"/>
      <c r="AH155" s="9">
        <f t="shared" si="56"/>
        <v>0</v>
      </c>
      <c r="AI155" s="11"/>
      <c r="AJ155" s="9">
        <f t="shared" si="52"/>
        <v>0</v>
      </c>
      <c r="AK155" s="11"/>
      <c r="AL155" s="9">
        <f t="shared" si="53"/>
        <v>0</v>
      </c>
      <c r="AM155" s="10"/>
      <c r="AN155" s="12">
        <f t="shared" si="54"/>
        <v>0</v>
      </c>
      <c r="AO155" s="13">
        <f t="shared" si="55"/>
        <v>301.78559999999999</v>
      </c>
    </row>
    <row r="156" spans="1:41" x14ac:dyDescent="0.25">
      <c r="A156" s="14" t="s">
        <v>136</v>
      </c>
      <c r="B156" s="15" t="s">
        <v>167</v>
      </c>
      <c r="C156" s="44" t="s">
        <v>29</v>
      </c>
      <c r="D156" s="56">
        <f>188.52/12</f>
        <v>15.71</v>
      </c>
      <c r="E156" s="70">
        <v>0</v>
      </c>
      <c r="F156" s="9">
        <f t="shared" si="38"/>
        <v>0</v>
      </c>
      <c r="G156" s="69">
        <v>0</v>
      </c>
      <c r="H156" s="9">
        <f t="shared" si="39"/>
        <v>0</v>
      </c>
      <c r="I156" s="10"/>
      <c r="J156" s="9">
        <f t="shared" si="40"/>
        <v>0</v>
      </c>
      <c r="K156" s="11"/>
      <c r="L156" s="9">
        <f t="shared" si="41"/>
        <v>0</v>
      </c>
      <c r="M156" s="72">
        <f>2*12</f>
        <v>24</v>
      </c>
      <c r="N156" s="9">
        <f t="shared" si="42"/>
        <v>437.3664</v>
      </c>
      <c r="O156" s="10"/>
      <c r="P156" s="9">
        <f t="shared" si="43"/>
        <v>0</v>
      </c>
      <c r="Q156" s="10"/>
      <c r="R156" s="9">
        <f t="shared" si="44"/>
        <v>0</v>
      </c>
      <c r="S156" s="10"/>
      <c r="T156" s="9">
        <f t="shared" si="45"/>
        <v>0</v>
      </c>
      <c r="U156" s="11"/>
      <c r="V156" s="9">
        <f t="shared" si="46"/>
        <v>0</v>
      </c>
      <c r="W156" s="11"/>
      <c r="X156" s="9">
        <f t="shared" si="47"/>
        <v>0</v>
      </c>
      <c r="Y156" s="10"/>
      <c r="Z156" s="9">
        <f t="shared" si="48"/>
        <v>0</v>
      </c>
      <c r="AA156" s="11"/>
      <c r="AB156" s="9">
        <f t="shared" si="49"/>
        <v>0</v>
      </c>
      <c r="AC156" s="11"/>
      <c r="AD156" s="9">
        <f t="shared" si="50"/>
        <v>0</v>
      </c>
      <c r="AE156" s="11"/>
      <c r="AF156" s="9">
        <f t="shared" si="51"/>
        <v>0</v>
      </c>
      <c r="AG156" s="11"/>
      <c r="AH156" s="9">
        <f t="shared" si="56"/>
        <v>0</v>
      </c>
      <c r="AI156" s="11"/>
      <c r="AJ156" s="9">
        <f t="shared" si="52"/>
        <v>0</v>
      </c>
      <c r="AK156" s="11"/>
      <c r="AL156" s="9">
        <f t="shared" si="53"/>
        <v>0</v>
      </c>
      <c r="AM156" s="10"/>
      <c r="AN156" s="12">
        <f t="shared" si="54"/>
        <v>0</v>
      </c>
      <c r="AO156" s="13">
        <f t="shared" si="55"/>
        <v>437.3664</v>
      </c>
    </row>
    <row r="157" spans="1:41" ht="14.25" customHeight="1" x14ac:dyDescent="0.25">
      <c r="A157" s="14" t="s">
        <v>136</v>
      </c>
      <c r="B157" s="15" t="s">
        <v>168</v>
      </c>
      <c r="C157" s="44" t="s">
        <v>29</v>
      </c>
      <c r="D157" s="56">
        <f>188.52/12</f>
        <v>15.71</v>
      </c>
      <c r="E157" s="70">
        <v>0</v>
      </c>
      <c r="F157" s="9">
        <f t="shared" si="38"/>
        <v>0</v>
      </c>
      <c r="G157" s="69">
        <v>0</v>
      </c>
      <c r="H157" s="9">
        <f t="shared" si="39"/>
        <v>0</v>
      </c>
      <c r="I157" s="10"/>
      <c r="J157" s="9">
        <f t="shared" si="40"/>
        <v>0</v>
      </c>
      <c r="K157" s="11"/>
      <c r="L157" s="9">
        <f t="shared" si="41"/>
        <v>0</v>
      </c>
      <c r="M157" s="72">
        <f>2*12</f>
        <v>24</v>
      </c>
      <c r="N157" s="9">
        <f t="shared" si="42"/>
        <v>437.3664</v>
      </c>
      <c r="O157" s="10"/>
      <c r="P157" s="9">
        <f t="shared" si="43"/>
        <v>0</v>
      </c>
      <c r="Q157" s="10"/>
      <c r="R157" s="9">
        <f t="shared" si="44"/>
        <v>0</v>
      </c>
      <c r="S157" s="10"/>
      <c r="T157" s="9">
        <f t="shared" si="45"/>
        <v>0</v>
      </c>
      <c r="U157" s="11"/>
      <c r="V157" s="9">
        <f t="shared" si="46"/>
        <v>0</v>
      </c>
      <c r="W157" s="11"/>
      <c r="X157" s="9">
        <f t="shared" si="47"/>
        <v>0</v>
      </c>
      <c r="Y157" s="10"/>
      <c r="Z157" s="9">
        <f t="shared" si="48"/>
        <v>0</v>
      </c>
      <c r="AA157" s="11"/>
      <c r="AB157" s="9">
        <f t="shared" si="49"/>
        <v>0</v>
      </c>
      <c r="AC157" s="11"/>
      <c r="AD157" s="9">
        <f t="shared" si="50"/>
        <v>0</v>
      </c>
      <c r="AE157" s="11"/>
      <c r="AF157" s="9">
        <f t="shared" si="51"/>
        <v>0</v>
      </c>
      <c r="AG157" s="11"/>
      <c r="AH157" s="9">
        <f t="shared" si="56"/>
        <v>0</v>
      </c>
      <c r="AI157" s="11"/>
      <c r="AJ157" s="9">
        <f t="shared" si="52"/>
        <v>0</v>
      </c>
      <c r="AK157" s="11"/>
      <c r="AL157" s="9">
        <f t="shared" si="53"/>
        <v>0</v>
      </c>
      <c r="AM157" s="86">
        <v>24</v>
      </c>
      <c r="AN157" s="12">
        <f t="shared" si="54"/>
        <v>437.3664</v>
      </c>
      <c r="AO157" s="13">
        <f t="shared" si="55"/>
        <v>874.7328</v>
      </c>
    </row>
    <row r="158" spans="1:41" x14ac:dyDescent="0.25">
      <c r="A158" s="14" t="s">
        <v>136</v>
      </c>
      <c r="B158" s="15" t="s">
        <v>169</v>
      </c>
      <c r="C158" s="44" t="s">
        <v>29</v>
      </c>
      <c r="D158" s="56">
        <f>188.52/12</f>
        <v>15.71</v>
      </c>
      <c r="E158" s="70">
        <v>0</v>
      </c>
      <c r="F158" s="9">
        <f t="shared" si="38"/>
        <v>0</v>
      </c>
      <c r="G158" s="69">
        <v>0</v>
      </c>
      <c r="H158" s="9">
        <f t="shared" si="39"/>
        <v>0</v>
      </c>
      <c r="I158" s="10"/>
      <c r="J158" s="9">
        <f t="shared" si="40"/>
        <v>0</v>
      </c>
      <c r="K158" s="11"/>
      <c r="L158" s="9">
        <f t="shared" si="41"/>
        <v>0</v>
      </c>
      <c r="M158" s="71">
        <f>2*12</f>
        <v>24</v>
      </c>
      <c r="N158" s="9">
        <f t="shared" si="42"/>
        <v>437.3664</v>
      </c>
      <c r="O158" s="10"/>
      <c r="P158" s="9">
        <f t="shared" si="43"/>
        <v>0</v>
      </c>
      <c r="Q158" s="10"/>
      <c r="R158" s="9">
        <f t="shared" si="44"/>
        <v>0</v>
      </c>
      <c r="S158" s="10"/>
      <c r="T158" s="9">
        <f t="shared" si="45"/>
        <v>0</v>
      </c>
      <c r="U158" s="11"/>
      <c r="V158" s="9">
        <f t="shared" si="46"/>
        <v>0</v>
      </c>
      <c r="W158" s="11"/>
      <c r="X158" s="9">
        <f t="shared" si="47"/>
        <v>0</v>
      </c>
      <c r="Y158" s="10"/>
      <c r="Z158" s="9">
        <f t="shared" si="48"/>
        <v>0</v>
      </c>
      <c r="AA158" s="11"/>
      <c r="AB158" s="9">
        <f t="shared" si="49"/>
        <v>0</v>
      </c>
      <c r="AC158" s="11"/>
      <c r="AD158" s="9">
        <f t="shared" si="50"/>
        <v>0</v>
      </c>
      <c r="AE158" s="11"/>
      <c r="AF158" s="9">
        <f t="shared" si="51"/>
        <v>0</v>
      </c>
      <c r="AG158" s="11"/>
      <c r="AH158" s="9">
        <f t="shared" si="56"/>
        <v>0</v>
      </c>
      <c r="AI158" s="11"/>
      <c r="AJ158" s="9">
        <f t="shared" si="52"/>
        <v>0</v>
      </c>
      <c r="AK158" s="11"/>
      <c r="AL158" s="9">
        <f t="shared" si="53"/>
        <v>0</v>
      </c>
      <c r="AM158" s="10"/>
      <c r="AN158" s="12">
        <f t="shared" si="54"/>
        <v>0</v>
      </c>
      <c r="AO158" s="13">
        <f t="shared" si="55"/>
        <v>437.3664</v>
      </c>
    </row>
    <row r="159" spans="1:41" x14ac:dyDescent="0.25">
      <c r="A159" s="14" t="s">
        <v>136</v>
      </c>
      <c r="B159" s="15" t="s">
        <v>170</v>
      </c>
      <c r="C159" s="44" t="s">
        <v>29</v>
      </c>
      <c r="D159" s="56">
        <f>188.52/12</f>
        <v>15.71</v>
      </c>
      <c r="E159" s="70">
        <v>0</v>
      </c>
      <c r="F159" s="9">
        <f t="shared" si="38"/>
        <v>0</v>
      </c>
      <c r="G159" s="69">
        <v>0</v>
      </c>
      <c r="H159" s="9">
        <f t="shared" si="39"/>
        <v>0</v>
      </c>
      <c r="I159" s="10"/>
      <c r="J159" s="9">
        <f t="shared" si="40"/>
        <v>0</v>
      </c>
      <c r="K159" s="11"/>
      <c r="L159" s="9">
        <f t="shared" si="41"/>
        <v>0</v>
      </c>
      <c r="M159" s="71">
        <f>2*12</f>
        <v>24</v>
      </c>
      <c r="N159" s="9">
        <f t="shared" si="42"/>
        <v>437.3664</v>
      </c>
      <c r="O159" s="10"/>
      <c r="P159" s="9">
        <f t="shared" si="43"/>
        <v>0</v>
      </c>
      <c r="Q159" s="10"/>
      <c r="R159" s="9">
        <f t="shared" si="44"/>
        <v>0</v>
      </c>
      <c r="S159" s="10"/>
      <c r="T159" s="9">
        <f t="shared" si="45"/>
        <v>0</v>
      </c>
      <c r="U159" s="11"/>
      <c r="V159" s="9">
        <f t="shared" si="46"/>
        <v>0</v>
      </c>
      <c r="W159" s="11"/>
      <c r="X159" s="9">
        <f t="shared" si="47"/>
        <v>0</v>
      </c>
      <c r="Y159" s="10"/>
      <c r="Z159" s="9">
        <f t="shared" si="48"/>
        <v>0</v>
      </c>
      <c r="AA159" s="11"/>
      <c r="AB159" s="9">
        <f t="shared" si="49"/>
        <v>0</v>
      </c>
      <c r="AC159" s="11"/>
      <c r="AD159" s="9">
        <f t="shared" si="50"/>
        <v>0</v>
      </c>
      <c r="AE159" s="11"/>
      <c r="AF159" s="9">
        <f t="shared" si="51"/>
        <v>0</v>
      </c>
      <c r="AG159" s="11"/>
      <c r="AH159" s="9">
        <f t="shared" si="56"/>
        <v>0</v>
      </c>
      <c r="AI159" s="11"/>
      <c r="AJ159" s="9">
        <f t="shared" si="52"/>
        <v>0</v>
      </c>
      <c r="AK159" s="11"/>
      <c r="AL159" s="9">
        <f t="shared" si="53"/>
        <v>0</v>
      </c>
      <c r="AM159" s="10"/>
      <c r="AN159" s="12">
        <f t="shared" si="54"/>
        <v>0</v>
      </c>
      <c r="AO159" s="13">
        <f t="shared" si="55"/>
        <v>437.3664</v>
      </c>
    </row>
    <row r="160" spans="1:41" hidden="1" x14ac:dyDescent="0.25">
      <c r="A160" s="14" t="s">
        <v>136</v>
      </c>
      <c r="B160" s="15" t="s">
        <v>171</v>
      </c>
      <c r="C160" s="44" t="s">
        <v>29</v>
      </c>
      <c r="D160" s="56">
        <f>140.16/12</f>
        <v>11.68</v>
      </c>
      <c r="E160" s="70">
        <v>0</v>
      </c>
      <c r="F160" s="9">
        <f t="shared" si="38"/>
        <v>0</v>
      </c>
      <c r="G160" s="69">
        <v>0</v>
      </c>
      <c r="H160" s="9">
        <f t="shared" si="39"/>
        <v>0</v>
      </c>
      <c r="I160" s="10"/>
      <c r="J160" s="9">
        <f t="shared" si="40"/>
        <v>0</v>
      </c>
      <c r="K160" s="11"/>
      <c r="L160" s="9">
        <f t="shared" si="41"/>
        <v>0</v>
      </c>
      <c r="M160" s="10"/>
      <c r="N160" s="9">
        <f t="shared" si="42"/>
        <v>0</v>
      </c>
      <c r="O160" s="10"/>
      <c r="P160" s="9">
        <f t="shared" si="43"/>
        <v>0</v>
      </c>
      <c r="Q160" s="10"/>
      <c r="R160" s="9">
        <f t="shared" si="44"/>
        <v>0</v>
      </c>
      <c r="S160" s="10"/>
      <c r="T160" s="9">
        <f t="shared" si="45"/>
        <v>0</v>
      </c>
      <c r="U160" s="11"/>
      <c r="V160" s="9">
        <f t="shared" si="46"/>
        <v>0</v>
      </c>
      <c r="W160" s="11"/>
      <c r="X160" s="9">
        <f t="shared" si="47"/>
        <v>0</v>
      </c>
      <c r="Y160" s="10"/>
      <c r="Z160" s="9">
        <f t="shared" si="48"/>
        <v>0</v>
      </c>
      <c r="AA160" s="11"/>
      <c r="AB160" s="9">
        <f t="shared" si="49"/>
        <v>0</v>
      </c>
      <c r="AC160" s="11"/>
      <c r="AD160" s="9">
        <f t="shared" si="50"/>
        <v>0</v>
      </c>
      <c r="AE160" s="11"/>
      <c r="AF160" s="9">
        <f t="shared" si="51"/>
        <v>0</v>
      </c>
      <c r="AG160" s="11"/>
      <c r="AH160" s="9">
        <f t="shared" si="56"/>
        <v>0</v>
      </c>
      <c r="AI160" s="11"/>
      <c r="AJ160" s="9">
        <f t="shared" si="52"/>
        <v>0</v>
      </c>
      <c r="AK160" s="11"/>
      <c r="AL160" s="9">
        <f t="shared" si="53"/>
        <v>0</v>
      </c>
      <c r="AM160" s="10"/>
      <c r="AN160" s="12">
        <f t="shared" si="54"/>
        <v>0</v>
      </c>
      <c r="AO160" s="13">
        <f t="shared" si="55"/>
        <v>0</v>
      </c>
    </row>
    <row r="161" spans="1:41" hidden="1" x14ac:dyDescent="0.25">
      <c r="A161" s="14" t="s">
        <v>136</v>
      </c>
      <c r="B161" s="15" t="s">
        <v>172</v>
      </c>
      <c r="C161" s="44" t="s">
        <v>29</v>
      </c>
      <c r="D161" s="56">
        <f>140.16/12</f>
        <v>11.68</v>
      </c>
      <c r="E161" s="70">
        <v>0</v>
      </c>
      <c r="F161" s="9">
        <f t="shared" si="38"/>
        <v>0</v>
      </c>
      <c r="G161" s="69">
        <v>0</v>
      </c>
      <c r="H161" s="9">
        <f t="shared" si="39"/>
        <v>0</v>
      </c>
      <c r="I161" s="10"/>
      <c r="J161" s="9">
        <f t="shared" si="40"/>
        <v>0</v>
      </c>
      <c r="K161" s="11"/>
      <c r="L161" s="9">
        <f t="shared" si="41"/>
        <v>0</v>
      </c>
      <c r="M161" s="10"/>
      <c r="N161" s="9">
        <f t="shared" si="42"/>
        <v>0</v>
      </c>
      <c r="O161" s="10"/>
      <c r="P161" s="9">
        <f t="shared" si="43"/>
        <v>0</v>
      </c>
      <c r="Q161" s="10"/>
      <c r="R161" s="9">
        <f t="shared" si="44"/>
        <v>0</v>
      </c>
      <c r="S161" s="10"/>
      <c r="T161" s="9">
        <f t="shared" si="45"/>
        <v>0</v>
      </c>
      <c r="U161" s="11"/>
      <c r="V161" s="9">
        <f t="shared" si="46"/>
        <v>0</v>
      </c>
      <c r="W161" s="11"/>
      <c r="X161" s="9">
        <f t="shared" si="47"/>
        <v>0</v>
      </c>
      <c r="Y161" s="10"/>
      <c r="Z161" s="9">
        <f t="shared" si="48"/>
        <v>0</v>
      </c>
      <c r="AA161" s="11"/>
      <c r="AB161" s="9">
        <f t="shared" si="49"/>
        <v>0</v>
      </c>
      <c r="AC161" s="11"/>
      <c r="AD161" s="9">
        <f t="shared" si="50"/>
        <v>0</v>
      </c>
      <c r="AE161" s="11"/>
      <c r="AF161" s="9">
        <f t="shared" si="51"/>
        <v>0</v>
      </c>
      <c r="AG161" s="11"/>
      <c r="AH161" s="9">
        <f t="shared" si="56"/>
        <v>0</v>
      </c>
      <c r="AI161" s="11"/>
      <c r="AJ161" s="9">
        <f t="shared" si="52"/>
        <v>0</v>
      </c>
      <c r="AK161" s="11"/>
      <c r="AL161" s="9">
        <f t="shared" si="53"/>
        <v>0</v>
      </c>
      <c r="AM161" s="10"/>
      <c r="AN161" s="12">
        <f t="shared" si="54"/>
        <v>0</v>
      </c>
      <c r="AO161" s="13">
        <f t="shared" si="55"/>
        <v>0</v>
      </c>
    </row>
    <row r="162" spans="1:41" hidden="1" x14ac:dyDescent="0.25">
      <c r="A162" s="14" t="s">
        <v>136</v>
      </c>
      <c r="B162" s="15" t="s">
        <v>173</v>
      </c>
      <c r="C162" s="44" t="s">
        <v>29</v>
      </c>
      <c r="D162" s="56">
        <f>140.16/12</f>
        <v>11.68</v>
      </c>
      <c r="E162" s="70">
        <v>0</v>
      </c>
      <c r="F162" s="9">
        <f t="shared" si="38"/>
        <v>0</v>
      </c>
      <c r="G162" s="69">
        <v>0</v>
      </c>
      <c r="H162" s="9">
        <f t="shared" si="39"/>
        <v>0</v>
      </c>
      <c r="I162" s="10"/>
      <c r="J162" s="9">
        <f t="shared" si="40"/>
        <v>0</v>
      </c>
      <c r="K162" s="11"/>
      <c r="L162" s="9">
        <f t="shared" si="41"/>
        <v>0</v>
      </c>
      <c r="M162" s="10"/>
      <c r="N162" s="9">
        <f t="shared" si="42"/>
        <v>0</v>
      </c>
      <c r="O162" s="10"/>
      <c r="P162" s="9">
        <f t="shared" si="43"/>
        <v>0</v>
      </c>
      <c r="Q162" s="10"/>
      <c r="R162" s="9">
        <f t="shared" si="44"/>
        <v>0</v>
      </c>
      <c r="S162" s="10"/>
      <c r="T162" s="9">
        <f t="shared" si="45"/>
        <v>0</v>
      </c>
      <c r="U162" s="11"/>
      <c r="V162" s="9">
        <f t="shared" si="46"/>
        <v>0</v>
      </c>
      <c r="W162" s="11"/>
      <c r="X162" s="9">
        <f t="shared" si="47"/>
        <v>0</v>
      </c>
      <c r="Y162" s="10"/>
      <c r="Z162" s="9">
        <f t="shared" si="48"/>
        <v>0</v>
      </c>
      <c r="AA162" s="11"/>
      <c r="AB162" s="9">
        <f t="shared" si="49"/>
        <v>0</v>
      </c>
      <c r="AC162" s="11"/>
      <c r="AD162" s="9">
        <f t="shared" si="50"/>
        <v>0</v>
      </c>
      <c r="AE162" s="11"/>
      <c r="AF162" s="9">
        <f t="shared" si="51"/>
        <v>0</v>
      </c>
      <c r="AG162" s="11"/>
      <c r="AH162" s="9">
        <f t="shared" si="56"/>
        <v>0</v>
      </c>
      <c r="AI162" s="11"/>
      <c r="AJ162" s="9">
        <f t="shared" si="52"/>
        <v>0</v>
      </c>
      <c r="AK162" s="11"/>
      <c r="AL162" s="9">
        <f t="shared" si="53"/>
        <v>0</v>
      </c>
      <c r="AM162" s="10"/>
      <c r="AN162" s="12">
        <f t="shared" si="54"/>
        <v>0</v>
      </c>
      <c r="AO162" s="13">
        <f t="shared" si="55"/>
        <v>0</v>
      </c>
    </row>
    <row r="163" spans="1:41" hidden="1" x14ac:dyDescent="0.25">
      <c r="A163" s="14" t="s">
        <v>136</v>
      </c>
      <c r="B163" s="15" t="s">
        <v>174</v>
      </c>
      <c r="C163" s="44" t="s">
        <v>29</v>
      </c>
      <c r="D163" s="56">
        <f>140.16/12</f>
        <v>11.68</v>
      </c>
      <c r="E163" s="70">
        <v>0</v>
      </c>
      <c r="F163" s="9">
        <f t="shared" si="38"/>
        <v>0</v>
      </c>
      <c r="G163" s="69">
        <v>0</v>
      </c>
      <c r="H163" s="9">
        <f t="shared" si="39"/>
        <v>0</v>
      </c>
      <c r="I163" s="10"/>
      <c r="J163" s="9">
        <f t="shared" si="40"/>
        <v>0</v>
      </c>
      <c r="K163" s="11"/>
      <c r="L163" s="9">
        <f t="shared" si="41"/>
        <v>0</v>
      </c>
      <c r="M163" s="10"/>
      <c r="N163" s="9">
        <f t="shared" si="42"/>
        <v>0</v>
      </c>
      <c r="O163" s="10"/>
      <c r="P163" s="9">
        <f t="shared" si="43"/>
        <v>0</v>
      </c>
      <c r="Q163" s="10"/>
      <c r="R163" s="9">
        <f t="shared" si="44"/>
        <v>0</v>
      </c>
      <c r="S163" s="10"/>
      <c r="T163" s="9">
        <f t="shared" si="45"/>
        <v>0</v>
      </c>
      <c r="U163" s="11"/>
      <c r="V163" s="9">
        <f t="shared" si="46"/>
        <v>0</v>
      </c>
      <c r="W163" s="11"/>
      <c r="X163" s="9">
        <f t="shared" si="47"/>
        <v>0</v>
      </c>
      <c r="Y163" s="10"/>
      <c r="Z163" s="9">
        <f t="shared" si="48"/>
        <v>0</v>
      </c>
      <c r="AA163" s="11"/>
      <c r="AB163" s="9">
        <f t="shared" si="49"/>
        <v>0</v>
      </c>
      <c r="AC163" s="11"/>
      <c r="AD163" s="9">
        <f t="shared" si="50"/>
        <v>0</v>
      </c>
      <c r="AE163" s="11"/>
      <c r="AF163" s="9">
        <f t="shared" si="51"/>
        <v>0</v>
      </c>
      <c r="AG163" s="11"/>
      <c r="AH163" s="9">
        <f t="shared" si="56"/>
        <v>0</v>
      </c>
      <c r="AI163" s="11"/>
      <c r="AJ163" s="9">
        <f t="shared" si="52"/>
        <v>0</v>
      </c>
      <c r="AK163" s="11"/>
      <c r="AL163" s="9">
        <f t="shared" si="53"/>
        <v>0</v>
      </c>
      <c r="AM163" s="10"/>
      <c r="AN163" s="12">
        <f t="shared" si="54"/>
        <v>0</v>
      </c>
      <c r="AO163" s="13">
        <f t="shared" si="55"/>
        <v>0</v>
      </c>
    </row>
    <row r="164" spans="1:41" hidden="1" x14ac:dyDescent="0.25">
      <c r="A164" s="14" t="s">
        <v>136</v>
      </c>
      <c r="B164" s="15" t="s">
        <v>175</v>
      </c>
      <c r="C164" s="44" t="s">
        <v>29</v>
      </c>
      <c r="D164" s="56">
        <f>505.34/12</f>
        <v>42.111666666666665</v>
      </c>
      <c r="E164" s="70">
        <v>0</v>
      </c>
      <c r="F164" s="9">
        <f t="shared" si="38"/>
        <v>0</v>
      </c>
      <c r="G164" s="69">
        <v>0</v>
      </c>
      <c r="H164" s="9">
        <f t="shared" si="39"/>
        <v>0</v>
      </c>
      <c r="I164" s="10"/>
      <c r="J164" s="9">
        <f t="shared" si="40"/>
        <v>0</v>
      </c>
      <c r="K164" s="11"/>
      <c r="L164" s="9">
        <f t="shared" si="41"/>
        <v>0</v>
      </c>
      <c r="M164" s="10"/>
      <c r="N164" s="9">
        <f t="shared" si="42"/>
        <v>0</v>
      </c>
      <c r="O164" s="10"/>
      <c r="P164" s="9">
        <f t="shared" si="43"/>
        <v>0</v>
      </c>
      <c r="Q164" s="10"/>
      <c r="R164" s="9">
        <f t="shared" si="44"/>
        <v>0</v>
      </c>
      <c r="S164" s="10"/>
      <c r="T164" s="9">
        <f t="shared" si="45"/>
        <v>0</v>
      </c>
      <c r="U164" s="11"/>
      <c r="V164" s="9">
        <f t="shared" si="46"/>
        <v>0</v>
      </c>
      <c r="W164" s="11"/>
      <c r="X164" s="9">
        <f t="shared" si="47"/>
        <v>0</v>
      </c>
      <c r="Y164" s="10"/>
      <c r="Z164" s="9">
        <f t="shared" si="48"/>
        <v>0</v>
      </c>
      <c r="AA164" s="11"/>
      <c r="AB164" s="9">
        <f t="shared" si="49"/>
        <v>0</v>
      </c>
      <c r="AC164" s="11"/>
      <c r="AD164" s="9">
        <f t="shared" si="50"/>
        <v>0</v>
      </c>
      <c r="AE164" s="11"/>
      <c r="AF164" s="9">
        <f t="shared" si="51"/>
        <v>0</v>
      </c>
      <c r="AG164" s="11"/>
      <c r="AH164" s="9">
        <f t="shared" si="56"/>
        <v>0</v>
      </c>
      <c r="AI164" s="11"/>
      <c r="AJ164" s="9">
        <f t="shared" si="52"/>
        <v>0</v>
      </c>
      <c r="AK164" s="11"/>
      <c r="AL164" s="9">
        <f t="shared" si="53"/>
        <v>0</v>
      </c>
      <c r="AM164" s="10"/>
      <c r="AN164" s="12">
        <f t="shared" si="54"/>
        <v>0</v>
      </c>
      <c r="AO164" s="13">
        <f t="shared" si="55"/>
        <v>0</v>
      </c>
    </row>
    <row r="165" spans="1:41" hidden="1" x14ac:dyDescent="0.25">
      <c r="A165" s="14" t="s">
        <v>136</v>
      </c>
      <c r="B165" s="15" t="s">
        <v>176</v>
      </c>
      <c r="C165" s="44" t="s">
        <v>29</v>
      </c>
      <c r="D165" s="56">
        <f t="shared" ref="D165" si="58">140.88/12</f>
        <v>11.74</v>
      </c>
      <c r="E165" s="70">
        <v>0</v>
      </c>
      <c r="F165" s="9">
        <f t="shared" si="38"/>
        <v>0</v>
      </c>
      <c r="G165" s="69">
        <v>0</v>
      </c>
      <c r="H165" s="9">
        <f t="shared" si="39"/>
        <v>0</v>
      </c>
      <c r="I165" s="10"/>
      <c r="J165" s="9">
        <f t="shared" si="40"/>
        <v>0</v>
      </c>
      <c r="K165" s="11"/>
      <c r="L165" s="9">
        <f t="shared" si="41"/>
        <v>0</v>
      </c>
      <c r="M165" s="11"/>
      <c r="N165" s="9">
        <f t="shared" si="42"/>
        <v>0</v>
      </c>
      <c r="O165" s="10"/>
      <c r="P165" s="9">
        <f t="shared" si="43"/>
        <v>0</v>
      </c>
      <c r="Q165" s="10"/>
      <c r="R165" s="9">
        <f t="shared" si="44"/>
        <v>0</v>
      </c>
      <c r="S165" s="10"/>
      <c r="T165" s="9">
        <f t="shared" si="45"/>
        <v>0</v>
      </c>
      <c r="U165" s="11"/>
      <c r="V165" s="9">
        <f t="shared" si="46"/>
        <v>0</v>
      </c>
      <c r="W165" s="11"/>
      <c r="X165" s="9">
        <f t="shared" si="47"/>
        <v>0</v>
      </c>
      <c r="Y165" s="10"/>
      <c r="Z165" s="9">
        <f t="shared" si="48"/>
        <v>0</v>
      </c>
      <c r="AA165" s="11"/>
      <c r="AB165" s="9">
        <f t="shared" si="49"/>
        <v>0</v>
      </c>
      <c r="AC165" s="11"/>
      <c r="AD165" s="9">
        <f t="shared" si="50"/>
        <v>0</v>
      </c>
      <c r="AE165" s="11"/>
      <c r="AF165" s="9">
        <f t="shared" si="51"/>
        <v>0</v>
      </c>
      <c r="AG165" s="11"/>
      <c r="AH165" s="9">
        <f t="shared" si="56"/>
        <v>0</v>
      </c>
      <c r="AI165" s="11"/>
      <c r="AJ165" s="9">
        <f t="shared" si="52"/>
        <v>0</v>
      </c>
      <c r="AK165" s="11"/>
      <c r="AL165" s="9">
        <f t="shared" si="53"/>
        <v>0</v>
      </c>
      <c r="AM165" s="86">
        <v>24</v>
      </c>
      <c r="AN165" s="12">
        <f t="shared" si="54"/>
        <v>326.84159999999997</v>
      </c>
      <c r="AO165" s="13">
        <f t="shared" si="55"/>
        <v>326.84159999999997</v>
      </c>
    </row>
    <row r="166" spans="1:41" x14ac:dyDescent="0.25">
      <c r="A166" s="14" t="s">
        <v>136</v>
      </c>
      <c r="B166" s="15" t="s">
        <v>177</v>
      </c>
      <c r="C166" s="44" t="s">
        <v>29</v>
      </c>
      <c r="D166" s="56">
        <f>140.88/12</f>
        <v>11.74</v>
      </c>
      <c r="E166" s="70">
        <v>0</v>
      </c>
      <c r="F166" s="9">
        <f t="shared" si="38"/>
        <v>0</v>
      </c>
      <c r="G166" s="69">
        <v>0</v>
      </c>
      <c r="H166" s="9">
        <f t="shared" si="39"/>
        <v>0</v>
      </c>
      <c r="I166" s="10"/>
      <c r="J166" s="9">
        <f t="shared" si="40"/>
        <v>0</v>
      </c>
      <c r="K166" s="11"/>
      <c r="L166" s="9">
        <f t="shared" si="41"/>
        <v>0</v>
      </c>
      <c r="M166" s="71">
        <f>5*12</f>
        <v>60</v>
      </c>
      <c r="N166" s="9">
        <f t="shared" si="42"/>
        <v>817.10399999999993</v>
      </c>
      <c r="O166" s="10"/>
      <c r="P166" s="9">
        <f t="shared" si="43"/>
        <v>0</v>
      </c>
      <c r="Q166" s="10"/>
      <c r="R166" s="9">
        <f t="shared" si="44"/>
        <v>0</v>
      </c>
      <c r="S166" s="10"/>
      <c r="T166" s="9">
        <f t="shared" si="45"/>
        <v>0</v>
      </c>
      <c r="U166" s="11"/>
      <c r="V166" s="9">
        <f t="shared" si="46"/>
        <v>0</v>
      </c>
      <c r="W166" s="11"/>
      <c r="X166" s="9">
        <f t="shared" si="47"/>
        <v>0</v>
      </c>
      <c r="Y166" s="10"/>
      <c r="Z166" s="9">
        <f t="shared" si="48"/>
        <v>0</v>
      </c>
      <c r="AA166" s="11"/>
      <c r="AB166" s="9">
        <f t="shared" si="49"/>
        <v>0</v>
      </c>
      <c r="AC166" s="11"/>
      <c r="AD166" s="9">
        <f t="shared" si="50"/>
        <v>0</v>
      </c>
      <c r="AE166" s="11"/>
      <c r="AF166" s="9">
        <f t="shared" si="51"/>
        <v>0</v>
      </c>
      <c r="AG166" s="11"/>
      <c r="AH166" s="9">
        <f t="shared" si="56"/>
        <v>0</v>
      </c>
      <c r="AI166" s="11"/>
      <c r="AJ166" s="9">
        <f t="shared" si="52"/>
        <v>0</v>
      </c>
      <c r="AK166" s="11"/>
      <c r="AL166" s="9">
        <f t="shared" si="53"/>
        <v>0</v>
      </c>
      <c r="AM166" s="10"/>
      <c r="AN166" s="12">
        <f t="shared" si="54"/>
        <v>0</v>
      </c>
      <c r="AO166" s="13">
        <f t="shared" si="55"/>
        <v>817.10399999999993</v>
      </c>
    </row>
    <row r="167" spans="1:41" hidden="1" x14ac:dyDescent="0.25">
      <c r="A167" s="14" t="s">
        <v>136</v>
      </c>
      <c r="B167" s="15" t="s">
        <v>178</v>
      </c>
      <c r="C167" s="44" t="s">
        <v>29</v>
      </c>
      <c r="D167" s="56">
        <f t="shared" ref="D167" si="59">140.88/12</f>
        <v>11.74</v>
      </c>
      <c r="E167" s="70">
        <v>0</v>
      </c>
      <c r="F167" s="9">
        <f t="shared" si="38"/>
        <v>0</v>
      </c>
      <c r="G167" s="69">
        <v>0</v>
      </c>
      <c r="H167" s="9">
        <f t="shared" si="39"/>
        <v>0</v>
      </c>
      <c r="I167" s="10"/>
      <c r="J167" s="9">
        <f t="shared" si="40"/>
        <v>0</v>
      </c>
      <c r="K167" s="11"/>
      <c r="L167" s="9">
        <f t="shared" si="41"/>
        <v>0</v>
      </c>
      <c r="M167" s="11"/>
      <c r="N167" s="9">
        <f t="shared" si="42"/>
        <v>0</v>
      </c>
      <c r="O167" s="10"/>
      <c r="P167" s="9">
        <f t="shared" si="43"/>
        <v>0</v>
      </c>
      <c r="Q167" s="10"/>
      <c r="R167" s="9">
        <f t="shared" si="44"/>
        <v>0</v>
      </c>
      <c r="S167" s="10"/>
      <c r="T167" s="9">
        <f t="shared" si="45"/>
        <v>0</v>
      </c>
      <c r="U167" s="11"/>
      <c r="V167" s="9">
        <f t="shared" si="46"/>
        <v>0</v>
      </c>
      <c r="W167" s="11"/>
      <c r="X167" s="9">
        <f t="shared" si="47"/>
        <v>0</v>
      </c>
      <c r="Y167" s="10"/>
      <c r="Z167" s="9">
        <f t="shared" si="48"/>
        <v>0</v>
      </c>
      <c r="AA167" s="11"/>
      <c r="AB167" s="9">
        <f t="shared" si="49"/>
        <v>0</v>
      </c>
      <c r="AC167" s="11"/>
      <c r="AD167" s="9">
        <f t="shared" si="50"/>
        <v>0</v>
      </c>
      <c r="AE167" s="11"/>
      <c r="AF167" s="9">
        <f t="shared" si="51"/>
        <v>0</v>
      </c>
      <c r="AG167" s="11"/>
      <c r="AH167" s="9">
        <f t="shared" si="56"/>
        <v>0</v>
      </c>
      <c r="AI167" s="11"/>
      <c r="AJ167" s="9">
        <f t="shared" si="52"/>
        <v>0</v>
      </c>
      <c r="AK167" s="11"/>
      <c r="AL167" s="9">
        <f t="shared" si="53"/>
        <v>0</v>
      </c>
      <c r="AM167" s="10"/>
      <c r="AN167" s="12">
        <f t="shared" si="54"/>
        <v>0</v>
      </c>
      <c r="AO167" s="13">
        <f t="shared" si="55"/>
        <v>0</v>
      </c>
    </row>
    <row r="168" spans="1:41" hidden="1" x14ac:dyDescent="0.25">
      <c r="A168" s="14" t="s">
        <v>136</v>
      </c>
      <c r="B168" s="15" t="s">
        <v>179</v>
      </c>
      <c r="C168" s="44" t="s">
        <v>29</v>
      </c>
      <c r="D168" s="56">
        <f t="shared" ref="D168:D175" si="60">160.44/12</f>
        <v>13.37</v>
      </c>
      <c r="E168" s="70">
        <v>0</v>
      </c>
      <c r="F168" s="9">
        <f t="shared" si="38"/>
        <v>0</v>
      </c>
      <c r="G168" s="69">
        <v>0</v>
      </c>
      <c r="H168" s="9">
        <f t="shared" si="39"/>
        <v>0</v>
      </c>
      <c r="I168" s="10"/>
      <c r="J168" s="9">
        <f t="shared" si="40"/>
        <v>0</v>
      </c>
      <c r="K168" s="11"/>
      <c r="L168" s="9">
        <f t="shared" si="41"/>
        <v>0</v>
      </c>
      <c r="M168" s="11"/>
      <c r="N168" s="9">
        <f t="shared" si="42"/>
        <v>0</v>
      </c>
      <c r="O168" s="10"/>
      <c r="P168" s="9">
        <f t="shared" si="43"/>
        <v>0</v>
      </c>
      <c r="Q168" s="10"/>
      <c r="R168" s="9">
        <f t="shared" si="44"/>
        <v>0</v>
      </c>
      <c r="S168" s="10"/>
      <c r="T168" s="9">
        <f t="shared" si="45"/>
        <v>0</v>
      </c>
      <c r="U168" s="11"/>
      <c r="V168" s="9">
        <f t="shared" si="46"/>
        <v>0</v>
      </c>
      <c r="W168" s="11"/>
      <c r="X168" s="9">
        <f t="shared" si="47"/>
        <v>0</v>
      </c>
      <c r="Y168" s="10"/>
      <c r="Z168" s="9">
        <f t="shared" si="48"/>
        <v>0</v>
      </c>
      <c r="AA168" s="11"/>
      <c r="AB168" s="9">
        <f t="shared" si="49"/>
        <v>0</v>
      </c>
      <c r="AC168" s="11"/>
      <c r="AD168" s="9">
        <f t="shared" si="50"/>
        <v>0</v>
      </c>
      <c r="AE168" s="11"/>
      <c r="AF168" s="9">
        <f t="shared" si="51"/>
        <v>0</v>
      </c>
      <c r="AG168" s="11"/>
      <c r="AH168" s="9">
        <f t="shared" si="56"/>
        <v>0</v>
      </c>
      <c r="AI168" s="11"/>
      <c r="AJ168" s="9">
        <f t="shared" si="52"/>
        <v>0</v>
      </c>
      <c r="AK168" s="11"/>
      <c r="AL168" s="9">
        <f t="shared" si="53"/>
        <v>0</v>
      </c>
      <c r="AM168" s="10"/>
      <c r="AN168" s="12">
        <f t="shared" si="54"/>
        <v>0</v>
      </c>
      <c r="AO168" s="13">
        <f t="shared" si="55"/>
        <v>0</v>
      </c>
    </row>
    <row r="169" spans="1:41" x14ac:dyDescent="0.25">
      <c r="A169" s="14" t="s">
        <v>136</v>
      </c>
      <c r="B169" s="15" t="s">
        <v>180</v>
      </c>
      <c r="C169" s="44" t="s">
        <v>29</v>
      </c>
      <c r="D169" s="56">
        <f t="shared" si="60"/>
        <v>13.37</v>
      </c>
      <c r="E169" s="70">
        <v>0</v>
      </c>
      <c r="F169" s="9">
        <f t="shared" si="38"/>
        <v>0</v>
      </c>
      <c r="G169" s="69">
        <v>0</v>
      </c>
      <c r="H169" s="9">
        <f t="shared" si="39"/>
        <v>0</v>
      </c>
      <c r="I169" s="10"/>
      <c r="J169" s="9">
        <f t="shared" si="40"/>
        <v>0</v>
      </c>
      <c r="K169" s="11"/>
      <c r="L169" s="9">
        <f t="shared" si="41"/>
        <v>0</v>
      </c>
      <c r="M169" s="71">
        <f>4*12</f>
        <v>48</v>
      </c>
      <c r="N169" s="9">
        <f t="shared" si="42"/>
        <v>744.44159999999999</v>
      </c>
      <c r="O169" s="10"/>
      <c r="P169" s="9">
        <f t="shared" si="43"/>
        <v>0</v>
      </c>
      <c r="Q169" s="10"/>
      <c r="R169" s="9">
        <f t="shared" si="44"/>
        <v>0</v>
      </c>
      <c r="S169" s="10"/>
      <c r="T169" s="9">
        <f t="shared" si="45"/>
        <v>0</v>
      </c>
      <c r="U169" s="11"/>
      <c r="V169" s="9">
        <f t="shared" si="46"/>
        <v>0</v>
      </c>
      <c r="W169" s="11"/>
      <c r="X169" s="9">
        <f t="shared" si="47"/>
        <v>0</v>
      </c>
      <c r="Y169" s="10"/>
      <c r="Z169" s="9">
        <f t="shared" si="48"/>
        <v>0</v>
      </c>
      <c r="AA169" s="11"/>
      <c r="AB169" s="9">
        <f t="shared" si="49"/>
        <v>0</v>
      </c>
      <c r="AC169" s="11"/>
      <c r="AD169" s="9">
        <f t="shared" si="50"/>
        <v>0</v>
      </c>
      <c r="AE169" s="11"/>
      <c r="AF169" s="9">
        <f t="shared" si="51"/>
        <v>0</v>
      </c>
      <c r="AG169" s="11"/>
      <c r="AH169" s="9">
        <f t="shared" si="56"/>
        <v>0</v>
      </c>
      <c r="AI169" s="11"/>
      <c r="AJ169" s="9">
        <f t="shared" si="52"/>
        <v>0</v>
      </c>
      <c r="AK169" s="11"/>
      <c r="AL169" s="9">
        <f t="shared" si="53"/>
        <v>0</v>
      </c>
      <c r="AM169" s="10"/>
      <c r="AN169" s="12">
        <f t="shared" si="54"/>
        <v>0</v>
      </c>
      <c r="AO169" s="13">
        <f t="shared" si="55"/>
        <v>744.44159999999999</v>
      </c>
    </row>
    <row r="170" spans="1:41" x14ac:dyDescent="0.25">
      <c r="A170" s="14" t="s">
        <v>136</v>
      </c>
      <c r="B170" s="15" t="s">
        <v>181</v>
      </c>
      <c r="C170" s="44" t="s">
        <v>29</v>
      </c>
      <c r="D170" s="56">
        <f t="shared" si="60"/>
        <v>13.37</v>
      </c>
      <c r="E170" s="70">
        <v>0</v>
      </c>
      <c r="F170" s="9">
        <f t="shared" si="38"/>
        <v>0</v>
      </c>
      <c r="G170" s="69">
        <v>0</v>
      </c>
      <c r="H170" s="9">
        <f t="shared" si="39"/>
        <v>0</v>
      </c>
      <c r="I170" s="10"/>
      <c r="J170" s="9">
        <f t="shared" si="40"/>
        <v>0</v>
      </c>
      <c r="K170" s="11"/>
      <c r="L170" s="9">
        <f t="shared" si="41"/>
        <v>0</v>
      </c>
      <c r="M170" s="71">
        <f>3*12</f>
        <v>36</v>
      </c>
      <c r="N170" s="9">
        <f t="shared" si="42"/>
        <v>558.33119999999997</v>
      </c>
      <c r="O170" s="10"/>
      <c r="P170" s="9">
        <f t="shared" si="43"/>
        <v>0</v>
      </c>
      <c r="Q170" s="10"/>
      <c r="R170" s="9">
        <f t="shared" si="44"/>
        <v>0</v>
      </c>
      <c r="S170" s="10"/>
      <c r="T170" s="9">
        <f t="shared" si="45"/>
        <v>0</v>
      </c>
      <c r="U170" s="11"/>
      <c r="V170" s="9">
        <f t="shared" si="46"/>
        <v>0</v>
      </c>
      <c r="W170" s="11"/>
      <c r="X170" s="9">
        <f t="shared" si="47"/>
        <v>0</v>
      </c>
      <c r="Y170" s="10"/>
      <c r="Z170" s="9">
        <f t="shared" si="48"/>
        <v>0</v>
      </c>
      <c r="AA170" s="11"/>
      <c r="AB170" s="9">
        <f t="shared" si="49"/>
        <v>0</v>
      </c>
      <c r="AC170" s="11"/>
      <c r="AD170" s="9">
        <f t="shared" si="50"/>
        <v>0</v>
      </c>
      <c r="AE170" s="11"/>
      <c r="AF170" s="9">
        <f t="shared" si="51"/>
        <v>0</v>
      </c>
      <c r="AG170" s="11"/>
      <c r="AH170" s="9">
        <f t="shared" si="56"/>
        <v>0</v>
      </c>
      <c r="AI170" s="11"/>
      <c r="AJ170" s="9">
        <f t="shared" si="52"/>
        <v>0</v>
      </c>
      <c r="AK170" s="11"/>
      <c r="AL170" s="9">
        <f t="shared" si="53"/>
        <v>0</v>
      </c>
      <c r="AM170" s="10"/>
      <c r="AN170" s="12">
        <f t="shared" si="54"/>
        <v>0</v>
      </c>
      <c r="AO170" s="13">
        <f t="shared" si="55"/>
        <v>558.33119999999997</v>
      </c>
    </row>
    <row r="171" spans="1:41" hidden="1" x14ac:dyDescent="0.25">
      <c r="A171" s="14" t="s">
        <v>136</v>
      </c>
      <c r="B171" s="15" t="s">
        <v>182</v>
      </c>
      <c r="C171" s="44" t="s">
        <v>29</v>
      </c>
      <c r="D171" s="56">
        <f t="shared" si="60"/>
        <v>13.37</v>
      </c>
      <c r="E171" s="70">
        <v>0</v>
      </c>
      <c r="F171" s="9">
        <f t="shared" si="38"/>
        <v>0</v>
      </c>
      <c r="G171" s="69">
        <v>0</v>
      </c>
      <c r="H171" s="9">
        <f t="shared" si="39"/>
        <v>0</v>
      </c>
      <c r="I171" s="10"/>
      <c r="J171" s="9">
        <f t="shared" si="40"/>
        <v>0</v>
      </c>
      <c r="K171" s="11"/>
      <c r="L171" s="9">
        <f t="shared" si="41"/>
        <v>0</v>
      </c>
      <c r="M171" s="10"/>
      <c r="N171" s="9">
        <f t="shared" si="42"/>
        <v>0</v>
      </c>
      <c r="O171" s="10"/>
      <c r="P171" s="9">
        <f t="shared" si="43"/>
        <v>0</v>
      </c>
      <c r="Q171" s="10"/>
      <c r="R171" s="9">
        <f t="shared" si="44"/>
        <v>0</v>
      </c>
      <c r="S171" s="10"/>
      <c r="T171" s="9">
        <f t="shared" si="45"/>
        <v>0</v>
      </c>
      <c r="U171" s="11"/>
      <c r="V171" s="9">
        <f t="shared" si="46"/>
        <v>0</v>
      </c>
      <c r="W171" s="11"/>
      <c r="X171" s="9">
        <f t="shared" si="47"/>
        <v>0</v>
      </c>
      <c r="Y171" s="10"/>
      <c r="Z171" s="9">
        <f t="shared" si="48"/>
        <v>0</v>
      </c>
      <c r="AA171" s="11"/>
      <c r="AB171" s="9">
        <f t="shared" si="49"/>
        <v>0</v>
      </c>
      <c r="AC171" s="11"/>
      <c r="AD171" s="9">
        <f t="shared" si="50"/>
        <v>0</v>
      </c>
      <c r="AE171" s="11"/>
      <c r="AF171" s="9">
        <f t="shared" si="51"/>
        <v>0</v>
      </c>
      <c r="AG171" s="11"/>
      <c r="AH171" s="9">
        <f t="shared" si="56"/>
        <v>0</v>
      </c>
      <c r="AI171" s="11"/>
      <c r="AJ171" s="9">
        <f t="shared" si="52"/>
        <v>0</v>
      </c>
      <c r="AK171" s="11"/>
      <c r="AL171" s="9">
        <f t="shared" si="53"/>
        <v>0</v>
      </c>
      <c r="AM171" s="10"/>
      <c r="AN171" s="12">
        <f t="shared" si="54"/>
        <v>0</v>
      </c>
      <c r="AO171" s="13">
        <f t="shared" si="55"/>
        <v>0</v>
      </c>
    </row>
    <row r="172" spans="1:41" x14ac:dyDescent="0.25">
      <c r="A172" s="14" t="s">
        <v>136</v>
      </c>
      <c r="B172" s="15" t="s">
        <v>183</v>
      </c>
      <c r="C172" s="44" t="s">
        <v>29</v>
      </c>
      <c r="D172" s="56">
        <f t="shared" si="60"/>
        <v>13.37</v>
      </c>
      <c r="E172" s="70">
        <v>0</v>
      </c>
      <c r="F172" s="9">
        <f t="shared" si="38"/>
        <v>0</v>
      </c>
      <c r="G172" s="69">
        <v>0</v>
      </c>
      <c r="H172" s="9">
        <f t="shared" si="39"/>
        <v>0</v>
      </c>
      <c r="I172" s="10"/>
      <c r="J172" s="9">
        <f t="shared" si="40"/>
        <v>0</v>
      </c>
      <c r="K172" s="11"/>
      <c r="L172" s="9">
        <f t="shared" si="41"/>
        <v>0</v>
      </c>
      <c r="M172" s="72">
        <f>3*12</f>
        <v>36</v>
      </c>
      <c r="N172" s="9">
        <f t="shared" si="42"/>
        <v>558.33119999999997</v>
      </c>
      <c r="O172" s="10"/>
      <c r="P172" s="9">
        <f t="shared" si="43"/>
        <v>0</v>
      </c>
      <c r="Q172" s="10"/>
      <c r="R172" s="9">
        <f t="shared" si="44"/>
        <v>0</v>
      </c>
      <c r="S172" s="10"/>
      <c r="T172" s="9">
        <f t="shared" si="45"/>
        <v>0</v>
      </c>
      <c r="U172" s="11"/>
      <c r="V172" s="9">
        <f t="shared" si="46"/>
        <v>0</v>
      </c>
      <c r="W172" s="11"/>
      <c r="X172" s="9">
        <f t="shared" si="47"/>
        <v>0</v>
      </c>
      <c r="Y172" s="10"/>
      <c r="Z172" s="9">
        <f t="shared" si="48"/>
        <v>0</v>
      </c>
      <c r="AA172" s="11"/>
      <c r="AB172" s="9">
        <f t="shared" si="49"/>
        <v>0</v>
      </c>
      <c r="AC172" s="11"/>
      <c r="AD172" s="9">
        <f t="shared" si="50"/>
        <v>0</v>
      </c>
      <c r="AE172" s="11"/>
      <c r="AF172" s="9">
        <f t="shared" si="51"/>
        <v>0</v>
      </c>
      <c r="AG172" s="11"/>
      <c r="AH172" s="9">
        <f t="shared" si="56"/>
        <v>0</v>
      </c>
      <c r="AI172" s="11"/>
      <c r="AJ172" s="9">
        <f t="shared" si="52"/>
        <v>0</v>
      </c>
      <c r="AK172" s="11"/>
      <c r="AL172" s="9">
        <f t="shared" si="53"/>
        <v>0</v>
      </c>
      <c r="AM172" s="10"/>
      <c r="AN172" s="12">
        <f t="shared" si="54"/>
        <v>0</v>
      </c>
      <c r="AO172" s="13">
        <f t="shared" si="55"/>
        <v>558.33119999999997</v>
      </c>
    </row>
    <row r="173" spans="1:41" hidden="1" x14ac:dyDescent="0.25">
      <c r="A173" s="14" t="s">
        <v>136</v>
      </c>
      <c r="B173" s="15" t="s">
        <v>184</v>
      </c>
      <c r="C173" s="44" t="s">
        <v>29</v>
      </c>
      <c r="D173" s="56">
        <f t="shared" si="60"/>
        <v>13.37</v>
      </c>
      <c r="E173" s="70">
        <v>0</v>
      </c>
      <c r="F173" s="9">
        <f t="shared" si="38"/>
        <v>0</v>
      </c>
      <c r="G173" s="69">
        <v>0</v>
      </c>
      <c r="H173" s="9">
        <f t="shared" si="39"/>
        <v>0</v>
      </c>
      <c r="I173" s="10"/>
      <c r="J173" s="9">
        <f t="shared" si="40"/>
        <v>0</v>
      </c>
      <c r="K173" s="11"/>
      <c r="L173" s="9">
        <f t="shared" si="41"/>
        <v>0</v>
      </c>
      <c r="M173" s="10"/>
      <c r="N173" s="9">
        <f t="shared" si="42"/>
        <v>0</v>
      </c>
      <c r="O173" s="10"/>
      <c r="P173" s="9">
        <f t="shared" si="43"/>
        <v>0</v>
      </c>
      <c r="Q173" s="10"/>
      <c r="R173" s="9">
        <f t="shared" si="44"/>
        <v>0</v>
      </c>
      <c r="S173" s="10"/>
      <c r="T173" s="9">
        <f t="shared" si="45"/>
        <v>0</v>
      </c>
      <c r="U173" s="11"/>
      <c r="V173" s="9">
        <f t="shared" si="46"/>
        <v>0</v>
      </c>
      <c r="W173" s="11"/>
      <c r="X173" s="9">
        <f t="shared" si="47"/>
        <v>0</v>
      </c>
      <c r="Y173" s="10"/>
      <c r="Z173" s="9">
        <f t="shared" si="48"/>
        <v>0</v>
      </c>
      <c r="AA173" s="11"/>
      <c r="AB173" s="9">
        <f t="shared" si="49"/>
        <v>0</v>
      </c>
      <c r="AC173" s="11"/>
      <c r="AD173" s="9">
        <f t="shared" si="50"/>
        <v>0</v>
      </c>
      <c r="AE173" s="11"/>
      <c r="AF173" s="9">
        <f t="shared" si="51"/>
        <v>0</v>
      </c>
      <c r="AG173" s="11"/>
      <c r="AH173" s="9">
        <f t="shared" si="56"/>
        <v>0</v>
      </c>
      <c r="AI173" s="11"/>
      <c r="AJ173" s="9">
        <f t="shared" si="52"/>
        <v>0</v>
      </c>
      <c r="AK173" s="11"/>
      <c r="AL173" s="9">
        <f t="shared" si="53"/>
        <v>0</v>
      </c>
      <c r="AM173" s="10"/>
      <c r="AN173" s="12">
        <f t="shared" si="54"/>
        <v>0</v>
      </c>
      <c r="AO173" s="13">
        <f t="shared" si="55"/>
        <v>0</v>
      </c>
    </row>
    <row r="174" spans="1:41" hidden="1" x14ac:dyDescent="0.25">
      <c r="A174" s="14" t="s">
        <v>136</v>
      </c>
      <c r="B174" s="15" t="s">
        <v>185</v>
      </c>
      <c r="C174" s="44" t="s">
        <v>29</v>
      </c>
      <c r="D174" s="56">
        <f t="shared" si="60"/>
        <v>13.37</v>
      </c>
      <c r="E174" s="70">
        <v>12</v>
      </c>
      <c r="F174" s="9">
        <f t="shared" si="38"/>
        <v>160.44</v>
      </c>
      <c r="G174" s="69">
        <v>0</v>
      </c>
      <c r="H174" s="9">
        <f t="shared" si="39"/>
        <v>0</v>
      </c>
      <c r="I174" s="10"/>
      <c r="J174" s="9">
        <f t="shared" si="40"/>
        <v>0</v>
      </c>
      <c r="K174" s="11"/>
      <c r="L174" s="9">
        <f t="shared" si="41"/>
        <v>0</v>
      </c>
      <c r="M174" s="10"/>
      <c r="N174" s="9">
        <f t="shared" si="42"/>
        <v>0</v>
      </c>
      <c r="O174" s="10"/>
      <c r="P174" s="9">
        <f t="shared" si="43"/>
        <v>0</v>
      </c>
      <c r="Q174" s="10"/>
      <c r="R174" s="9">
        <f t="shared" si="44"/>
        <v>0</v>
      </c>
      <c r="S174" s="10"/>
      <c r="T174" s="9">
        <f t="shared" si="45"/>
        <v>0</v>
      </c>
      <c r="U174" s="11"/>
      <c r="V174" s="9">
        <f t="shared" si="46"/>
        <v>0</v>
      </c>
      <c r="W174" s="11"/>
      <c r="X174" s="9">
        <f t="shared" si="47"/>
        <v>0</v>
      </c>
      <c r="Y174" s="10"/>
      <c r="Z174" s="9">
        <f t="shared" si="48"/>
        <v>0</v>
      </c>
      <c r="AA174" s="11"/>
      <c r="AB174" s="9">
        <f t="shared" si="49"/>
        <v>0</v>
      </c>
      <c r="AC174" s="11"/>
      <c r="AD174" s="9">
        <f t="shared" si="50"/>
        <v>0</v>
      </c>
      <c r="AE174" s="11"/>
      <c r="AF174" s="9">
        <f t="shared" si="51"/>
        <v>0</v>
      </c>
      <c r="AG174" s="11"/>
      <c r="AH174" s="9">
        <f t="shared" si="56"/>
        <v>0</v>
      </c>
      <c r="AI174" s="11"/>
      <c r="AJ174" s="9">
        <f t="shared" si="52"/>
        <v>0</v>
      </c>
      <c r="AK174" s="11"/>
      <c r="AL174" s="9">
        <f t="shared" si="53"/>
        <v>0</v>
      </c>
      <c r="AM174" s="10"/>
      <c r="AN174" s="12">
        <f t="shared" si="54"/>
        <v>0</v>
      </c>
      <c r="AO174" s="13">
        <f t="shared" si="55"/>
        <v>160.44</v>
      </c>
    </row>
    <row r="175" spans="1:41" hidden="1" x14ac:dyDescent="0.25">
      <c r="A175" s="14" t="s">
        <v>136</v>
      </c>
      <c r="B175" s="15" t="s">
        <v>186</v>
      </c>
      <c r="C175" s="44" t="s">
        <v>29</v>
      </c>
      <c r="D175" s="56">
        <f t="shared" si="60"/>
        <v>13.37</v>
      </c>
      <c r="E175" s="70">
        <v>0</v>
      </c>
      <c r="F175" s="9">
        <f t="shared" si="38"/>
        <v>0</v>
      </c>
      <c r="G175" s="69">
        <v>0</v>
      </c>
      <c r="H175" s="9">
        <f t="shared" si="39"/>
        <v>0</v>
      </c>
      <c r="I175" s="10"/>
      <c r="J175" s="9">
        <f t="shared" si="40"/>
        <v>0</v>
      </c>
      <c r="K175" s="11"/>
      <c r="L175" s="9">
        <f t="shared" si="41"/>
        <v>0</v>
      </c>
      <c r="M175" s="11"/>
      <c r="N175" s="9">
        <f t="shared" si="42"/>
        <v>0</v>
      </c>
      <c r="O175" s="10"/>
      <c r="P175" s="9">
        <f t="shared" si="43"/>
        <v>0</v>
      </c>
      <c r="Q175" s="10"/>
      <c r="R175" s="9">
        <f t="shared" si="44"/>
        <v>0</v>
      </c>
      <c r="S175" s="10"/>
      <c r="T175" s="9">
        <f t="shared" si="45"/>
        <v>0</v>
      </c>
      <c r="U175" s="11"/>
      <c r="V175" s="9">
        <f t="shared" si="46"/>
        <v>0</v>
      </c>
      <c r="W175" s="11"/>
      <c r="X175" s="9">
        <f t="shared" si="47"/>
        <v>0</v>
      </c>
      <c r="Y175" s="10"/>
      <c r="Z175" s="9">
        <f t="shared" si="48"/>
        <v>0</v>
      </c>
      <c r="AA175" s="11"/>
      <c r="AB175" s="9">
        <f t="shared" si="49"/>
        <v>0</v>
      </c>
      <c r="AC175" s="11"/>
      <c r="AD175" s="9">
        <f t="shared" si="50"/>
        <v>0</v>
      </c>
      <c r="AE175" s="11"/>
      <c r="AF175" s="9">
        <f t="shared" si="51"/>
        <v>0</v>
      </c>
      <c r="AG175" s="11"/>
      <c r="AH175" s="9">
        <f t="shared" si="56"/>
        <v>0</v>
      </c>
      <c r="AI175" s="11"/>
      <c r="AJ175" s="9">
        <f t="shared" si="52"/>
        <v>0</v>
      </c>
      <c r="AK175" s="11"/>
      <c r="AL175" s="9">
        <f t="shared" si="53"/>
        <v>0</v>
      </c>
      <c r="AM175" s="10"/>
      <c r="AN175" s="12">
        <f t="shared" si="54"/>
        <v>0</v>
      </c>
      <c r="AO175" s="13">
        <f t="shared" si="55"/>
        <v>0</v>
      </c>
    </row>
    <row r="176" spans="1:41" hidden="1" x14ac:dyDescent="0.25">
      <c r="A176" s="14" t="s">
        <v>136</v>
      </c>
      <c r="B176" s="15" t="s">
        <v>187</v>
      </c>
      <c r="C176" s="44" t="s">
        <v>29</v>
      </c>
      <c r="D176" s="38">
        <f>123.24/12</f>
        <v>10.27</v>
      </c>
      <c r="E176" s="70">
        <v>0</v>
      </c>
      <c r="F176" s="9">
        <f t="shared" si="38"/>
        <v>0</v>
      </c>
      <c r="G176" s="69">
        <v>0</v>
      </c>
      <c r="H176" s="9">
        <f t="shared" si="39"/>
        <v>0</v>
      </c>
      <c r="I176" s="10"/>
      <c r="J176" s="9">
        <f t="shared" si="40"/>
        <v>0</v>
      </c>
      <c r="K176" s="11"/>
      <c r="L176" s="9">
        <f t="shared" si="41"/>
        <v>0</v>
      </c>
      <c r="M176" s="10"/>
      <c r="N176" s="9">
        <f t="shared" si="42"/>
        <v>0</v>
      </c>
      <c r="O176" s="10"/>
      <c r="P176" s="9">
        <f t="shared" si="43"/>
        <v>0</v>
      </c>
      <c r="Q176" s="10"/>
      <c r="R176" s="9">
        <f t="shared" si="44"/>
        <v>0</v>
      </c>
      <c r="S176" s="10"/>
      <c r="T176" s="9">
        <f t="shared" si="45"/>
        <v>0</v>
      </c>
      <c r="U176" s="11"/>
      <c r="V176" s="9">
        <f t="shared" si="46"/>
        <v>0</v>
      </c>
      <c r="W176" s="11"/>
      <c r="X176" s="9">
        <f t="shared" si="47"/>
        <v>0</v>
      </c>
      <c r="Y176" s="10"/>
      <c r="Z176" s="9">
        <f t="shared" si="48"/>
        <v>0</v>
      </c>
      <c r="AA176" s="11"/>
      <c r="AB176" s="9">
        <f t="shared" si="49"/>
        <v>0</v>
      </c>
      <c r="AC176" s="11"/>
      <c r="AD176" s="9">
        <f t="shared" si="50"/>
        <v>0</v>
      </c>
      <c r="AE176" s="11"/>
      <c r="AF176" s="9">
        <f t="shared" si="51"/>
        <v>0</v>
      </c>
      <c r="AG176" s="11"/>
      <c r="AH176" s="9">
        <f t="shared" si="56"/>
        <v>0</v>
      </c>
      <c r="AI176" s="11"/>
      <c r="AJ176" s="9">
        <f t="shared" si="52"/>
        <v>0</v>
      </c>
      <c r="AK176" s="11"/>
      <c r="AL176" s="9">
        <f t="shared" si="53"/>
        <v>0</v>
      </c>
      <c r="AM176" s="10"/>
      <c r="AN176" s="12">
        <f t="shared" si="54"/>
        <v>0</v>
      </c>
      <c r="AO176" s="13">
        <f t="shared" si="55"/>
        <v>0</v>
      </c>
    </row>
    <row r="177" spans="1:41" hidden="1" x14ac:dyDescent="0.25">
      <c r="A177" s="14" t="s">
        <v>136</v>
      </c>
      <c r="B177" s="15" t="s">
        <v>525</v>
      </c>
      <c r="C177" s="17" t="s">
        <v>29</v>
      </c>
      <c r="D177" s="38">
        <f t="shared" ref="D177:D180" si="61">123.24/12</f>
        <v>10.27</v>
      </c>
      <c r="E177" s="70">
        <v>0</v>
      </c>
      <c r="F177" s="9">
        <f t="shared" si="38"/>
        <v>0</v>
      </c>
      <c r="G177" s="69">
        <v>0</v>
      </c>
      <c r="H177" s="9">
        <f t="shared" si="39"/>
        <v>0</v>
      </c>
      <c r="I177" s="10"/>
      <c r="J177" s="9">
        <f t="shared" si="40"/>
        <v>0</v>
      </c>
      <c r="K177" s="11"/>
      <c r="L177" s="9">
        <f t="shared" si="41"/>
        <v>0</v>
      </c>
      <c r="M177" s="10"/>
      <c r="N177" s="9">
        <f t="shared" si="42"/>
        <v>0</v>
      </c>
      <c r="O177" s="10"/>
      <c r="P177" s="9">
        <f t="shared" si="43"/>
        <v>0</v>
      </c>
      <c r="Q177" s="10"/>
      <c r="R177" s="9">
        <f t="shared" si="44"/>
        <v>0</v>
      </c>
      <c r="S177" s="10"/>
      <c r="T177" s="9">
        <f t="shared" si="45"/>
        <v>0</v>
      </c>
      <c r="U177" s="11"/>
      <c r="V177" s="9">
        <f t="shared" si="46"/>
        <v>0</v>
      </c>
      <c r="W177" s="11"/>
      <c r="X177" s="9">
        <f t="shared" si="47"/>
        <v>0</v>
      </c>
      <c r="Y177" s="10"/>
      <c r="Z177" s="9">
        <f t="shared" si="48"/>
        <v>0</v>
      </c>
      <c r="AA177" s="11"/>
      <c r="AB177" s="9">
        <f t="shared" si="49"/>
        <v>0</v>
      </c>
      <c r="AC177" s="11"/>
      <c r="AD177" s="9">
        <f t="shared" si="50"/>
        <v>0</v>
      </c>
      <c r="AE177" s="11"/>
      <c r="AF177" s="9">
        <f t="shared" si="51"/>
        <v>0</v>
      </c>
      <c r="AG177" s="11"/>
      <c r="AH177" s="9">
        <f t="shared" si="56"/>
        <v>0</v>
      </c>
      <c r="AI177" s="11"/>
      <c r="AJ177" s="9">
        <f t="shared" si="52"/>
        <v>0</v>
      </c>
      <c r="AK177" s="11"/>
      <c r="AL177" s="9">
        <f t="shared" si="53"/>
        <v>0</v>
      </c>
      <c r="AM177" s="10"/>
      <c r="AN177" s="12">
        <f t="shared" si="54"/>
        <v>0</v>
      </c>
      <c r="AO177" s="13">
        <f t="shared" si="55"/>
        <v>0</v>
      </c>
    </row>
    <row r="178" spans="1:41" hidden="1" x14ac:dyDescent="0.25">
      <c r="A178" s="14" t="s">
        <v>136</v>
      </c>
      <c r="B178" s="15" t="s">
        <v>526</v>
      </c>
      <c r="C178" s="17" t="s">
        <v>29</v>
      </c>
      <c r="D178" s="38">
        <f>116.28/12</f>
        <v>9.69</v>
      </c>
      <c r="E178" s="70">
        <v>0</v>
      </c>
      <c r="F178" s="9">
        <f t="shared" si="38"/>
        <v>0</v>
      </c>
      <c r="G178" s="69">
        <v>0</v>
      </c>
      <c r="H178" s="9">
        <f t="shared" si="39"/>
        <v>0</v>
      </c>
      <c r="I178" s="10"/>
      <c r="J178" s="9">
        <f t="shared" si="40"/>
        <v>0</v>
      </c>
      <c r="K178" s="11"/>
      <c r="L178" s="9">
        <f t="shared" si="41"/>
        <v>0</v>
      </c>
      <c r="M178" s="10"/>
      <c r="N178" s="9">
        <f t="shared" si="42"/>
        <v>0</v>
      </c>
      <c r="O178" s="10"/>
      <c r="P178" s="9">
        <f t="shared" si="43"/>
        <v>0</v>
      </c>
      <c r="Q178" s="10"/>
      <c r="R178" s="9">
        <f t="shared" si="44"/>
        <v>0</v>
      </c>
      <c r="S178" s="10"/>
      <c r="T178" s="9">
        <f t="shared" si="45"/>
        <v>0</v>
      </c>
      <c r="U178" s="11"/>
      <c r="V178" s="9">
        <f t="shared" si="46"/>
        <v>0</v>
      </c>
      <c r="W178" s="11"/>
      <c r="X178" s="9">
        <f t="shared" si="47"/>
        <v>0</v>
      </c>
      <c r="Y178" s="10"/>
      <c r="Z178" s="9">
        <f t="shared" si="48"/>
        <v>0</v>
      </c>
      <c r="AA178" s="71">
        <v>12</v>
      </c>
      <c r="AB178" s="9">
        <f t="shared" si="49"/>
        <v>134.88479999999998</v>
      </c>
      <c r="AC178" s="11"/>
      <c r="AD178" s="9">
        <f t="shared" si="50"/>
        <v>0</v>
      </c>
      <c r="AE178" s="11"/>
      <c r="AF178" s="9">
        <f t="shared" si="51"/>
        <v>0</v>
      </c>
      <c r="AG178" s="11"/>
      <c r="AH178" s="9">
        <f t="shared" si="56"/>
        <v>0</v>
      </c>
      <c r="AI178" s="11"/>
      <c r="AJ178" s="9">
        <f t="shared" si="52"/>
        <v>0</v>
      </c>
      <c r="AK178" s="11"/>
      <c r="AL178" s="9">
        <f t="shared" si="53"/>
        <v>0</v>
      </c>
      <c r="AM178" s="10"/>
      <c r="AN178" s="12">
        <f t="shared" si="54"/>
        <v>0</v>
      </c>
      <c r="AO178" s="13">
        <f t="shared" si="55"/>
        <v>134.88479999999998</v>
      </c>
    </row>
    <row r="179" spans="1:41" hidden="1" x14ac:dyDescent="0.25">
      <c r="A179" s="14" t="s">
        <v>136</v>
      </c>
      <c r="B179" s="15" t="s">
        <v>527</v>
      </c>
      <c r="C179" s="17" t="s">
        <v>29</v>
      </c>
      <c r="D179" s="38">
        <f t="shared" si="61"/>
        <v>10.27</v>
      </c>
      <c r="E179" s="70">
        <v>0</v>
      </c>
      <c r="F179" s="9">
        <f t="shared" si="38"/>
        <v>0</v>
      </c>
      <c r="G179" s="69">
        <v>0</v>
      </c>
      <c r="H179" s="9">
        <f t="shared" si="39"/>
        <v>0</v>
      </c>
      <c r="I179" s="10"/>
      <c r="J179" s="9">
        <f t="shared" si="40"/>
        <v>0</v>
      </c>
      <c r="K179" s="11"/>
      <c r="L179" s="9">
        <f t="shared" si="41"/>
        <v>0</v>
      </c>
      <c r="M179" s="10"/>
      <c r="N179" s="9">
        <f t="shared" si="42"/>
        <v>0</v>
      </c>
      <c r="O179" s="10"/>
      <c r="P179" s="9">
        <f t="shared" si="43"/>
        <v>0</v>
      </c>
      <c r="Q179" s="10"/>
      <c r="R179" s="9">
        <f t="shared" si="44"/>
        <v>0</v>
      </c>
      <c r="S179" s="10"/>
      <c r="T179" s="9">
        <f t="shared" si="45"/>
        <v>0</v>
      </c>
      <c r="U179" s="11"/>
      <c r="V179" s="9">
        <f t="shared" si="46"/>
        <v>0</v>
      </c>
      <c r="W179" s="11"/>
      <c r="X179" s="9">
        <f t="shared" si="47"/>
        <v>0</v>
      </c>
      <c r="Y179" s="10"/>
      <c r="Z179" s="9">
        <f t="shared" si="48"/>
        <v>0</v>
      </c>
      <c r="AA179" s="11"/>
      <c r="AB179" s="9">
        <f t="shared" si="49"/>
        <v>0</v>
      </c>
      <c r="AC179" s="11"/>
      <c r="AD179" s="9">
        <f t="shared" si="50"/>
        <v>0</v>
      </c>
      <c r="AE179" s="11"/>
      <c r="AF179" s="9">
        <f t="shared" si="51"/>
        <v>0</v>
      </c>
      <c r="AG179" s="11"/>
      <c r="AH179" s="9">
        <f t="shared" si="56"/>
        <v>0</v>
      </c>
      <c r="AI179" s="93">
        <v>12</v>
      </c>
      <c r="AJ179" s="9">
        <f t="shared" si="52"/>
        <v>142.95839999999998</v>
      </c>
      <c r="AK179" s="11"/>
      <c r="AL179" s="9">
        <f t="shared" si="53"/>
        <v>0</v>
      </c>
      <c r="AM179" s="10"/>
      <c r="AN179" s="12">
        <f t="shared" si="54"/>
        <v>0</v>
      </c>
      <c r="AO179" s="13">
        <f t="shared" si="55"/>
        <v>142.95839999999998</v>
      </c>
    </row>
    <row r="180" spans="1:41" hidden="1" x14ac:dyDescent="0.25">
      <c r="A180" s="14" t="s">
        <v>136</v>
      </c>
      <c r="B180" s="15" t="s">
        <v>537</v>
      </c>
      <c r="C180" s="17" t="s">
        <v>29</v>
      </c>
      <c r="D180" s="38">
        <f t="shared" si="61"/>
        <v>10.27</v>
      </c>
      <c r="E180" s="70">
        <v>0</v>
      </c>
      <c r="F180" s="9">
        <f t="shared" si="38"/>
        <v>0</v>
      </c>
      <c r="G180" s="69">
        <v>0</v>
      </c>
      <c r="H180" s="9">
        <f t="shared" si="39"/>
        <v>0</v>
      </c>
      <c r="I180" s="10"/>
      <c r="J180" s="9">
        <f t="shared" si="40"/>
        <v>0</v>
      </c>
      <c r="K180" s="11"/>
      <c r="L180" s="9">
        <f t="shared" si="41"/>
        <v>0</v>
      </c>
      <c r="M180" s="10"/>
      <c r="N180" s="9">
        <f t="shared" si="42"/>
        <v>0</v>
      </c>
      <c r="O180" s="10"/>
      <c r="P180" s="9">
        <f t="shared" si="43"/>
        <v>0</v>
      </c>
      <c r="Q180" s="10"/>
      <c r="R180" s="9">
        <f t="shared" si="44"/>
        <v>0</v>
      </c>
      <c r="S180" s="10"/>
      <c r="T180" s="9">
        <f t="shared" si="45"/>
        <v>0</v>
      </c>
      <c r="U180" s="11"/>
      <c r="V180" s="9">
        <f t="shared" si="46"/>
        <v>0</v>
      </c>
      <c r="W180" s="11"/>
      <c r="X180" s="9">
        <f t="shared" si="47"/>
        <v>0</v>
      </c>
      <c r="Y180" s="10"/>
      <c r="Z180" s="9">
        <f t="shared" si="48"/>
        <v>0</v>
      </c>
      <c r="AA180" s="11"/>
      <c r="AB180" s="9">
        <f t="shared" si="49"/>
        <v>0</v>
      </c>
      <c r="AC180" s="11"/>
      <c r="AD180" s="9">
        <f t="shared" si="50"/>
        <v>0</v>
      </c>
      <c r="AE180" s="11"/>
      <c r="AF180" s="9">
        <f t="shared" si="51"/>
        <v>0</v>
      </c>
      <c r="AG180" s="11"/>
      <c r="AH180" s="9">
        <f t="shared" si="56"/>
        <v>0</v>
      </c>
      <c r="AI180" s="93">
        <v>12</v>
      </c>
      <c r="AJ180" s="9">
        <f t="shared" si="52"/>
        <v>142.95839999999998</v>
      </c>
      <c r="AK180" s="11"/>
      <c r="AL180" s="9">
        <f t="shared" si="53"/>
        <v>0</v>
      </c>
      <c r="AM180" s="10"/>
      <c r="AN180" s="12">
        <f t="shared" si="54"/>
        <v>0</v>
      </c>
      <c r="AO180" s="13">
        <f t="shared" si="55"/>
        <v>142.95839999999998</v>
      </c>
    </row>
    <row r="181" spans="1:41" x14ac:dyDescent="0.25">
      <c r="A181" s="14" t="s">
        <v>136</v>
      </c>
      <c r="B181" s="15" t="s">
        <v>188</v>
      </c>
      <c r="C181" s="44" t="s">
        <v>29</v>
      </c>
      <c r="D181" s="38">
        <f>282.6/12</f>
        <v>23.55</v>
      </c>
      <c r="E181" s="70">
        <v>0</v>
      </c>
      <c r="F181" s="9">
        <f t="shared" si="38"/>
        <v>0</v>
      </c>
      <c r="G181" s="69">
        <v>0</v>
      </c>
      <c r="H181" s="9">
        <f t="shared" si="39"/>
        <v>0</v>
      </c>
      <c r="I181" s="10"/>
      <c r="J181" s="9">
        <f t="shared" si="40"/>
        <v>0</v>
      </c>
      <c r="K181" s="11"/>
      <c r="L181" s="9">
        <f t="shared" si="41"/>
        <v>0</v>
      </c>
      <c r="M181" s="72">
        <f>3*12</f>
        <v>36</v>
      </c>
      <c r="N181" s="9">
        <f t="shared" si="42"/>
        <v>983.44799999999998</v>
      </c>
      <c r="O181" s="10"/>
      <c r="P181" s="9">
        <f t="shared" si="43"/>
        <v>0</v>
      </c>
      <c r="Q181" s="10"/>
      <c r="R181" s="9">
        <f t="shared" si="44"/>
        <v>0</v>
      </c>
      <c r="S181" s="10"/>
      <c r="T181" s="9">
        <f t="shared" si="45"/>
        <v>0</v>
      </c>
      <c r="U181" s="11"/>
      <c r="V181" s="9">
        <f t="shared" si="46"/>
        <v>0</v>
      </c>
      <c r="W181" s="11"/>
      <c r="X181" s="9">
        <f t="shared" si="47"/>
        <v>0</v>
      </c>
      <c r="Y181" s="10"/>
      <c r="Z181" s="9">
        <f t="shared" si="48"/>
        <v>0</v>
      </c>
      <c r="AA181" s="11"/>
      <c r="AB181" s="9">
        <f t="shared" si="49"/>
        <v>0</v>
      </c>
      <c r="AC181" s="11"/>
      <c r="AD181" s="9">
        <f t="shared" si="50"/>
        <v>0</v>
      </c>
      <c r="AE181" s="11"/>
      <c r="AF181" s="9">
        <f t="shared" si="51"/>
        <v>0</v>
      </c>
      <c r="AG181" s="11"/>
      <c r="AH181" s="9">
        <f t="shared" si="56"/>
        <v>0</v>
      </c>
      <c r="AI181" s="11"/>
      <c r="AJ181" s="9">
        <f t="shared" si="52"/>
        <v>0</v>
      </c>
      <c r="AK181" s="11"/>
      <c r="AL181" s="9">
        <f t="shared" si="53"/>
        <v>0</v>
      </c>
      <c r="AM181" s="10"/>
      <c r="AN181" s="12">
        <f t="shared" si="54"/>
        <v>0</v>
      </c>
      <c r="AO181" s="13">
        <f t="shared" si="55"/>
        <v>983.44799999999998</v>
      </c>
    </row>
    <row r="182" spans="1:41" hidden="1" x14ac:dyDescent="0.25">
      <c r="A182" s="14" t="s">
        <v>136</v>
      </c>
      <c r="B182" s="15" t="s">
        <v>189</v>
      </c>
      <c r="C182" s="44" t="s">
        <v>29</v>
      </c>
      <c r="D182" s="38">
        <f>286.6/12</f>
        <v>23.883333333333336</v>
      </c>
      <c r="E182" s="70">
        <v>0</v>
      </c>
      <c r="F182" s="9">
        <f t="shared" si="38"/>
        <v>0</v>
      </c>
      <c r="G182" s="69">
        <v>0</v>
      </c>
      <c r="H182" s="9">
        <f t="shared" si="39"/>
        <v>0</v>
      </c>
      <c r="I182" s="72">
        <v>12</v>
      </c>
      <c r="J182" s="9">
        <f t="shared" si="40"/>
        <v>332.45600000000002</v>
      </c>
      <c r="K182" s="11"/>
      <c r="L182" s="9">
        <f t="shared" si="41"/>
        <v>0</v>
      </c>
      <c r="M182" s="10"/>
      <c r="N182" s="9">
        <f t="shared" si="42"/>
        <v>0</v>
      </c>
      <c r="O182" s="10"/>
      <c r="P182" s="9">
        <f t="shared" si="43"/>
        <v>0</v>
      </c>
      <c r="Q182" s="10"/>
      <c r="R182" s="9">
        <f t="shared" si="44"/>
        <v>0</v>
      </c>
      <c r="S182" s="10"/>
      <c r="T182" s="9">
        <f t="shared" si="45"/>
        <v>0</v>
      </c>
      <c r="U182" s="11"/>
      <c r="V182" s="9">
        <f t="shared" si="46"/>
        <v>0</v>
      </c>
      <c r="W182" s="11"/>
      <c r="X182" s="9">
        <f t="shared" si="47"/>
        <v>0</v>
      </c>
      <c r="Y182" s="10"/>
      <c r="Z182" s="9">
        <f t="shared" si="48"/>
        <v>0</v>
      </c>
      <c r="AA182" s="11"/>
      <c r="AB182" s="9">
        <f t="shared" si="49"/>
        <v>0</v>
      </c>
      <c r="AC182" s="11"/>
      <c r="AD182" s="9">
        <f t="shared" si="50"/>
        <v>0</v>
      </c>
      <c r="AE182" s="11"/>
      <c r="AF182" s="9">
        <f t="shared" si="51"/>
        <v>0</v>
      </c>
      <c r="AG182" s="11"/>
      <c r="AH182" s="9">
        <f t="shared" si="56"/>
        <v>0</v>
      </c>
      <c r="AI182" s="11"/>
      <c r="AJ182" s="9">
        <f t="shared" si="52"/>
        <v>0</v>
      </c>
      <c r="AK182" s="11"/>
      <c r="AL182" s="9">
        <f t="shared" si="53"/>
        <v>0</v>
      </c>
      <c r="AM182" s="10"/>
      <c r="AN182" s="12">
        <f t="shared" si="54"/>
        <v>0</v>
      </c>
      <c r="AO182" s="13">
        <f t="shared" si="55"/>
        <v>332.45600000000002</v>
      </c>
    </row>
    <row r="183" spans="1:41" hidden="1" x14ac:dyDescent="0.25">
      <c r="A183" s="14" t="s">
        <v>136</v>
      </c>
      <c r="B183" s="15" t="s">
        <v>190</v>
      </c>
      <c r="C183" s="44" t="s">
        <v>29</v>
      </c>
      <c r="D183" s="38">
        <f>286.6/12</f>
        <v>23.883333333333336</v>
      </c>
      <c r="E183" s="70">
        <v>0</v>
      </c>
      <c r="F183" s="9">
        <f t="shared" si="38"/>
        <v>0</v>
      </c>
      <c r="G183" s="69">
        <v>0</v>
      </c>
      <c r="H183" s="9">
        <f t="shared" si="39"/>
        <v>0</v>
      </c>
      <c r="I183" s="10"/>
      <c r="J183" s="9">
        <f t="shared" si="40"/>
        <v>0</v>
      </c>
      <c r="K183" s="11"/>
      <c r="L183" s="9">
        <f t="shared" si="41"/>
        <v>0</v>
      </c>
      <c r="M183" s="10"/>
      <c r="N183" s="9">
        <f t="shared" si="42"/>
        <v>0</v>
      </c>
      <c r="O183" s="10"/>
      <c r="P183" s="9">
        <f t="shared" si="43"/>
        <v>0</v>
      </c>
      <c r="Q183" s="10"/>
      <c r="R183" s="9">
        <f t="shared" si="44"/>
        <v>0</v>
      </c>
      <c r="S183" s="10"/>
      <c r="T183" s="9">
        <f t="shared" si="45"/>
        <v>0</v>
      </c>
      <c r="U183" s="11"/>
      <c r="V183" s="9">
        <f t="shared" si="46"/>
        <v>0</v>
      </c>
      <c r="W183" s="11"/>
      <c r="X183" s="9">
        <f t="shared" si="47"/>
        <v>0</v>
      </c>
      <c r="Y183" s="10"/>
      <c r="Z183" s="9">
        <f t="shared" si="48"/>
        <v>0</v>
      </c>
      <c r="AA183" s="11"/>
      <c r="AB183" s="9">
        <f t="shared" si="49"/>
        <v>0</v>
      </c>
      <c r="AC183" s="11"/>
      <c r="AD183" s="9">
        <f t="shared" si="50"/>
        <v>0</v>
      </c>
      <c r="AE183" s="11"/>
      <c r="AF183" s="9">
        <f t="shared" si="51"/>
        <v>0</v>
      </c>
      <c r="AG183" s="11"/>
      <c r="AH183" s="9">
        <f t="shared" si="56"/>
        <v>0</v>
      </c>
      <c r="AI183" s="11"/>
      <c r="AJ183" s="9">
        <f t="shared" si="52"/>
        <v>0</v>
      </c>
      <c r="AK183" s="11"/>
      <c r="AL183" s="9">
        <f t="shared" si="53"/>
        <v>0</v>
      </c>
      <c r="AM183" s="10"/>
      <c r="AN183" s="12">
        <f t="shared" si="54"/>
        <v>0</v>
      </c>
      <c r="AO183" s="13">
        <f t="shared" si="55"/>
        <v>0</v>
      </c>
    </row>
    <row r="184" spans="1:41" hidden="1" x14ac:dyDescent="0.25">
      <c r="A184" s="14" t="s">
        <v>136</v>
      </c>
      <c r="B184" s="15" t="s">
        <v>191</v>
      </c>
      <c r="C184" s="44" t="s">
        <v>29</v>
      </c>
      <c r="D184" s="38">
        <f>286.6/12</f>
        <v>23.883333333333336</v>
      </c>
      <c r="E184" s="70">
        <v>0</v>
      </c>
      <c r="F184" s="9">
        <f t="shared" si="38"/>
        <v>0</v>
      </c>
      <c r="G184" s="69">
        <v>0</v>
      </c>
      <c r="H184" s="9">
        <f t="shared" si="39"/>
        <v>0</v>
      </c>
      <c r="I184" s="10"/>
      <c r="J184" s="9">
        <f t="shared" si="40"/>
        <v>0</v>
      </c>
      <c r="K184" s="11"/>
      <c r="L184" s="9">
        <f t="shared" si="41"/>
        <v>0</v>
      </c>
      <c r="M184" s="10"/>
      <c r="N184" s="9">
        <f t="shared" si="42"/>
        <v>0</v>
      </c>
      <c r="O184" s="10"/>
      <c r="P184" s="9">
        <f t="shared" si="43"/>
        <v>0</v>
      </c>
      <c r="Q184" s="10"/>
      <c r="R184" s="9">
        <f t="shared" si="44"/>
        <v>0</v>
      </c>
      <c r="S184" s="10"/>
      <c r="T184" s="9">
        <f t="shared" si="45"/>
        <v>0</v>
      </c>
      <c r="U184" s="11"/>
      <c r="V184" s="9">
        <f t="shared" si="46"/>
        <v>0</v>
      </c>
      <c r="W184" s="11"/>
      <c r="X184" s="9">
        <f t="shared" si="47"/>
        <v>0</v>
      </c>
      <c r="Y184" s="10"/>
      <c r="Z184" s="9">
        <f t="shared" si="48"/>
        <v>0</v>
      </c>
      <c r="AA184" s="11"/>
      <c r="AB184" s="9">
        <f t="shared" si="49"/>
        <v>0</v>
      </c>
      <c r="AC184" s="11"/>
      <c r="AD184" s="9">
        <f t="shared" si="50"/>
        <v>0</v>
      </c>
      <c r="AE184" s="11"/>
      <c r="AF184" s="9">
        <f t="shared" si="51"/>
        <v>0</v>
      </c>
      <c r="AG184" s="11"/>
      <c r="AH184" s="9">
        <f t="shared" si="56"/>
        <v>0</v>
      </c>
      <c r="AI184" s="11"/>
      <c r="AJ184" s="9">
        <f t="shared" si="52"/>
        <v>0</v>
      </c>
      <c r="AK184" s="11"/>
      <c r="AL184" s="9">
        <f t="shared" si="53"/>
        <v>0</v>
      </c>
      <c r="AM184" s="10"/>
      <c r="AN184" s="12">
        <f t="shared" si="54"/>
        <v>0</v>
      </c>
      <c r="AO184" s="13">
        <f t="shared" si="55"/>
        <v>0</v>
      </c>
    </row>
    <row r="185" spans="1:41" hidden="1" x14ac:dyDescent="0.25">
      <c r="A185" s="14" t="s">
        <v>136</v>
      </c>
      <c r="B185" s="15" t="s">
        <v>192</v>
      </c>
      <c r="C185" s="44" t="s">
        <v>193</v>
      </c>
      <c r="D185" s="56">
        <f>191.28/12</f>
        <v>15.94</v>
      </c>
      <c r="E185" s="70">
        <v>0</v>
      </c>
      <c r="F185" s="9">
        <f t="shared" si="38"/>
        <v>0</v>
      </c>
      <c r="G185" s="69">
        <v>0</v>
      </c>
      <c r="H185" s="9">
        <f t="shared" si="39"/>
        <v>0</v>
      </c>
      <c r="I185" s="10"/>
      <c r="J185" s="9">
        <f t="shared" si="40"/>
        <v>0</v>
      </c>
      <c r="K185" s="11"/>
      <c r="L185" s="9">
        <f t="shared" si="41"/>
        <v>0</v>
      </c>
      <c r="M185" s="10"/>
      <c r="N185" s="9">
        <f t="shared" si="42"/>
        <v>0</v>
      </c>
      <c r="O185" s="10"/>
      <c r="P185" s="9">
        <f t="shared" si="43"/>
        <v>0</v>
      </c>
      <c r="Q185" s="10"/>
      <c r="R185" s="9">
        <f t="shared" si="44"/>
        <v>0</v>
      </c>
      <c r="S185" s="10"/>
      <c r="T185" s="9">
        <f t="shared" si="45"/>
        <v>0</v>
      </c>
      <c r="U185" s="11"/>
      <c r="V185" s="9">
        <f t="shared" si="46"/>
        <v>0</v>
      </c>
      <c r="W185" s="11"/>
      <c r="X185" s="9">
        <f t="shared" si="47"/>
        <v>0</v>
      </c>
      <c r="Y185" s="10"/>
      <c r="Z185" s="9">
        <f t="shared" si="48"/>
        <v>0</v>
      </c>
      <c r="AA185" s="11"/>
      <c r="AB185" s="9">
        <f t="shared" si="49"/>
        <v>0</v>
      </c>
      <c r="AC185" s="11"/>
      <c r="AD185" s="9">
        <f t="shared" si="50"/>
        <v>0</v>
      </c>
      <c r="AE185" s="11"/>
      <c r="AF185" s="9">
        <f t="shared" si="51"/>
        <v>0</v>
      </c>
      <c r="AG185" s="11"/>
      <c r="AH185" s="9">
        <f t="shared" si="56"/>
        <v>0</v>
      </c>
      <c r="AI185" s="11"/>
      <c r="AJ185" s="9">
        <f t="shared" si="52"/>
        <v>0</v>
      </c>
      <c r="AK185" s="11"/>
      <c r="AL185" s="9">
        <f t="shared" si="53"/>
        <v>0</v>
      </c>
      <c r="AM185" s="10"/>
      <c r="AN185" s="12">
        <f t="shared" si="54"/>
        <v>0</v>
      </c>
      <c r="AO185" s="13">
        <f t="shared" si="55"/>
        <v>0</v>
      </c>
    </row>
    <row r="186" spans="1:41" hidden="1" x14ac:dyDescent="0.25">
      <c r="A186" s="14" t="s">
        <v>136</v>
      </c>
      <c r="B186" s="15" t="s">
        <v>544</v>
      </c>
      <c r="C186" s="44" t="s">
        <v>29</v>
      </c>
      <c r="D186" s="56">
        <f>130.08/12</f>
        <v>10.840000000000002</v>
      </c>
      <c r="E186" s="70">
        <v>0</v>
      </c>
      <c r="F186" s="9">
        <f t="shared" si="38"/>
        <v>0</v>
      </c>
      <c r="G186" s="69">
        <v>0</v>
      </c>
      <c r="H186" s="9">
        <f t="shared" si="39"/>
        <v>0</v>
      </c>
      <c r="I186" s="10"/>
      <c r="J186" s="9">
        <f t="shared" si="40"/>
        <v>0</v>
      </c>
      <c r="K186" s="11"/>
      <c r="L186" s="9">
        <f t="shared" si="41"/>
        <v>0</v>
      </c>
      <c r="M186" s="11"/>
      <c r="N186" s="9">
        <f t="shared" si="42"/>
        <v>0</v>
      </c>
      <c r="O186" s="10"/>
      <c r="P186" s="9">
        <f t="shared" si="43"/>
        <v>0</v>
      </c>
      <c r="Q186" s="10"/>
      <c r="R186" s="9">
        <f t="shared" si="44"/>
        <v>0</v>
      </c>
      <c r="S186" s="10"/>
      <c r="T186" s="9">
        <f t="shared" si="45"/>
        <v>0</v>
      </c>
      <c r="U186" s="11"/>
      <c r="V186" s="9">
        <f t="shared" si="46"/>
        <v>0</v>
      </c>
      <c r="W186" s="11"/>
      <c r="X186" s="9">
        <f t="shared" si="47"/>
        <v>0</v>
      </c>
      <c r="Y186" s="10"/>
      <c r="Z186" s="9">
        <f t="shared" si="48"/>
        <v>0</v>
      </c>
      <c r="AA186" s="11"/>
      <c r="AB186" s="9">
        <f t="shared" si="49"/>
        <v>0</v>
      </c>
      <c r="AC186" s="71">
        <f>2*12</f>
        <v>24</v>
      </c>
      <c r="AD186" s="9">
        <f t="shared" si="50"/>
        <v>301.78559999999999</v>
      </c>
      <c r="AE186" s="11"/>
      <c r="AF186" s="9">
        <f t="shared" si="51"/>
        <v>0</v>
      </c>
      <c r="AG186" s="11"/>
      <c r="AH186" s="9">
        <f t="shared" si="56"/>
        <v>0</v>
      </c>
      <c r="AI186" s="11"/>
      <c r="AJ186" s="9">
        <f t="shared" si="52"/>
        <v>0</v>
      </c>
      <c r="AK186" s="11"/>
      <c r="AL186" s="9">
        <f t="shared" si="53"/>
        <v>0</v>
      </c>
      <c r="AM186" s="10"/>
      <c r="AN186" s="12">
        <f t="shared" si="54"/>
        <v>0</v>
      </c>
      <c r="AO186" s="13">
        <f t="shared" si="55"/>
        <v>301.78559999999999</v>
      </c>
    </row>
    <row r="187" spans="1:41" hidden="1" x14ac:dyDescent="0.25">
      <c r="A187" s="14" t="s">
        <v>136</v>
      </c>
      <c r="B187" s="15" t="s">
        <v>194</v>
      </c>
      <c r="C187" s="44" t="s">
        <v>29</v>
      </c>
      <c r="D187" s="56">
        <f>171.48/12</f>
        <v>14.29</v>
      </c>
      <c r="E187" s="70">
        <v>12</v>
      </c>
      <c r="F187" s="9">
        <f t="shared" si="38"/>
        <v>171.48</v>
      </c>
      <c r="G187" s="69">
        <v>0</v>
      </c>
      <c r="H187" s="9">
        <f t="shared" si="39"/>
        <v>0</v>
      </c>
      <c r="I187" s="10"/>
      <c r="J187" s="9">
        <f t="shared" si="40"/>
        <v>0</v>
      </c>
      <c r="K187" s="11"/>
      <c r="L187" s="9">
        <f t="shared" si="41"/>
        <v>0</v>
      </c>
      <c r="M187" s="11"/>
      <c r="N187" s="9">
        <f t="shared" si="42"/>
        <v>0</v>
      </c>
      <c r="O187" s="10"/>
      <c r="P187" s="9">
        <f t="shared" si="43"/>
        <v>0</v>
      </c>
      <c r="Q187" s="10"/>
      <c r="R187" s="9">
        <f t="shared" si="44"/>
        <v>0</v>
      </c>
      <c r="S187" s="10"/>
      <c r="T187" s="9">
        <f t="shared" si="45"/>
        <v>0</v>
      </c>
      <c r="U187" s="11"/>
      <c r="V187" s="9">
        <f t="shared" si="46"/>
        <v>0</v>
      </c>
      <c r="W187" s="11"/>
      <c r="X187" s="9">
        <f t="shared" si="47"/>
        <v>0</v>
      </c>
      <c r="Y187" s="10"/>
      <c r="Z187" s="9">
        <f t="shared" si="48"/>
        <v>0</v>
      </c>
      <c r="AA187" s="71">
        <f>3*12</f>
        <v>36</v>
      </c>
      <c r="AB187" s="9">
        <f t="shared" si="49"/>
        <v>596.7503999999999</v>
      </c>
      <c r="AC187" s="11"/>
      <c r="AD187" s="9">
        <f t="shared" si="50"/>
        <v>0</v>
      </c>
      <c r="AE187" s="11"/>
      <c r="AF187" s="9">
        <f t="shared" si="51"/>
        <v>0</v>
      </c>
      <c r="AG187" s="11"/>
      <c r="AH187" s="9">
        <f t="shared" si="56"/>
        <v>0</v>
      </c>
      <c r="AI187" s="93">
        <v>24</v>
      </c>
      <c r="AJ187" s="9">
        <f t="shared" si="52"/>
        <v>397.83359999999993</v>
      </c>
      <c r="AK187" s="11"/>
      <c r="AL187" s="9">
        <f t="shared" si="53"/>
        <v>0</v>
      </c>
      <c r="AM187" s="86">
        <v>24</v>
      </c>
      <c r="AN187" s="12">
        <f t="shared" si="54"/>
        <v>397.83359999999993</v>
      </c>
      <c r="AO187" s="13">
        <f t="shared" si="55"/>
        <v>1563.8975999999998</v>
      </c>
    </row>
    <row r="188" spans="1:41" ht="14.25" hidden="1" customHeight="1" x14ac:dyDescent="0.25">
      <c r="A188" s="14" t="s">
        <v>136</v>
      </c>
      <c r="B188" s="15" t="s">
        <v>543</v>
      </c>
      <c r="C188" s="44" t="s">
        <v>29</v>
      </c>
      <c r="D188" s="56">
        <f>130.08/12</f>
        <v>10.840000000000002</v>
      </c>
      <c r="E188" s="70">
        <v>12</v>
      </c>
      <c r="F188" s="9">
        <f t="shared" si="38"/>
        <v>130.08000000000001</v>
      </c>
      <c r="G188" s="69">
        <v>0</v>
      </c>
      <c r="H188" s="9">
        <f t="shared" si="39"/>
        <v>0</v>
      </c>
      <c r="I188" s="10"/>
      <c r="J188" s="9">
        <f t="shared" si="40"/>
        <v>0</v>
      </c>
      <c r="K188" s="11"/>
      <c r="L188" s="9">
        <f t="shared" si="41"/>
        <v>0</v>
      </c>
      <c r="M188" s="11"/>
      <c r="N188" s="9">
        <f t="shared" si="42"/>
        <v>0</v>
      </c>
      <c r="O188" s="94">
        <v>1</v>
      </c>
      <c r="P188" s="9">
        <f t="shared" si="43"/>
        <v>12.574400000000001</v>
      </c>
      <c r="Q188" s="10"/>
      <c r="R188" s="9">
        <f t="shared" si="44"/>
        <v>0</v>
      </c>
      <c r="S188" s="10"/>
      <c r="T188" s="9">
        <f t="shared" si="45"/>
        <v>0</v>
      </c>
      <c r="U188" s="11"/>
      <c r="V188" s="9">
        <f t="shared" si="46"/>
        <v>0</v>
      </c>
      <c r="W188" s="11"/>
      <c r="X188" s="9">
        <f t="shared" si="47"/>
        <v>0</v>
      </c>
      <c r="Y188" s="10"/>
      <c r="Z188" s="9">
        <f t="shared" si="48"/>
        <v>0</v>
      </c>
      <c r="AA188" s="11"/>
      <c r="AB188" s="9">
        <f t="shared" si="49"/>
        <v>0</v>
      </c>
      <c r="AC188" s="71">
        <f>2*12</f>
        <v>24</v>
      </c>
      <c r="AD188" s="9">
        <f t="shared" si="50"/>
        <v>301.78559999999999</v>
      </c>
      <c r="AE188" s="11"/>
      <c r="AF188" s="9">
        <f t="shared" si="51"/>
        <v>0</v>
      </c>
      <c r="AG188" s="11"/>
      <c r="AH188" s="9">
        <f t="shared" si="56"/>
        <v>0</v>
      </c>
      <c r="AI188" s="11"/>
      <c r="AJ188" s="9">
        <f t="shared" si="52"/>
        <v>0</v>
      </c>
      <c r="AK188" s="11"/>
      <c r="AL188" s="9">
        <f t="shared" si="53"/>
        <v>0</v>
      </c>
      <c r="AM188" s="86">
        <v>24</v>
      </c>
      <c r="AN188" s="12">
        <f t="shared" si="54"/>
        <v>301.78559999999999</v>
      </c>
      <c r="AO188" s="13">
        <f t="shared" si="55"/>
        <v>746.22559999999999</v>
      </c>
    </row>
    <row r="189" spans="1:41" hidden="1" x14ac:dyDescent="0.25">
      <c r="A189" s="14" t="s">
        <v>136</v>
      </c>
      <c r="B189" s="15" t="s">
        <v>195</v>
      </c>
      <c r="C189" s="44" t="s">
        <v>29</v>
      </c>
      <c r="D189" s="56">
        <f>171.48/12</f>
        <v>14.29</v>
      </c>
      <c r="E189" s="70">
        <v>0</v>
      </c>
      <c r="F189" s="9">
        <f t="shared" si="38"/>
        <v>0</v>
      </c>
      <c r="G189" s="69">
        <v>0</v>
      </c>
      <c r="H189" s="9">
        <f t="shared" si="39"/>
        <v>0</v>
      </c>
      <c r="I189" s="10"/>
      <c r="J189" s="9">
        <f t="shared" si="40"/>
        <v>0</v>
      </c>
      <c r="K189" s="11"/>
      <c r="L189" s="9">
        <f t="shared" si="41"/>
        <v>0</v>
      </c>
      <c r="M189" s="11"/>
      <c r="N189" s="9">
        <f t="shared" si="42"/>
        <v>0</v>
      </c>
      <c r="O189" s="10"/>
      <c r="P189" s="9">
        <f t="shared" si="43"/>
        <v>0</v>
      </c>
      <c r="Q189" s="10"/>
      <c r="R189" s="9">
        <f t="shared" si="44"/>
        <v>0</v>
      </c>
      <c r="S189" s="10"/>
      <c r="T189" s="9">
        <f t="shared" si="45"/>
        <v>0</v>
      </c>
      <c r="U189" s="11"/>
      <c r="V189" s="9">
        <f t="shared" si="46"/>
        <v>0</v>
      </c>
      <c r="W189" s="11"/>
      <c r="X189" s="9">
        <f t="shared" si="47"/>
        <v>0</v>
      </c>
      <c r="Y189" s="10"/>
      <c r="Z189" s="9">
        <f t="shared" si="48"/>
        <v>0</v>
      </c>
      <c r="AA189" s="11"/>
      <c r="AB189" s="9">
        <f t="shared" si="49"/>
        <v>0</v>
      </c>
      <c r="AC189" s="11"/>
      <c r="AD189" s="9">
        <f t="shared" si="50"/>
        <v>0</v>
      </c>
      <c r="AE189" s="11"/>
      <c r="AF189" s="9">
        <f t="shared" si="51"/>
        <v>0</v>
      </c>
      <c r="AG189" s="11"/>
      <c r="AH189" s="9">
        <f t="shared" si="56"/>
        <v>0</v>
      </c>
      <c r="AI189" s="93">
        <v>24</v>
      </c>
      <c r="AJ189" s="9">
        <f t="shared" si="52"/>
        <v>397.83359999999993</v>
      </c>
      <c r="AK189" s="11"/>
      <c r="AL189" s="9">
        <f t="shared" si="53"/>
        <v>0</v>
      </c>
      <c r="AM189" s="10"/>
      <c r="AN189" s="12">
        <f t="shared" si="54"/>
        <v>0</v>
      </c>
      <c r="AO189" s="13">
        <f t="shared" si="55"/>
        <v>397.83359999999993</v>
      </c>
    </row>
    <row r="190" spans="1:41" hidden="1" x14ac:dyDescent="0.25">
      <c r="A190" s="14" t="s">
        <v>136</v>
      </c>
      <c r="B190" s="15" t="s">
        <v>196</v>
      </c>
      <c r="C190" s="44" t="s">
        <v>29</v>
      </c>
      <c r="D190" s="56">
        <f>130.08/12</f>
        <v>10.840000000000002</v>
      </c>
      <c r="E190" s="70">
        <v>0</v>
      </c>
      <c r="F190" s="9">
        <f t="shared" si="38"/>
        <v>0</v>
      </c>
      <c r="G190" s="69">
        <v>0</v>
      </c>
      <c r="H190" s="9">
        <f t="shared" si="39"/>
        <v>0</v>
      </c>
      <c r="I190" s="10"/>
      <c r="J190" s="9">
        <f t="shared" si="40"/>
        <v>0</v>
      </c>
      <c r="K190" s="11"/>
      <c r="L190" s="9">
        <f t="shared" si="41"/>
        <v>0</v>
      </c>
      <c r="M190" s="10"/>
      <c r="N190" s="9">
        <f t="shared" si="42"/>
        <v>0</v>
      </c>
      <c r="O190" s="10"/>
      <c r="P190" s="9">
        <f t="shared" si="43"/>
        <v>0</v>
      </c>
      <c r="Q190" s="10"/>
      <c r="R190" s="9">
        <f t="shared" si="44"/>
        <v>0</v>
      </c>
      <c r="S190" s="10"/>
      <c r="T190" s="9">
        <f t="shared" si="45"/>
        <v>0</v>
      </c>
      <c r="U190" s="11"/>
      <c r="V190" s="9">
        <f t="shared" si="46"/>
        <v>0</v>
      </c>
      <c r="W190" s="11"/>
      <c r="X190" s="9">
        <f t="shared" si="47"/>
        <v>0</v>
      </c>
      <c r="Y190" s="10"/>
      <c r="Z190" s="9">
        <f t="shared" si="48"/>
        <v>0</v>
      </c>
      <c r="AA190" s="11"/>
      <c r="AB190" s="9">
        <f t="shared" si="49"/>
        <v>0</v>
      </c>
      <c r="AC190" s="11"/>
      <c r="AD190" s="9">
        <f t="shared" si="50"/>
        <v>0</v>
      </c>
      <c r="AE190" s="11"/>
      <c r="AF190" s="9">
        <f t="shared" si="51"/>
        <v>0</v>
      </c>
      <c r="AG190" s="11"/>
      <c r="AH190" s="9">
        <f t="shared" si="56"/>
        <v>0</v>
      </c>
      <c r="AI190" s="11"/>
      <c r="AJ190" s="9">
        <f t="shared" si="52"/>
        <v>0</v>
      </c>
      <c r="AK190" s="11"/>
      <c r="AL190" s="9">
        <f t="shared" si="53"/>
        <v>0</v>
      </c>
      <c r="AM190" s="86">
        <v>24</v>
      </c>
      <c r="AN190" s="12">
        <f t="shared" si="54"/>
        <v>301.78559999999999</v>
      </c>
      <c r="AO190" s="13">
        <f t="shared" si="55"/>
        <v>301.78559999999999</v>
      </c>
    </row>
    <row r="191" spans="1:41" hidden="1" x14ac:dyDescent="0.25">
      <c r="A191" s="14" t="s">
        <v>136</v>
      </c>
      <c r="B191" s="15" t="s">
        <v>197</v>
      </c>
      <c r="C191" s="44" t="s">
        <v>29</v>
      </c>
      <c r="D191" s="56">
        <f>130.08/12</f>
        <v>10.840000000000002</v>
      </c>
      <c r="E191" s="70">
        <v>0</v>
      </c>
      <c r="F191" s="9">
        <f t="shared" si="38"/>
        <v>0</v>
      </c>
      <c r="G191" s="69">
        <v>0</v>
      </c>
      <c r="H191" s="9">
        <f t="shared" si="39"/>
        <v>0</v>
      </c>
      <c r="I191" s="10"/>
      <c r="J191" s="9">
        <f t="shared" si="40"/>
        <v>0</v>
      </c>
      <c r="K191" s="11"/>
      <c r="L191" s="9">
        <f t="shared" si="41"/>
        <v>0</v>
      </c>
      <c r="M191" s="10"/>
      <c r="N191" s="9">
        <f t="shared" si="42"/>
        <v>0</v>
      </c>
      <c r="O191" s="10"/>
      <c r="P191" s="9">
        <f t="shared" si="43"/>
        <v>0</v>
      </c>
      <c r="Q191" s="10"/>
      <c r="R191" s="9">
        <f t="shared" si="44"/>
        <v>0</v>
      </c>
      <c r="S191" s="10"/>
      <c r="T191" s="9">
        <f t="shared" si="45"/>
        <v>0</v>
      </c>
      <c r="U191" s="11"/>
      <c r="V191" s="9">
        <f t="shared" si="46"/>
        <v>0</v>
      </c>
      <c r="W191" s="11"/>
      <c r="X191" s="9">
        <f t="shared" si="47"/>
        <v>0</v>
      </c>
      <c r="Y191" s="10"/>
      <c r="Z191" s="9">
        <f t="shared" si="48"/>
        <v>0</v>
      </c>
      <c r="AA191" s="11"/>
      <c r="AB191" s="9">
        <f t="shared" si="49"/>
        <v>0</v>
      </c>
      <c r="AC191" s="11"/>
      <c r="AD191" s="9">
        <f t="shared" si="50"/>
        <v>0</v>
      </c>
      <c r="AE191" s="11"/>
      <c r="AF191" s="9">
        <f t="shared" si="51"/>
        <v>0</v>
      </c>
      <c r="AG191" s="11"/>
      <c r="AH191" s="9">
        <f t="shared" si="56"/>
        <v>0</v>
      </c>
      <c r="AI191" s="11"/>
      <c r="AJ191" s="9">
        <f t="shared" si="52"/>
        <v>0</v>
      </c>
      <c r="AK191" s="11"/>
      <c r="AL191" s="9">
        <f t="shared" si="53"/>
        <v>0</v>
      </c>
      <c r="AM191" s="86">
        <v>24</v>
      </c>
      <c r="AN191" s="12">
        <f t="shared" si="54"/>
        <v>301.78559999999999</v>
      </c>
      <c r="AO191" s="13">
        <f t="shared" si="55"/>
        <v>301.78559999999999</v>
      </c>
    </row>
    <row r="192" spans="1:41" hidden="1" x14ac:dyDescent="0.25">
      <c r="A192" s="14" t="s">
        <v>136</v>
      </c>
      <c r="B192" s="15" t="s">
        <v>198</v>
      </c>
      <c r="C192" s="44" t="s">
        <v>193</v>
      </c>
      <c r="D192" s="56">
        <f>70/6</f>
        <v>11.666666666666666</v>
      </c>
      <c r="E192" s="70">
        <v>0</v>
      </c>
      <c r="F192" s="9">
        <f t="shared" si="38"/>
        <v>0</v>
      </c>
      <c r="G192" s="69">
        <v>0</v>
      </c>
      <c r="H192" s="9">
        <f t="shared" si="39"/>
        <v>0</v>
      </c>
      <c r="I192" s="10"/>
      <c r="J192" s="9">
        <f t="shared" si="40"/>
        <v>0</v>
      </c>
      <c r="K192" s="11"/>
      <c r="L192" s="9">
        <f t="shared" si="41"/>
        <v>0</v>
      </c>
      <c r="M192" s="10"/>
      <c r="N192" s="9">
        <f t="shared" si="42"/>
        <v>0</v>
      </c>
      <c r="O192" s="10"/>
      <c r="P192" s="9">
        <f t="shared" si="43"/>
        <v>0</v>
      </c>
      <c r="Q192" s="10"/>
      <c r="R192" s="9">
        <f t="shared" si="44"/>
        <v>0</v>
      </c>
      <c r="S192" s="10"/>
      <c r="T192" s="9">
        <f t="shared" si="45"/>
        <v>0</v>
      </c>
      <c r="U192" s="11"/>
      <c r="V192" s="9">
        <f t="shared" si="46"/>
        <v>0</v>
      </c>
      <c r="W192" s="11"/>
      <c r="X192" s="9">
        <f t="shared" si="47"/>
        <v>0</v>
      </c>
      <c r="Y192" s="10"/>
      <c r="Z192" s="9">
        <f t="shared" si="48"/>
        <v>0</v>
      </c>
      <c r="AA192" s="11"/>
      <c r="AB192" s="9">
        <f t="shared" si="49"/>
        <v>0</v>
      </c>
      <c r="AC192" s="11"/>
      <c r="AD192" s="9">
        <f t="shared" si="50"/>
        <v>0</v>
      </c>
      <c r="AE192" s="11"/>
      <c r="AF192" s="9">
        <f t="shared" si="51"/>
        <v>0</v>
      </c>
      <c r="AG192" s="11"/>
      <c r="AH192" s="9">
        <f t="shared" si="56"/>
        <v>0</v>
      </c>
      <c r="AI192" s="93">
        <v>6</v>
      </c>
      <c r="AJ192" s="9">
        <f t="shared" si="52"/>
        <v>81.199999999999989</v>
      </c>
      <c r="AK192" s="11"/>
      <c r="AL192" s="9">
        <f t="shared" si="53"/>
        <v>0</v>
      </c>
      <c r="AM192" s="10"/>
      <c r="AN192" s="12">
        <f t="shared" si="54"/>
        <v>0</v>
      </c>
      <c r="AO192" s="13">
        <f t="shared" si="55"/>
        <v>81.199999999999989</v>
      </c>
    </row>
    <row r="193" spans="1:41" hidden="1" x14ac:dyDescent="0.25">
      <c r="A193" s="14" t="s">
        <v>136</v>
      </c>
      <c r="B193" s="15" t="s">
        <v>199</v>
      </c>
      <c r="C193" s="44" t="s">
        <v>29</v>
      </c>
      <c r="D193" s="56">
        <f t="shared" ref="D193:D201" si="62">540.12/12</f>
        <v>45.01</v>
      </c>
      <c r="E193" s="70">
        <v>0</v>
      </c>
      <c r="F193" s="9">
        <f t="shared" si="38"/>
        <v>0</v>
      </c>
      <c r="G193" s="69">
        <v>0</v>
      </c>
      <c r="H193" s="9">
        <f t="shared" si="39"/>
        <v>0</v>
      </c>
      <c r="I193" s="10"/>
      <c r="J193" s="9">
        <f t="shared" si="40"/>
        <v>0</v>
      </c>
      <c r="K193" s="11"/>
      <c r="L193" s="9">
        <f t="shared" si="41"/>
        <v>0</v>
      </c>
      <c r="M193" s="10"/>
      <c r="N193" s="9">
        <f t="shared" si="42"/>
        <v>0</v>
      </c>
      <c r="O193" s="10"/>
      <c r="P193" s="9">
        <f t="shared" si="43"/>
        <v>0</v>
      </c>
      <c r="Q193" s="10"/>
      <c r="R193" s="9">
        <f t="shared" si="44"/>
        <v>0</v>
      </c>
      <c r="S193" s="10"/>
      <c r="T193" s="9">
        <f t="shared" si="45"/>
        <v>0</v>
      </c>
      <c r="U193" s="11"/>
      <c r="V193" s="9">
        <f t="shared" si="46"/>
        <v>0</v>
      </c>
      <c r="W193" s="11"/>
      <c r="X193" s="9">
        <f t="shared" si="47"/>
        <v>0</v>
      </c>
      <c r="Y193" s="10"/>
      <c r="Z193" s="9">
        <f t="shared" si="48"/>
        <v>0</v>
      </c>
      <c r="AA193" s="11"/>
      <c r="AB193" s="9">
        <f t="shared" si="49"/>
        <v>0</v>
      </c>
      <c r="AC193" s="11"/>
      <c r="AD193" s="9">
        <f t="shared" si="50"/>
        <v>0</v>
      </c>
      <c r="AE193" s="11"/>
      <c r="AF193" s="9">
        <f t="shared" si="51"/>
        <v>0</v>
      </c>
      <c r="AG193" s="11"/>
      <c r="AH193" s="9">
        <f t="shared" si="56"/>
        <v>0</v>
      </c>
      <c r="AI193" s="93">
        <v>6</v>
      </c>
      <c r="AJ193" s="9">
        <f t="shared" si="52"/>
        <v>313.26959999999997</v>
      </c>
      <c r="AK193" s="11"/>
      <c r="AL193" s="9">
        <f t="shared" si="53"/>
        <v>0</v>
      </c>
      <c r="AM193" s="10"/>
      <c r="AN193" s="12">
        <f t="shared" si="54"/>
        <v>0</v>
      </c>
      <c r="AO193" s="13">
        <f t="shared" si="55"/>
        <v>313.26959999999997</v>
      </c>
    </row>
    <row r="194" spans="1:41" hidden="1" x14ac:dyDescent="0.25">
      <c r="A194" s="14" t="s">
        <v>136</v>
      </c>
      <c r="B194" s="15" t="s">
        <v>200</v>
      </c>
      <c r="C194" s="44" t="s">
        <v>29</v>
      </c>
      <c r="D194" s="56">
        <f t="shared" si="62"/>
        <v>45.01</v>
      </c>
      <c r="E194" s="70">
        <v>0</v>
      </c>
      <c r="F194" s="9">
        <f t="shared" si="38"/>
        <v>0</v>
      </c>
      <c r="G194" s="69">
        <v>0</v>
      </c>
      <c r="H194" s="9">
        <f t="shared" si="39"/>
        <v>0</v>
      </c>
      <c r="I194" s="10"/>
      <c r="J194" s="9">
        <f t="shared" si="40"/>
        <v>0</v>
      </c>
      <c r="K194" s="11"/>
      <c r="L194" s="9">
        <f t="shared" si="41"/>
        <v>0</v>
      </c>
      <c r="M194" s="11"/>
      <c r="N194" s="9">
        <f t="shared" si="42"/>
        <v>0</v>
      </c>
      <c r="O194" s="10"/>
      <c r="P194" s="9">
        <f t="shared" si="43"/>
        <v>0</v>
      </c>
      <c r="Q194" s="10"/>
      <c r="R194" s="9">
        <f t="shared" si="44"/>
        <v>0</v>
      </c>
      <c r="S194" s="10"/>
      <c r="T194" s="9">
        <f t="shared" si="45"/>
        <v>0</v>
      </c>
      <c r="U194" s="11"/>
      <c r="V194" s="9">
        <f t="shared" si="46"/>
        <v>0</v>
      </c>
      <c r="W194" s="11"/>
      <c r="X194" s="9">
        <f t="shared" si="47"/>
        <v>0</v>
      </c>
      <c r="Y194" s="10"/>
      <c r="Z194" s="9">
        <f t="shared" si="48"/>
        <v>0</v>
      </c>
      <c r="AA194" s="11"/>
      <c r="AB194" s="9">
        <f t="shared" si="49"/>
        <v>0</v>
      </c>
      <c r="AC194" s="11"/>
      <c r="AD194" s="9">
        <f t="shared" si="50"/>
        <v>0</v>
      </c>
      <c r="AE194" s="11"/>
      <c r="AF194" s="9">
        <f t="shared" si="51"/>
        <v>0</v>
      </c>
      <c r="AG194" s="11"/>
      <c r="AH194" s="9">
        <f t="shared" si="56"/>
        <v>0</v>
      </c>
      <c r="AI194" s="93">
        <v>6</v>
      </c>
      <c r="AJ194" s="9">
        <f t="shared" si="52"/>
        <v>313.26959999999997</v>
      </c>
      <c r="AK194" s="11"/>
      <c r="AL194" s="9">
        <f t="shared" si="53"/>
        <v>0</v>
      </c>
      <c r="AM194" s="10"/>
      <c r="AN194" s="12">
        <f t="shared" si="54"/>
        <v>0</v>
      </c>
      <c r="AO194" s="13">
        <f t="shared" si="55"/>
        <v>313.26959999999997</v>
      </c>
    </row>
    <row r="195" spans="1:41" hidden="1" x14ac:dyDescent="0.25">
      <c r="A195" s="14" t="s">
        <v>136</v>
      </c>
      <c r="B195" s="15" t="s">
        <v>201</v>
      </c>
      <c r="C195" s="44" t="s">
        <v>29</v>
      </c>
      <c r="D195" s="56">
        <f t="shared" si="62"/>
        <v>45.01</v>
      </c>
      <c r="E195" s="70">
        <v>0</v>
      </c>
      <c r="F195" s="9">
        <f t="shared" si="38"/>
        <v>0</v>
      </c>
      <c r="G195" s="69">
        <v>0</v>
      </c>
      <c r="H195" s="9">
        <f t="shared" si="39"/>
        <v>0</v>
      </c>
      <c r="I195" s="10"/>
      <c r="J195" s="9">
        <f t="shared" si="40"/>
        <v>0</v>
      </c>
      <c r="K195" s="11"/>
      <c r="L195" s="9">
        <f t="shared" si="41"/>
        <v>0</v>
      </c>
      <c r="M195" s="11"/>
      <c r="N195" s="9">
        <f t="shared" si="42"/>
        <v>0</v>
      </c>
      <c r="O195" s="10"/>
      <c r="P195" s="9">
        <f t="shared" si="43"/>
        <v>0</v>
      </c>
      <c r="Q195" s="10"/>
      <c r="R195" s="9">
        <f t="shared" si="44"/>
        <v>0</v>
      </c>
      <c r="S195" s="10"/>
      <c r="T195" s="9">
        <f t="shared" si="45"/>
        <v>0</v>
      </c>
      <c r="U195" s="11"/>
      <c r="V195" s="9">
        <f t="shared" si="46"/>
        <v>0</v>
      </c>
      <c r="W195" s="11"/>
      <c r="X195" s="9">
        <f t="shared" si="47"/>
        <v>0</v>
      </c>
      <c r="Y195" s="10"/>
      <c r="Z195" s="9">
        <f t="shared" si="48"/>
        <v>0</v>
      </c>
      <c r="AA195" s="11"/>
      <c r="AB195" s="9">
        <f t="shared" si="49"/>
        <v>0</v>
      </c>
      <c r="AC195" s="11"/>
      <c r="AD195" s="9">
        <f t="shared" si="50"/>
        <v>0</v>
      </c>
      <c r="AE195" s="11"/>
      <c r="AF195" s="9">
        <f t="shared" si="51"/>
        <v>0</v>
      </c>
      <c r="AG195" s="11"/>
      <c r="AH195" s="9">
        <f t="shared" si="56"/>
        <v>0</v>
      </c>
      <c r="AI195" s="93">
        <v>6</v>
      </c>
      <c r="AJ195" s="9">
        <f t="shared" si="52"/>
        <v>313.26959999999997</v>
      </c>
      <c r="AK195" s="11"/>
      <c r="AL195" s="9">
        <f t="shared" si="53"/>
        <v>0</v>
      </c>
      <c r="AM195" s="10"/>
      <c r="AN195" s="12">
        <f t="shared" si="54"/>
        <v>0</v>
      </c>
      <c r="AO195" s="13">
        <f t="shared" si="55"/>
        <v>313.26959999999997</v>
      </c>
    </row>
    <row r="196" spans="1:41" hidden="1" x14ac:dyDescent="0.25">
      <c r="A196" s="14" t="s">
        <v>136</v>
      </c>
      <c r="B196" s="15" t="s">
        <v>202</v>
      </c>
      <c r="C196" s="44" t="s">
        <v>29</v>
      </c>
      <c r="D196" s="56">
        <f t="shared" si="62"/>
        <v>45.01</v>
      </c>
      <c r="E196" s="70">
        <v>0</v>
      </c>
      <c r="F196" s="9">
        <f t="shared" si="38"/>
        <v>0</v>
      </c>
      <c r="G196" s="69">
        <v>0</v>
      </c>
      <c r="H196" s="9">
        <f t="shared" si="39"/>
        <v>0</v>
      </c>
      <c r="I196" s="10"/>
      <c r="J196" s="9">
        <f t="shared" si="40"/>
        <v>0</v>
      </c>
      <c r="K196" s="11"/>
      <c r="L196" s="9">
        <f t="shared" si="41"/>
        <v>0</v>
      </c>
      <c r="M196" s="11"/>
      <c r="N196" s="9">
        <f t="shared" si="42"/>
        <v>0</v>
      </c>
      <c r="O196" s="10"/>
      <c r="P196" s="9">
        <f t="shared" si="43"/>
        <v>0</v>
      </c>
      <c r="Q196" s="10"/>
      <c r="R196" s="9">
        <f t="shared" si="44"/>
        <v>0</v>
      </c>
      <c r="S196" s="10"/>
      <c r="T196" s="9">
        <f t="shared" si="45"/>
        <v>0</v>
      </c>
      <c r="U196" s="11"/>
      <c r="V196" s="9">
        <f t="shared" si="46"/>
        <v>0</v>
      </c>
      <c r="W196" s="11"/>
      <c r="X196" s="9">
        <f t="shared" si="47"/>
        <v>0</v>
      </c>
      <c r="Y196" s="10"/>
      <c r="Z196" s="9">
        <f t="shared" si="48"/>
        <v>0</v>
      </c>
      <c r="AA196" s="11"/>
      <c r="AB196" s="9">
        <f t="shared" si="49"/>
        <v>0</v>
      </c>
      <c r="AC196" s="11"/>
      <c r="AD196" s="9">
        <f t="shared" si="50"/>
        <v>0</v>
      </c>
      <c r="AE196" s="11"/>
      <c r="AF196" s="9">
        <f t="shared" si="51"/>
        <v>0</v>
      </c>
      <c r="AG196" s="11"/>
      <c r="AH196" s="9">
        <f t="shared" si="56"/>
        <v>0</v>
      </c>
      <c r="AI196" s="93">
        <v>6</v>
      </c>
      <c r="AJ196" s="9">
        <f t="shared" si="52"/>
        <v>313.26959999999997</v>
      </c>
      <c r="AK196" s="11"/>
      <c r="AL196" s="9">
        <f t="shared" si="53"/>
        <v>0</v>
      </c>
      <c r="AM196" s="10"/>
      <c r="AN196" s="12">
        <f t="shared" si="54"/>
        <v>0</v>
      </c>
      <c r="AO196" s="13">
        <f t="shared" si="55"/>
        <v>313.26959999999997</v>
      </c>
    </row>
    <row r="197" spans="1:41" hidden="1" x14ac:dyDescent="0.25">
      <c r="A197" s="14" t="s">
        <v>136</v>
      </c>
      <c r="B197" s="15" t="s">
        <v>203</v>
      </c>
      <c r="C197" s="44" t="s">
        <v>29</v>
      </c>
      <c r="D197" s="56">
        <f t="shared" si="62"/>
        <v>45.01</v>
      </c>
      <c r="E197" s="70">
        <v>0</v>
      </c>
      <c r="F197" s="9">
        <f t="shared" ref="F197:F260" si="63">D197*E197</f>
        <v>0</v>
      </c>
      <c r="G197" s="69">
        <v>0</v>
      </c>
      <c r="H197" s="9">
        <f t="shared" ref="H197:H260" si="64">(G197*D197)*1.16</f>
        <v>0</v>
      </c>
      <c r="I197" s="10"/>
      <c r="J197" s="9">
        <f t="shared" ref="J197:J260" si="65">(I197*D197)*1.16</f>
        <v>0</v>
      </c>
      <c r="K197" s="11"/>
      <c r="L197" s="9">
        <f t="shared" ref="L197:L260" si="66">(K197*D197)*1.16</f>
        <v>0</v>
      </c>
      <c r="M197" s="11"/>
      <c r="N197" s="9">
        <f t="shared" ref="N197:N260" si="67">(M197*D197)*1.16</f>
        <v>0</v>
      </c>
      <c r="O197" s="10"/>
      <c r="P197" s="9">
        <f t="shared" ref="P197:P260" si="68">(O197*D197)*1.16</f>
        <v>0</v>
      </c>
      <c r="Q197" s="10"/>
      <c r="R197" s="9">
        <f t="shared" ref="R197:R260" si="69">(Q197*D197)*1.16</f>
        <v>0</v>
      </c>
      <c r="S197" s="10"/>
      <c r="T197" s="9">
        <f t="shared" ref="T197:T260" si="70">(S197*D197)*1.16</f>
        <v>0</v>
      </c>
      <c r="U197" s="11"/>
      <c r="V197" s="9">
        <f t="shared" ref="V197:V260" si="71">(U197*D197)*1.16</f>
        <v>0</v>
      </c>
      <c r="W197" s="11"/>
      <c r="X197" s="9">
        <f t="shared" ref="X197:X260" si="72">(W197*D197)*1.16</f>
        <v>0</v>
      </c>
      <c r="Y197" s="10"/>
      <c r="Z197" s="9">
        <f t="shared" ref="Z197:Z260" si="73">(Y197*D197)*1.16</f>
        <v>0</v>
      </c>
      <c r="AA197" s="11"/>
      <c r="AB197" s="9">
        <f t="shared" ref="AB197:AB260" si="74">(AA197*D197)*1.16</f>
        <v>0</v>
      </c>
      <c r="AC197" s="11"/>
      <c r="AD197" s="9">
        <f t="shared" ref="AD197:AD260" si="75">(AC197*D197)*1.16</f>
        <v>0</v>
      </c>
      <c r="AE197" s="11"/>
      <c r="AF197" s="9">
        <f t="shared" ref="AF197:AF260" si="76">(AE197*D197)*1.16</f>
        <v>0</v>
      </c>
      <c r="AG197" s="11"/>
      <c r="AH197" s="9">
        <f t="shared" si="56"/>
        <v>0</v>
      </c>
      <c r="AI197" s="93">
        <v>6</v>
      </c>
      <c r="AJ197" s="9">
        <f t="shared" ref="AJ197:AJ260" si="77">(AI197*D197)*1.16</f>
        <v>313.26959999999997</v>
      </c>
      <c r="AK197" s="11"/>
      <c r="AL197" s="9">
        <f t="shared" ref="AL197:AL260" si="78">(AK197*D197)*1.16</f>
        <v>0</v>
      </c>
      <c r="AM197" s="10"/>
      <c r="AN197" s="12">
        <f t="shared" ref="AN197:AN260" si="79">(AM197*D197)*1.16</f>
        <v>0</v>
      </c>
      <c r="AO197" s="13">
        <f t="shared" si="55"/>
        <v>313.26959999999997</v>
      </c>
    </row>
    <row r="198" spans="1:41" hidden="1" x14ac:dyDescent="0.25">
      <c r="A198" s="14" t="s">
        <v>136</v>
      </c>
      <c r="B198" s="15" t="s">
        <v>204</v>
      </c>
      <c r="C198" s="44" t="s">
        <v>29</v>
      </c>
      <c r="D198" s="56">
        <f t="shared" si="62"/>
        <v>45.01</v>
      </c>
      <c r="E198" s="70">
        <v>0</v>
      </c>
      <c r="F198" s="9">
        <f t="shared" si="63"/>
        <v>0</v>
      </c>
      <c r="G198" s="69">
        <v>0</v>
      </c>
      <c r="H198" s="9">
        <f t="shared" si="64"/>
        <v>0</v>
      </c>
      <c r="I198" s="10"/>
      <c r="J198" s="9">
        <f t="shared" si="65"/>
        <v>0</v>
      </c>
      <c r="K198" s="11"/>
      <c r="L198" s="9">
        <f t="shared" si="66"/>
        <v>0</v>
      </c>
      <c r="M198" s="11"/>
      <c r="N198" s="9">
        <f t="shared" si="67"/>
        <v>0</v>
      </c>
      <c r="O198" s="10"/>
      <c r="P198" s="9">
        <f t="shared" si="68"/>
        <v>0</v>
      </c>
      <c r="Q198" s="10"/>
      <c r="R198" s="9">
        <f t="shared" si="69"/>
        <v>0</v>
      </c>
      <c r="S198" s="10"/>
      <c r="T198" s="9">
        <f t="shared" si="70"/>
        <v>0</v>
      </c>
      <c r="U198" s="11"/>
      <c r="V198" s="9">
        <f t="shared" si="71"/>
        <v>0</v>
      </c>
      <c r="W198" s="11"/>
      <c r="X198" s="9">
        <f t="shared" si="72"/>
        <v>0</v>
      </c>
      <c r="Y198" s="10"/>
      <c r="Z198" s="9">
        <f t="shared" si="73"/>
        <v>0</v>
      </c>
      <c r="AA198" s="71">
        <v>12</v>
      </c>
      <c r="AB198" s="9">
        <f t="shared" si="74"/>
        <v>626.53919999999994</v>
      </c>
      <c r="AC198" s="11"/>
      <c r="AD198" s="9">
        <f t="shared" si="75"/>
        <v>0</v>
      </c>
      <c r="AE198" s="11"/>
      <c r="AF198" s="9">
        <f t="shared" si="76"/>
        <v>0</v>
      </c>
      <c r="AG198" s="11"/>
      <c r="AH198" s="9">
        <f t="shared" si="56"/>
        <v>0</v>
      </c>
      <c r="AI198" s="93">
        <v>6</v>
      </c>
      <c r="AJ198" s="9">
        <f t="shared" si="77"/>
        <v>313.26959999999997</v>
      </c>
      <c r="AK198" s="11"/>
      <c r="AL198" s="9">
        <f t="shared" si="78"/>
        <v>0</v>
      </c>
      <c r="AM198" s="10"/>
      <c r="AN198" s="12">
        <f t="shared" si="79"/>
        <v>0</v>
      </c>
      <c r="AO198" s="13">
        <f t="shared" ref="AO198:AO261" si="80">F198+H198+J198+L198+N198+P198+R198+T198+V198+X198+Z198+AB198+AD198+AF198+AH198+AL198+AN198+AJ198</f>
        <v>939.80879999999991</v>
      </c>
    </row>
    <row r="199" spans="1:41" hidden="1" x14ac:dyDescent="0.25">
      <c r="A199" s="14" t="s">
        <v>136</v>
      </c>
      <c r="B199" s="15" t="s">
        <v>205</v>
      </c>
      <c r="C199" s="44" t="s">
        <v>29</v>
      </c>
      <c r="D199" s="56">
        <f t="shared" si="62"/>
        <v>45.01</v>
      </c>
      <c r="E199" s="70">
        <v>0</v>
      </c>
      <c r="F199" s="9">
        <f t="shared" si="63"/>
        <v>0</v>
      </c>
      <c r="G199" s="69">
        <v>0</v>
      </c>
      <c r="H199" s="9">
        <f t="shared" si="64"/>
        <v>0</v>
      </c>
      <c r="I199" s="10"/>
      <c r="J199" s="9">
        <f t="shared" si="65"/>
        <v>0</v>
      </c>
      <c r="K199" s="11"/>
      <c r="L199" s="9">
        <f t="shared" si="66"/>
        <v>0</v>
      </c>
      <c r="M199" s="11"/>
      <c r="N199" s="9">
        <f t="shared" si="67"/>
        <v>0</v>
      </c>
      <c r="O199" s="10"/>
      <c r="P199" s="9">
        <f t="shared" si="68"/>
        <v>0</v>
      </c>
      <c r="Q199" s="10"/>
      <c r="R199" s="9">
        <f t="shared" si="69"/>
        <v>0</v>
      </c>
      <c r="S199" s="10"/>
      <c r="T199" s="9">
        <f t="shared" si="70"/>
        <v>0</v>
      </c>
      <c r="U199" s="11"/>
      <c r="V199" s="9">
        <f t="shared" si="71"/>
        <v>0</v>
      </c>
      <c r="W199" s="11"/>
      <c r="X199" s="9">
        <f t="shared" si="72"/>
        <v>0</v>
      </c>
      <c r="Y199" s="10"/>
      <c r="Z199" s="9">
        <f t="shared" si="73"/>
        <v>0</v>
      </c>
      <c r="AA199" s="11"/>
      <c r="AB199" s="9">
        <f t="shared" si="74"/>
        <v>0</v>
      </c>
      <c r="AC199" s="11"/>
      <c r="AD199" s="9">
        <f t="shared" si="75"/>
        <v>0</v>
      </c>
      <c r="AE199" s="11"/>
      <c r="AF199" s="9">
        <f t="shared" si="76"/>
        <v>0</v>
      </c>
      <c r="AG199" s="11"/>
      <c r="AH199" s="9">
        <f t="shared" si="56"/>
        <v>0</v>
      </c>
      <c r="AI199" s="93">
        <v>6</v>
      </c>
      <c r="AJ199" s="9">
        <f t="shared" si="77"/>
        <v>313.26959999999997</v>
      </c>
      <c r="AK199" s="11"/>
      <c r="AL199" s="9">
        <f t="shared" si="78"/>
        <v>0</v>
      </c>
      <c r="AM199" s="10"/>
      <c r="AN199" s="12">
        <f t="shared" si="79"/>
        <v>0</v>
      </c>
      <c r="AO199" s="13">
        <f t="shared" si="80"/>
        <v>313.26959999999997</v>
      </c>
    </row>
    <row r="200" spans="1:41" hidden="1" x14ac:dyDescent="0.25">
      <c r="A200" s="14" t="s">
        <v>136</v>
      </c>
      <c r="B200" s="15" t="s">
        <v>206</v>
      </c>
      <c r="C200" s="44" t="s">
        <v>29</v>
      </c>
      <c r="D200" s="56">
        <f t="shared" si="62"/>
        <v>45.01</v>
      </c>
      <c r="E200" s="70">
        <v>0</v>
      </c>
      <c r="F200" s="9">
        <f t="shared" si="63"/>
        <v>0</v>
      </c>
      <c r="G200" s="69">
        <v>0</v>
      </c>
      <c r="H200" s="9">
        <f t="shared" si="64"/>
        <v>0</v>
      </c>
      <c r="I200" s="10"/>
      <c r="J200" s="9">
        <f t="shared" si="65"/>
        <v>0</v>
      </c>
      <c r="K200" s="11"/>
      <c r="L200" s="9">
        <f t="shared" si="66"/>
        <v>0</v>
      </c>
      <c r="M200" s="11"/>
      <c r="N200" s="9">
        <f t="shared" si="67"/>
        <v>0</v>
      </c>
      <c r="O200" s="10"/>
      <c r="P200" s="9">
        <f t="shared" si="68"/>
        <v>0</v>
      </c>
      <c r="Q200" s="10"/>
      <c r="R200" s="9">
        <f t="shared" si="69"/>
        <v>0</v>
      </c>
      <c r="S200" s="10"/>
      <c r="T200" s="9">
        <f t="shared" si="70"/>
        <v>0</v>
      </c>
      <c r="U200" s="11"/>
      <c r="V200" s="9">
        <f t="shared" si="71"/>
        <v>0</v>
      </c>
      <c r="W200" s="11"/>
      <c r="X200" s="9">
        <f t="shared" si="72"/>
        <v>0</v>
      </c>
      <c r="Y200" s="10"/>
      <c r="Z200" s="9">
        <f t="shared" si="73"/>
        <v>0</v>
      </c>
      <c r="AA200" s="71">
        <v>12</v>
      </c>
      <c r="AB200" s="9">
        <f t="shared" si="74"/>
        <v>626.53919999999994</v>
      </c>
      <c r="AC200" s="11"/>
      <c r="AD200" s="9">
        <f t="shared" si="75"/>
        <v>0</v>
      </c>
      <c r="AE200" s="11"/>
      <c r="AF200" s="9">
        <f t="shared" si="76"/>
        <v>0</v>
      </c>
      <c r="AG200" s="11"/>
      <c r="AH200" s="9">
        <f t="shared" si="56"/>
        <v>0</v>
      </c>
      <c r="AI200" s="93">
        <v>6</v>
      </c>
      <c r="AJ200" s="9">
        <f t="shared" si="77"/>
        <v>313.26959999999997</v>
      </c>
      <c r="AK200" s="11"/>
      <c r="AL200" s="9">
        <f t="shared" si="78"/>
        <v>0</v>
      </c>
      <c r="AM200" s="10"/>
      <c r="AN200" s="12">
        <f t="shared" si="79"/>
        <v>0</v>
      </c>
      <c r="AO200" s="13">
        <f t="shared" si="80"/>
        <v>939.80879999999991</v>
      </c>
    </row>
    <row r="201" spans="1:41" hidden="1" x14ac:dyDescent="0.25">
      <c r="A201" s="14" t="s">
        <v>136</v>
      </c>
      <c r="B201" s="15" t="s">
        <v>207</v>
      </c>
      <c r="C201" s="44" t="s">
        <v>29</v>
      </c>
      <c r="D201" s="56">
        <f t="shared" si="62"/>
        <v>45.01</v>
      </c>
      <c r="E201" s="70">
        <v>0</v>
      </c>
      <c r="F201" s="9">
        <f t="shared" si="63"/>
        <v>0</v>
      </c>
      <c r="G201" s="69">
        <v>0</v>
      </c>
      <c r="H201" s="9">
        <f t="shared" si="64"/>
        <v>0</v>
      </c>
      <c r="I201" s="10"/>
      <c r="J201" s="9">
        <f t="shared" si="65"/>
        <v>0</v>
      </c>
      <c r="K201" s="11"/>
      <c r="L201" s="9">
        <f t="shared" si="66"/>
        <v>0</v>
      </c>
      <c r="M201" s="11"/>
      <c r="N201" s="9">
        <f t="shared" si="67"/>
        <v>0</v>
      </c>
      <c r="O201" s="10"/>
      <c r="P201" s="9">
        <f t="shared" si="68"/>
        <v>0</v>
      </c>
      <c r="Q201" s="10"/>
      <c r="R201" s="9">
        <f t="shared" si="69"/>
        <v>0</v>
      </c>
      <c r="S201" s="10"/>
      <c r="T201" s="9">
        <f t="shared" si="70"/>
        <v>0</v>
      </c>
      <c r="U201" s="11"/>
      <c r="V201" s="9">
        <f t="shared" si="71"/>
        <v>0</v>
      </c>
      <c r="W201" s="11"/>
      <c r="X201" s="9">
        <f t="shared" si="72"/>
        <v>0</v>
      </c>
      <c r="Y201" s="10"/>
      <c r="Z201" s="9">
        <f t="shared" si="73"/>
        <v>0</v>
      </c>
      <c r="AA201" s="11"/>
      <c r="AB201" s="9">
        <f t="shared" si="74"/>
        <v>0</v>
      </c>
      <c r="AC201" s="11"/>
      <c r="AD201" s="9">
        <f t="shared" si="75"/>
        <v>0</v>
      </c>
      <c r="AE201" s="11"/>
      <c r="AF201" s="9">
        <f t="shared" si="76"/>
        <v>0</v>
      </c>
      <c r="AG201" s="11"/>
      <c r="AH201" s="9">
        <f t="shared" ref="AH201:AH264" si="81">(AG201*D201)*1.16</f>
        <v>0</v>
      </c>
      <c r="AI201" s="93">
        <v>6</v>
      </c>
      <c r="AJ201" s="9">
        <f t="shared" si="77"/>
        <v>313.26959999999997</v>
      </c>
      <c r="AK201" s="11"/>
      <c r="AL201" s="9">
        <f t="shared" si="78"/>
        <v>0</v>
      </c>
      <c r="AM201" s="10"/>
      <c r="AN201" s="12">
        <f t="shared" si="79"/>
        <v>0</v>
      </c>
      <c r="AO201" s="13">
        <f t="shared" si="80"/>
        <v>313.26959999999997</v>
      </c>
    </row>
    <row r="202" spans="1:41" hidden="1" x14ac:dyDescent="0.25">
      <c r="A202" s="14" t="s">
        <v>208</v>
      </c>
      <c r="B202" s="15" t="s">
        <v>209</v>
      </c>
      <c r="C202" s="44" t="s">
        <v>210</v>
      </c>
      <c r="D202" s="56">
        <v>247</v>
      </c>
      <c r="E202" s="70">
        <v>0</v>
      </c>
      <c r="F202" s="9">
        <f t="shared" si="63"/>
        <v>0</v>
      </c>
      <c r="G202" s="69">
        <v>0</v>
      </c>
      <c r="H202" s="9">
        <f t="shared" si="64"/>
        <v>0</v>
      </c>
      <c r="I202" s="10"/>
      <c r="J202" s="9">
        <f t="shared" si="65"/>
        <v>0</v>
      </c>
      <c r="K202" s="11"/>
      <c r="L202" s="9">
        <f t="shared" si="66"/>
        <v>0</v>
      </c>
      <c r="M202" s="10"/>
      <c r="N202" s="9">
        <f t="shared" si="67"/>
        <v>0</v>
      </c>
      <c r="O202" s="10"/>
      <c r="P202" s="9">
        <f t="shared" si="68"/>
        <v>0</v>
      </c>
      <c r="Q202" s="10"/>
      <c r="R202" s="9">
        <f t="shared" si="69"/>
        <v>0</v>
      </c>
      <c r="S202" s="10"/>
      <c r="T202" s="9">
        <f t="shared" si="70"/>
        <v>0</v>
      </c>
      <c r="U202" s="11"/>
      <c r="V202" s="9">
        <f t="shared" si="71"/>
        <v>0</v>
      </c>
      <c r="W202" s="11"/>
      <c r="X202" s="9">
        <f t="shared" si="72"/>
        <v>0</v>
      </c>
      <c r="Y202" s="10"/>
      <c r="Z202" s="9">
        <f t="shared" si="73"/>
        <v>0</v>
      </c>
      <c r="AA202" s="11"/>
      <c r="AB202" s="9">
        <f t="shared" si="74"/>
        <v>0</v>
      </c>
      <c r="AC202" s="11"/>
      <c r="AD202" s="9">
        <f t="shared" si="75"/>
        <v>0</v>
      </c>
      <c r="AE202" s="11"/>
      <c r="AF202" s="9">
        <f t="shared" si="76"/>
        <v>0</v>
      </c>
      <c r="AG202" s="11"/>
      <c r="AH202" s="9">
        <f t="shared" si="81"/>
        <v>0</v>
      </c>
      <c r="AI202" s="11"/>
      <c r="AJ202" s="9">
        <f t="shared" si="77"/>
        <v>0</v>
      </c>
      <c r="AK202" s="11"/>
      <c r="AL202" s="9">
        <f t="shared" si="78"/>
        <v>0</v>
      </c>
      <c r="AM202" s="10"/>
      <c r="AN202" s="12">
        <f t="shared" si="79"/>
        <v>0</v>
      </c>
      <c r="AO202" s="13">
        <f t="shared" si="80"/>
        <v>0</v>
      </c>
    </row>
    <row r="203" spans="1:41" hidden="1" x14ac:dyDescent="0.25">
      <c r="A203" s="14" t="s">
        <v>208</v>
      </c>
      <c r="B203" s="15" t="s">
        <v>211</v>
      </c>
      <c r="C203" s="44" t="s">
        <v>210</v>
      </c>
      <c r="D203" s="56">
        <v>247</v>
      </c>
      <c r="E203" s="70">
        <v>0</v>
      </c>
      <c r="F203" s="9">
        <f t="shared" si="63"/>
        <v>0</v>
      </c>
      <c r="G203" s="69">
        <v>0</v>
      </c>
      <c r="H203" s="9">
        <f t="shared" si="64"/>
        <v>0</v>
      </c>
      <c r="I203" s="10"/>
      <c r="J203" s="9">
        <f t="shared" si="65"/>
        <v>0</v>
      </c>
      <c r="K203" s="11"/>
      <c r="L203" s="9">
        <f t="shared" si="66"/>
        <v>0</v>
      </c>
      <c r="M203" s="10"/>
      <c r="N203" s="9">
        <f t="shared" si="67"/>
        <v>0</v>
      </c>
      <c r="O203" s="10"/>
      <c r="P203" s="9">
        <f t="shared" si="68"/>
        <v>0</v>
      </c>
      <c r="Q203" s="10"/>
      <c r="R203" s="9">
        <f t="shared" si="69"/>
        <v>0</v>
      </c>
      <c r="S203" s="10"/>
      <c r="T203" s="9">
        <f t="shared" si="70"/>
        <v>0</v>
      </c>
      <c r="U203" s="11"/>
      <c r="V203" s="9">
        <f t="shared" si="71"/>
        <v>0</v>
      </c>
      <c r="W203" s="11"/>
      <c r="X203" s="9">
        <f t="shared" si="72"/>
        <v>0</v>
      </c>
      <c r="Y203" s="10"/>
      <c r="Z203" s="9">
        <f t="shared" si="73"/>
        <v>0</v>
      </c>
      <c r="AA203" s="11"/>
      <c r="AB203" s="9">
        <f t="shared" si="74"/>
        <v>0</v>
      </c>
      <c r="AC203" s="11"/>
      <c r="AD203" s="9">
        <f t="shared" si="75"/>
        <v>0</v>
      </c>
      <c r="AE203" s="11"/>
      <c r="AF203" s="9">
        <f t="shared" si="76"/>
        <v>0</v>
      </c>
      <c r="AG203" s="11"/>
      <c r="AH203" s="9">
        <f t="shared" si="81"/>
        <v>0</v>
      </c>
      <c r="AI203" s="11"/>
      <c r="AJ203" s="9">
        <f t="shared" si="77"/>
        <v>0</v>
      </c>
      <c r="AK203" s="11"/>
      <c r="AL203" s="9">
        <f t="shared" si="78"/>
        <v>0</v>
      </c>
      <c r="AM203" s="10"/>
      <c r="AN203" s="12">
        <f t="shared" si="79"/>
        <v>0</v>
      </c>
      <c r="AO203" s="13">
        <f t="shared" si="80"/>
        <v>0</v>
      </c>
    </row>
    <row r="204" spans="1:41" hidden="1" x14ac:dyDescent="0.25">
      <c r="A204" s="14" t="s">
        <v>208</v>
      </c>
      <c r="B204" s="15" t="s">
        <v>212</v>
      </c>
      <c r="C204" s="44" t="s">
        <v>210</v>
      </c>
      <c r="D204" s="56">
        <v>247</v>
      </c>
      <c r="E204" s="70">
        <v>0</v>
      </c>
      <c r="F204" s="9">
        <f t="shared" si="63"/>
        <v>0</v>
      </c>
      <c r="G204" s="69">
        <v>0</v>
      </c>
      <c r="H204" s="9">
        <f t="shared" si="64"/>
        <v>0</v>
      </c>
      <c r="I204" s="10"/>
      <c r="J204" s="9">
        <f t="shared" si="65"/>
        <v>0</v>
      </c>
      <c r="K204" s="11"/>
      <c r="L204" s="9">
        <f t="shared" si="66"/>
        <v>0</v>
      </c>
      <c r="M204" s="10"/>
      <c r="N204" s="9">
        <f t="shared" si="67"/>
        <v>0</v>
      </c>
      <c r="O204" s="10"/>
      <c r="P204" s="9">
        <f t="shared" si="68"/>
        <v>0</v>
      </c>
      <c r="Q204" s="10"/>
      <c r="R204" s="9">
        <f t="shared" si="69"/>
        <v>0</v>
      </c>
      <c r="S204" s="10"/>
      <c r="T204" s="9">
        <f t="shared" si="70"/>
        <v>0</v>
      </c>
      <c r="U204" s="11"/>
      <c r="V204" s="9">
        <f t="shared" si="71"/>
        <v>0</v>
      </c>
      <c r="W204" s="11"/>
      <c r="X204" s="9">
        <f t="shared" si="72"/>
        <v>0</v>
      </c>
      <c r="Y204" s="10"/>
      <c r="Z204" s="9">
        <f t="shared" si="73"/>
        <v>0</v>
      </c>
      <c r="AA204" s="11"/>
      <c r="AB204" s="9">
        <f t="shared" si="74"/>
        <v>0</v>
      </c>
      <c r="AC204" s="11"/>
      <c r="AD204" s="9">
        <f t="shared" si="75"/>
        <v>0</v>
      </c>
      <c r="AE204" s="11"/>
      <c r="AF204" s="9">
        <f t="shared" si="76"/>
        <v>0</v>
      </c>
      <c r="AG204" s="11"/>
      <c r="AH204" s="9">
        <f t="shared" si="81"/>
        <v>0</v>
      </c>
      <c r="AI204" s="11"/>
      <c r="AJ204" s="9">
        <f t="shared" si="77"/>
        <v>0</v>
      </c>
      <c r="AK204" s="11"/>
      <c r="AL204" s="9">
        <f t="shared" si="78"/>
        <v>0</v>
      </c>
      <c r="AM204" s="10"/>
      <c r="AN204" s="12">
        <f t="shared" si="79"/>
        <v>0</v>
      </c>
      <c r="AO204" s="13">
        <f t="shared" si="80"/>
        <v>0</v>
      </c>
    </row>
    <row r="205" spans="1:41" hidden="1" x14ac:dyDescent="0.25">
      <c r="A205" s="14" t="s">
        <v>208</v>
      </c>
      <c r="B205" s="15" t="s">
        <v>213</v>
      </c>
      <c r="C205" s="44" t="s">
        <v>210</v>
      </c>
      <c r="D205" s="56">
        <v>247</v>
      </c>
      <c r="E205" s="70">
        <v>0</v>
      </c>
      <c r="F205" s="9">
        <f t="shared" si="63"/>
        <v>0</v>
      </c>
      <c r="G205" s="69">
        <v>0</v>
      </c>
      <c r="H205" s="9">
        <f t="shared" si="64"/>
        <v>0</v>
      </c>
      <c r="I205" s="10"/>
      <c r="J205" s="9">
        <f t="shared" si="65"/>
        <v>0</v>
      </c>
      <c r="K205" s="11"/>
      <c r="L205" s="9">
        <f t="shared" si="66"/>
        <v>0</v>
      </c>
      <c r="M205" s="10"/>
      <c r="N205" s="9">
        <f t="shared" si="67"/>
        <v>0</v>
      </c>
      <c r="O205" s="10"/>
      <c r="P205" s="9">
        <f t="shared" si="68"/>
        <v>0</v>
      </c>
      <c r="Q205" s="10"/>
      <c r="R205" s="9">
        <f t="shared" si="69"/>
        <v>0</v>
      </c>
      <c r="S205" s="10"/>
      <c r="T205" s="9">
        <f t="shared" si="70"/>
        <v>0</v>
      </c>
      <c r="U205" s="11"/>
      <c r="V205" s="9">
        <f t="shared" si="71"/>
        <v>0</v>
      </c>
      <c r="W205" s="11"/>
      <c r="X205" s="9">
        <f t="shared" si="72"/>
        <v>0</v>
      </c>
      <c r="Y205" s="10"/>
      <c r="Z205" s="9">
        <f t="shared" si="73"/>
        <v>0</v>
      </c>
      <c r="AA205" s="11"/>
      <c r="AB205" s="9">
        <f t="shared" si="74"/>
        <v>0</v>
      </c>
      <c r="AC205" s="11"/>
      <c r="AD205" s="9">
        <f t="shared" si="75"/>
        <v>0</v>
      </c>
      <c r="AE205" s="11"/>
      <c r="AF205" s="9">
        <f t="shared" si="76"/>
        <v>0</v>
      </c>
      <c r="AG205" s="11"/>
      <c r="AH205" s="9">
        <f t="shared" si="81"/>
        <v>0</v>
      </c>
      <c r="AI205" s="11"/>
      <c r="AJ205" s="9">
        <f t="shared" si="77"/>
        <v>0</v>
      </c>
      <c r="AK205" s="11"/>
      <c r="AL205" s="9">
        <f t="shared" si="78"/>
        <v>0</v>
      </c>
      <c r="AM205" s="10"/>
      <c r="AN205" s="12">
        <f t="shared" si="79"/>
        <v>0</v>
      </c>
      <c r="AO205" s="13">
        <f t="shared" si="80"/>
        <v>0</v>
      </c>
    </row>
    <row r="206" spans="1:41" hidden="1" x14ac:dyDescent="0.25">
      <c r="A206" s="14" t="s">
        <v>208</v>
      </c>
      <c r="B206" s="15" t="s">
        <v>214</v>
      </c>
      <c r="C206" s="44" t="s">
        <v>210</v>
      </c>
      <c r="D206" s="56">
        <v>247</v>
      </c>
      <c r="E206" s="70">
        <v>0</v>
      </c>
      <c r="F206" s="9">
        <f t="shared" si="63"/>
        <v>0</v>
      </c>
      <c r="G206" s="69">
        <v>0</v>
      </c>
      <c r="H206" s="9">
        <f t="shared" si="64"/>
        <v>0</v>
      </c>
      <c r="I206" s="10"/>
      <c r="J206" s="9">
        <f t="shared" si="65"/>
        <v>0</v>
      </c>
      <c r="K206" s="11"/>
      <c r="L206" s="9">
        <f t="shared" si="66"/>
        <v>0</v>
      </c>
      <c r="M206" s="10"/>
      <c r="N206" s="9">
        <f t="shared" si="67"/>
        <v>0</v>
      </c>
      <c r="O206" s="10"/>
      <c r="P206" s="9">
        <f t="shared" si="68"/>
        <v>0</v>
      </c>
      <c r="Q206" s="10"/>
      <c r="R206" s="9">
        <f t="shared" si="69"/>
        <v>0</v>
      </c>
      <c r="S206" s="10"/>
      <c r="T206" s="9">
        <f t="shared" si="70"/>
        <v>0</v>
      </c>
      <c r="U206" s="11"/>
      <c r="V206" s="9">
        <f t="shared" si="71"/>
        <v>0</v>
      </c>
      <c r="W206" s="11"/>
      <c r="X206" s="9">
        <f t="shared" si="72"/>
        <v>0</v>
      </c>
      <c r="Y206" s="10"/>
      <c r="Z206" s="9">
        <f t="shared" si="73"/>
        <v>0</v>
      </c>
      <c r="AA206" s="11"/>
      <c r="AB206" s="9">
        <f t="shared" si="74"/>
        <v>0</v>
      </c>
      <c r="AC206" s="11"/>
      <c r="AD206" s="9">
        <f t="shared" si="75"/>
        <v>0</v>
      </c>
      <c r="AE206" s="11"/>
      <c r="AF206" s="9">
        <f t="shared" si="76"/>
        <v>0</v>
      </c>
      <c r="AG206" s="11"/>
      <c r="AH206" s="9">
        <f t="shared" si="81"/>
        <v>0</v>
      </c>
      <c r="AI206" s="11"/>
      <c r="AJ206" s="9">
        <f t="shared" si="77"/>
        <v>0</v>
      </c>
      <c r="AK206" s="11"/>
      <c r="AL206" s="9">
        <f t="shared" si="78"/>
        <v>0</v>
      </c>
      <c r="AM206" s="10"/>
      <c r="AN206" s="12">
        <f t="shared" si="79"/>
        <v>0</v>
      </c>
      <c r="AO206" s="13">
        <f t="shared" si="80"/>
        <v>0</v>
      </c>
    </row>
    <row r="207" spans="1:41" hidden="1" x14ac:dyDescent="0.25">
      <c r="A207" s="14" t="s">
        <v>208</v>
      </c>
      <c r="B207" s="15" t="s">
        <v>215</v>
      </c>
      <c r="C207" s="44" t="s">
        <v>210</v>
      </c>
      <c r="D207" s="56">
        <v>247</v>
      </c>
      <c r="E207" s="70">
        <v>0</v>
      </c>
      <c r="F207" s="9">
        <f t="shared" si="63"/>
        <v>0</v>
      </c>
      <c r="G207" s="69">
        <v>0</v>
      </c>
      <c r="H207" s="9">
        <f t="shared" si="64"/>
        <v>0</v>
      </c>
      <c r="I207" s="10"/>
      <c r="J207" s="9">
        <f t="shared" si="65"/>
        <v>0</v>
      </c>
      <c r="K207" s="11"/>
      <c r="L207" s="9">
        <f t="shared" si="66"/>
        <v>0</v>
      </c>
      <c r="M207" s="10"/>
      <c r="N207" s="9">
        <f t="shared" si="67"/>
        <v>0</v>
      </c>
      <c r="O207" s="10"/>
      <c r="P207" s="9">
        <f t="shared" si="68"/>
        <v>0</v>
      </c>
      <c r="Q207" s="10"/>
      <c r="R207" s="9">
        <f t="shared" si="69"/>
        <v>0</v>
      </c>
      <c r="S207" s="10"/>
      <c r="T207" s="9">
        <f t="shared" si="70"/>
        <v>0</v>
      </c>
      <c r="U207" s="11"/>
      <c r="V207" s="9">
        <f t="shared" si="71"/>
        <v>0</v>
      </c>
      <c r="W207" s="11"/>
      <c r="X207" s="9">
        <f t="shared" si="72"/>
        <v>0</v>
      </c>
      <c r="Y207" s="10"/>
      <c r="Z207" s="9">
        <f t="shared" si="73"/>
        <v>0</v>
      </c>
      <c r="AA207" s="11"/>
      <c r="AB207" s="9">
        <f t="shared" si="74"/>
        <v>0</v>
      </c>
      <c r="AC207" s="11"/>
      <c r="AD207" s="9">
        <f t="shared" si="75"/>
        <v>0</v>
      </c>
      <c r="AE207" s="11"/>
      <c r="AF207" s="9">
        <f t="shared" si="76"/>
        <v>0</v>
      </c>
      <c r="AG207" s="11"/>
      <c r="AH207" s="9">
        <f t="shared" si="81"/>
        <v>0</v>
      </c>
      <c r="AI207" s="11"/>
      <c r="AJ207" s="9">
        <f t="shared" si="77"/>
        <v>0</v>
      </c>
      <c r="AK207" s="11"/>
      <c r="AL207" s="9">
        <f t="shared" si="78"/>
        <v>0</v>
      </c>
      <c r="AM207" s="10"/>
      <c r="AN207" s="12">
        <f t="shared" si="79"/>
        <v>0</v>
      </c>
      <c r="AO207" s="13">
        <f t="shared" si="80"/>
        <v>0</v>
      </c>
    </row>
    <row r="208" spans="1:41" hidden="1" x14ac:dyDescent="0.25">
      <c r="A208" s="14" t="s">
        <v>208</v>
      </c>
      <c r="B208" s="15" t="s">
        <v>216</v>
      </c>
      <c r="C208" s="44" t="s">
        <v>210</v>
      </c>
      <c r="D208" s="56">
        <v>247</v>
      </c>
      <c r="E208" s="70">
        <v>0</v>
      </c>
      <c r="F208" s="9">
        <f t="shared" si="63"/>
        <v>0</v>
      </c>
      <c r="G208" s="69">
        <v>0</v>
      </c>
      <c r="H208" s="9">
        <f t="shared" si="64"/>
        <v>0</v>
      </c>
      <c r="I208" s="10"/>
      <c r="J208" s="9">
        <f t="shared" si="65"/>
        <v>0</v>
      </c>
      <c r="K208" s="11"/>
      <c r="L208" s="9">
        <f t="shared" si="66"/>
        <v>0</v>
      </c>
      <c r="M208" s="10"/>
      <c r="N208" s="9">
        <f t="shared" si="67"/>
        <v>0</v>
      </c>
      <c r="O208" s="10"/>
      <c r="P208" s="9">
        <f t="shared" si="68"/>
        <v>0</v>
      </c>
      <c r="Q208" s="10"/>
      <c r="R208" s="9">
        <f t="shared" si="69"/>
        <v>0</v>
      </c>
      <c r="S208" s="10"/>
      <c r="T208" s="9">
        <f t="shared" si="70"/>
        <v>0</v>
      </c>
      <c r="U208" s="11"/>
      <c r="V208" s="9">
        <f t="shared" si="71"/>
        <v>0</v>
      </c>
      <c r="W208" s="11"/>
      <c r="X208" s="9">
        <f t="shared" si="72"/>
        <v>0</v>
      </c>
      <c r="Y208" s="10"/>
      <c r="Z208" s="9">
        <f t="shared" si="73"/>
        <v>0</v>
      </c>
      <c r="AA208" s="11"/>
      <c r="AB208" s="9">
        <f t="shared" si="74"/>
        <v>0</v>
      </c>
      <c r="AC208" s="11"/>
      <c r="AD208" s="9">
        <f t="shared" si="75"/>
        <v>0</v>
      </c>
      <c r="AE208" s="11"/>
      <c r="AF208" s="9">
        <f t="shared" si="76"/>
        <v>0</v>
      </c>
      <c r="AG208" s="11"/>
      <c r="AH208" s="9">
        <f t="shared" si="81"/>
        <v>0</v>
      </c>
      <c r="AI208" s="11"/>
      <c r="AJ208" s="9">
        <f t="shared" si="77"/>
        <v>0</v>
      </c>
      <c r="AK208" s="11"/>
      <c r="AL208" s="9">
        <f t="shared" si="78"/>
        <v>0</v>
      </c>
      <c r="AM208" s="10"/>
      <c r="AN208" s="12">
        <f t="shared" si="79"/>
        <v>0</v>
      </c>
      <c r="AO208" s="13">
        <f t="shared" si="80"/>
        <v>0</v>
      </c>
    </row>
    <row r="209" spans="1:41" hidden="1" x14ac:dyDescent="0.25">
      <c r="A209" s="14" t="s">
        <v>208</v>
      </c>
      <c r="B209" s="15" t="s">
        <v>217</v>
      </c>
      <c r="C209" s="44" t="s">
        <v>210</v>
      </c>
      <c r="D209" s="56">
        <v>247</v>
      </c>
      <c r="E209" s="70">
        <v>0</v>
      </c>
      <c r="F209" s="9">
        <f t="shared" si="63"/>
        <v>0</v>
      </c>
      <c r="G209" s="69">
        <v>0</v>
      </c>
      <c r="H209" s="9">
        <f t="shared" si="64"/>
        <v>0</v>
      </c>
      <c r="I209" s="10"/>
      <c r="J209" s="9">
        <f t="shared" si="65"/>
        <v>0</v>
      </c>
      <c r="K209" s="11"/>
      <c r="L209" s="9">
        <f t="shared" si="66"/>
        <v>0</v>
      </c>
      <c r="M209" s="10"/>
      <c r="N209" s="9">
        <f t="shared" si="67"/>
        <v>0</v>
      </c>
      <c r="O209" s="10"/>
      <c r="P209" s="9">
        <f t="shared" si="68"/>
        <v>0</v>
      </c>
      <c r="Q209" s="10"/>
      <c r="R209" s="9">
        <f t="shared" si="69"/>
        <v>0</v>
      </c>
      <c r="S209" s="10"/>
      <c r="T209" s="9">
        <f t="shared" si="70"/>
        <v>0</v>
      </c>
      <c r="U209" s="11"/>
      <c r="V209" s="9">
        <f t="shared" si="71"/>
        <v>0</v>
      </c>
      <c r="W209" s="11"/>
      <c r="X209" s="9">
        <f t="shared" si="72"/>
        <v>0</v>
      </c>
      <c r="Y209" s="10"/>
      <c r="Z209" s="9">
        <f t="shared" si="73"/>
        <v>0</v>
      </c>
      <c r="AA209" s="11"/>
      <c r="AB209" s="9">
        <f t="shared" si="74"/>
        <v>0</v>
      </c>
      <c r="AC209" s="11"/>
      <c r="AD209" s="9">
        <f t="shared" si="75"/>
        <v>0</v>
      </c>
      <c r="AE209" s="11"/>
      <c r="AF209" s="9">
        <f t="shared" si="76"/>
        <v>0</v>
      </c>
      <c r="AG209" s="11"/>
      <c r="AH209" s="9">
        <f t="shared" si="81"/>
        <v>0</v>
      </c>
      <c r="AI209" s="11"/>
      <c r="AJ209" s="9">
        <f t="shared" si="77"/>
        <v>0</v>
      </c>
      <c r="AK209" s="11"/>
      <c r="AL209" s="9">
        <f t="shared" si="78"/>
        <v>0</v>
      </c>
      <c r="AM209" s="10"/>
      <c r="AN209" s="12">
        <f t="shared" si="79"/>
        <v>0</v>
      </c>
      <c r="AO209" s="13">
        <f t="shared" si="80"/>
        <v>0</v>
      </c>
    </row>
    <row r="210" spans="1:41" hidden="1" x14ac:dyDescent="0.25">
      <c r="A210" s="14" t="s">
        <v>208</v>
      </c>
      <c r="B210" s="15" t="s">
        <v>218</v>
      </c>
      <c r="C210" s="44" t="s">
        <v>210</v>
      </c>
      <c r="D210" s="56">
        <v>247</v>
      </c>
      <c r="E210" s="70">
        <v>0</v>
      </c>
      <c r="F210" s="9">
        <f t="shared" si="63"/>
        <v>0</v>
      </c>
      <c r="G210" s="69">
        <v>0</v>
      </c>
      <c r="H210" s="9">
        <f t="shared" si="64"/>
        <v>0</v>
      </c>
      <c r="I210" s="10"/>
      <c r="J210" s="9">
        <f t="shared" si="65"/>
        <v>0</v>
      </c>
      <c r="K210" s="11"/>
      <c r="L210" s="9">
        <f t="shared" si="66"/>
        <v>0</v>
      </c>
      <c r="M210" s="10"/>
      <c r="N210" s="9">
        <f t="shared" si="67"/>
        <v>0</v>
      </c>
      <c r="O210" s="10"/>
      <c r="P210" s="9">
        <f t="shared" si="68"/>
        <v>0</v>
      </c>
      <c r="Q210" s="10"/>
      <c r="R210" s="9">
        <f t="shared" si="69"/>
        <v>0</v>
      </c>
      <c r="S210" s="10"/>
      <c r="T210" s="9">
        <f t="shared" si="70"/>
        <v>0</v>
      </c>
      <c r="U210" s="11"/>
      <c r="V210" s="9">
        <f t="shared" si="71"/>
        <v>0</v>
      </c>
      <c r="W210" s="11"/>
      <c r="X210" s="9">
        <f t="shared" si="72"/>
        <v>0</v>
      </c>
      <c r="Y210" s="10"/>
      <c r="Z210" s="9">
        <f t="shared" si="73"/>
        <v>0</v>
      </c>
      <c r="AA210" s="11"/>
      <c r="AB210" s="9">
        <f t="shared" si="74"/>
        <v>0</v>
      </c>
      <c r="AC210" s="11"/>
      <c r="AD210" s="9">
        <f t="shared" si="75"/>
        <v>0</v>
      </c>
      <c r="AE210" s="11"/>
      <c r="AF210" s="9">
        <f t="shared" si="76"/>
        <v>0</v>
      </c>
      <c r="AG210" s="11"/>
      <c r="AH210" s="9">
        <f t="shared" si="81"/>
        <v>0</v>
      </c>
      <c r="AI210" s="11"/>
      <c r="AJ210" s="9">
        <f t="shared" si="77"/>
        <v>0</v>
      </c>
      <c r="AK210" s="11"/>
      <c r="AL210" s="9">
        <f t="shared" si="78"/>
        <v>0</v>
      </c>
      <c r="AM210" s="10"/>
      <c r="AN210" s="12">
        <f t="shared" si="79"/>
        <v>0</v>
      </c>
      <c r="AO210" s="13">
        <f t="shared" si="80"/>
        <v>0</v>
      </c>
    </row>
    <row r="211" spans="1:41" hidden="1" x14ac:dyDescent="0.25">
      <c r="A211" s="14" t="s">
        <v>208</v>
      </c>
      <c r="B211" s="15" t="s">
        <v>512</v>
      </c>
      <c r="C211" s="44" t="s">
        <v>15</v>
      </c>
      <c r="D211" s="56">
        <v>516.70000000000005</v>
      </c>
      <c r="E211" s="70">
        <v>0</v>
      </c>
      <c r="F211" s="9">
        <f t="shared" si="63"/>
        <v>0</v>
      </c>
      <c r="G211" s="69">
        <v>0</v>
      </c>
      <c r="H211" s="9">
        <f t="shared" si="64"/>
        <v>0</v>
      </c>
      <c r="I211" s="10"/>
      <c r="J211" s="9">
        <f t="shared" si="65"/>
        <v>0</v>
      </c>
      <c r="K211" s="11"/>
      <c r="L211" s="9">
        <f t="shared" si="66"/>
        <v>0</v>
      </c>
      <c r="M211" s="10"/>
      <c r="N211" s="9">
        <f t="shared" si="67"/>
        <v>0</v>
      </c>
      <c r="O211" s="10"/>
      <c r="P211" s="9">
        <f t="shared" si="68"/>
        <v>0</v>
      </c>
      <c r="Q211" s="10"/>
      <c r="R211" s="9">
        <f t="shared" si="69"/>
        <v>0</v>
      </c>
      <c r="S211" s="10"/>
      <c r="T211" s="9">
        <f t="shared" si="70"/>
        <v>0</v>
      </c>
      <c r="U211" s="11"/>
      <c r="V211" s="9">
        <f t="shared" si="71"/>
        <v>0</v>
      </c>
      <c r="W211" s="11"/>
      <c r="X211" s="9">
        <f t="shared" si="72"/>
        <v>0</v>
      </c>
      <c r="Y211" s="10"/>
      <c r="Z211" s="9">
        <f t="shared" si="73"/>
        <v>0</v>
      </c>
      <c r="AA211" s="11"/>
      <c r="AB211" s="9">
        <f t="shared" si="74"/>
        <v>0</v>
      </c>
      <c r="AC211" s="11"/>
      <c r="AD211" s="9">
        <f t="shared" si="75"/>
        <v>0</v>
      </c>
      <c r="AE211" s="11"/>
      <c r="AF211" s="9">
        <f t="shared" si="76"/>
        <v>0</v>
      </c>
      <c r="AG211" s="11"/>
      <c r="AH211" s="9">
        <f t="shared" si="81"/>
        <v>0</v>
      </c>
      <c r="AI211" s="11"/>
      <c r="AJ211" s="9">
        <f t="shared" si="77"/>
        <v>0</v>
      </c>
      <c r="AK211" s="11"/>
      <c r="AL211" s="9">
        <f t="shared" si="78"/>
        <v>0</v>
      </c>
      <c r="AM211" s="10"/>
      <c r="AN211" s="12">
        <f t="shared" si="79"/>
        <v>0</v>
      </c>
      <c r="AO211" s="13">
        <f t="shared" si="80"/>
        <v>0</v>
      </c>
    </row>
    <row r="212" spans="1:41" hidden="1" x14ac:dyDescent="0.25">
      <c r="A212" s="14" t="s">
        <v>208</v>
      </c>
      <c r="B212" s="15" t="s">
        <v>514</v>
      </c>
      <c r="C212" s="44" t="s">
        <v>15</v>
      </c>
      <c r="D212" s="56">
        <v>516.70000000000005</v>
      </c>
      <c r="E212" s="70">
        <v>0</v>
      </c>
      <c r="F212" s="9">
        <f t="shared" si="63"/>
        <v>0</v>
      </c>
      <c r="G212" s="69">
        <v>0</v>
      </c>
      <c r="H212" s="9">
        <f t="shared" si="64"/>
        <v>0</v>
      </c>
      <c r="I212" s="10"/>
      <c r="J212" s="9">
        <f t="shared" si="65"/>
        <v>0</v>
      </c>
      <c r="K212" s="11"/>
      <c r="L212" s="9">
        <f t="shared" si="66"/>
        <v>0</v>
      </c>
      <c r="M212" s="10"/>
      <c r="N212" s="9">
        <f t="shared" si="67"/>
        <v>0</v>
      </c>
      <c r="O212" s="10"/>
      <c r="P212" s="9">
        <f t="shared" si="68"/>
        <v>0</v>
      </c>
      <c r="Q212" s="10"/>
      <c r="R212" s="9">
        <f t="shared" si="69"/>
        <v>0</v>
      </c>
      <c r="S212" s="10"/>
      <c r="T212" s="9">
        <f t="shared" si="70"/>
        <v>0</v>
      </c>
      <c r="U212" s="11"/>
      <c r="V212" s="9">
        <f t="shared" si="71"/>
        <v>0</v>
      </c>
      <c r="W212" s="11"/>
      <c r="X212" s="9">
        <f t="shared" si="72"/>
        <v>0</v>
      </c>
      <c r="Y212" s="10"/>
      <c r="Z212" s="9">
        <f t="shared" si="73"/>
        <v>0</v>
      </c>
      <c r="AA212" s="11"/>
      <c r="AB212" s="9">
        <f t="shared" si="74"/>
        <v>0</v>
      </c>
      <c r="AC212" s="11"/>
      <c r="AD212" s="9">
        <f t="shared" si="75"/>
        <v>0</v>
      </c>
      <c r="AE212" s="11"/>
      <c r="AF212" s="9">
        <f t="shared" si="76"/>
        <v>0</v>
      </c>
      <c r="AG212" s="11"/>
      <c r="AH212" s="9">
        <f t="shared" si="81"/>
        <v>0</v>
      </c>
      <c r="AI212" s="11"/>
      <c r="AJ212" s="9">
        <f t="shared" si="77"/>
        <v>0</v>
      </c>
      <c r="AK212" s="11"/>
      <c r="AL212" s="9">
        <f t="shared" si="78"/>
        <v>0</v>
      </c>
      <c r="AM212" s="10"/>
      <c r="AN212" s="12">
        <f t="shared" si="79"/>
        <v>0</v>
      </c>
      <c r="AO212" s="13">
        <f t="shared" si="80"/>
        <v>0</v>
      </c>
    </row>
    <row r="213" spans="1:41" hidden="1" x14ac:dyDescent="0.25">
      <c r="A213" s="14" t="s">
        <v>208</v>
      </c>
      <c r="B213" s="15" t="s">
        <v>513</v>
      </c>
      <c r="C213" s="44" t="s">
        <v>15</v>
      </c>
      <c r="D213" s="56">
        <v>516.70000000000005</v>
      </c>
      <c r="E213" s="70">
        <v>0</v>
      </c>
      <c r="F213" s="9">
        <f t="shared" si="63"/>
        <v>0</v>
      </c>
      <c r="G213" s="69">
        <v>0</v>
      </c>
      <c r="H213" s="9">
        <f t="shared" si="64"/>
        <v>0</v>
      </c>
      <c r="I213" s="10"/>
      <c r="J213" s="9">
        <f t="shared" si="65"/>
        <v>0</v>
      </c>
      <c r="K213" s="11"/>
      <c r="L213" s="9">
        <f t="shared" si="66"/>
        <v>0</v>
      </c>
      <c r="M213" s="10"/>
      <c r="N213" s="9">
        <f t="shared" si="67"/>
        <v>0</v>
      </c>
      <c r="O213" s="10"/>
      <c r="P213" s="9">
        <f t="shared" si="68"/>
        <v>0</v>
      </c>
      <c r="Q213" s="10"/>
      <c r="R213" s="9">
        <f t="shared" si="69"/>
        <v>0</v>
      </c>
      <c r="S213" s="10"/>
      <c r="T213" s="9">
        <f t="shared" si="70"/>
        <v>0</v>
      </c>
      <c r="U213" s="11"/>
      <c r="V213" s="9">
        <f t="shared" si="71"/>
        <v>0</v>
      </c>
      <c r="W213" s="11"/>
      <c r="X213" s="9">
        <f t="shared" si="72"/>
        <v>0</v>
      </c>
      <c r="Y213" s="10"/>
      <c r="Z213" s="9">
        <f t="shared" si="73"/>
        <v>0</v>
      </c>
      <c r="AA213" s="11"/>
      <c r="AB213" s="9">
        <f t="shared" si="74"/>
        <v>0</v>
      </c>
      <c r="AC213" s="11"/>
      <c r="AD213" s="9">
        <f t="shared" si="75"/>
        <v>0</v>
      </c>
      <c r="AE213" s="11"/>
      <c r="AF213" s="9">
        <f t="shared" si="76"/>
        <v>0</v>
      </c>
      <c r="AG213" s="11"/>
      <c r="AH213" s="9">
        <f t="shared" si="81"/>
        <v>0</v>
      </c>
      <c r="AI213" s="11"/>
      <c r="AJ213" s="9">
        <f t="shared" si="77"/>
        <v>0</v>
      </c>
      <c r="AK213" s="11"/>
      <c r="AL213" s="9">
        <f t="shared" si="78"/>
        <v>0</v>
      </c>
      <c r="AM213" s="10"/>
      <c r="AN213" s="12">
        <f t="shared" si="79"/>
        <v>0</v>
      </c>
      <c r="AO213" s="13">
        <f t="shared" si="80"/>
        <v>0</v>
      </c>
    </row>
    <row r="214" spans="1:41" hidden="1" x14ac:dyDescent="0.25">
      <c r="A214" s="14" t="s">
        <v>208</v>
      </c>
      <c r="B214" s="15" t="s">
        <v>482</v>
      </c>
      <c r="C214" s="44" t="s">
        <v>15</v>
      </c>
      <c r="D214" s="56">
        <v>347.75</v>
      </c>
      <c r="E214" s="70">
        <v>0</v>
      </c>
      <c r="F214" s="9">
        <f t="shared" si="63"/>
        <v>0</v>
      </c>
      <c r="G214" s="69">
        <v>0</v>
      </c>
      <c r="H214" s="9">
        <f t="shared" si="64"/>
        <v>0</v>
      </c>
      <c r="I214" s="10"/>
      <c r="J214" s="9">
        <f t="shared" si="65"/>
        <v>0</v>
      </c>
      <c r="K214" s="11"/>
      <c r="L214" s="9">
        <f t="shared" si="66"/>
        <v>0</v>
      </c>
      <c r="M214" s="10"/>
      <c r="N214" s="9">
        <f t="shared" si="67"/>
        <v>0</v>
      </c>
      <c r="O214" s="10"/>
      <c r="P214" s="9">
        <f t="shared" si="68"/>
        <v>0</v>
      </c>
      <c r="Q214" s="10"/>
      <c r="R214" s="9">
        <f t="shared" si="69"/>
        <v>0</v>
      </c>
      <c r="S214" s="10"/>
      <c r="T214" s="9">
        <f t="shared" si="70"/>
        <v>0</v>
      </c>
      <c r="U214" s="11"/>
      <c r="V214" s="9">
        <f t="shared" si="71"/>
        <v>0</v>
      </c>
      <c r="W214" s="11"/>
      <c r="X214" s="9">
        <f t="shared" si="72"/>
        <v>0</v>
      </c>
      <c r="Y214" s="10"/>
      <c r="Z214" s="9">
        <f t="shared" si="73"/>
        <v>0</v>
      </c>
      <c r="AA214" s="11"/>
      <c r="AB214" s="9">
        <f t="shared" si="74"/>
        <v>0</v>
      </c>
      <c r="AC214" s="11"/>
      <c r="AD214" s="9">
        <f t="shared" si="75"/>
        <v>0</v>
      </c>
      <c r="AE214" s="11"/>
      <c r="AF214" s="9">
        <f t="shared" si="76"/>
        <v>0</v>
      </c>
      <c r="AG214" s="11"/>
      <c r="AH214" s="9">
        <f t="shared" si="81"/>
        <v>0</v>
      </c>
      <c r="AI214" s="11"/>
      <c r="AJ214" s="9">
        <f t="shared" si="77"/>
        <v>0</v>
      </c>
      <c r="AK214" s="11"/>
      <c r="AL214" s="9">
        <f t="shared" si="78"/>
        <v>0</v>
      </c>
      <c r="AM214" s="10"/>
      <c r="AN214" s="12">
        <f t="shared" si="79"/>
        <v>0</v>
      </c>
      <c r="AO214" s="13">
        <f t="shared" si="80"/>
        <v>0</v>
      </c>
    </row>
    <row r="215" spans="1:41" hidden="1" x14ac:dyDescent="0.25">
      <c r="A215" s="14" t="s">
        <v>208</v>
      </c>
      <c r="B215" s="15" t="s">
        <v>483</v>
      </c>
      <c r="C215" s="44" t="s">
        <v>15</v>
      </c>
      <c r="D215" s="56">
        <v>347.75</v>
      </c>
      <c r="E215" s="70">
        <v>0</v>
      </c>
      <c r="F215" s="9">
        <f t="shared" si="63"/>
        <v>0</v>
      </c>
      <c r="G215" s="69">
        <v>0</v>
      </c>
      <c r="H215" s="9">
        <f t="shared" si="64"/>
        <v>0</v>
      </c>
      <c r="I215" s="10"/>
      <c r="J215" s="9">
        <f t="shared" si="65"/>
        <v>0</v>
      </c>
      <c r="K215" s="11"/>
      <c r="L215" s="9">
        <f t="shared" si="66"/>
        <v>0</v>
      </c>
      <c r="M215" s="10"/>
      <c r="N215" s="9">
        <f t="shared" si="67"/>
        <v>0</v>
      </c>
      <c r="O215" s="10"/>
      <c r="P215" s="9">
        <f t="shared" si="68"/>
        <v>0</v>
      </c>
      <c r="Q215" s="10"/>
      <c r="R215" s="9">
        <f t="shared" si="69"/>
        <v>0</v>
      </c>
      <c r="S215" s="10"/>
      <c r="T215" s="9">
        <f t="shared" si="70"/>
        <v>0</v>
      </c>
      <c r="U215" s="11"/>
      <c r="V215" s="9">
        <f t="shared" si="71"/>
        <v>0</v>
      </c>
      <c r="W215" s="11"/>
      <c r="X215" s="9">
        <f t="shared" si="72"/>
        <v>0</v>
      </c>
      <c r="Y215" s="10"/>
      <c r="Z215" s="9">
        <f t="shared" si="73"/>
        <v>0</v>
      </c>
      <c r="AA215" s="11"/>
      <c r="AB215" s="9">
        <f t="shared" si="74"/>
        <v>0</v>
      </c>
      <c r="AC215" s="11"/>
      <c r="AD215" s="9">
        <f t="shared" si="75"/>
        <v>0</v>
      </c>
      <c r="AE215" s="11"/>
      <c r="AF215" s="9">
        <f t="shared" si="76"/>
        <v>0</v>
      </c>
      <c r="AG215" s="11"/>
      <c r="AH215" s="9">
        <f t="shared" si="81"/>
        <v>0</v>
      </c>
      <c r="AI215" s="11"/>
      <c r="AJ215" s="9">
        <f t="shared" si="77"/>
        <v>0</v>
      </c>
      <c r="AK215" s="11"/>
      <c r="AL215" s="9">
        <f t="shared" si="78"/>
        <v>0</v>
      </c>
      <c r="AM215" s="10"/>
      <c r="AN215" s="12">
        <f t="shared" si="79"/>
        <v>0</v>
      </c>
      <c r="AO215" s="13">
        <f t="shared" si="80"/>
        <v>0</v>
      </c>
    </row>
    <row r="216" spans="1:41" hidden="1" x14ac:dyDescent="0.25">
      <c r="A216" s="14" t="s">
        <v>208</v>
      </c>
      <c r="B216" s="15" t="s">
        <v>484</v>
      </c>
      <c r="C216" s="44" t="s">
        <v>15</v>
      </c>
      <c r="D216" s="56">
        <v>347.75</v>
      </c>
      <c r="E216" s="70">
        <v>0</v>
      </c>
      <c r="F216" s="9">
        <f t="shared" si="63"/>
        <v>0</v>
      </c>
      <c r="G216" s="69">
        <v>0</v>
      </c>
      <c r="H216" s="9">
        <f t="shared" si="64"/>
        <v>0</v>
      </c>
      <c r="I216" s="10"/>
      <c r="J216" s="9">
        <f t="shared" si="65"/>
        <v>0</v>
      </c>
      <c r="K216" s="11"/>
      <c r="L216" s="9">
        <f t="shared" si="66"/>
        <v>0</v>
      </c>
      <c r="M216" s="10"/>
      <c r="N216" s="9">
        <f t="shared" si="67"/>
        <v>0</v>
      </c>
      <c r="O216" s="10"/>
      <c r="P216" s="9">
        <f t="shared" si="68"/>
        <v>0</v>
      </c>
      <c r="Q216" s="10"/>
      <c r="R216" s="9">
        <f t="shared" si="69"/>
        <v>0</v>
      </c>
      <c r="S216" s="10"/>
      <c r="T216" s="9">
        <f t="shared" si="70"/>
        <v>0</v>
      </c>
      <c r="U216" s="11"/>
      <c r="V216" s="9">
        <f t="shared" si="71"/>
        <v>0</v>
      </c>
      <c r="W216" s="11"/>
      <c r="X216" s="9">
        <f t="shared" si="72"/>
        <v>0</v>
      </c>
      <c r="Y216" s="10"/>
      <c r="Z216" s="9">
        <f t="shared" si="73"/>
        <v>0</v>
      </c>
      <c r="AA216" s="11"/>
      <c r="AB216" s="9">
        <f t="shared" si="74"/>
        <v>0</v>
      </c>
      <c r="AC216" s="11"/>
      <c r="AD216" s="9">
        <f t="shared" si="75"/>
        <v>0</v>
      </c>
      <c r="AE216" s="11"/>
      <c r="AF216" s="9">
        <f t="shared" si="76"/>
        <v>0</v>
      </c>
      <c r="AG216" s="11"/>
      <c r="AH216" s="9">
        <f t="shared" si="81"/>
        <v>0</v>
      </c>
      <c r="AI216" s="11"/>
      <c r="AJ216" s="9">
        <f t="shared" si="77"/>
        <v>0</v>
      </c>
      <c r="AK216" s="11"/>
      <c r="AL216" s="9">
        <f t="shared" si="78"/>
        <v>0</v>
      </c>
      <c r="AM216" s="10"/>
      <c r="AN216" s="12">
        <f t="shared" si="79"/>
        <v>0</v>
      </c>
      <c r="AO216" s="13">
        <f t="shared" si="80"/>
        <v>0</v>
      </c>
    </row>
    <row r="217" spans="1:41" hidden="1" x14ac:dyDescent="0.25">
      <c r="A217" s="14" t="s">
        <v>208</v>
      </c>
      <c r="B217" s="15" t="s">
        <v>485</v>
      </c>
      <c r="C217" s="44" t="s">
        <v>15</v>
      </c>
      <c r="D217" s="56">
        <v>347.75</v>
      </c>
      <c r="E217" s="70">
        <v>0</v>
      </c>
      <c r="F217" s="9">
        <f t="shared" si="63"/>
        <v>0</v>
      </c>
      <c r="G217" s="69">
        <v>0</v>
      </c>
      <c r="H217" s="9">
        <f t="shared" si="64"/>
        <v>0</v>
      </c>
      <c r="I217" s="10"/>
      <c r="J217" s="9">
        <f t="shared" si="65"/>
        <v>0</v>
      </c>
      <c r="K217" s="11"/>
      <c r="L217" s="9">
        <f t="shared" si="66"/>
        <v>0</v>
      </c>
      <c r="M217" s="10"/>
      <c r="N217" s="9">
        <f t="shared" si="67"/>
        <v>0</v>
      </c>
      <c r="O217" s="10"/>
      <c r="P217" s="9">
        <f t="shared" si="68"/>
        <v>0</v>
      </c>
      <c r="Q217" s="10"/>
      <c r="R217" s="9">
        <f t="shared" si="69"/>
        <v>0</v>
      </c>
      <c r="S217" s="10"/>
      <c r="T217" s="9">
        <f t="shared" si="70"/>
        <v>0</v>
      </c>
      <c r="U217" s="11"/>
      <c r="V217" s="9">
        <f t="shared" si="71"/>
        <v>0</v>
      </c>
      <c r="W217" s="11"/>
      <c r="X217" s="9">
        <f t="shared" si="72"/>
        <v>0</v>
      </c>
      <c r="Y217" s="10"/>
      <c r="Z217" s="9">
        <f t="shared" si="73"/>
        <v>0</v>
      </c>
      <c r="AA217" s="11"/>
      <c r="AB217" s="9">
        <f t="shared" si="74"/>
        <v>0</v>
      </c>
      <c r="AC217" s="11"/>
      <c r="AD217" s="9">
        <f t="shared" si="75"/>
        <v>0</v>
      </c>
      <c r="AE217" s="11"/>
      <c r="AF217" s="9">
        <f t="shared" si="76"/>
        <v>0</v>
      </c>
      <c r="AG217" s="11"/>
      <c r="AH217" s="9">
        <f t="shared" si="81"/>
        <v>0</v>
      </c>
      <c r="AI217" s="11"/>
      <c r="AJ217" s="9">
        <f t="shared" si="77"/>
        <v>0</v>
      </c>
      <c r="AK217" s="11"/>
      <c r="AL217" s="9">
        <f t="shared" si="78"/>
        <v>0</v>
      </c>
      <c r="AM217" s="10"/>
      <c r="AN217" s="12">
        <f t="shared" si="79"/>
        <v>0</v>
      </c>
      <c r="AO217" s="13">
        <f t="shared" si="80"/>
        <v>0</v>
      </c>
    </row>
    <row r="218" spans="1:41" hidden="1" x14ac:dyDescent="0.25">
      <c r="A218" s="14" t="s">
        <v>208</v>
      </c>
      <c r="B218" s="15" t="s">
        <v>486</v>
      </c>
      <c r="C218" s="44" t="s">
        <v>15</v>
      </c>
      <c r="D218" s="56">
        <v>347.75</v>
      </c>
      <c r="E218" s="70">
        <v>0</v>
      </c>
      <c r="F218" s="9">
        <f t="shared" si="63"/>
        <v>0</v>
      </c>
      <c r="G218" s="69">
        <v>0</v>
      </c>
      <c r="H218" s="9">
        <f t="shared" si="64"/>
        <v>0</v>
      </c>
      <c r="I218" s="10"/>
      <c r="J218" s="9">
        <f t="shared" si="65"/>
        <v>0</v>
      </c>
      <c r="K218" s="11"/>
      <c r="L218" s="9">
        <f t="shared" si="66"/>
        <v>0</v>
      </c>
      <c r="M218" s="10"/>
      <c r="N218" s="9">
        <f t="shared" si="67"/>
        <v>0</v>
      </c>
      <c r="O218" s="10"/>
      <c r="P218" s="9">
        <f t="shared" si="68"/>
        <v>0</v>
      </c>
      <c r="Q218" s="10"/>
      <c r="R218" s="9">
        <f t="shared" si="69"/>
        <v>0</v>
      </c>
      <c r="S218" s="10"/>
      <c r="T218" s="9">
        <f t="shared" si="70"/>
        <v>0</v>
      </c>
      <c r="U218" s="11"/>
      <c r="V218" s="9">
        <f t="shared" si="71"/>
        <v>0</v>
      </c>
      <c r="W218" s="11"/>
      <c r="X218" s="9">
        <f t="shared" si="72"/>
        <v>0</v>
      </c>
      <c r="Y218" s="10"/>
      <c r="Z218" s="9">
        <f t="shared" si="73"/>
        <v>0</v>
      </c>
      <c r="AA218" s="11"/>
      <c r="AB218" s="9">
        <f t="shared" si="74"/>
        <v>0</v>
      </c>
      <c r="AC218" s="11"/>
      <c r="AD218" s="9">
        <f t="shared" si="75"/>
        <v>0</v>
      </c>
      <c r="AE218" s="11"/>
      <c r="AF218" s="9">
        <f t="shared" si="76"/>
        <v>0</v>
      </c>
      <c r="AG218" s="11"/>
      <c r="AH218" s="9">
        <f t="shared" si="81"/>
        <v>0</v>
      </c>
      <c r="AI218" s="11"/>
      <c r="AJ218" s="9">
        <f t="shared" si="77"/>
        <v>0</v>
      </c>
      <c r="AK218" s="11"/>
      <c r="AL218" s="9">
        <f t="shared" si="78"/>
        <v>0</v>
      </c>
      <c r="AM218" s="10"/>
      <c r="AN218" s="12">
        <f t="shared" si="79"/>
        <v>0</v>
      </c>
      <c r="AO218" s="13">
        <f t="shared" si="80"/>
        <v>0</v>
      </c>
    </row>
    <row r="219" spans="1:41" hidden="1" x14ac:dyDescent="0.25">
      <c r="A219" s="14" t="s">
        <v>208</v>
      </c>
      <c r="B219" s="15" t="s">
        <v>487</v>
      </c>
      <c r="C219" s="44" t="s">
        <v>15</v>
      </c>
      <c r="D219" s="56">
        <v>347.75</v>
      </c>
      <c r="E219" s="70">
        <v>0</v>
      </c>
      <c r="F219" s="9">
        <f t="shared" si="63"/>
        <v>0</v>
      </c>
      <c r="G219" s="69">
        <v>0</v>
      </c>
      <c r="H219" s="9">
        <f t="shared" si="64"/>
        <v>0</v>
      </c>
      <c r="I219" s="10"/>
      <c r="J219" s="9">
        <f t="shared" si="65"/>
        <v>0</v>
      </c>
      <c r="K219" s="11"/>
      <c r="L219" s="9">
        <f t="shared" si="66"/>
        <v>0</v>
      </c>
      <c r="M219" s="10"/>
      <c r="N219" s="9">
        <f t="shared" si="67"/>
        <v>0</v>
      </c>
      <c r="O219" s="10"/>
      <c r="P219" s="9">
        <f t="shared" si="68"/>
        <v>0</v>
      </c>
      <c r="Q219" s="10"/>
      <c r="R219" s="9">
        <f t="shared" si="69"/>
        <v>0</v>
      </c>
      <c r="S219" s="10"/>
      <c r="T219" s="9">
        <f t="shared" si="70"/>
        <v>0</v>
      </c>
      <c r="U219" s="11"/>
      <c r="V219" s="9">
        <f t="shared" si="71"/>
        <v>0</v>
      </c>
      <c r="W219" s="11"/>
      <c r="X219" s="9">
        <f t="shared" si="72"/>
        <v>0</v>
      </c>
      <c r="Y219" s="10"/>
      <c r="Z219" s="9">
        <f t="shared" si="73"/>
        <v>0</v>
      </c>
      <c r="AA219" s="11"/>
      <c r="AB219" s="9">
        <f t="shared" si="74"/>
        <v>0</v>
      </c>
      <c r="AC219" s="11"/>
      <c r="AD219" s="9">
        <f t="shared" si="75"/>
        <v>0</v>
      </c>
      <c r="AE219" s="11"/>
      <c r="AF219" s="9">
        <f t="shared" si="76"/>
        <v>0</v>
      </c>
      <c r="AG219" s="11"/>
      <c r="AH219" s="9">
        <f t="shared" si="81"/>
        <v>0</v>
      </c>
      <c r="AI219" s="11"/>
      <c r="AJ219" s="9">
        <f t="shared" si="77"/>
        <v>0</v>
      </c>
      <c r="AK219" s="11"/>
      <c r="AL219" s="9">
        <f t="shared" si="78"/>
        <v>0</v>
      </c>
      <c r="AM219" s="10"/>
      <c r="AN219" s="12">
        <f t="shared" si="79"/>
        <v>0</v>
      </c>
      <c r="AO219" s="13">
        <f t="shared" si="80"/>
        <v>0</v>
      </c>
    </row>
    <row r="220" spans="1:41" hidden="1" x14ac:dyDescent="0.25">
      <c r="A220" s="14" t="s">
        <v>208</v>
      </c>
      <c r="B220" s="15" t="s">
        <v>219</v>
      </c>
      <c r="C220" s="44" t="s">
        <v>15</v>
      </c>
      <c r="D220" s="56">
        <v>11.5</v>
      </c>
      <c r="E220" s="70">
        <v>0</v>
      </c>
      <c r="F220" s="9">
        <f t="shared" si="63"/>
        <v>0</v>
      </c>
      <c r="G220" s="69">
        <v>0</v>
      </c>
      <c r="H220" s="9">
        <f t="shared" si="64"/>
        <v>0</v>
      </c>
      <c r="I220" s="10"/>
      <c r="J220" s="9">
        <f t="shared" si="65"/>
        <v>0</v>
      </c>
      <c r="K220" s="11"/>
      <c r="L220" s="9">
        <f t="shared" si="66"/>
        <v>0</v>
      </c>
      <c r="M220" s="10"/>
      <c r="N220" s="9">
        <f t="shared" si="67"/>
        <v>0</v>
      </c>
      <c r="O220" s="10"/>
      <c r="P220" s="9">
        <f t="shared" si="68"/>
        <v>0</v>
      </c>
      <c r="Q220" s="10"/>
      <c r="R220" s="9">
        <f t="shared" si="69"/>
        <v>0</v>
      </c>
      <c r="S220" s="10"/>
      <c r="T220" s="9">
        <f t="shared" si="70"/>
        <v>0</v>
      </c>
      <c r="U220" s="11"/>
      <c r="V220" s="9">
        <f t="shared" si="71"/>
        <v>0</v>
      </c>
      <c r="W220" s="11"/>
      <c r="X220" s="9">
        <f t="shared" si="72"/>
        <v>0</v>
      </c>
      <c r="Y220" s="10"/>
      <c r="Z220" s="9">
        <f t="shared" si="73"/>
        <v>0</v>
      </c>
      <c r="AA220" s="11"/>
      <c r="AB220" s="9">
        <f t="shared" si="74"/>
        <v>0</v>
      </c>
      <c r="AC220" s="11"/>
      <c r="AD220" s="9">
        <f t="shared" si="75"/>
        <v>0</v>
      </c>
      <c r="AE220" s="11"/>
      <c r="AF220" s="9">
        <f t="shared" si="76"/>
        <v>0</v>
      </c>
      <c r="AG220" s="11"/>
      <c r="AH220" s="9">
        <f t="shared" si="81"/>
        <v>0</v>
      </c>
      <c r="AI220" s="11"/>
      <c r="AJ220" s="9">
        <f t="shared" si="77"/>
        <v>0</v>
      </c>
      <c r="AK220" s="11"/>
      <c r="AL220" s="9">
        <f t="shared" si="78"/>
        <v>0</v>
      </c>
      <c r="AM220" s="10"/>
      <c r="AN220" s="12">
        <f t="shared" si="79"/>
        <v>0</v>
      </c>
      <c r="AO220" s="13">
        <f t="shared" si="80"/>
        <v>0</v>
      </c>
    </row>
    <row r="221" spans="1:41" hidden="1" x14ac:dyDescent="0.25">
      <c r="A221" s="14" t="s">
        <v>208</v>
      </c>
      <c r="B221" s="18" t="s">
        <v>220</v>
      </c>
      <c r="C221" s="44" t="s">
        <v>15</v>
      </c>
      <c r="D221" s="56">
        <v>55</v>
      </c>
      <c r="E221" s="70">
        <v>0</v>
      </c>
      <c r="F221" s="9">
        <f t="shared" si="63"/>
        <v>0</v>
      </c>
      <c r="G221" s="69">
        <v>0</v>
      </c>
      <c r="H221" s="9">
        <f t="shared" si="64"/>
        <v>0</v>
      </c>
      <c r="I221" s="10"/>
      <c r="J221" s="9">
        <f t="shared" si="65"/>
        <v>0</v>
      </c>
      <c r="K221" s="11"/>
      <c r="L221" s="9">
        <f t="shared" si="66"/>
        <v>0</v>
      </c>
      <c r="M221" s="10"/>
      <c r="N221" s="9">
        <f t="shared" si="67"/>
        <v>0</v>
      </c>
      <c r="O221" s="10"/>
      <c r="P221" s="9">
        <f t="shared" si="68"/>
        <v>0</v>
      </c>
      <c r="Q221" s="10"/>
      <c r="R221" s="9">
        <f t="shared" si="69"/>
        <v>0</v>
      </c>
      <c r="S221" s="10"/>
      <c r="T221" s="9">
        <f t="shared" si="70"/>
        <v>0</v>
      </c>
      <c r="U221" s="11"/>
      <c r="V221" s="9">
        <f t="shared" si="71"/>
        <v>0</v>
      </c>
      <c r="W221" s="11"/>
      <c r="X221" s="9">
        <f t="shared" si="72"/>
        <v>0</v>
      </c>
      <c r="Y221" s="10"/>
      <c r="Z221" s="9">
        <f t="shared" si="73"/>
        <v>0</v>
      </c>
      <c r="AA221" s="11"/>
      <c r="AB221" s="9">
        <f t="shared" si="74"/>
        <v>0</v>
      </c>
      <c r="AC221" s="11"/>
      <c r="AD221" s="9">
        <f t="shared" si="75"/>
        <v>0</v>
      </c>
      <c r="AE221" s="11"/>
      <c r="AF221" s="9">
        <f t="shared" si="76"/>
        <v>0</v>
      </c>
      <c r="AG221" s="11"/>
      <c r="AH221" s="9">
        <f t="shared" si="81"/>
        <v>0</v>
      </c>
      <c r="AI221" s="11"/>
      <c r="AJ221" s="9">
        <f t="shared" si="77"/>
        <v>0</v>
      </c>
      <c r="AK221" s="11"/>
      <c r="AL221" s="9">
        <f t="shared" si="78"/>
        <v>0</v>
      </c>
      <c r="AM221" s="10"/>
      <c r="AN221" s="12">
        <f t="shared" si="79"/>
        <v>0</v>
      </c>
      <c r="AO221" s="13">
        <f t="shared" si="80"/>
        <v>0</v>
      </c>
    </row>
    <row r="222" spans="1:41" hidden="1" x14ac:dyDescent="0.25">
      <c r="A222" s="14" t="s">
        <v>208</v>
      </c>
      <c r="B222" s="18" t="s">
        <v>221</v>
      </c>
      <c r="C222" s="44" t="s">
        <v>15</v>
      </c>
      <c r="D222" s="56">
        <v>1.71</v>
      </c>
      <c r="E222" s="70">
        <v>0</v>
      </c>
      <c r="F222" s="9">
        <f t="shared" si="63"/>
        <v>0</v>
      </c>
      <c r="G222" s="69">
        <v>0</v>
      </c>
      <c r="H222" s="9">
        <f t="shared" si="64"/>
        <v>0</v>
      </c>
      <c r="I222" s="10"/>
      <c r="J222" s="9">
        <f t="shared" si="65"/>
        <v>0</v>
      </c>
      <c r="K222" s="11"/>
      <c r="L222" s="9">
        <f t="shared" si="66"/>
        <v>0</v>
      </c>
      <c r="M222" s="10"/>
      <c r="N222" s="9">
        <f t="shared" si="67"/>
        <v>0</v>
      </c>
      <c r="O222" s="10"/>
      <c r="P222" s="9">
        <f t="shared" si="68"/>
        <v>0</v>
      </c>
      <c r="Q222" s="10"/>
      <c r="R222" s="9">
        <f t="shared" si="69"/>
        <v>0</v>
      </c>
      <c r="S222" s="10"/>
      <c r="T222" s="9">
        <f t="shared" si="70"/>
        <v>0</v>
      </c>
      <c r="U222" s="11"/>
      <c r="V222" s="9">
        <f t="shared" si="71"/>
        <v>0</v>
      </c>
      <c r="W222" s="11"/>
      <c r="X222" s="9">
        <f t="shared" si="72"/>
        <v>0</v>
      </c>
      <c r="Y222" s="10"/>
      <c r="Z222" s="9">
        <f t="shared" si="73"/>
        <v>0</v>
      </c>
      <c r="AA222" s="11"/>
      <c r="AB222" s="9">
        <f t="shared" si="74"/>
        <v>0</v>
      </c>
      <c r="AC222" s="11"/>
      <c r="AD222" s="9">
        <f t="shared" si="75"/>
        <v>0</v>
      </c>
      <c r="AE222" s="11"/>
      <c r="AF222" s="9">
        <f t="shared" si="76"/>
        <v>0</v>
      </c>
      <c r="AG222" s="11"/>
      <c r="AH222" s="9">
        <f t="shared" si="81"/>
        <v>0</v>
      </c>
      <c r="AI222" s="11"/>
      <c r="AJ222" s="9">
        <f t="shared" si="77"/>
        <v>0</v>
      </c>
      <c r="AK222" s="11"/>
      <c r="AL222" s="9">
        <f t="shared" si="78"/>
        <v>0</v>
      </c>
      <c r="AM222" s="10"/>
      <c r="AN222" s="12">
        <f t="shared" si="79"/>
        <v>0</v>
      </c>
      <c r="AO222" s="13">
        <f t="shared" si="80"/>
        <v>0</v>
      </c>
    </row>
    <row r="223" spans="1:41" hidden="1" x14ac:dyDescent="0.25">
      <c r="A223" s="14" t="s">
        <v>208</v>
      </c>
      <c r="B223" s="15" t="s">
        <v>222</v>
      </c>
      <c r="C223" s="44" t="s">
        <v>15</v>
      </c>
      <c r="D223" s="56">
        <v>64</v>
      </c>
      <c r="E223" s="70">
        <v>0</v>
      </c>
      <c r="F223" s="9">
        <f t="shared" si="63"/>
        <v>0</v>
      </c>
      <c r="G223" s="69">
        <v>0</v>
      </c>
      <c r="H223" s="9">
        <f t="shared" si="64"/>
        <v>0</v>
      </c>
      <c r="I223" s="10"/>
      <c r="J223" s="9">
        <f t="shared" si="65"/>
        <v>0</v>
      </c>
      <c r="K223" s="11"/>
      <c r="L223" s="9">
        <f t="shared" si="66"/>
        <v>0</v>
      </c>
      <c r="M223" s="10"/>
      <c r="N223" s="9">
        <f t="shared" si="67"/>
        <v>0</v>
      </c>
      <c r="O223" s="10"/>
      <c r="P223" s="9">
        <f t="shared" si="68"/>
        <v>0</v>
      </c>
      <c r="Q223" s="10"/>
      <c r="R223" s="9">
        <f t="shared" si="69"/>
        <v>0</v>
      </c>
      <c r="S223" s="10"/>
      <c r="T223" s="9">
        <f t="shared" si="70"/>
        <v>0</v>
      </c>
      <c r="U223" s="11"/>
      <c r="V223" s="9">
        <f t="shared" si="71"/>
        <v>0</v>
      </c>
      <c r="W223" s="11"/>
      <c r="X223" s="9">
        <f t="shared" si="72"/>
        <v>0</v>
      </c>
      <c r="Y223" s="10"/>
      <c r="Z223" s="9">
        <f t="shared" si="73"/>
        <v>0</v>
      </c>
      <c r="AA223" s="11"/>
      <c r="AB223" s="9">
        <f t="shared" si="74"/>
        <v>0</v>
      </c>
      <c r="AC223" s="11"/>
      <c r="AD223" s="9">
        <f t="shared" si="75"/>
        <v>0</v>
      </c>
      <c r="AE223" s="11"/>
      <c r="AF223" s="9">
        <f t="shared" si="76"/>
        <v>0</v>
      </c>
      <c r="AG223" s="11"/>
      <c r="AH223" s="9">
        <f t="shared" si="81"/>
        <v>0</v>
      </c>
      <c r="AI223" s="11"/>
      <c r="AJ223" s="9">
        <f t="shared" si="77"/>
        <v>0</v>
      </c>
      <c r="AK223" s="11"/>
      <c r="AL223" s="9">
        <f t="shared" si="78"/>
        <v>0</v>
      </c>
      <c r="AM223" s="10"/>
      <c r="AN223" s="12">
        <f t="shared" si="79"/>
        <v>0</v>
      </c>
      <c r="AO223" s="13">
        <f t="shared" si="80"/>
        <v>0</v>
      </c>
    </row>
    <row r="224" spans="1:41" hidden="1" x14ac:dyDescent="0.25">
      <c r="A224" s="14" t="s">
        <v>208</v>
      </c>
      <c r="B224" s="15" t="s">
        <v>443</v>
      </c>
      <c r="C224" s="44" t="s">
        <v>444</v>
      </c>
      <c r="D224" s="56">
        <v>55</v>
      </c>
      <c r="E224" s="70">
        <v>0</v>
      </c>
      <c r="F224" s="9">
        <f t="shared" si="63"/>
        <v>0</v>
      </c>
      <c r="G224" s="69">
        <v>0</v>
      </c>
      <c r="H224" s="9">
        <f t="shared" si="64"/>
        <v>0</v>
      </c>
      <c r="I224" s="10"/>
      <c r="J224" s="9">
        <f t="shared" si="65"/>
        <v>0</v>
      </c>
      <c r="K224" s="11"/>
      <c r="L224" s="9">
        <f t="shared" si="66"/>
        <v>0</v>
      </c>
      <c r="M224" s="10"/>
      <c r="N224" s="9">
        <f t="shared" si="67"/>
        <v>0</v>
      </c>
      <c r="O224" s="10"/>
      <c r="P224" s="9">
        <f t="shared" si="68"/>
        <v>0</v>
      </c>
      <c r="Q224" s="10"/>
      <c r="R224" s="9">
        <f t="shared" si="69"/>
        <v>0</v>
      </c>
      <c r="S224" s="10"/>
      <c r="T224" s="9">
        <f t="shared" si="70"/>
        <v>0</v>
      </c>
      <c r="U224" s="11"/>
      <c r="V224" s="9">
        <f t="shared" si="71"/>
        <v>0</v>
      </c>
      <c r="W224" s="11"/>
      <c r="X224" s="9">
        <f t="shared" si="72"/>
        <v>0</v>
      </c>
      <c r="Y224" s="10"/>
      <c r="Z224" s="9">
        <f t="shared" si="73"/>
        <v>0</v>
      </c>
      <c r="AA224" s="11"/>
      <c r="AB224" s="9">
        <f t="shared" si="74"/>
        <v>0</v>
      </c>
      <c r="AC224" s="11"/>
      <c r="AD224" s="9">
        <f t="shared" si="75"/>
        <v>0</v>
      </c>
      <c r="AE224" s="11"/>
      <c r="AF224" s="9">
        <f t="shared" si="76"/>
        <v>0</v>
      </c>
      <c r="AG224" s="11"/>
      <c r="AH224" s="9">
        <f t="shared" si="81"/>
        <v>0</v>
      </c>
      <c r="AI224" s="11"/>
      <c r="AJ224" s="9">
        <f t="shared" si="77"/>
        <v>0</v>
      </c>
      <c r="AK224" s="11"/>
      <c r="AL224" s="9">
        <f t="shared" si="78"/>
        <v>0</v>
      </c>
      <c r="AM224" s="10"/>
      <c r="AN224" s="12">
        <f t="shared" si="79"/>
        <v>0</v>
      </c>
      <c r="AO224" s="13">
        <f t="shared" si="80"/>
        <v>0</v>
      </c>
    </row>
    <row r="225" spans="1:41" hidden="1" x14ac:dyDescent="0.25">
      <c r="A225" s="14" t="s">
        <v>208</v>
      </c>
      <c r="B225" s="15" t="s">
        <v>460</v>
      </c>
      <c r="C225" s="44" t="s">
        <v>15</v>
      </c>
      <c r="D225" s="56">
        <v>55.5</v>
      </c>
      <c r="E225" s="70">
        <v>0</v>
      </c>
      <c r="F225" s="9">
        <f t="shared" si="63"/>
        <v>0</v>
      </c>
      <c r="G225" s="69">
        <v>0</v>
      </c>
      <c r="H225" s="9">
        <f t="shared" si="64"/>
        <v>0</v>
      </c>
      <c r="I225" s="10"/>
      <c r="J225" s="9">
        <f t="shared" si="65"/>
        <v>0</v>
      </c>
      <c r="K225" s="11"/>
      <c r="L225" s="9">
        <f t="shared" si="66"/>
        <v>0</v>
      </c>
      <c r="M225" s="10"/>
      <c r="N225" s="9">
        <f t="shared" si="67"/>
        <v>0</v>
      </c>
      <c r="O225" s="10"/>
      <c r="P225" s="9">
        <f t="shared" si="68"/>
        <v>0</v>
      </c>
      <c r="Q225" s="10"/>
      <c r="R225" s="9">
        <f t="shared" si="69"/>
        <v>0</v>
      </c>
      <c r="S225" s="10"/>
      <c r="T225" s="9">
        <f t="shared" si="70"/>
        <v>0</v>
      </c>
      <c r="U225" s="11"/>
      <c r="V225" s="9">
        <f t="shared" si="71"/>
        <v>0</v>
      </c>
      <c r="W225" s="11"/>
      <c r="X225" s="9">
        <f t="shared" si="72"/>
        <v>0</v>
      </c>
      <c r="Y225" s="10"/>
      <c r="Z225" s="9">
        <f t="shared" si="73"/>
        <v>0</v>
      </c>
      <c r="AA225" s="11"/>
      <c r="AB225" s="9">
        <f t="shared" si="74"/>
        <v>0</v>
      </c>
      <c r="AC225" s="11"/>
      <c r="AD225" s="9">
        <f t="shared" si="75"/>
        <v>0</v>
      </c>
      <c r="AE225" s="11"/>
      <c r="AF225" s="9">
        <f t="shared" si="76"/>
        <v>0</v>
      </c>
      <c r="AG225" s="11"/>
      <c r="AH225" s="9">
        <f t="shared" si="81"/>
        <v>0</v>
      </c>
      <c r="AI225" s="11"/>
      <c r="AJ225" s="9">
        <f t="shared" si="77"/>
        <v>0</v>
      </c>
      <c r="AK225" s="11"/>
      <c r="AL225" s="9">
        <f t="shared" si="78"/>
        <v>0</v>
      </c>
      <c r="AM225" s="10"/>
      <c r="AN225" s="12">
        <f t="shared" si="79"/>
        <v>0</v>
      </c>
      <c r="AO225" s="13">
        <f t="shared" si="80"/>
        <v>0</v>
      </c>
    </row>
    <row r="226" spans="1:41" hidden="1" x14ac:dyDescent="0.25">
      <c r="A226" s="14" t="s">
        <v>208</v>
      </c>
      <c r="B226" s="15" t="s">
        <v>404</v>
      </c>
      <c r="C226" s="44" t="s">
        <v>15</v>
      </c>
      <c r="D226" s="59">
        <v>0</v>
      </c>
      <c r="E226" s="70">
        <v>0</v>
      </c>
      <c r="F226" s="9">
        <f t="shared" si="63"/>
        <v>0</v>
      </c>
      <c r="G226" s="69">
        <v>0</v>
      </c>
      <c r="H226" s="9">
        <f t="shared" si="64"/>
        <v>0</v>
      </c>
      <c r="I226" s="10"/>
      <c r="J226" s="9">
        <f t="shared" si="65"/>
        <v>0</v>
      </c>
      <c r="K226" s="11"/>
      <c r="L226" s="9">
        <f t="shared" si="66"/>
        <v>0</v>
      </c>
      <c r="M226" s="10"/>
      <c r="N226" s="9">
        <f t="shared" si="67"/>
        <v>0</v>
      </c>
      <c r="O226" s="10"/>
      <c r="P226" s="9">
        <f t="shared" si="68"/>
        <v>0</v>
      </c>
      <c r="Q226" s="10"/>
      <c r="R226" s="9">
        <f t="shared" si="69"/>
        <v>0</v>
      </c>
      <c r="S226" s="10"/>
      <c r="T226" s="9">
        <f t="shared" si="70"/>
        <v>0</v>
      </c>
      <c r="U226" s="11"/>
      <c r="V226" s="9">
        <f t="shared" si="71"/>
        <v>0</v>
      </c>
      <c r="W226" s="11"/>
      <c r="X226" s="9">
        <f t="shared" si="72"/>
        <v>0</v>
      </c>
      <c r="Y226" s="10"/>
      <c r="Z226" s="9">
        <f t="shared" si="73"/>
        <v>0</v>
      </c>
      <c r="AA226" s="11"/>
      <c r="AB226" s="9">
        <f t="shared" si="74"/>
        <v>0</v>
      </c>
      <c r="AC226" s="11"/>
      <c r="AD226" s="9">
        <f t="shared" si="75"/>
        <v>0</v>
      </c>
      <c r="AE226" s="11"/>
      <c r="AF226" s="9">
        <f t="shared" si="76"/>
        <v>0</v>
      </c>
      <c r="AG226" s="11"/>
      <c r="AH226" s="9">
        <f t="shared" si="81"/>
        <v>0</v>
      </c>
      <c r="AI226" s="11"/>
      <c r="AJ226" s="9">
        <f t="shared" si="77"/>
        <v>0</v>
      </c>
      <c r="AK226" s="11"/>
      <c r="AL226" s="9">
        <f t="shared" si="78"/>
        <v>0</v>
      </c>
      <c r="AM226" s="10"/>
      <c r="AN226" s="12">
        <f t="shared" si="79"/>
        <v>0</v>
      </c>
      <c r="AO226" s="13">
        <f t="shared" si="80"/>
        <v>0</v>
      </c>
    </row>
    <row r="227" spans="1:41" hidden="1" x14ac:dyDescent="0.25">
      <c r="A227" s="14" t="s">
        <v>208</v>
      </c>
      <c r="B227" s="15" t="s">
        <v>461</v>
      </c>
      <c r="C227" s="44" t="s">
        <v>15</v>
      </c>
      <c r="D227" s="56">
        <v>55.5</v>
      </c>
      <c r="E227" s="70">
        <v>0</v>
      </c>
      <c r="F227" s="9">
        <f t="shared" si="63"/>
        <v>0</v>
      </c>
      <c r="G227" s="69">
        <v>0</v>
      </c>
      <c r="H227" s="9">
        <f t="shared" si="64"/>
        <v>0</v>
      </c>
      <c r="I227" s="10"/>
      <c r="J227" s="9">
        <f t="shared" si="65"/>
        <v>0</v>
      </c>
      <c r="K227" s="11"/>
      <c r="L227" s="9">
        <f t="shared" si="66"/>
        <v>0</v>
      </c>
      <c r="M227" s="10"/>
      <c r="N227" s="9">
        <f t="shared" si="67"/>
        <v>0</v>
      </c>
      <c r="O227" s="10"/>
      <c r="P227" s="9">
        <f t="shared" si="68"/>
        <v>0</v>
      </c>
      <c r="Q227" s="10"/>
      <c r="R227" s="9">
        <f t="shared" si="69"/>
        <v>0</v>
      </c>
      <c r="S227" s="10"/>
      <c r="T227" s="9">
        <f t="shared" si="70"/>
        <v>0</v>
      </c>
      <c r="U227" s="11"/>
      <c r="V227" s="9">
        <f t="shared" si="71"/>
        <v>0</v>
      </c>
      <c r="W227" s="11"/>
      <c r="X227" s="9">
        <f t="shared" si="72"/>
        <v>0</v>
      </c>
      <c r="Y227" s="10"/>
      <c r="Z227" s="9">
        <f t="shared" si="73"/>
        <v>0</v>
      </c>
      <c r="AA227" s="11"/>
      <c r="AB227" s="9">
        <f t="shared" si="74"/>
        <v>0</v>
      </c>
      <c r="AC227" s="11"/>
      <c r="AD227" s="9">
        <f t="shared" si="75"/>
        <v>0</v>
      </c>
      <c r="AE227" s="11"/>
      <c r="AF227" s="9">
        <f t="shared" si="76"/>
        <v>0</v>
      </c>
      <c r="AG227" s="11"/>
      <c r="AH227" s="9">
        <f t="shared" si="81"/>
        <v>0</v>
      </c>
      <c r="AI227" s="11"/>
      <c r="AJ227" s="9">
        <f t="shared" si="77"/>
        <v>0</v>
      </c>
      <c r="AK227" s="11"/>
      <c r="AL227" s="9">
        <f t="shared" si="78"/>
        <v>0</v>
      </c>
      <c r="AM227" s="10"/>
      <c r="AN227" s="12">
        <f t="shared" si="79"/>
        <v>0</v>
      </c>
      <c r="AO227" s="13">
        <f t="shared" si="80"/>
        <v>0</v>
      </c>
    </row>
    <row r="228" spans="1:41" hidden="1" x14ac:dyDescent="0.25">
      <c r="A228" s="14" t="s">
        <v>208</v>
      </c>
      <c r="B228" s="15" t="s">
        <v>405</v>
      </c>
      <c r="C228" s="44" t="s">
        <v>15</v>
      </c>
      <c r="D228" s="59">
        <v>0</v>
      </c>
      <c r="E228" s="70">
        <v>0</v>
      </c>
      <c r="F228" s="9">
        <f t="shared" si="63"/>
        <v>0</v>
      </c>
      <c r="G228" s="69">
        <v>0</v>
      </c>
      <c r="H228" s="9">
        <f t="shared" si="64"/>
        <v>0</v>
      </c>
      <c r="I228" s="10"/>
      <c r="J228" s="9">
        <f t="shared" si="65"/>
        <v>0</v>
      </c>
      <c r="K228" s="11"/>
      <c r="L228" s="9">
        <f t="shared" si="66"/>
        <v>0</v>
      </c>
      <c r="M228" s="10"/>
      <c r="N228" s="9">
        <f t="shared" si="67"/>
        <v>0</v>
      </c>
      <c r="O228" s="10"/>
      <c r="P228" s="9">
        <f t="shared" si="68"/>
        <v>0</v>
      </c>
      <c r="Q228" s="10"/>
      <c r="R228" s="9">
        <f t="shared" si="69"/>
        <v>0</v>
      </c>
      <c r="S228" s="10"/>
      <c r="T228" s="9">
        <f t="shared" si="70"/>
        <v>0</v>
      </c>
      <c r="U228" s="11"/>
      <c r="V228" s="9">
        <f t="shared" si="71"/>
        <v>0</v>
      </c>
      <c r="W228" s="11"/>
      <c r="X228" s="9">
        <f t="shared" si="72"/>
        <v>0</v>
      </c>
      <c r="Y228" s="10"/>
      <c r="Z228" s="9">
        <f t="shared" si="73"/>
        <v>0</v>
      </c>
      <c r="AA228" s="11"/>
      <c r="AB228" s="9">
        <f t="shared" si="74"/>
        <v>0</v>
      </c>
      <c r="AC228" s="11"/>
      <c r="AD228" s="9">
        <f t="shared" si="75"/>
        <v>0</v>
      </c>
      <c r="AE228" s="11"/>
      <c r="AF228" s="9">
        <f t="shared" si="76"/>
        <v>0</v>
      </c>
      <c r="AG228" s="11"/>
      <c r="AH228" s="9">
        <f t="shared" si="81"/>
        <v>0</v>
      </c>
      <c r="AI228" s="11"/>
      <c r="AJ228" s="9">
        <f t="shared" si="77"/>
        <v>0</v>
      </c>
      <c r="AK228" s="11"/>
      <c r="AL228" s="9">
        <f t="shared" si="78"/>
        <v>0</v>
      </c>
      <c r="AM228" s="10"/>
      <c r="AN228" s="12">
        <f t="shared" si="79"/>
        <v>0</v>
      </c>
      <c r="AO228" s="13">
        <f t="shared" si="80"/>
        <v>0</v>
      </c>
    </row>
    <row r="229" spans="1:41" hidden="1" x14ac:dyDescent="0.25">
      <c r="A229" s="14" t="s">
        <v>208</v>
      </c>
      <c r="B229" s="15" t="s">
        <v>223</v>
      </c>
      <c r="C229" s="44" t="s">
        <v>15</v>
      </c>
      <c r="D229" s="56">
        <v>55.5</v>
      </c>
      <c r="E229" s="70">
        <v>0</v>
      </c>
      <c r="F229" s="9">
        <f t="shared" si="63"/>
        <v>0</v>
      </c>
      <c r="G229" s="69">
        <v>0</v>
      </c>
      <c r="H229" s="9">
        <f t="shared" si="64"/>
        <v>0</v>
      </c>
      <c r="I229" s="10"/>
      <c r="J229" s="9">
        <f t="shared" si="65"/>
        <v>0</v>
      </c>
      <c r="K229" s="11"/>
      <c r="L229" s="9">
        <f t="shared" si="66"/>
        <v>0</v>
      </c>
      <c r="M229" s="10"/>
      <c r="N229" s="9">
        <f t="shared" si="67"/>
        <v>0</v>
      </c>
      <c r="O229" s="10"/>
      <c r="P229" s="9">
        <f t="shared" si="68"/>
        <v>0</v>
      </c>
      <c r="Q229" s="10"/>
      <c r="R229" s="9">
        <f t="shared" si="69"/>
        <v>0</v>
      </c>
      <c r="S229" s="10"/>
      <c r="T229" s="9">
        <f t="shared" si="70"/>
        <v>0</v>
      </c>
      <c r="U229" s="11"/>
      <c r="V229" s="9">
        <f t="shared" si="71"/>
        <v>0</v>
      </c>
      <c r="W229" s="11"/>
      <c r="X229" s="9">
        <f t="shared" si="72"/>
        <v>0</v>
      </c>
      <c r="Y229" s="10"/>
      <c r="Z229" s="9">
        <f t="shared" si="73"/>
        <v>0</v>
      </c>
      <c r="AA229" s="11"/>
      <c r="AB229" s="9">
        <f t="shared" si="74"/>
        <v>0</v>
      </c>
      <c r="AC229" s="11"/>
      <c r="AD229" s="9">
        <f t="shared" si="75"/>
        <v>0</v>
      </c>
      <c r="AE229" s="11"/>
      <c r="AF229" s="9">
        <f t="shared" si="76"/>
        <v>0</v>
      </c>
      <c r="AG229" s="11"/>
      <c r="AH229" s="9">
        <f t="shared" si="81"/>
        <v>0</v>
      </c>
      <c r="AI229" s="11"/>
      <c r="AJ229" s="9">
        <f t="shared" si="77"/>
        <v>0</v>
      </c>
      <c r="AK229" s="11"/>
      <c r="AL229" s="9">
        <f t="shared" si="78"/>
        <v>0</v>
      </c>
      <c r="AM229" s="10"/>
      <c r="AN229" s="12">
        <f t="shared" si="79"/>
        <v>0</v>
      </c>
      <c r="AO229" s="13">
        <f t="shared" si="80"/>
        <v>0</v>
      </c>
    </row>
    <row r="230" spans="1:41" hidden="1" x14ac:dyDescent="0.25">
      <c r="A230" s="14" t="s">
        <v>208</v>
      </c>
      <c r="B230" s="15" t="s">
        <v>224</v>
      </c>
      <c r="C230" s="44" t="s">
        <v>15</v>
      </c>
      <c r="D230" s="59">
        <v>0</v>
      </c>
      <c r="E230" s="70">
        <v>0</v>
      </c>
      <c r="F230" s="9">
        <f t="shared" si="63"/>
        <v>0</v>
      </c>
      <c r="G230" s="69">
        <v>0</v>
      </c>
      <c r="H230" s="9">
        <f t="shared" si="64"/>
        <v>0</v>
      </c>
      <c r="I230" s="10"/>
      <c r="J230" s="9">
        <f t="shared" si="65"/>
        <v>0</v>
      </c>
      <c r="K230" s="11"/>
      <c r="L230" s="9">
        <f t="shared" si="66"/>
        <v>0</v>
      </c>
      <c r="M230" s="10"/>
      <c r="N230" s="9">
        <f t="shared" si="67"/>
        <v>0</v>
      </c>
      <c r="O230" s="10"/>
      <c r="P230" s="9">
        <f t="shared" si="68"/>
        <v>0</v>
      </c>
      <c r="Q230" s="10"/>
      <c r="R230" s="9">
        <f t="shared" si="69"/>
        <v>0</v>
      </c>
      <c r="S230" s="10"/>
      <c r="T230" s="9">
        <f t="shared" si="70"/>
        <v>0</v>
      </c>
      <c r="U230" s="11"/>
      <c r="V230" s="9">
        <f t="shared" si="71"/>
        <v>0</v>
      </c>
      <c r="W230" s="11"/>
      <c r="X230" s="9">
        <f t="shared" si="72"/>
        <v>0</v>
      </c>
      <c r="Y230" s="10"/>
      <c r="Z230" s="9">
        <f t="shared" si="73"/>
        <v>0</v>
      </c>
      <c r="AA230" s="11"/>
      <c r="AB230" s="9">
        <f t="shared" si="74"/>
        <v>0</v>
      </c>
      <c r="AC230" s="11"/>
      <c r="AD230" s="9">
        <f t="shared" si="75"/>
        <v>0</v>
      </c>
      <c r="AE230" s="11"/>
      <c r="AF230" s="9">
        <f t="shared" si="76"/>
        <v>0</v>
      </c>
      <c r="AG230" s="11"/>
      <c r="AH230" s="9">
        <f t="shared" si="81"/>
        <v>0</v>
      </c>
      <c r="AI230" s="11"/>
      <c r="AJ230" s="9">
        <f t="shared" si="77"/>
        <v>0</v>
      </c>
      <c r="AK230" s="11"/>
      <c r="AL230" s="9">
        <f t="shared" si="78"/>
        <v>0</v>
      </c>
      <c r="AM230" s="10"/>
      <c r="AN230" s="12">
        <f t="shared" si="79"/>
        <v>0</v>
      </c>
      <c r="AO230" s="13">
        <f t="shared" si="80"/>
        <v>0</v>
      </c>
    </row>
    <row r="231" spans="1:41" hidden="1" x14ac:dyDescent="0.25">
      <c r="A231" s="14" t="s">
        <v>208</v>
      </c>
      <c r="B231" s="15" t="s">
        <v>225</v>
      </c>
      <c r="C231" s="44" t="s">
        <v>226</v>
      </c>
      <c r="D231" s="56">
        <v>0.53</v>
      </c>
      <c r="E231" s="70">
        <v>0</v>
      </c>
      <c r="F231" s="9">
        <f t="shared" si="63"/>
        <v>0</v>
      </c>
      <c r="G231" s="69">
        <v>0</v>
      </c>
      <c r="H231" s="9">
        <f t="shared" si="64"/>
        <v>0</v>
      </c>
      <c r="I231" s="10"/>
      <c r="J231" s="9">
        <f t="shared" si="65"/>
        <v>0</v>
      </c>
      <c r="K231" s="11"/>
      <c r="L231" s="9">
        <f t="shared" si="66"/>
        <v>0</v>
      </c>
      <c r="M231" s="10"/>
      <c r="N231" s="9">
        <f t="shared" si="67"/>
        <v>0</v>
      </c>
      <c r="O231" s="10"/>
      <c r="P231" s="9">
        <f t="shared" si="68"/>
        <v>0</v>
      </c>
      <c r="Q231" s="10"/>
      <c r="R231" s="9">
        <f t="shared" si="69"/>
        <v>0</v>
      </c>
      <c r="S231" s="10"/>
      <c r="T231" s="9">
        <f t="shared" si="70"/>
        <v>0</v>
      </c>
      <c r="U231" s="11"/>
      <c r="V231" s="9">
        <f t="shared" si="71"/>
        <v>0</v>
      </c>
      <c r="W231" s="11"/>
      <c r="X231" s="9">
        <f t="shared" si="72"/>
        <v>0</v>
      </c>
      <c r="Y231" s="10"/>
      <c r="Z231" s="9">
        <f t="shared" si="73"/>
        <v>0</v>
      </c>
      <c r="AA231" s="11"/>
      <c r="AB231" s="9">
        <f t="shared" si="74"/>
        <v>0</v>
      </c>
      <c r="AC231" s="71">
        <v>100</v>
      </c>
      <c r="AD231" s="9">
        <f t="shared" si="75"/>
        <v>61.48</v>
      </c>
      <c r="AE231" s="11"/>
      <c r="AF231" s="9">
        <f t="shared" si="76"/>
        <v>0</v>
      </c>
      <c r="AG231" s="11"/>
      <c r="AH231" s="9">
        <f t="shared" si="81"/>
        <v>0</v>
      </c>
      <c r="AI231" s="11"/>
      <c r="AJ231" s="9">
        <f t="shared" si="77"/>
        <v>0</v>
      </c>
      <c r="AK231" s="11"/>
      <c r="AL231" s="9">
        <f t="shared" si="78"/>
        <v>0</v>
      </c>
      <c r="AM231" s="10"/>
      <c r="AN231" s="12">
        <f t="shared" si="79"/>
        <v>0</v>
      </c>
      <c r="AO231" s="13">
        <f t="shared" si="80"/>
        <v>61.48</v>
      </c>
    </row>
    <row r="232" spans="1:41" hidden="1" x14ac:dyDescent="0.25">
      <c r="A232" s="14" t="s">
        <v>208</v>
      </c>
      <c r="B232" s="15" t="s">
        <v>227</v>
      </c>
      <c r="C232" s="44" t="s">
        <v>15</v>
      </c>
      <c r="D232" s="56">
        <v>16.100000000000001</v>
      </c>
      <c r="E232" s="70">
        <v>0</v>
      </c>
      <c r="F232" s="9">
        <f t="shared" si="63"/>
        <v>0</v>
      </c>
      <c r="G232" s="69">
        <v>0</v>
      </c>
      <c r="H232" s="9">
        <f t="shared" si="64"/>
        <v>0</v>
      </c>
      <c r="I232" s="10"/>
      <c r="J232" s="9">
        <f t="shared" si="65"/>
        <v>0</v>
      </c>
      <c r="K232" s="11"/>
      <c r="L232" s="9">
        <f t="shared" si="66"/>
        <v>0</v>
      </c>
      <c r="M232" s="10"/>
      <c r="N232" s="9">
        <f t="shared" si="67"/>
        <v>0</v>
      </c>
      <c r="O232" s="10"/>
      <c r="P232" s="9">
        <f t="shared" si="68"/>
        <v>0</v>
      </c>
      <c r="Q232" s="10"/>
      <c r="R232" s="9">
        <f t="shared" si="69"/>
        <v>0</v>
      </c>
      <c r="S232" s="10"/>
      <c r="T232" s="9">
        <f t="shared" si="70"/>
        <v>0</v>
      </c>
      <c r="U232" s="11"/>
      <c r="V232" s="9">
        <f t="shared" si="71"/>
        <v>0</v>
      </c>
      <c r="W232" s="11"/>
      <c r="X232" s="9">
        <f t="shared" si="72"/>
        <v>0</v>
      </c>
      <c r="Y232" s="10"/>
      <c r="Z232" s="9">
        <f t="shared" si="73"/>
        <v>0</v>
      </c>
      <c r="AA232" s="11"/>
      <c r="AB232" s="9">
        <f t="shared" si="74"/>
        <v>0</v>
      </c>
      <c r="AC232" s="11"/>
      <c r="AD232" s="9">
        <f t="shared" si="75"/>
        <v>0</v>
      </c>
      <c r="AE232" s="11"/>
      <c r="AF232" s="9">
        <f t="shared" si="76"/>
        <v>0</v>
      </c>
      <c r="AG232" s="11"/>
      <c r="AH232" s="9">
        <f t="shared" si="81"/>
        <v>0</v>
      </c>
      <c r="AI232" s="11"/>
      <c r="AJ232" s="9">
        <f t="shared" si="77"/>
        <v>0</v>
      </c>
      <c r="AK232" s="11"/>
      <c r="AL232" s="9">
        <f t="shared" si="78"/>
        <v>0</v>
      </c>
      <c r="AM232" s="10"/>
      <c r="AN232" s="12">
        <f t="shared" si="79"/>
        <v>0</v>
      </c>
      <c r="AO232" s="13">
        <f t="shared" si="80"/>
        <v>0</v>
      </c>
    </row>
    <row r="233" spans="1:41" hidden="1" x14ac:dyDescent="0.25">
      <c r="A233" s="14" t="s">
        <v>208</v>
      </c>
      <c r="B233" s="15" t="s">
        <v>398</v>
      </c>
      <c r="C233" s="44" t="s">
        <v>228</v>
      </c>
      <c r="D233" s="56">
        <v>1.82</v>
      </c>
      <c r="E233" s="70">
        <v>0</v>
      </c>
      <c r="F233" s="9">
        <f t="shared" si="63"/>
        <v>0</v>
      </c>
      <c r="G233" s="69">
        <v>0</v>
      </c>
      <c r="H233" s="9">
        <f t="shared" si="64"/>
        <v>0</v>
      </c>
      <c r="I233" s="10"/>
      <c r="J233" s="9">
        <f t="shared" si="65"/>
        <v>0</v>
      </c>
      <c r="K233" s="11"/>
      <c r="L233" s="9">
        <f t="shared" si="66"/>
        <v>0</v>
      </c>
      <c r="M233" s="10"/>
      <c r="N233" s="9">
        <f t="shared" si="67"/>
        <v>0</v>
      </c>
      <c r="O233" s="10"/>
      <c r="P233" s="9">
        <f t="shared" si="68"/>
        <v>0</v>
      </c>
      <c r="Q233" s="10"/>
      <c r="R233" s="9">
        <f t="shared" si="69"/>
        <v>0</v>
      </c>
      <c r="S233" s="10"/>
      <c r="T233" s="9">
        <f t="shared" si="70"/>
        <v>0</v>
      </c>
      <c r="U233" s="11"/>
      <c r="V233" s="9">
        <f t="shared" si="71"/>
        <v>0</v>
      </c>
      <c r="W233" s="11"/>
      <c r="X233" s="9">
        <f t="shared" si="72"/>
        <v>0</v>
      </c>
      <c r="Y233" s="10"/>
      <c r="Z233" s="9">
        <f t="shared" si="73"/>
        <v>0</v>
      </c>
      <c r="AA233" s="11"/>
      <c r="AB233" s="9">
        <f t="shared" si="74"/>
        <v>0</v>
      </c>
      <c r="AC233" s="11"/>
      <c r="AD233" s="9">
        <f t="shared" si="75"/>
        <v>0</v>
      </c>
      <c r="AE233" s="11"/>
      <c r="AF233" s="9">
        <f t="shared" si="76"/>
        <v>0</v>
      </c>
      <c r="AG233" s="11"/>
      <c r="AH233" s="9">
        <f t="shared" si="81"/>
        <v>0</v>
      </c>
      <c r="AI233" s="11"/>
      <c r="AJ233" s="9">
        <f t="shared" si="77"/>
        <v>0</v>
      </c>
      <c r="AK233" s="11"/>
      <c r="AL233" s="9">
        <f t="shared" si="78"/>
        <v>0</v>
      </c>
      <c r="AM233" s="10"/>
      <c r="AN233" s="12">
        <f t="shared" si="79"/>
        <v>0</v>
      </c>
      <c r="AO233" s="13">
        <f t="shared" si="80"/>
        <v>0</v>
      </c>
    </row>
    <row r="234" spans="1:41" hidden="1" x14ac:dyDescent="0.25">
      <c r="A234" s="14" t="s">
        <v>208</v>
      </c>
      <c r="B234" s="15" t="s">
        <v>229</v>
      </c>
      <c r="C234" s="44" t="s">
        <v>462</v>
      </c>
      <c r="D234" s="56">
        <f>43.1</f>
        <v>43.1</v>
      </c>
      <c r="E234" s="70">
        <v>0</v>
      </c>
      <c r="F234" s="9">
        <f t="shared" si="63"/>
        <v>0</v>
      </c>
      <c r="G234" s="69">
        <v>0</v>
      </c>
      <c r="H234" s="9">
        <f t="shared" si="64"/>
        <v>0</v>
      </c>
      <c r="I234" s="10"/>
      <c r="J234" s="9">
        <f t="shared" si="65"/>
        <v>0</v>
      </c>
      <c r="K234" s="11"/>
      <c r="L234" s="9">
        <f t="shared" si="66"/>
        <v>0</v>
      </c>
      <c r="M234" s="10"/>
      <c r="N234" s="9">
        <f t="shared" si="67"/>
        <v>0</v>
      </c>
      <c r="O234" s="10"/>
      <c r="P234" s="9">
        <f t="shared" si="68"/>
        <v>0</v>
      </c>
      <c r="Q234" s="10"/>
      <c r="R234" s="9">
        <f t="shared" si="69"/>
        <v>0</v>
      </c>
      <c r="S234" s="10"/>
      <c r="T234" s="9">
        <f t="shared" si="70"/>
        <v>0</v>
      </c>
      <c r="U234" s="11"/>
      <c r="V234" s="9">
        <f t="shared" si="71"/>
        <v>0</v>
      </c>
      <c r="W234" s="11"/>
      <c r="X234" s="9">
        <f t="shared" si="72"/>
        <v>0</v>
      </c>
      <c r="Y234" s="10"/>
      <c r="Z234" s="9">
        <f t="shared" si="73"/>
        <v>0</v>
      </c>
      <c r="AA234" s="11"/>
      <c r="AB234" s="9">
        <f t="shared" si="74"/>
        <v>0</v>
      </c>
      <c r="AC234" s="71">
        <v>2</v>
      </c>
      <c r="AD234" s="9">
        <f t="shared" si="75"/>
        <v>99.99199999999999</v>
      </c>
      <c r="AE234" s="11"/>
      <c r="AF234" s="9">
        <f t="shared" si="76"/>
        <v>0</v>
      </c>
      <c r="AG234" s="11"/>
      <c r="AH234" s="9">
        <f t="shared" si="81"/>
        <v>0</v>
      </c>
      <c r="AI234" s="11"/>
      <c r="AJ234" s="9">
        <f t="shared" si="77"/>
        <v>0</v>
      </c>
      <c r="AK234" s="11"/>
      <c r="AL234" s="9">
        <f t="shared" si="78"/>
        <v>0</v>
      </c>
      <c r="AM234" s="10"/>
      <c r="AN234" s="12">
        <f t="shared" si="79"/>
        <v>0</v>
      </c>
      <c r="AO234" s="13">
        <f t="shared" si="80"/>
        <v>99.99199999999999</v>
      </c>
    </row>
    <row r="235" spans="1:41" hidden="1" x14ac:dyDescent="0.25">
      <c r="A235" s="14" t="s">
        <v>208</v>
      </c>
      <c r="B235" s="15" t="s">
        <v>230</v>
      </c>
      <c r="C235" s="44" t="s">
        <v>15</v>
      </c>
      <c r="D235" s="56">
        <f>548/50</f>
        <v>10.96</v>
      </c>
      <c r="E235" s="70">
        <v>0</v>
      </c>
      <c r="F235" s="9">
        <f t="shared" si="63"/>
        <v>0</v>
      </c>
      <c r="G235" s="69">
        <v>0</v>
      </c>
      <c r="H235" s="9">
        <f t="shared" si="64"/>
        <v>0</v>
      </c>
      <c r="I235" s="10"/>
      <c r="J235" s="9">
        <f t="shared" si="65"/>
        <v>0</v>
      </c>
      <c r="K235" s="11"/>
      <c r="L235" s="9">
        <f t="shared" si="66"/>
        <v>0</v>
      </c>
      <c r="M235" s="10"/>
      <c r="N235" s="9">
        <f t="shared" si="67"/>
        <v>0</v>
      </c>
      <c r="O235" s="10"/>
      <c r="P235" s="9">
        <f t="shared" si="68"/>
        <v>0</v>
      </c>
      <c r="Q235" s="10"/>
      <c r="R235" s="9">
        <f t="shared" si="69"/>
        <v>0</v>
      </c>
      <c r="S235" s="10"/>
      <c r="T235" s="9">
        <f t="shared" si="70"/>
        <v>0</v>
      </c>
      <c r="U235" s="11"/>
      <c r="V235" s="9">
        <f t="shared" si="71"/>
        <v>0</v>
      </c>
      <c r="W235" s="11"/>
      <c r="X235" s="9">
        <f t="shared" si="72"/>
        <v>0</v>
      </c>
      <c r="Y235" s="10"/>
      <c r="Z235" s="9">
        <f t="shared" si="73"/>
        <v>0</v>
      </c>
      <c r="AA235" s="11"/>
      <c r="AB235" s="9">
        <f t="shared" si="74"/>
        <v>0</v>
      </c>
      <c r="AC235" s="11"/>
      <c r="AD235" s="9">
        <f t="shared" si="75"/>
        <v>0</v>
      </c>
      <c r="AE235" s="11"/>
      <c r="AF235" s="9">
        <f t="shared" si="76"/>
        <v>0</v>
      </c>
      <c r="AG235" s="11"/>
      <c r="AH235" s="9">
        <f t="shared" si="81"/>
        <v>0</v>
      </c>
      <c r="AI235" s="11"/>
      <c r="AJ235" s="9">
        <f t="shared" si="77"/>
        <v>0</v>
      </c>
      <c r="AK235" s="11"/>
      <c r="AL235" s="9">
        <f t="shared" si="78"/>
        <v>0</v>
      </c>
      <c r="AM235" s="10"/>
      <c r="AN235" s="12">
        <f t="shared" si="79"/>
        <v>0</v>
      </c>
      <c r="AO235" s="13">
        <f t="shared" si="80"/>
        <v>0</v>
      </c>
    </row>
    <row r="236" spans="1:41" hidden="1" x14ac:dyDescent="0.25">
      <c r="A236" s="14" t="s">
        <v>208</v>
      </c>
      <c r="B236" s="15" t="s">
        <v>231</v>
      </c>
      <c r="C236" s="44" t="s">
        <v>440</v>
      </c>
      <c r="D236" s="56">
        <f>359</f>
        <v>359</v>
      </c>
      <c r="E236" s="70">
        <v>0</v>
      </c>
      <c r="F236" s="9">
        <f t="shared" si="63"/>
        <v>0</v>
      </c>
      <c r="G236" s="69">
        <v>0</v>
      </c>
      <c r="H236" s="9">
        <f t="shared" si="64"/>
        <v>0</v>
      </c>
      <c r="I236" s="10"/>
      <c r="J236" s="9">
        <f t="shared" si="65"/>
        <v>0</v>
      </c>
      <c r="K236" s="11"/>
      <c r="L236" s="9">
        <f t="shared" si="66"/>
        <v>0</v>
      </c>
      <c r="M236" s="10"/>
      <c r="N236" s="9">
        <f t="shared" si="67"/>
        <v>0</v>
      </c>
      <c r="O236" s="10"/>
      <c r="P236" s="9">
        <f t="shared" si="68"/>
        <v>0</v>
      </c>
      <c r="Q236" s="10"/>
      <c r="R236" s="9">
        <f t="shared" si="69"/>
        <v>0</v>
      </c>
      <c r="S236" s="10"/>
      <c r="T236" s="9">
        <f t="shared" si="70"/>
        <v>0</v>
      </c>
      <c r="U236" s="11"/>
      <c r="V236" s="9">
        <f t="shared" si="71"/>
        <v>0</v>
      </c>
      <c r="W236" s="11"/>
      <c r="X236" s="9">
        <f t="shared" si="72"/>
        <v>0</v>
      </c>
      <c r="Y236" s="10"/>
      <c r="Z236" s="9">
        <f t="shared" si="73"/>
        <v>0</v>
      </c>
      <c r="AA236" s="11"/>
      <c r="AB236" s="9">
        <f t="shared" si="74"/>
        <v>0</v>
      </c>
      <c r="AC236" s="11"/>
      <c r="AD236" s="9">
        <f t="shared" si="75"/>
        <v>0</v>
      </c>
      <c r="AE236" s="11"/>
      <c r="AF236" s="9">
        <f t="shared" si="76"/>
        <v>0</v>
      </c>
      <c r="AG236" s="11"/>
      <c r="AH236" s="9">
        <f t="shared" si="81"/>
        <v>0</v>
      </c>
      <c r="AI236" s="11"/>
      <c r="AJ236" s="9">
        <f t="shared" si="77"/>
        <v>0</v>
      </c>
      <c r="AK236" s="11"/>
      <c r="AL236" s="9">
        <f t="shared" si="78"/>
        <v>0</v>
      </c>
      <c r="AM236" s="10"/>
      <c r="AN236" s="12">
        <f t="shared" si="79"/>
        <v>0</v>
      </c>
      <c r="AO236" s="13">
        <f t="shared" si="80"/>
        <v>0</v>
      </c>
    </row>
    <row r="237" spans="1:41" ht="16.5" hidden="1" customHeight="1" x14ac:dyDescent="0.25">
      <c r="A237" s="14" t="s">
        <v>208</v>
      </c>
      <c r="B237" s="15" t="s">
        <v>234</v>
      </c>
      <c r="C237" s="44" t="s">
        <v>15</v>
      </c>
      <c r="D237" s="56">
        <v>69.5</v>
      </c>
      <c r="E237" s="70">
        <v>0</v>
      </c>
      <c r="F237" s="9">
        <f t="shared" si="63"/>
        <v>0</v>
      </c>
      <c r="G237" s="69">
        <v>0</v>
      </c>
      <c r="H237" s="9">
        <f t="shared" si="64"/>
        <v>0</v>
      </c>
      <c r="I237" s="10"/>
      <c r="J237" s="9">
        <f t="shared" si="65"/>
        <v>0</v>
      </c>
      <c r="K237" s="11"/>
      <c r="L237" s="9">
        <f t="shared" si="66"/>
        <v>0</v>
      </c>
      <c r="M237" s="11"/>
      <c r="N237" s="9">
        <f t="shared" si="67"/>
        <v>0</v>
      </c>
      <c r="O237" s="10">
        <v>4</v>
      </c>
      <c r="P237" s="9">
        <f t="shared" si="68"/>
        <v>322.47999999999996</v>
      </c>
      <c r="Q237" s="10"/>
      <c r="R237" s="9">
        <f t="shared" si="69"/>
        <v>0</v>
      </c>
      <c r="S237" s="10"/>
      <c r="T237" s="9">
        <f t="shared" si="70"/>
        <v>0</v>
      </c>
      <c r="U237" s="11"/>
      <c r="V237" s="9">
        <f t="shared" si="71"/>
        <v>0</v>
      </c>
      <c r="W237" s="11"/>
      <c r="X237" s="9">
        <f t="shared" si="72"/>
        <v>0</v>
      </c>
      <c r="Y237" s="10"/>
      <c r="Z237" s="9">
        <f t="shared" si="73"/>
        <v>0</v>
      </c>
      <c r="AA237" s="11"/>
      <c r="AB237" s="9">
        <f t="shared" si="74"/>
        <v>0</v>
      </c>
      <c r="AC237" s="11"/>
      <c r="AD237" s="9">
        <f t="shared" si="75"/>
        <v>0</v>
      </c>
      <c r="AE237" s="11"/>
      <c r="AF237" s="9">
        <f t="shared" si="76"/>
        <v>0</v>
      </c>
      <c r="AG237" s="11"/>
      <c r="AH237" s="9">
        <f t="shared" si="81"/>
        <v>0</v>
      </c>
      <c r="AI237" s="11"/>
      <c r="AJ237" s="9">
        <f t="shared" si="77"/>
        <v>0</v>
      </c>
      <c r="AK237" s="11"/>
      <c r="AL237" s="9">
        <f t="shared" si="78"/>
        <v>0</v>
      </c>
      <c r="AM237" s="10"/>
      <c r="AN237" s="12">
        <f t="shared" si="79"/>
        <v>0</v>
      </c>
      <c r="AO237" s="13">
        <f t="shared" si="80"/>
        <v>322.47999999999996</v>
      </c>
    </row>
    <row r="238" spans="1:41" hidden="1" x14ac:dyDescent="0.25">
      <c r="A238" s="14" t="s">
        <v>208</v>
      </c>
      <c r="B238" s="15" t="s">
        <v>233</v>
      </c>
      <c r="C238" s="44" t="s">
        <v>15</v>
      </c>
      <c r="D238" s="56">
        <v>69.5</v>
      </c>
      <c r="E238" s="70">
        <v>0</v>
      </c>
      <c r="F238" s="9">
        <f t="shared" si="63"/>
        <v>0</v>
      </c>
      <c r="G238" s="69">
        <v>0</v>
      </c>
      <c r="H238" s="9">
        <f t="shared" si="64"/>
        <v>0</v>
      </c>
      <c r="I238" s="10"/>
      <c r="J238" s="9">
        <f t="shared" si="65"/>
        <v>0</v>
      </c>
      <c r="K238" s="11"/>
      <c r="L238" s="9">
        <f t="shared" si="66"/>
        <v>0</v>
      </c>
      <c r="M238" s="11"/>
      <c r="N238" s="9">
        <f t="shared" si="67"/>
        <v>0</v>
      </c>
      <c r="O238" s="10">
        <v>9</v>
      </c>
      <c r="P238" s="9">
        <f t="shared" si="68"/>
        <v>725.57999999999993</v>
      </c>
      <c r="Q238" s="10"/>
      <c r="R238" s="9">
        <f t="shared" si="69"/>
        <v>0</v>
      </c>
      <c r="S238" s="10"/>
      <c r="T238" s="9">
        <f t="shared" si="70"/>
        <v>0</v>
      </c>
      <c r="U238" s="11"/>
      <c r="V238" s="9">
        <f t="shared" si="71"/>
        <v>0</v>
      </c>
      <c r="W238" s="11"/>
      <c r="X238" s="9">
        <f t="shared" si="72"/>
        <v>0</v>
      </c>
      <c r="Y238" s="10"/>
      <c r="Z238" s="9">
        <f t="shared" si="73"/>
        <v>0</v>
      </c>
      <c r="AA238" s="11"/>
      <c r="AB238" s="9">
        <f t="shared" si="74"/>
        <v>0</v>
      </c>
      <c r="AC238" s="11"/>
      <c r="AD238" s="9">
        <f t="shared" si="75"/>
        <v>0</v>
      </c>
      <c r="AE238" s="11"/>
      <c r="AF238" s="9">
        <f t="shared" si="76"/>
        <v>0</v>
      </c>
      <c r="AG238" s="11"/>
      <c r="AH238" s="9">
        <f t="shared" si="81"/>
        <v>0</v>
      </c>
      <c r="AI238" s="11"/>
      <c r="AJ238" s="9">
        <f t="shared" si="77"/>
        <v>0</v>
      </c>
      <c r="AK238" s="11"/>
      <c r="AL238" s="9">
        <f t="shared" si="78"/>
        <v>0</v>
      </c>
      <c r="AM238" s="10"/>
      <c r="AN238" s="12">
        <f t="shared" si="79"/>
        <v>0</v>
      </c>
      <c r="AO238" s="13">
        <f t="shared" si="80"/>
        <v>725.57999999999993</v>
      </c>
    </row>
    <row r="239" spans="1:41" hidden="1" x14ac:dyDescent="0.25">
      <c r="A239" s="14" t="s">
        <v>208</v>
      </c>
      <c r="B239" s="15" t="s">
        <v>232</v>
      </c>
      <c r="C239" s="44" t="s">
        <v>15</v>
      </c>
      <c r="D239" s="56">
        <v>69.5</v>
      </c>
      <c r="E239" s="70">
        <v>0</v>
      </c>
      <c r="F239" s="9">
        <f t="shared" si="63"/>
        <v>0</v>
      </c>
      <c r="G239" s="69">
        <v>0</v>
      </c>
      <c r="H239" s="9">
        <f t="shared" si="64"/>
        <v>0</v>
      </c>
      <c r="I239" s="10"/>
      <c r="J239" s="9">
        <f t="shared" si="65"/>
        <v>0</v>
      </c>
      <c r="K239" s="11"/>
      <c r="L239" s="9">
        <f t="shared" si="66"/>
        <v>0</v>
      </c>
      <c r="M239" s="11"/>
      <c r="N239" s="9">
        <f t="shared" si="67"/>
        <v>0</v>
      </c>
      <c r="O239" s="10">
        <v>8</v>
      </c>
      <c r="P239" s="9">
        <f t="shared" si="68"/>
        <v>644.95999999999992</v>
      </c>
      <c r="Q239" s="10"/>
      <c r="R239" s="9">
        <f t="shared" si="69"/>
        <v>0</v>
      </c>
      <c r="S239" s="10"/>
      <c r="T239" s="9">
        <f t="shared" si="70"/>
        <v>0</v>
      </c>
      <c r="U239" s="11"/>
      <c r="V239" s="9">
        <f t="shared" si="71"/>
        <v>0</v>
      </c>
      <c r="W239" s="11"/>
      <c r="X239" s="9">
        <f t="shared" si="72"/>
        <v>0</v>
      </c>
      <c r="Y239" s="10"/>
      <c r="Z239" s="9">
        <f t="shared" si="73"/>
        <v>0</v>
      </c>
      <c r="AA239" s="11"/>
      <c r="AB239" s="9">
        <f t="shared" si="74"/>
        <v>0</v>
      </c>
      <c r="AC239" s="71">
        <v>1</v>
      </c>
      <c r="AD239" s="9">
        <f t="shared" si="75"/>
        <v>80.61999999999999</v>
      </c>
      <c r="AE239" s="11"/>
      <c r="AF239" s="9">
        <f t="shared" si="76"/>
        <v>0</v>
      </c>
      <c r="AG239" s="11"/>
      <c r="AH239" s="9">
        <f t="shared" si="81"/>
        <v>0</v>
      </c>
      <c r="AI239" s="11"/>
      <c r="AJ239" s="9">
        <f t="shared" si="77"/>
        <v>0</v>
      </c>
      <c r="AK239" s="11"/>
      <c r="AL239" s="9">
        <f t="shared" si="78"/>
        <v>0</v>
      </c>
      <c r="AM239" s="10"/>
      <c r="AN239" s="12">
        <f t="shared" si="79"/>
        <v>0</v>
      </c>
      <c r="AO239" s="13">
        <f t="shared" si="80"/>
        <v>725.57999999999993</v>
      </c>
    </row>
    <row r="240" spans="1:41" hidden="1" x14ac:dyDescent="0.25">
      <c r="A240" s="14" t="s">
        <v>208</v>
      </c>
      <c r="B240" s="15" t="s">
        <v>235</v>
      </c>
      <c r="C240" s="44" t="s">
        <v>15</v>
      </c>
      <c r="D240" s="56">
        <v>69.5</v>
      </c>
      <c r="E240" s="70">
        <v>0</v>
      </c>
      <c r="F240" s="9">
        <f t="shared" si="63"/>
        <v>0</v>
      </c>
      <c r="G240" s="69">
        <v>0</v>
      </c>
      <c r="H240" s="9">
        <f t="shared" si="64"/>
        <v>0</v>
      </c>
      <c r="I240" s="10"/>
      <c r="J240" s="9">
        <f t="shared" si="65"/>
        <v>0</v>
      </c>
      <c r="K240" s="11"/>
      <c r="L240" s="9">
        <f t="shared" si="66"/>
        <v>0</v>
      </c>
      <c r="M240" s="11"/>
      <c r="N240" s="9">
        <f t="shared" si="67"/>
        <v>0</v>
      </c>
      <c r="O240" s="10">
        <v>6</v>
      </c>
      <c r="P240" s="9">
        <f t="shared" si="68"/>
        <v>483.71999999999997</v>
      </c>
      <c r="Q240" s="10"/>
      <c r="R240" s="9">
        <f t="shared" si="69"/>
        <v>0</v>
      </c>
      <c r="S240" s="10"/>
      <c r="T240" s="9">
        <f t="shared" si="70"/>
        <v>0</v>
      </c>
      <c r="U240" s="11"/>
      <c r="V240" s="9">
        <f t="shared" si="71"/>
        <v>0</v>
      </c>
      <c r="W240" s="11"/>
      <c r="X240" s="9">
        <f t="shared" si="72"/>
        <v>0</v>
      </c>
      <c r="Y240" s="10"/>
      <c r="Z240" s="9">
        <f t="shared" si="73"/>
        <v>0</v>
      </c>
      <c r="AA240" s="11"/>
      <c r="AB240" s="9">
        <f t="shared" si="74"/>
        <v>0</v>
      </c>
      <c r="AC240" s="11"/>
      <c r="AD240" s="9">
        <f t="shared" si="75"/>
        <v>0</v>
      </c>
      <c r="AE240" s="11"/>
      <c r="AF240" s="9">
        <f t="shared" si="76"/>
        <v>0</v>
      </c>
      <c r="AG240" s="11"/>
      <c r="AH240" s="9">
        <f t="shared" si="81"/>
        <v>0</v>
      </c>
      <c r="AI240" s="11"/>
      <c r="AJ240" s="9">
        <f t="shared" si="77"/>
        <v>0</v>
      </c>
      <c r="AK240" s="11"/>
      <c r="AL240" s="9">
        <f t="shared" si="78"/>
        <v>0</v>
      </c>
      <c r="AM240" s="10"/>
      <c r="AN240" s="12">
        <f t="shared" si="79"/>
        <v>0</v>
      </c>
      <c r="AO240" s="13">
        <f t="shared" si="80"/>
        <v>483.71999999999997</v>
      </c>
    </row>
    <row r="241" spans="1:41" hidden="1" x14ac:dyDescent="0.25">
      <c r="A241" s="14" t="s">
        <v>208</v>
      </c>
      <c r="B241" s="15" t="s">
        <v>236</v>
      </c>
      <c r="C241" s="44" t="s">
        <v>15</v>
      </c>
      <c r="D241" s="56">
        <v>69.5</v>
      </c>
      <c r="E241" s="70">
        <v>0</v>
      </c>
      <c r="F241" s="9">
        <f t="shared" si="63"/>
        <v>0</v>
      </c>
      <c r="G241" s="69">
        <v>0</v>
      </c>
      <c r="H241" s="9">
        <f t="shared" si="64"/>
        <v>0</v>
      </c>
      <c r="I241" s="10"/>
      <c r="J241" s="9">
        <f t="shared" si="65"/>
        <v>0</v>
      </c>
      <c r="K241" s="11"/>
      <c r="L241" s="9">
        <f t="shared" si="66"/>
        <v>0</v>
      </c>
      <c r="M241" s="11"/>
      <c r="N241" s="9">
        <f t="shared" si="67"/>
        <v>0</v>
      </c>
      <c r="O241" s="10">
        <v>9</v>
      </c>
      <c r="P241" s="9">
        <f t="shared" si="68"/>
        <v>725.57999999999993</v>
      </c>
      <c r="Q241" s="10"/>
      <c r="R241" s="9">
        <f t="shared" si="69"/>
        <v>0</v>
      </c>
      <c r="S241" s="10"/>
      <c r="T241" s="9">
        <f t="shared" si="70"/>
        <v>0</v>
      </c>
      <c r="U241" s="11"/>
      <c r="V241" s="9">
        <f t="shared" si="71"/>
        <v>0</v>
      </c>
      <c r="W241" s="11"/>
      <c r="X241" s="9">
        <f t="shared" si="72"/>
        <v>0</v>
      </c>
      <c r="Y241" s="10"/>
      <c r="Z241" s="9">
        <f t="shared" si="73"/>
        <v>0</v>
      </c>
      <c r="AA241" s="11"/>
      <c r="AB241" s="9">
        <f t="shared" si="74"/>
        <v>0</v>
      </c>
      <c r="AC241" s="11"/>
      <c r="AD241" s="9">
        <f t="shared" si="75"/>
        <v>0</v>
      </c>
      <c r="AE241" s="11"/>
      <c r="AF241" s="9">
        <f t="shared" si="76"/>
        <v>0</v>
      </c>
      <c r="AG241" s="11"/>
      <c r="AH241" s="9">
        <f t="shared" si="81"/>
        <v>0</v>
      </c>
      <c r="AI241" s="11"/>
      <c r="AJ241" s="9">
        <f t="shared" si="77"/>
        <v>0</v>
      </c>
      <c r="AK241" s="11"/>
      <c r="AL241" s="9">
        <f t="shared" si="78"/>
        <v>0</v>
      </c>
      <c r="AM241" s="10"/>
      <c r="AN241" s="12">
        <f t="shared" si="79"/>
        <v>0</v>
      </c>
      <c r="AO241" s="13">
        <f t="shared" si="80"/>
        <v>725.57999999999993</v>
      </c>
    </row>
    <row r="242" spans="1:41" hidden="1" x14ac:dyDescent="0.25">
      <c r="A242" s="14" t="s">
        <v>208</v>
      </c>
      <c r="B242" s="15" t="s">
        <v>237</v>
      </c>
      <c r="C242" s="49" t="s">
        <v>210</v>
      </c>
      <c r="D242" s="56">
        <v>30</v>
      </c>
      <c r="E242" s="70">
        <v>0</v>
      </c>
      <c r="F242" s="9">
        <f t="shared" si="63"/>
        <v>0</v>
      </c>
      <c r="G242" s="69">
        <v>0</v>
      </c>
      <c r="H242" s="9">
        <f t="shared" si="64"/>
        <v>0</v>
      </c>
      <c r="I242" s="10"/>
      <c r="J242" s="9">
        <f t="shared" si="65"/>
        <v>0</v>
      </c>
      <c r="K242" s="11"/>
      <c r="L242" s="9">
        <f t="shared" si="66"/>
        <v>0</v>
      </c>
      <c r="M242" s="10"/>
      <c r="N242" s="9">
        <f t="shared" si="67"/>
        <v>0</v>
      </c>
      <c r="O242" s="10"/>
      <c r="P242" s="9">
        <f t="shared" si="68"/>
        <v>0</v>
      </c>
      <c r="Q242" s="10"/>
      <c r="R242" s="9">
        <f t="shared" si="69"/>
        <v>0</v>
      </c>
      <c r="S242" s="10"/>
      <c r="T242" s="9">
        <f t="shared" si="70"/>
        <v>0</v>
      </c>
      <c r="U242" s="11"/>
      <c r="V242" s="9">
        <f t="shared" si="71"/>
        <v>0</v>
      </c>
      <c r="W242" s="11"/>
      <c r="X242" s="9">
        <f t="shared" si="72"/>
        <v>0</v>
      </c>
      <c r="Y242" s="10"/>
      <c r="Z242" s="9">
        <f t="shared" si="73"/>
        <v>0</v>
      </c>
      <c r="AA242" s="11"/>
      <c r="AB242" s="9">
        <f t="shared" si="74"/>
        <v>0</v>
      </c>
      <c r="AC242" s="11"/>
      <c r="AD242" s="9">
        <f t="shared" si="75"/>
        <v>0</v>
      </c>
      <c r="AE242" s="11"/>
      <c r="AF242" s="9">
        <f t="shared" si="76"/>
        <v>0</v>
      </c>
      <c r="AG242" s="11"/>
      <c r="AH242" s="9">
        <f t="shared" si="81"/>
        <v>0</v>
      </c>
      <c r="AI242" s="11"/>
      <c r="AJ242" s="9">
        <f t="shared" si="77"/>
        <v>0</v>
      </c>
      <c r="AK242" s="11"/>
      <c r="AL242" s="9">
        <f t="shared" si="78"/>
        <v>0</v>
      </c>
      <c r="AM242" s="10"/>
      <c r="AN242" s="12">
        <f t="shared" si="79"/>
        <v>0</v>
      </c>
      <c r="AO242" s="13">
        <f t="shared" si="80"/>
        <v>0</v>
      </c>
    </row>
    <row r="243" spans="1:41" hidden="1" x14ac:dyDescent="0.25">
      <c r="A243" s="14" t="s">
        <v>208</v>
      </c>
      <c r="B243" s="15" t="s">
        <v>238</v>
      </c>
      <c r="C243" s="45" t="s">
        <v>34</v>
      </c>
      <c r="D243" s="56">
        <v>97.5</v>
      </c>
      <c r="E243" s="70">
        <v>0</v>
      </c>
      <c r="F243" s="9">
        <f t="shared" si="63"/>
        <v>0</v>
      </c>
      <c r="G243" s="69">
        <v>0</v>
      </c>
      <c r="H243" s="9">
        <f t="shared" si="64"/>
        <v>0</v>
      </c>
      <c r="I243" s="10"/>
      <c r="J243" s="9">
        <f t="shared" si="65"/>
        <v>0</v>
      </c>
      <c r="K243" s="11"/>
      <c r="L243" s="9">
        <f t="shared" si="66"/>
        <v>0</v>
      </c>
      <c r="M243" s="10"/>
      <c r="N243" s="9">
        <f t="shared" si="67"/>
        <v>0</v>
      </c>
      <c r="O243" s="10"/>
      <c r="P243" s="9">
        <f t="shared" si="68"/>
        <v>0</v>
      </c>
      <c r="Q243" s="10"/>
      <c r="R243" s="9">
        <f t="shared" si="69"/>
        <v>0</v>
      </c>
      <c r="S243" s="10"/>
      <c r="T243" s="9">
        <f t="shared" si="70"/>
        <v>0</v>
      </c>
      <c r="U243" s="11"/>
      <c r="V243" s="9">
        <f t="shared" si="71"/>
        <v>0</v>
      </c>
      <c r="W243" s="11"/>
      <c r="X243" s="9">
        <f t="shared" si="72"/>
        <v>0</v>
      </c>
      <c r="Y243" s="10"/>
      <c r="Z243" s="9">
        <f t="shared" si="73"/>
        <v>0</v>
      </c>
      <c r="AA243" s="11"/>
      <c r="AB243" s="9">
        <f t="shared" si="74"/>
        <v>0</v>
      </c>
      <c r="AC243" s="11"/>
      <c r="AD243" s="9">
        <f t="shared" si="75"/>
        <v>0</v>
      </c>
      <c r="AE243" s="11"/>
      <c r="AF243" s="9">
        <f t="shared" si="76"/>
        <v>0</v>
      </c>
      <c r="AG243" s="11"/>
      <c r="AH243" s="9">
        <f t="shared" si="81"/>
        <v>0</v>
      </c>
      <c r="AI243" s="93">
        <v>1</v>
      </c>
      <c r="AJ243" s="9">
        <f t="shared" si="77"/>
        <v>113.1</v>
      </c>
      <c r="AK243" s="11"/>
      <c r="AL243" s="9">
        <f t="shared" si="78"/>
        <v>0</v>
      </c>
      <c r="AM243" s="10"/>
      <c r="AN243" s="12">
        <f t="shared" si="79"/>
        <v>0</v>
      </c>
      <c r="AO243" s="13">
        <f t="shared" si="80"/>
        <v>113.1</v>
      </c>
    </row>
    <row r="244" spans="1:41" x14ac:dyDescent="0.25">
      <c r="A244" s="14" t="s">
        <v>208</v>
      </c>
      <c r="B244" s="15" t="s">
        <v>240</v>
      </c>
      <c r="C244" s="45" t="s">
        <v>34</v>
      </c>
      <c r="D244" s="56">
        <v>97.5</v>
      </c>
      <c r="E244" s="70">
        <v>0</v>
      </c>
      <c r="F244" s="9">
        <f t="shared" si="63"/>
        <v>0</v>
      </c>
      <c r="G244" s="69">
        <v>0</v>
      </c>
      <c r="H244" s="9">
        <f t="shared" si="64"/>
        <v>0</v>
      </c>
      <c r="I244" s="10"/>
      <c r="J244" s="9">
        <f t="shared" si="65"/>
        <v>0</v>
      </c>
      <c r="K244" s="11"/>
      <c r="L244" s="9">
        <f t="shared" si="66"/>
        <v>0</v>
      </c>
      <c r="M244" s="72">
        <v>10</v>
      </c>
      <c r="N244" s="9">
        <f t="shared" si="67"/>
        <v>1131</v>
      </c>
      <c r="O244" s="10"/>
      <c r="P244" s="9">
        <f t="shared" si="68"/>
        <v>0</v>
      </c>
      <c r="Q244" s="10"/>
      <c r="R244" s="9">
        <f t="shared" si="69"/>
        <v>0</v>
      </c>
      <c r="S244" s="10"/>
      <c r="T244" s="9">
        <f t="shared" si="70"/>
        <v>0</v>
      </c>
      <c r="U244" s="11"/>
      <c r="V244" s="9">
        <f t="shared" si="71"/>
        <v>0</v>
      </c>
      <c r="W244" s="11"/>
      <c r="X244" s="9">
        <f t="shared" si="72"/>
        <v>0</v>
      </c>
      <c r="Y244" s="10"/>
      <c r="Z244" s="9">
        <f t="shared" si="73"/>
        <v>0</v>
      </c>
      <c r="AA244" s="11"/>
      <c r="AB244" s="9">
        <f t="shared" si="74"/>
        <v>0</v>
      </c>
      <c r="AC244" s="71">
        <v>1</v>
      </c>
      <c r="AD244" s="9">
        <f t="shared" si="75"/>
        <v>113.1</v>
      </c>
      <c r="AE244" s="11"/>
      <c r="AF244" s="9">
        <f t="shared" si="76"/>
        <v>0</v>
      </c>
      <c r="AG244" s="11"/>
      <c r="AH244" s="9">
        <f t="shared" si="81"/>
        <v>0</v>
      </c>
      <c r="AI244" s="93">
        <v>1</v>
      </c>
      <c r="AJ244" s="9">
        <f t="shared" si="77"/>
        <v>113.1</v>
      </c>
      <c r="AK244" s="11"/>
      <c r="AL244" s="9">
        <f t="shared" si="78"/>
        <v>0</v>
      </c>
      <c r="AM244" s="10"/>
      <c r="AN244" s="12">
        <f t="shared" si="79"/>
        <v>0</v>
      </c>
      <c r="AO244" s="13">
        <f t="shared" si="80"/>
        <v>1357.1999999999998</v>
      </c>
    </row>
    <row r="245" spans="1:41" x14ac:dyDescent="0.25">
      <c r="A245" s="14" t="s">
        <v>208</v>
      </c>
      <c r="B245" s="15" t="s">
        <v>239</v>
      </c>
      <c r="C245" s="45" t="s">
        <v>34</v>
      </c>
      <c r="D245" s="56">
        <v>97.5</v>
      </c>
      <c r="E245" s="70">
        <v>0</v>
      </c>
      <c r="F245" s="9">
        <f t="shared" si="63"/>
        <v>0</v>
      </c>
      <c r="G245" s="69">
        <v>0</v>
      </c>
      <c r="H245" s="9">
        <f t="shared" si="64"/>
        <v>0</v>
      </c>
      <c r="I245" s="10"/>
      <c r="J245" s="9">
        <f t="shared" si="65"/>
        <v>0</v>
      </c>
      <c r="K245" s="11"/>
      <c r="L245" s="9">
        <f t="shared" si="66"/>
        <v>0</v>
      </c>
      <c r="M245" s="72">
        <v>10</v>
      </c>
      <c r="N245" s="9">
        <f t="shared" si="67"/>
        <v>1131</v>
      </c>
      <c r="O245" s="10"/>
      <c r="P245" s="9">
        <f t="shared" si="68"/>
        <v>0</v>
      </c>
      <c r="Q245" s="10"/>
      <c r="R245" s="9">
        <f t="shared" si="69"/>
        <v>0</v>
      </c>
      <c r="S245" s="10"/>
      <c r="T245" s="9">
        <f t="shared" si="70"/>
        <v>0</v>
      </c>
      <c r="U245" s="11"/>
      <c r="V245" s="9">
        <f t="shared" si="71"/>
        <v>0</v>
      </c>
      <c r="W245" s="11"/>
      <c r="X245" s="9">
        <f t="shared" si="72"/>
        <v>0</v>
      </c>
      <c r="Y245" s="10"/>
      <c r="Z245" s="9">
        <f t="shared" si="73"/>
        <v>0</v>
      </c>
      <c r="AA245" s="11"/>
      <c r="AB245" s="9">
        <f t="shared" si="74"/>
        <v>0</v>
      </c>
      <c r="AC245" s="71">
        <v>1</v>
      </c>
      <c r="AD245" s="9">
        <f t="shared" si="75"/>
        <v>113.1</v>
      </c>
      <c r="AE245" s="11"/>
      <c r="AF245" s="9">
        <f t="shared" si="76"/>
        <v>0</v>
      </c>
      <c r="AG245" s="11"/>
      <c r="AH245" s="9">
        <f t="shared" si="81"/>
        <v>0</v>
      </c>
      <c r="AI245" s="93">
        <v>1</v>
      </c>
      <c r="AJ245" s="9">
        <f t="shared" si="77"/>
        <v>113.1</v>
      </c>
      <c r="AK245" s="11"/>
      <c r="AL245" s="9">
        <f t="shared" si="78"/>
        <v>0</v>
      </c>
      <c r="AM245" s="10"/>
      <c r="AN245" s="12">
        <f t="shared" si="79"/>
        <v>0</v>
      </c>
      <c r="AO245" s="13">
        <f t="shared" si="80"/>
        <v>1357.1999999999998</v>
      </c>
    </row>
    <row r="246" spans="1:41" x14ac:dyDescent="0.25">
      <c r="A246" s="14" t="s">
        <v>208</v>
      </c>
      <c r="B246" s="15" t="s">
        <v>392</v>
      </c>
      <c r="C246" s="45" t="s">
        <v>34</v>
      </c>
      <c r="D246" s="56">
        <v>97.5</v>
      </c>
      <c r="E246" s="70">
        <v>0</v>
      </c>
      <c r="F246" s="9">
        <f t="shared" si="63"/>
        <v>0</v>
      </c>
      <c r="G246" s="69">
        <v>0</v>
      </c>
      <c r="H246" s="9">
        <f t="shared" si="64"/>
        <v>0</v>
      </c>
      <c r="I246" s="10"/>
      <c r="J246" s="9">
        <f t="shared" si="65"/>
        <v>0</v>
      </c>
      <c r="K246" s="11"/>
      <c r="L246" s="9">
        <f t="shared" si="66"/>
        <v>0</v>
      </c>
      <c r="M246" s="72">
        <v>3</v>
      </c>
      <c r="N246" s="9">
        <f t="shared" si="67"/>
        <v>339.29999999999995</v>
      </c>
      <c r="O246" s="10"/>
      <c r="P246" s="9">
        <f t="shared" si="68"/>
        <v>0</v>
      </c>
      <c r="Q246" s="10"/>
      <c r="R246" s="9">
        <f t="shared" si="69"/>
        <v>0</v>
      </c>
      <c r="S246" s="10"/>
      <c r="T246" s="9">
        <f t="shared" si="70"/>
        <v>0</v>
      </c>
      <c r="U246" s="11"/>
      <c r="V246" s="9">
        <f t="shared" si="71"/>
        <v>0</v>
      </c>
      <c r="W246" s="11"/>
      <c r="X246" s="9">
        <f t="shared" si="72"/>
        <v>0</v>
      </c>
      <c r="Y246" s="10"/>
      <c r="Z246" s="9">
        <f t="shared" si="73"/>
        <v>0</v>
      </c>
      <c r="AA246" s="11"/>
      <c r="AB246" s="9">
        <f t="shared" si="74"/>
        <v>0</v>
      </c>
      <c r="AC246" s="11"/>
      <c r="AD246" s="9">
        <f t="shared" si="75"/>
        <v>0</v>
      </c>
      <c r="AE246" s="11"/>
      <c r="AF246" s="9">
        <f t="shared" si="76"/>
        <v>0</v>
      </c>
      <c r="AG246" s="11"/>
      <c r="AH246" s="9">
        <f t="shared" si="81"/>
        <v>0</v>
      </c>
      <c r="AI246" s="93">
        <v>1</v>
      </c>
      <c r="AJ246" s="9">
        <f t="shared" si="77"/>
        <v>113.1</v>
      </c>
      <c r="AK246" s="11"/>
      <c r="AL246" s="9">
        <f t="shared" si="78"/>
        <v>0</v>
      </c>
      <c r="AM246" s="10"/>
      <c r="AN246" s="12">
        <f t="shared" si="79"/>
        <v>0</v>
      </c>
      <c r="AO246" s="13">
        <f t="shared" si="80"/>
        <v>452.4</v>
      </c>
    </row>
    <row r="247" spans="1:41" hidden="1" x14ac:dyDescent="0.25">
      <c r="A247" s="14" t="s">
        <v>208</v>
      </c>
      <c r="B247" s="15" t="s">
        <v>463</v>
      </c>
      <c r="C247" s="49" t="s">
        <v>241</v>
      </c>
      <c r="D247" s="56">
        <v>7.5</v>
      </c>
      <c r="E247" s="70">
        <v>0</v>
      </c>
      <c r="F247" s="9">
        <f t="shared" si="63"/>
        <v>0</v>
      </c>
      <c r="G247" s="69">
        <v>0</v>
      </c>
      <c r="H247" s="9">
        <f t="shared" si="64"/>
        <v>0</v>
      </c>
      <c r="I247" s="10"/>
      <c r="J247" s="9">
        <f t="shared" si="65"/>
        <v>0</v>
      </c>
      <c r="K247" s="11"/>
      <c r="L247" s="9">
        <f t="shared" si="66"/>
        <v>0</v>
      </c>
      <c r="M247" s="10"/>
      <c r="N247" s="9">
        <f t="shared" si="67"/>
        <v>0</v>
      </c>
      <c r="O247" s="10"/>
      <c r="P247" s="9">
        <f t="shared" si="68"/>
        <v>0</v>
      </c>
      <c r="Q247" s="10"/>
      <c r="R247" s="9">
        <f t="shared" si="69"/>
        <v>0</v>
      </c>
      <c r="S247" s="10"/>
      <c r="T247" s="9">
        <f t="shared" si="70"/>
        <v>0</v>
      </c>
      <c r="U247" s="11"/>
      <c r="V247" s="9">
        <f t="shared" si="71"/>
        <v>0</v>
      </c>
      <c r="W247" s="11"/>
      <c r="X247" s="9">
        <f t="shared" si="72"/>
        <v>0</v>
      </c>
      <c r="Y247" s="10"/>
      <c r="Z247" s="9">
        <f t="shared" si="73"/>
        <v>0</v>
      </c>
      <c r="AA247" s="11"/>
      <c r="AB247" s="9">
        <f t="shared" si="74"/>
        <v>0</v>
      </c>
      <c r="AC247" s="11"/>
      <c r="AD247" s="9">
        <f t="shared" si="75"/>
        <v>0</v>
      </c>
      <c r="AE247" s="11"/>
      <c r="AF247" s="9">
        <f t="shared" si="76"/>
        <v>0</v>
      </c>
      <c r="AG247" s="11"/>
      <c r="AH247" s="9">
        <f t="shared" si="81"/>
        <v>0</v>
      </c>
      <c r="AI247" s="11"/>
      <c r="AJ247" s="9">
        <f t="shared" si="77"/>
        <v>0</v>
      </c>
      <c r="AK247" s="11"/>
      <c r="AL247" s="9">
        <f t="shared" si="78"/>
        <v>0</v>
      </c>
      <c r="AM247" s="10"/>
      <c r="AN247" s="12">
        <f t="shared" si="79"/>
        <v>0</v>
      </c>
      <c r="AO247" s="13">
        <f t="shared" si="80"/>
        <v>0</v>
      </c>
    </row>
    <row r="248" spans="1:41" x14ac:dyDescent="0.25">
      <c r="A248" s="14" t="s">
        <v>208</v>
      </c>
      <c r="B248" s="15" t="s">
        <v>393</v>
      </c>
      <c r="C248" s="49" t="s">
        <v>241</v>
      </c>
      <c r="D248" s="56">
        <f>162/12</f>
        <v>13.5</v>
      </c>
      <c r="E248" s="70">
        <v>0</v>
      </c>
      <c r="F248" s="9">
        <f t="shared" si="63"/>
        <v>0</v>
      </c>
      <c r="G248" s="69">
        <v>0</v>
      </c>
      <c r="H248" s="9">
        <f t="shared" si="64"/>
        <v>0</v>
      </c>
      <c r="I248" s="10"/>
      <c r="J248" s="9">
        <f t="shared" si="65"/>
        <v>0</v>
      </c>
      <c r="K248" s="11"/>
      <c r="L248" s="9">
        <f t="shared" si="66"/>
        <v>0</v>
      </c>
      <c r="M248" s="72">
        <f>13*12</f>
        <v>156</v>
      </c>
      <c r="N248" s="9">
        <f t="shared" si="67"/>
        <v>2442.96</v>
      </c>
      <c r="O248" s="10"/>
      <c r="P248" s="9">
        <f t="shared" si="68"/>
        <v>0</v>
      </c>
      <c r="Q248" s="10"/>
      <c r="R248" s="9">
        <f t="shared" si="69"/>
        <v>0</v>
      </c>
      <c r="S248" s="10"/>
      <c r="T248" s="9">
        <f t="shared" si="70"/>
        <v>0</v>
      </c>
      <c r="U248" s="11"/>
      <c r="V248" s="9">
        <f t="shared" si="71"/>
        <v>0</v>
      </c>
      <c r="W248" s="11"/>
      <c r="X248" s="9">
        <f t="shared" si="72"/>
        <v>0</v>
      </c>
      <c r="Y248" s="10"/>
      <c r="Z248" s="9">
        <f t="shared" si="73"/>
        <v>0</v>
      </c>
      <c r="AA248" s="11"/>
      <c r="AB248" s="9">
        <f t="shared" si="74"/>
        <v>0</v>
      </c>
      <c r="AC248" s="11"/>
      <c r="AD248" s="9">
        <f t="shared" si="75"/>
        <v>0</v>
      </c>
      <c r="AE248" s="11"/>
      <c r="AF248" s="9">
        <f t="shared" si="76"/>
        <v>0</v>
      </c>
      <c r="AG248" s="11"/>
      <c r="AH248" s="9">
        <f t="shared" si="81"/>
        <v>0</v>
      </c>
      <c r="AI248" s="93">
        <v>12</v>
      </c>
      <c r="AJ248" s="9">
        <f t="shared" si="77"/>
        <v>187.92</v>
      </c>
      <c r="AK248" s="11"/>
      <c r="AL248" s="9">
        <f t="shared" si="78"/>
        <v>0</v>
      </c>
      <c r="AM248" s="10"/>
      <c r="AN248" s="12">
        <f t="shared" si="79"/>
        <v>0</v>
      </c>
      <c r="AO248" s="13">
        <f t="shared" si="80"/>
        <v>2630.88</v>
      </c>
    </row>
    <row r="249" spans="1:41" hidden="1" x14ac:dyDescent="0.25">
      <c r="A249" s="14" t="s">
        <v>208</v>
      </c>
      <c r="B249" s="15" t="s">
        <v>464</v>
      </c>
      <c r="C249" s="49" t="s">
        <v>241</v>
      </c>
      <c r="D249" s="56">
        <v>7.5</v>
      </c>
      <c r="E249" s="70">
        <v>0</v>
      </c>
      <c r="F249" s="9">
        <f t="shared" si="63"/>
        <v>0</v>
      </c>
      <c r="G249" s="69">
        <v>0</v>
      </c>
      <c r="H249" s="9">
        <f t="shared" si="64"/>
        <v>0</v>
      </c>
      <c r="I249" s="10"/>
      <c r="J249" s="9">
        <f t="shared" si="65"/>
        <v>0</v>
      </c>
      <c r="K249" s="11"/>
      <c r="L249" s="9">
        <f t="shared" si="66"/>
        <v>0</v>
      </c>
      <c r="M249" s="10"/>
      <c r="N249" s="9">
        <f t="shared" si="67"/>
        <v>0</v>
      </c>
      <c r="O249" s="10"/>
      <c r="P249" s="9">
        <f t="shared" si="68"/>
        <v>0</v>
      </c>
      <c r="Q249" s="10"/>
      <c r="R249" s="9">
        <f t="shared" si="69"/>
        <v>0</v>
      </c>
      <c r="S249" s="10"/>
      <c r="T249" s="9">
        <f t="shared" si="70"/>
        <v>0</v>
      </c>
      <c r="U249" s="11"/>
      <c r="V249" s="9">
        <f t="shared" si="71"/>
        <v>0</v>
      </c>
      <c r="W249" s="11"/>
      <c r="X249" s="9">
        <f t="shared" si="72"/>
        <v>0</v>
      </c>
      <c r="Y249" s="10"/>
      <c r="Z249" s="9">
        <f t="shared" si="73"/>
        <v>0</v>
      </c>
      <c r="AA249" s="11"/>
      <c r="AB249" s="9">
        <f t="shared" si="74"/>
        <v>0</v>
      </c>
      <c r="AC249" s="11"/>
      <c r="AD249" s="9">
        <f t="shared" si="75"/>
        <v>0</v>
      </c>
      <c r="AE249" s="11"/>
      <c r="AF249" s="9">
        <f t="shared" si="76"/>
        <v>0</v>
      </c>
      <c r="AG249" s="11"/>
      <c r="AH249" s="9">
        <f t="shared" si="81"/>
        <v>0</v>
      </c>
      <c r="AI249" s="93">
        <v>12</v>
      </c>
      <c r="AJ249" s="9">
        <f t="shared" si="77"/>
        <v>104.39999999999999</v>
      </c>
      <c r="AK249" s="11"/>
      <c r="AL249" s="9">
        <f t="shared" si="78"/>
        <v>0</v>
      </c>
      <c r="AM249" s="10"/>
      <c r="AN249" s="12">
        <f t="shared" si="79"/>
        <v>0</v>
      </c>
      <c r="AO249" s="13">
        <f t="shared" si="80"/>
        <v>104.39999999999999</v>
      </c>
    </row>
    <row r="250" spans="1:41" hidden="1" x14ac:dyDescent="0.25">
      <c r="A250" s="14" t="s">
        <v>208</v>
      </c>
      <c r="B250" s="15" t="s">
        <v>465</v>
      </c>
      <c r="C250" s="49" t="s">
        <v>241</v>
      </c>
      <c r="D250" s="56">
        <v>7.5</v>
      </c>
      <c r="E250" s="70">
        <v>0</v>
      </c>
      <c r="F250" s="9">
        <f t="shared" si="63"/>
        <v>0</v>
      </c>
      <c r="G250" s="69">
        <v>0</v>
      </c>
      <c r="H250" s="9">
        <f t="shared" si="64"/>
        <v>0</v>
      </c>
      <c r="I250" s="10"/>
      <c r="J250" s="9">
        <f t="shared" si="65"/>
        <v>0</v>
      </c>
      <c r="K250" s="11"/>
      <c r="L250" s="9">
        <f t="shared" si="66"/>
        <v>0</v>
      </c>
      <c r="M250" s="10"/>
      <c r="N250" s="9">
        <f t="shared" si="67"/>
        <v>0</v>
      </c>
      <c r="O250" s="10"/>
      <c r="P250" s="9">
        <f t="shared" si="68"/>
        <v>0</v>
      </c>
      <c r="Q250" s="10"/>
      <c r="R250" s="9">
        <f t="shared" si="69"/>
        <v>0</v>
      </c>
      <c r="S250" s="10"/>
      <c r="T250" s="9">
        <f t="shared" si="70"/>
        <v>0</v>
      </c>
      <c r="U250" s="11"/>
      <c r="V250" s="9">
        <f t="shared" si="71"/>
        <v>0</v>
      </c>
      <c r="W250" s="11"/>
      <c r="X250" s="9">
        <f t="shared" si="72"/>
        <v>0</v>
      </c>
      <c r="Y250" s="10"/>
      <c r="Z250" s="9">
        <f t="shared" si="73"/>
        <v>0</v>
      </c>
      <c r="AA250" s="11"/>
      <c r="AB250" s="9">
        <f t="shared" si="74"/>
        <v>0</v>
      </c>
      <c r="AC250" s="11"/>
      <c r="AD250" s="9">
        <f t="shared" si="75"/>
        <v>0</v>
      </c>
      <c r="AE250" s="11"/>
      <c r="AF250" s="9">
        <f t="shared" si="76"/>
        <v>0</v>
      </c>
      <c r="AG250" s="11"/>
      <c r="AH250" s="9">
        <f t="shared" si="81"/>
        <v>0</v>
      </c>
      <c r="AI250" s="93">
        <v>12</v>
      </c>
      <c r="AJ250" s="9">
        <f t="shared" si="77"/>
        <v>104.39999999999999</v>
      </c>
      <c r="AK250" s="11"/>
      <c r="AL250" s="9">
        <f t="shared" si="78"/>
        <v>0</v>
      </c>
      <c r="AM250" s="10"/>
      <c r="AN250" s="12">
        <f t="shared" si="79"/>
        <v>0</v>
      </c>
      <c r="AO250" s="13">
        <f t="shared" si="80"/>
        <v>104.39999999999999</v>
      </c>
    </row>
    <row r="251" spans="1:41" hidden="1" x14ac:dyDescent="0.25">
      <c r="A251" s="14" t="s">
        <v>208</v>
      </c>
      <c r="B251" s="15" t="s">
        <v>243</v>
      </c>
      <c r="C251" s="49" t="s">
        <v>242</v>
      </c>
      <c r="D251" s="56">
        <v>21</v>
      </c>
      <c r="E251" s="70">
        <v>0</v>
      </c>
      <c r="F251" s="9">
        <f t="shared" si="63"/>
        <v>0</v>
      </c>
      <c r="G251" s="69">
        <v>0</v>
      </c>
      <c r="H251" s="9">
        <f t="shared" si="64"/>
        <v>0</v>
      </c>
      <c r="I251" s="10"/>
      <c r="J251" s="9">
        <f t="shared" si="65"/>
        <v>0</v>
      </c>
      <c r="K251" s="11"/>
      <c r="L251" s="9">
        <f t="shared" si="66"/>
        <v>0</v>
      </c>
      <c r="M251" s="10"/>
      <c r="N251" s="9">
        <f t="shared" si="67"/>
        <v>0</v>
      </c>
      <c r="O251" s="10"/>
      <c r="P251" s="9">
        <f t="shared" si="68"/>
        <v>0</v>
      </c>
      <c r="Q251" s="10"/>
      <c r="R251" s="9">
        <f t="shared" si="69"/>
        <v>0</v>
      </c>
      <c r="S251" s="10"/>
      <c r="T251" s="9">
        <f t="shared" si="70"/>
        <v>0</v>
      </c>
      <c r="U251" s="11"/>
      <c r="V251" s="9">
        <f t="shared" si="71"/>
        <v>0</v>
      </c>
      <c r="W251" s="11"/>
      <c r="X251" s="9">
        <f t="shared" si="72"/>
        <v>0</v>
      </c>
      <c r="Y251" s="10"/>
      <c r="Z251" s="9">
        <f t="shared" si="73"/>
        <v>0</v>
      </c>
      <c r="AA251" s="11"/>
      <c r="AB251" s="9">
        <f t="shared" si="74"/>
        <v>0</v>
      </c>
      <c r="AC251" s="11"/>
      <c r="AD251" s="9">
        <f t="shared" si="75"/>
        <v>0</v>
      </c>
      <c r="AE251" s="11"/>
      <c r="AF251" s="9">
        <f t="shared" si="76"/>
        <v>0</v>
      </c>
      <c r="AG251" s="11"/>
      <c r="AH251" s="9">
        <f t="shared" si="81"/>
        <v>0</v>
      </c>
      <c r="AI251" s="11"/>
      <c r="AJ251" s="9">
        <f t="shared" si="77"/>
        <v>0</v>
      </c>
      <c r="AK251" s="11"/>
      <c r="AL251" s="9">
        <f t="shared" si="78"/>
        <v>0</v>
      </c>
      <c r="AM251" s="10"/>
      <c r="AN251" s="12">
        <f t="shared" si="79"/>
        <v>0</v>
      </c>
      <c r="AO251" s="13">
        <f t="shared" si="80"/>
        <v>0</v>
      </c>
    </row>
    <row r="252" spans="1:41" hidden="1" x14ac:dyDescent="0.25">
      <c r="A252" s="14" t="s">
        <v>208</v>
      </c>
      <c r="B252" s="15" t="s">
        <v>244</v>
      </c>
      <c r="C252" s="49" t="s">
        <v>242</v>
      </c>
      <c r="D252" s="56">
        <v>21</v>
      </c>
      <c r="E252" s="70">
        <v>0</v>
      </c>
      <c r="F252" s="9">
        <f t="shared" si="63"/>
        <v>0</v>
      </c>
      <c r="G252" s="69">
        <v>0</v>
      </c>
      <c r="H252" s="9">
        <f t="shared" si="64"/>
        <v>0</v>
      </c>
      <c r="I252" s="10"/>
      <c r="J252" s="9">
        <f t="shared" si="65"/>
        <v>0</v>
      </c>
      <c r="K252" s="11"/>
      <c r="L252" s="9">
        <f t="shared" si="66"/>
        <v>0</v>
      </c>
      <c r="M252" s="10"/>
      <c r="N252" s="9">
        <f t="shared" si="67"/>
        <v>0</v>
      </c>
      <c r="O252" s="10"/>
      <c r="P252" s="9">
        <f t="shared" si="68"/>
        <v>0</v>
      </c>
      <c r="Q252" s="10"/>
      <c r="R252" s="9">
        <f t="shared" si="69"/>
        <v>0</v>
      </c>
      <c r="S252" s="10"/>
      <c r="T252" s="9">
        <f t="shared" si="70"/>
        <v>0</v>
      </c>
      <c r="U252" s="11"/>
      <c r="V252" s="9">
        <f t="shared" si="71"/>
        <v>0</v>
      </c>
      <c r="W252" s="11"/>
      <c r="X252" s="9">
        <f t="shared" si="72"/>
        <v>0</v>
      </c>
      <c r="Y252" s="10"/>
      <c r="Z252" s="9">
        <f t="shared" si="73"/>
        <v>0</v>
      </c>
      <c r="AA252" s="11"/>
      <c r="AB252" s="9">
        <f t="shared" si="74"/>
        <v>0</v>
      </c>
      <c r="AC252" s="11"/>
      <c r="AD252" s="9">
        <f t="shared" si="75"/>
        <v>0</v>
      </c>
      <c r="AE252" s="11"/>
      <c r="AF252" s="9">
        <f t="shared" si="76"/>
        <v>0</v>
      </c>
      <c r="AG252" s="11"/>
      <c r="AH252" s="9">
        <f t="shared" si="81"/>
        <v>0</v>
      </c>
      <c r="AI252" s="11"/>
      <c r="AJ252" s="9">
        <f t="shared" si="77"/>
        <v>0</v>
      </c>
      <c r="AK252" s="11"/>
      <c r="AL252" s="9">
        <f t="shared" si="78"/>
        <v>0</v>
      </c>
      <c r="AM252" s="10"/>
      <c r="AN252" s="12">
        <f t="shared" si="79"/>
        <v>0</v>
      </c>
      <c r="AO252" s="13">
        <f t="shared" si="80"/>
        <v>0</v>
      </c>
    </row>
    <row r="253" spans="1:41" hidden="1" x14ac:dyDescent="0.25">
      <c r="A253" s="14" t="s">
        <v>208</v>
      </c>
      <c r="B253" s="15" t="s">
        <v>466</v>
      </c>
      <c r="C253" s="49" t="s">
        <v>242</v>
      </c>
      <c r="D253" s="56">
        <v>21</v>
      </c>
      <c r="E253" s="70">
        <v>0</v>
      </c>
      <c r="F253" s="9">
        <f t="shared" si="63"/>
        <v>0</v>
      </c>
      <c r="G253" s="69">
        <v>0</v>
      </c>
      <c r="H253" s="9">
        <f t="shared" si="64"/>
        <v>0</v>
      </c>
      <c r="I253" s="10"/>
      <c r="J253" s="9">
        <f t="shared" si="65"/>
        <v>0</v>
      </c>
      <c r="K253" s="11"/>
      <c r="L253" s="9">
        <f t="shared" si="66"/>
        <v>0</v>
      </c>
      <c r="M253" s="10"/>
      <c r="N253" s="9">
        <f t="shared" si="67"/>
        <v>0</v>
      </c>
      <c r="O253" s="10"/>
      <c r="P253" s="9">
        <f t="shared" si="68"/>
        <v>0</v>
      </c>
      <c r="Q253" s="10"/>
      <c r="R253" s="9">
        <f t="shared" si="69"/>
        <v>0</v>
      </c>
      <c r="S253" s="10"/>
      <c r="T253" s="9">
        <f t="shared" si="70"/>
        <v>0</v>
      </c>
      <c r="U253" s="11"/>
      <c r="V253" s="9">
        <f t="shared" si="71"/>
        <v>0</v>
      </c>
      <c r="W253" s="11"/>
      <c r="X253" s="9">
        <f t="shared" si="72"/>
        <v>0</v>
      </c>
      <c r="Y253" s="10"/>
      <c r="Z253" s="9">
        <f t="shared" si="73"/>
        <v>0</v>
      </c>
      <c r="AA253" s="11"/>
      <c r="AB253" s="9">
        <f t="shared" si="74"/>
        <v>0</v>
      </c>
      <c r="AC253" s="11"/>
      <c r="AD253" s="9">
        <f t="shared" si="75"/>
        <v>0</v>
      </c>
      <c r="AE253" s="11"/>
      <c r="AF253" s="9">
        <f t="shared" si="76"/>
        <v>0</v>
      </c>
      <c r="AG253" s="11"/>
      <c r="AH253" s="9">
        <f t="shared" si="81"/>
        <v>0</v>
      </c>
      <c r="AI253" s="11"/>
      <c r="AJ253" s="9">
        <f t="shared" si="77"/>
        <v>0</v>
      </c>
      <c r="AK253" s="11"/>
      <c r="AL253" s="9">
        <f t="shared" si="78"/>
        <v>0</v>
      </c>
      <c r="AM253" s="10"/>
      <c r="AN253" s="12">
        <f t="shared" si="79"/>
        <v>0</v>
      </c>
      <c r="AO253" s="13">
        <f t="shared" si="80"/>
        <v>0</v>
      </c>
    </row>
    <row r="254" spans="1:41" hidden="1" x14ac:dyDescent="0.25">
      <c r="A254" s="14" t="s">
        <v>208</v>
      </c>
      <c r="B254" s="15" t="s">
        <v>245</v>
      </c>
      <c r="C254" s="49" t="s">
        <v>242</v>
      </c>
      <c r="D254" s="56">
        <v>60.5</v>
      </c>
      <c r="E254" s="70">
        <v>0</v>
      </c>
      <c r="F254" s="9">
        <f t="shared" si="63"/>
        <v>0</v>
      </c>
      <c r="G254" s="69">
        <v>0</v>
      </c>
      <c r="H254" s="9">
        <f t="shared" si="64"/>
        <v>0</v>
      </c>
      <c r="I254" s="10"/>
      <c r="J254" s="9">
        <f t="shared" si="65"/>
        <v>0</v>
      </c>
      <c r="K254" s="11"/>
      <c r="L254" s="9">
        <f t="shared" si="66"/>
        <v>0</v>
      </c>
      <c r="M254" s="10"/>
      <c r="N254" s="9">
        <f t="shared" si="67"/>
        <v>0</v>
      </c>
      <c r="O254" s="10"/>
      <c r="P254" s="9">
        <f t="shared" si="68"/>
        <v>0</v>
      </c>
      <c r="Q254" s="10"/>
      <c r="R254" s="9">
        <f t="shared" si="69"/>
        <v>0</v>
      </c>
      <c r="S254" s="10"/>
      <c r="T254" s="9">
        <f t="shared" si="70"/>
        <v>0</v>
      </c>
      <c r="U254" s="11"/>
      <c r="V254" s="9">
        <f t="shared" si="71"/>
        <v>0</v>
      </c>
      <c r="W254" s="11"/>
      <c r="X254" s="9">
        <f t="shared" si="72"/>
        <v>0</v>
      </c>
      <c r="Y254" s="10"/>
      <c r="Z254" s="9">
        <f t="shared" si="73"/>
        <v>0</v>
      </c>
      <c r="AA254" s="11"/>
      <c r="AB254" s="9">
        <f t="shared" si="74"/>
        <v>0</v>
      </c>
      <c r="AC254" s="11"/>
      <c r="AD254" s="9">
        <f t="shared" si="75"/>
        <v>0</v>
      </c>
      <c r="AE254" s="11"/>
      <c r="AF254" s="9">
        <f t="shared" si="76"/>
        <v>0</v>
      </c>
      <c r="AG254" s="11"/>
      <c r="AH254" s="9">
        <f t="shared" si="81"/>
        <v>0</v>
      </c>
      <c r="AI254" s="11"/>
      <c r="AJ254" s="9">
        <f t="shared" si="77"/>
        <v>0</v>
      </c>
      <c r="AK254" s="11"/>
      <c r="AL254" s="9">
        <f t="shared" si="78"/>
        <v>0</v>
      </c>
      <c r="AM254" s="10"/>
      <c r="AN254" s="12">
        <f t="shared" si="79"/>
        <v>0</v>
      </c>
      <c r="AO254" s="13">
        <f t="shared" si="80"/>
        <v>0</v>
      </c>
    </row>
    <row r="255" spans="1:41" hidden="1" x14ac:dyDescent="0.25">
      <c r="A255" s="14" t="s">
        <v>208</v>
      </c>
      <c r="B255" s="15" t="s">
        <v>246</v>
      </c>
      <c r="C255" s="49" t="s">
        <v>242</v>
      </c>
      <c r="D255" s="56">
        <v>60.5</v>
      </c>
      <c r="E255" s="70">
        <v>12</v>
      </c>
      <c r="F255" s="9">
        <f t="shared" si="63"/>
        <v>726</v>
      </c>
      <c r="G255" s="69">
        <v>0</v>
      </c>
      <c r="H255" s="9">
        <f t="shared" si="64"/>
        <v>0</v>
      </c>
      <c r="I255" s="10"/>
      <c r="J255" s="9">
        <f t="shared" si="65"/>
        <v>0</v>
      </c>
      <c r="K255" s="11"/>
      <c r="L255" s="9">
        <f t="shared" si="66"/>
        <v>0</v>
      </c>
      <c r="M255" s="10"/>
      <c r="N255" s="9">
        <f t="shared" si="67"/>
        <v>0</v>
      </c>
      <c r="O255" s="10"/>
      <c r="P255" s="9">
        <f t="shared" si="68"/>
        <v>0</v>
      </c>
      <c r="Q255" s="10"/>
      <c r="R255" s="9">
        <f t="shared" si="69"/>
        <v>0</v>
      </c>
      <c r="S255" s="10"/>
      <c r="T255" s="9">
        <f t="shared" si="70"/>
        <v>0</v>
      </c>
      <c r="U255" s="11"/>
      <c r="V255" s="9">
        <f t="shared" si="71"/>
        <v>0</v>
      </c>
      <c r="W255" s="11"/>
      <c r="X255" s="9">
        <f t="shared" si="72"/>
        <v>0</v>
      </c>
      <c r="Y255" s="10"/>
      <c r="Z255" s="9">
        <f t="shared" si="73"/>
        <v>0</v>
      </c>
      <c r="AA255" s="11"/>
      <c r="AB255" s="9">
        <f t="shared" si="74"/>
        <v>0</v>
      </c>
      <c r="AC255" s="11"/>
      <c r="AD255" s="9">
        <f t="shared" si="75"/>
        <v>0</v>
      </c>
      <c r="AE255" s="11"/>
      <c r="AF255" s="9">
        <f t="shared" si="76"/>
        <v>0</v>
      </c>
      <c r="AG255" s="11"/>
      <c r="AH255" s="9">
        <f t="shared" si="81"/>
        <v>0</v>
      </c>
      <c r="AI255" s="11"/>
      <c r="AJ255" s="9">
        <f t="shared" si="77"/>
        <v>0</v>
      </c>
      <c r="AK255" s="11"/>
      <c r="AL255" s="9">
        <f t="shared" si="78"/>
        <v>0</v>
      </c>
      <c r="AM255" s="10"/>
      <c r="AN255" s="12">
        <f t="shared" si="79"/>
        <v>0</v>
      </c>
      <c r="AO255" s="13">
        <f t="shared" si="80"/>
        <v>726</v>
      </c>
    </row>
    <row r="256" spans="1:41" hidden="1" x14ac:dyDescent="0.25">
      <c r="A256" s="14" t="s">
        <v>208</v>
      </c>
      <c r="B256" s="15" t="s">
        <v>467</v>
      </c>
      <c r="C256" s="49" t="s">
        <v>242</v>
      </c>
      <c r="D256" s="56">
        <v>60.5</v>
      </c>
      <c r="E256" s="70">
        <v>0</v>
      </c>
      <c r="F256" s="9">
        <f t="shared" si="63"/>
        <v>0</v>
      </c>
      <c r="G256" s="69">
        <v>0</v>
      </c>
      <c r="H256" s="9">
        <f t="shared" si="64"/>
        <v>0</v>
      </c>
      <c r="I256" s="10"/>
      <c r="J256" s="9">
        <f t="shared" si="65"/>
        <v>0</v>
      </c>
      <c r="K256" s="11"/>
      <c r="L256" s="9">
        <f t="shared" si="66"/>
        <v>0</v>
      </c>
      <c r="M256" s="10"/>
      <c r="N256" s="9">
        <f t="shared" si="67"/>
        <v>0</v>
      </c>
      <c r="O256" s="10"/>
      <c r="P256" s="9">
        <f t="shared" si="68"/>
        <v>0</v>
      </c>
      <c r="Q256" s="10"/>
      <c r="R256" s="9">
        <f t="shared" si="69"/>
        <v>0</v>
      </c>
      <c r="S256" s="10"/>
      <c r="T256" s="9">
        <f t="shared" si="70"/>
        <v>0</v>
      </c>
      <c r="U256" s="11"/>
      <c r="V256" s="9">
        <f t="shared" si="71"/>
        <v>0</v>
      </c>
      <c r="W256" s="11"/>
      <c r="X256" s="9">
        <f t="shared" si="72"/>
        <v>0</v>
      </c>
      <c r="Y256" s="10"/>
      <c r="Z256" s="9">
        <f t="shared" si="73"/>
        <v>0</v>
      </c>
      <c r="AA256" s="11"/>
      <c r="AB256" s="9">
        <f t="shared" si="74"/>
        <v>0</v>
      </c>
      <c r="AC256" s="11"/>
      <c r="AD256" s="9">
        <f t="shared" si="75"/>
        <v>0</v>
      </c>
      <c r="AE256" s="11"/>
      <c r="AF256" s="9">
        <f t="shared" si="76"/>
        <v>0</v>
      </c>
      <c r="AG256" s="11"/>
      <c r="AH256" s="9">
        <f t="shared" si="81"/>
        <v>0</v>
      </c>
      <c r="AI256" s="11"/>
      <c r="AJ256" s="9">
        <f t="shared" si="77"/>
        <v>0</v>
      </c>
      <c r="AK256" s="11"/>
      <c r="AL256" s="9">
        <f t="shared" si="78"/>
        <v>0</v>
      </c>
      <c r="AM256" s="10"/>
      <c r="AN256" s="12">
        <f t="shared" si="79"/>
        <v>0</v>
      </c>
      <c r="AO256" s="13">
        <f t="shared" si="80"/>
        <v>0</v>
      </c>
    </row>
    <row r="257" spans="1:41" hidden="1" x14ac:dyDescent="0.25">
      <c r="A257" s="14" t="s">
        <v>208</v>
      </c>
      <c r="B257" s="15" t="s">
        <v>468</v>
      </c>
      <c r="C257" s="49" t="s">
        <v>242</v>
      </c>
      <c r="D257" s="56">
        <v>60.5</v>
      </c>
      <c r="E257" s="70">
        <v>0</v>
      </c>
      <c r="F257" s="9">
        <f t="shared" si="63"/>
        <v>0</v>
      </c>
      <c r="G257" s="69">
        <v>0</v>
      </c>
      <c r="H257" s="9">
        <f t="shared" si="64"/>
        <v>0</v>
      </c>
      <c r="I257" s="10"/>
      <c r="J257" s="9">
        <f t="shared" si="65"/>
        <v>0</v>
      </c>
      <c r="K257" s="11"/>
      <c r="L257" s="9">
        <f t="shared" si="66"/>
        <v>0</v>
      </c>
      <c r="M257" s="10"/>
      <c r="N257" s="9">
        <f t="shared" si="67"/>
        <v>0</v>
      </c>
      <c r="O257" s="10"/>
      <c r="P257" s="9">
        <f t="shared" si="68"/>
        <v>0</v>
      </c>
      <c r="Q257" s="10"/>
      <c r="R257" s="9">
        <f t="shared" si="69"/>
        <v>0</v>
      </c>
      <c r="S257" s="10"/>
      <c r="T257" s="9">
        <f t="shared" si="70"/>
        <v>0</v>
      </c>
      <c r="U257" s="11"/>
      <c r="V257" s="9">
        <f t="shared" si="71"/>
        <v>0</v>
      </c>
      <c r="W257" s="11"/>
      <c r="X257" s="9">
        <f t="shared" si="72"/>
        <v>0</v>
      </c>
      <c r="Y257" s="10"/>
      <c r="Z257" s="9">
        <f t="shared" si="73"/>
        <v>0</v>
      </c>
      <c r="AA257" s="11"/>
      <c r="AB257" s="9">
        <f t="shared" si="74"/>
        <v>0</v>
      </c>
      <c r="AC257" s="11"/>
      <c r="AD257" s="9">
        <f t="shared" si="75"/>
        <v>0</v>
      </c>
      <c r="AE257" s="11"/>
      <c r="AF257" s="9">
        <f t="shared" si="76"/>
        <v>0</v>
      </c>
      <c r="AG257" s="11"/>
      <c r="AH257" s="9">
        <f t="shared" si="81"/>
        <v>0</v>
      </c>
      <c r="AI257" s="11"/>
      <c r="AJ257" s="9">
        <f t="shared" si="77"/>
        <v>0</v>
      </c>
      <c r="AK257" s="11"/>
      <c r="AL257" s="9">
        <f t="shared" si="78"/>
        <v>0</v>
      </c>
      <c r="AM257" s="10"/>
      <c r="AN257" s="12">
        <f t="shared" si="79"/>
        <v>0</v>
      </c>
      <c r="AO257" s="13">
        <f t="shared" si="80"/>
        <v>0</v>
      </c>
    </row>
    <row r="258" spans="1:41" x14ac:dyDescent="0.25">
      <c r="A258" s="14" t="s">
        <v>208</v>
      </c>
      <c r="B258" s="15" t="s">
        <v>247</v>
      </c>
      <c r="C258" s="49" t="s">
        <v>242</v>
      </c>
      <c r="D258" s="56">
        <v>12.5</v>
      </c>
      <c r="E258" s="70">
        <v>0</v>
      </c>
      <c r="F258" s="9">
        <f t="shared" si="63"/>
        <v>0</v>
      </c>
      <c r="G258" s="69">
        <v>0</v>
      </c>
      <c r="H258" s="9">
        <f t="shared" si="64"/>
        <v>0</v>
      </c>
      <c r="I258" s="10"/>
      <c r="J258" s="9">
        <f t="shared" si="65"/>
        <v>0</v>
      </c>
      <c r="K258" s="11"/>
      <c r="L258" s="9">
        <f t="shared" si="66"/>
        <v>0</v>
      </c>
      <c r="M258" s="72">
        <f>9*12</f>
        <v>108</v>
      </c>
      <c r="N258" s="9">
        <f t="shared" si="67"/>
        <v>1566</v>
      </c>
      <c r="O258" s="10"/>
      <c r="P258" s="9">
        <f t="shared" si="68"/>
        <v>0</v>
      </c>
      <c r="Q258" s="10"/>
      <c r="R258" s="9">
        <f t="shared" si="69"/>
        <v>0</v>
      </c>
      <c r="S258" s="10"/>
      <c r="T258" s="9">
        <f t="shared" si="70"/>
        <v>0</v>
      </c>
      <c r="U258" s="11"/>
      <c r="V258" s="9">
        <f t="shared" si="71"/>
        <v>0</v>
      </c>
      <c r="W258" s="11"/>
      <c r="X258" s="9">
        <f t="shared" si="72"/>
        <v>0</v>
      </c>
      <c r="Y258" s="10"/>
      <c r="Z258" s="9">
        <f t="shared" si="73"/>
        <v>0</v>
      </c>
      <c r="AA258" s="11"/>
      <c r="AB258" s="9">
        <f t="shared" si="74"/>
        <v>0</v>
      </c>
      <c r="AC258" s="11"/>
      <c r="AD258" s="9">
        <f t="shared" si="75"/>
        <v>0</v>
      </c>
      <c r="AE258" s="11"/>
      <c r="AF258" s="9">
        <f t="shared" si="76"/>
        <v>0</v>
      </c>
      <c r="AG258" s="11"/>
      <c r="AH258" s="9">
        <f t="shared" si="81"/>
        <v>0</v>
      </c>
      <c r="AI258" s="11"/>
      <c r="AJ258" s="9">
        <f t="shared" si="77"/>
        <v>0</v>
      </c>
      <c r="AK258" s="11"/>
      <c r="AL258" s="9">
        <f t="shared" si="78"/>
        <v>0</v>
      </c>
      <c r="AM258" s="10"/>
      <c r="AN258" s="12">
        <f t="shared" si="79"/>
        <v>0</v>
      </c>
      <c r="AO258" s="13">
        <f t="shared" si="80"/>
        <v>1566</v>
      </c>
    </row>
    <row r="259" spans="1:41" hidden="1" x14ac:dyDescent="0.25">
      <c r="A259" s="14" t="s">
        <v>208</v>
      </c>
      <c r="B259" s="15" t="s">
        <v>248</v>
      </c>
      <c r="C259" s="49" t="s">
        <v>242</v>
      </c>
      <c r="D259" s="56">
        <f>150/12</f>
        <v>12.5</v>
      </c>
      <c r="E259" s="70">
        <v>0</v>
      </c>
      <c r="F259" s="9">
        <f t="shared" si="63"/>
        <v>0</v>
      </c>
      <c r="G259" s="69">
        <v>0</v>
      </c>
      <c r="H259" s="9">
        <f t="shared" si="64"/>
        <v>0</v>
      </c>
      <c r="I259" s="10"/>
      <c r="J259" s="9">
        <f t="shared" si="65"/>
        <v>0</v>
      </c>
      <c r="K259" s="11"/>
      <c r="L259" s="9">
        <f t="shared" si="66"/>
        <v>0</v>
      </c>
      <c r="M259" s="10"/>
      <c r="N259" s="9">
        <f t="shared" si="67"/>
        <v>0</v>
      </c>
      <c r="O259" s="10"/>
      <c r="P259" s="9">
        <f t="shared" si="68"/>
        <v>0</v>
      </c>
      <c r="Q259" s="10"/>
      <c r="R259" s="9">
        <f t="shared" si="69"/>
        <v>0</v>
      </c>
      <c r="S259" s="10"/>
      <c r="T259" s="9">
        <f t="shared" si="70"/>
        <v>0</v>
      </c>
      <c r="U259" s="11"/>
      <c r="V259" s="9">
        <f t="shared" si="71"/>
        <v>0</v>
      </c>
      <c r="W259" s="11"/>
      <c r="X259" s="9">
        <f t="shared" si="72"/>
        <v>0</v>
      </c>
      <c r="Y259" s="10"/>
      <c r="Z259" s="9">
        <f t="shared" si="73"/>
        <v>0</v>
      </c>
      <c r="AA259" s="11"/>
      <c r="AB259" s="9">
        <f t="shared" si="74"/>
        <v>0</v>
      </c>
      <c r="AC259" s="11"/>
      <c r="AD259" s="9">
        <f t="shared" si="75"/>
        <v>0</v>
      </c>
      <c r="AE259" s="11"/>
      <c r="AF259" s="9">
        <f t="shared" si="76"/>
        <v>0</v>
      </c>
      <c r="AG259" s="11"/>
      <c r="AH259" s="9">
        <f t="shared" si="81"/>
        <v>0</v>
      </c>
      <c r="AI259" s="11"/>
      <c r="AJ259" s="9">
        <f t="shared" si="77"/>
        <v>0</v>
      </c>
      <c r="AK259" s="11"/>
      <c r="AL259" s="9">
        <f t="shared" si="78"/>
        <v>0</v>
      </c>
      <c r="AM259" s="10">
        <v>12</v>
      </c>
      <c r="AN259" s="12">
        <f t="shared" si="79"/>
        <v>174</v>
      </c>
      <c r="AO259" s="13">
        <f t="shared" si="80"/>
        <v>174</v>
      </c>
    </row>
    <row r="260" spans="1:41" x14ac:dyDescent="0.25">
      <c r="A260" s="14" t="s">
        <v>208</v>
      </c>
      <c r="B260" s="15" t="s">
        <v>469</v>
      </c>
      <c r="C260" s="49" t="s">
        <v>242</v>
      </c>
      <c r="D260" s="56">
        <f>150/12</f>
        <v>12.5</v>
      </c>
      <c r="E260" s="70">
        <v>0</v>
      </c>
      <c r="F260" s="9">
        <f t="shared" si="63"/>
        <v>0</v>
      </c>
      <c r="G260" s="69">
        <v>0</v>
      </c>
      <c r="H260" s="9">
        <f t="shared" si="64"/>
        <v>0</v>
      </c>
      <c r="I260" s="10"/>
      <c r="J260" s="9">
        <f t="shared" si="65"/>
        <v>0</v>
      </c>
      <c r="K260" s="11"/>
      <c r="L260" s="9">
        <f t="shared" si="66"/>
        <v>0</v>
      </c>
      <c r="M260" s="72">
        <f>9*12</f>
        <v>108</v>
      </c>
      <c r="N260" s="9">
        <f t="shared" si="67"/>
        <v>1566</v>
      </c>
      <c r="O260" s="10"/>
      <c r="P260" s="9">
        <f t="shared" si="68"/>
        <v>0</v>
      </c>
      <c r="Q260" s="10"/>
      <c r="R260" s="9">
        <f t="shared" si="69"/>
        <v>0</v>
      </c>
      <c r="S260" s="10"/>
      <c r="T260" s="9">
        <f t="shared" si="70"/>
        <v>0</v>
      </c>
      <c r="U260" s="11"/>
      <c r="V260" s="9">
        <f t="shared" si="71"/>
        <v>0</v>
      </c>
      <c r="W260" s="11"/>
      <c r="X260" s="9">
        <f t="shared" si="72"/>
        <v>0</v>
      </c>
      <c r="Y260" s="10"/>
      <c r="Z260" s="9">
        <f t="shared" si="73"/>
        <v>0</v>
      </c>
      <c r="AA260" s="11"/>
      <c r="AB260" s="9">
        <f t="shared" si="74"/>
        <v>0</v>
      </c>
      <c r="AC260" s="71">
        <v>12</v>
      </c>
      <c r="AD260" s="9">
        <f t="shared" si="75"/>
        <v>174</v>
      </c>
      <c r="AE260" s="11"/>
      <c r="AF260" s="9">
        <f t="shared" si="76"/>
        <v>0</v>
      </c>
      <c r="AG260" s="11"/>
      <c r="AH260" s="9">
        <f t="shared" si="81"/>
        <v>0</v>
      </c>
      <c r="AI260" s="11"/>
      <c r="AJ260" s="9">
        <f t="shared" si="77"/>
        <v>0</v>
      </c>
      <c r="AK260" s="11"/>
      <c r="AL260" s="9">
        <f t="shared" si="78"/>
        <v>0</v>
      </c>
      <c r="AM260" s="10">
        <v>12</v>
      </c>
      <c r="AN260" s="12">
        <f t="shared" si="79"/>
        <v>174</v>
      </c>
      <c r="AO260" s="13">
        <f t="shared" si="80"/>
        <v>1914</v>
      </c>
    </row>
    <row r="261" spans="1:41" x14ac:dyDescent="0.25">
      <c r="A261" s="14" t="s">
        <v>208</v>
      </c>
      <c r="B261" s="15" t="s">
        <v>470</v>
      </c>
      <c r="C261" s="49" t="s">
        <v>242</v>
      </c>
      <c r="D261" s="56">
        <v>12.5</v>
      </c>
      <c r="E261" s="70">
        <v>0</v>
      </c>
      <c r="F261" s="9">
        <f t="shared" ref="F261:F327" si="82">D261*E261</f>
        <v>0</v>
      </c>
      <c r="G261" s="69">
        <v>0</v>
      </c>
      <c r="H261" s="9">
        <f t="shared" ref="H261:H327" si="83">(G261*D261)*1.16</f>
        <v>0</v>
      </c>
      <c r="I261" s="10"/>
      <c r="J261" s="9">
        <f t="shared" ref="J261:J327" si="84">(I261*D261)*1.16</f>
        <v>0</v>
      </c>
      <c r="K261" s="11"/>
      <c r="L261" s="9">
        <f t="shared" ref="L261:L327" si="85">(K261*D261)*1.16</f>
        <v>0</v>
      </c>
      <c r="M261" s="72">
        <f>9*12</f>
        <v>108</v>
      </c>
      <c r="N261" s="9">
        <f t="shared" ref="N261:N327" si="86">(M261*D261)*1.16</f>
        <v>1566</v>
      </c>
      <c r="O261" s="10"/>
      <c r="P261" s="9">
        <f t="shared" ref="P261:P327" si="87">(O261*D261)*1.16</f>
        <v>0</v>
      </c>
      <c r="Q261" s="10"/>
      <c r="R261" s="9">
        <f t="shared" ref="R261:R327" si="88">(Q261*D261)*1.16</f>
        <v>0</v>
      </c>
      <c r="S261" s="10"/>
      <c r="T261" s="9">
        <f t="shared" ref="T261:T327" si="89">(S261*D261)*1.16</f>
        <v>0</v>
      </c>
      <c r="U261" s="11"/>
      <c r="V261" s="9">
        <f t="shared" ref="V261:V327" si="90">(U261*D261)*1.16</f>
        <v>0</v>
      </c>
      <c r="W261" s="11"/>
      <c r="X261" s="9">
        <f t="shared" ref="X261:X327" si="91">(W261*D261)*1.16</f>
        <v>0</v>
      </c>
      <c r="Y261" s="10"/>
      <c r="Z261" s="9">
        <f t="shared" ref="Z261:Z327" si="92">(Y261*D261)*1.16</f>
        <v>0</v>
      </c>
      <c r="AA261" s="11"/>
      <c r="AB261" s="9">
        <f t="shared" ref="AB261:AB327" si="93">(AA261*D261)*1.16</f>
        <v>0</v>
      </c>
      <c r="AC261" s="71">
        <f>2*12</f>
        <v>24</v>
      </c>
      <c r="AD261" s="9">
        <f t="shared" ref="AD261:AD327" si="94">(AC261*D261)*1.16</f>
        <v>348</v>
      </c>
      <c r="AE261" s="11"/>
      <c r="AF261" s="9">
        <f t="shared" ref="AF261:AF327" si="95">(AE261*D261)*1.16</f>
        <v>0</v>
      </c>
      <c r="AG261" s="11"/>
      <c r="AH261" s="9">
        <f t="shared" si="81"/>
        <v>0</v>
      </c>
      <c r="AI261" s="11"/>
      <c r="AJ261" s="9">
        <f t="shared" ref="AJ261:AJ327" si="96">(AI261*D261)*1.16</f>
        <v>0</v>
      </c>
      <c r="AK261" s="11"/>
      <c r="AL261" s="9">
        <f t="shared" ref="AL261:AL327" si="97">(AK261*D261)*1.16</f>
        <v>0</v>
      </c>
      <c r="AM261" s="10"/>
      <c r="AN261" s="12">
        <f t="shared" ref="AN261:AN327" si="98">(AM261*D261)*1.16</f>
        <v>0</v>
      </c>
      <c r="AO261" s="13">
        <f t="shared" si="80"/>
        <v>1914</v>
      </c>
    </row>
    <row r="262" spans="1:41" hidden="1" x14ac:dyDescent="0.25">
      <c r="A262" s="14" t="s">
        <v>208</v>
      </c>
      <c r="B262" s="15" t="s">
        <v>249</v>
      </c>
      <c r="C262" s="44" t="s">
        <v>250</v>
      </c>
      <c r="D262" s="56">
        <v>61.25</v>
      </c>
      <c r="E262" s="70">
        <v>0</v>
      </c>
      <c r="F262" s="9">
        <f t="shared" si="82"/>
        <v>0</v>
      </c>
      <c r="G262" s="69">
        <v>0</v>
      </c>
      <c r="H262" s="9">
        <f t="shared" si="83"/>
        <v>0</v>
      </c>
      <c r="I262" s="10"/>
      <c r="J262" s="9">
        <f t="shared" si="84"/>
        <v>0</v>
      </c>
      <c r="K262" s="11"/>
      <c r="L262" s="9">
        <f t="shared" si="85"/>
        <v>0</v>
      </c>
      <c r="M262" s="10"/>
      <c r="N262" s="9">
        <f t="shared" si="86"/>
        <v>0</v>
      </c>
      <c r="O262" s="10"/>
      <c r="P262" s="9">
        <f t="shared" si="87"/>
        <v>0</v>
      </c>
      <c r="Q262" s="10"/>
      <c r="R262" s="9">
        <f t="shared" si="88"/>
        <v>0</v>
      </c>
      <c r="S262" s="10"/>
      <c r="T262" s="9">
        <f t="shared" si="89"/>
        <v>0</v>
      </c>
      <c r="U262" s="11"/>
      <c r="V262" s="9">
        <f t="shared" si="90"/>
        <v>0</v>
      </c>
      <c r="W262" s="11"/>
      <c r="X262" s="9">
        <f t="shared" si="91"/>
        <v>0</v>
      </c>
      <c r="Y262" s="10"/>
      <c r="Z262" s="9">
        <f t="shared" si="92"/>
        <v>0</v>
      </c>
      <c r="AA262" s="11"/>
      <c r="AB262" s="9">
        <f t="shared" si="93"/>
        <v>0</v>
      </c>
      <c r="AC262" s="11"/>
      <c r="AD262" s="9">
        <f t="shared" si="94"/>
        <v>0</v>
      </c>
      <c r="AE262" s="11"/>
      <c r="AF262" s="9">
        <f t="shared" si="95"/>
        <v>0</v>
      </c>
      <c r="AG262" s="11"/>
      <c r="AH262" s="9">
        <f t="shared" si="81"/>
        <v>0</v>
      </c>
      <c r="AI262" s="11"/>
      <c r="AJ262" s="9">
        <f t="shared" si="96"/>
        <v>0</v>
      </c>
      <c r="AK262" s="11"/>
      <c r="AL262" s="9">
        <f t="shared" si="97"/>
        <v>0</v>
      </c>
      <c r="AM262" s="10"/>
      <c r="AN262" s="12">
        <f t="shared" si="98"/>
        <v>0</v>
      </c>
      <c r="AO262" s="13">
        <f t="shared" ref="AO262:AO325" si="99">F262+H262+J262+L262+N262+P262+R262+T262+V262+X262+Z262+AB262+AD262+AF262+AH262+AL262+AN262+AJ262</f>
        <v>0</v>
      </c>
    </row>
    <row r="263" spans="1:41" hidden="1" x14ac:dyDescent="0.25">
      <c r="A263" s="14" t="s">
        <v>208</v>
      </c>
      <c r="B263" s="15" t="s">
        <v>251</v>
      </c>
      <c r="C263" s="44" t="s">
        <v>210</v>
      </c>
      <c r="D263" s="56">
        <v>107</v>
      </c>
      <c r="E263" s="70">
        <v>0</v>
      </c>
      <c r="F263" s="9">
        <f t="shared" si="82"/>
        <v>0</v>
      </c>
      <c r="G263" s="69">
        <v>0</v>
      </c>
      <c r="H263" s="9">
        <f t="shared" si="83"/>
        <v>0</v>
      </c>
      <c r="I263" s="10"/>
      <c r="J263" s="9">
        <f t="shared" si="84"/>
        <v>0</v>
      </c>
      <c r="K263" s="11"/>
      <c r="L263" s="9">
        <f t="shared" si="85"/>
        <v>0</v>
      </c>
      <c r="M263" s="10"/>
      <c r="N263" s="9">
        <f t="shared" si="86"/>
        <v>0</v>
      </c>
      <c r="O263" s="10"/>
      <c r="P263" s="9">
        <f t="shared" si="87"/>
        <v>0</v>
      </c>
      <c r="Q263" s="10"/>
      <c r="R263" s="9">
        <f t="shared" si="88"/>
        <v>0</v>
      </c>
      <c r="S263" s="10"/>
      <c r="T263" s="9">
        <f t="shared" si="89"/>
        <v>0</v>
      </c>
      <c r="U263" s="11"/>
      <c r="V263" s="9">
        <f t="shared" si="90"/>
        <v>0</v>
      </c>
      <c r="W263" s="11"/>
      <c r="X263" s="9">
        <f t="shared" si="91"/>
        <v>0</v>
      </c>
      <c r="Y263" s="10"/>
      <c r="Z263" s="9">
        <f t="shared" si="92"/>
        <v>0</v>
      </c>
      <c r="AA263" s="11"/>
      <c r="AB263" s="9">
        <f t="shared" si="93"/>
        <v>0</v>
      </c>
      <c r="AC263" s="11"/>
      <c r="AD263" s="9">
        <f t="shared" si="94"/>
        <v>0</v>
      </c>
      <c r="AE263" s="11"/>
      <c r="AF263" s="9">
        <f t="shared" si="95"/>
        <v>0</v>
      </c>
      <c r="AG263" s="11"/>
      <c r="AH263" s="9">
        <f t="shared" si="81"/>
        <v>0</v>
      </c>
      <c r="AI263" s="11"/>
      <c r="AJ263" s="9">
        <f t="shared" si="96"/>
        <v>0</v>
      </c>
      <c r="AK263" s="11"/>
      <c r="AL263" s="9">
        <f t="shared" si="97"/>
        <v>0</v>
      </c>
      <c r="AM263" s="10"/>
      <c r="AN263" s="12">
        <f t="shared" si="98"/>
        <v>0</v>
      </c>
      <c r="AO263" s="13">
        <f t="shared" si="99"/>
        <v>0</v>
      </c>
    </row>
    <row r="264" spans="1:41" hidden="1" x14ac:dyDescent="0.25">
      <c r="A264" s="14" t="s">
        <v>208</v>
      </c>
      <c r="B264" s="15" t="s">
        <v>252</v>
      </c>
      <c r="C264" s="49" t="s">
        <v>210</v>
      </c>
      <c r="D264" s="56">
        <v>5.5</v>
      </c>
      <c r="E264" s="70">
        <v>0</v>
      </c>
      <c r="F264" s="9">
        <f t="shared" si="82"/>
        <v>0</v>
      </c>
      <c r="G264" s="69">
        <v>0</v>
      </c>
      <c r="H264" s="9">
        <f t="shared" si="83"/>
        <v>0</v>
      </c>
      <c r="I264" s="10"/>
      <c r="J264" s="9">
        <f t="shared" si="84"/>
        <v>0</v>
      </c>
      <c r="K264" s="11"/>
      <c r="L264" s="9">
        <f t="shared" si="85"/>
        <v>0</v>
      </c>
      <c r="M264" s="10"/>
      <c r="N264" s="9">
        <f t="shared" si="86"/>
        <v>0</v>
      </c>
      <c r="O264" s="10"/>
      <c r="P264" s="9">
        <f t="shared" si="87"/>
        <v>0</v>
      </c>
      <c r="Q264" s="10"/>
      <c r="R264" s="9">
        <f t="shared" si="88"/>
        <v>0</v>
      </c>
      <c r="S264" s="10"/>
      <c r="T264" s="9">
        <f t="shared" si="89"/>
        <v>0</v>
      </c>
      <c r="U264" s="11"/>
      <c r="V264" s="9">
        <f t="shared" si="90"/>
        <v>0</v>
      </c>
      <c r="W264" s="11"/>
      <c r="X264" s="9">
        <f t="shared" si="91"/>
        <v>0</v>
      </c>
      <c r="Y264" s="10"/>
      <c r="Z264" s="9">
        <f t="shared" si="92"/>
        <v>0</v>
      </c>
      <c r="AA264" s="11"/>
      <c r="AB264" s="9">
        <f t="shared" si="93"/>
        <v>0</v>
      </c>
      <c r="AC264" s="11"/>
      <c r="AD264" s="9">
        <f t="shared" si="94"/>
        <v>0</v>
      </c>
      <c r="AE264" s="11"/>
      <c r="AF264" s="9">
        <f t="shared" si="95"/>
        <v>0</v>
      </c>
      <c r="AG264" s="11"/>
      <c r="AH264" s="9">
        <f t="shared" si="81"/>
        <v>0</v>
      </c>
      <c r="AI264" s="11"/>
      <c r="AJ264" s="9">
        <f t="shared" si="96"/>
        <v>0</v>
      </c>
      <c r="AK264" s="11"/>
      <c r="AL264" s="9">
        <f t="shared" si="97"/>
        <v>0</v>
      </c>
      <c r="AM264" s="10"/>
      <c r="AN264" s="12">
        <f t="shared" si="98"/>
        <v>0</v>
      </c>
      <c r="AO264" s="13">
        <f t="shared" si="99"/>
        <v>0</v>
      </c>
    </row>
    <row r="265" spans="1:41" hidden="1" x14ac:dyDescent="0.25">
      <c r="A265" s="14" t="s">
        <v>208</v>
      </c>
      <c r="B265" s="15" t="s">
        <v>253</v>
      </c>
      <c r="C265" s="49" t="s">
        <v>210</v>
      </c>
      <c r="D265" s="56">
        <v>164</v>
      </c>
      <c r="E265" s="70">
        <v>0</v>
      </c>
      <c r="F265" s="9">
        <f t="shared" si="82"/>
        <v>0</v>
      </c>
      <c r="G265" s="69">
        <v>0</v>
      </c>
      <c r="H265" s="9">
        <f t="shared" si="83"/>
        <v>0</v>
      </c>
      <c r="I265" s="10"/>
      <c r="J265" s="9">
        <f t="shared" si="84"/>
        <v>0</v>
      </c>
      <c r="K265" s="11"/>
      <c r="L265" s="9">
        <f t="shared" si="85"/>
        <v>0</v>
      </c>
      <c r="M265" s="10"/>
      <c r="N265" s="9">
        <f t="shared" si="86"/>
        <v>0</v>
      </c>
      <c r="O265" s="10"/>
      <c r="P265" s="9">
        <f t="shared" si="87"/>
        <v>0</v>
      </c>
      <c r="Q265" s="10"/>
      <c r="R265" s="9">
        <f t="shared" si="88"/>
        <v>0</v>
      </c>
      <c r="S265" s="10"/>
      <c r="T265" s="9">
        <f t="shared" si="89"/>
        <v>0</v>
      </c>
      <c r="U265" s="11"/>
      <c r="V265" s="9">
        <f t="shared" si="90"/>
        <v>0</v>
      </c>
      <c r="W265" s="11"/>
      <c r="X265" s="9">
        <f t="shared" si="91"/>
        <v>0</v>
      </c>
      <c r="Y265" s="10"/>
      <c r="Z265" s="9">
        <f t="shared" si="92"/>
        <v>0</v>
      </c>
      <c r="AA265" s="11"/>
      <c r="AB265" s="9">
        <f t="shared" si="93"/>
        <v>0</v>
      </c>
      <c r="AC265" s="11"/>
      <c r="AD265" s="9">
        <f t="shared" si="94"/>
        <v>0</v>
      </c>
      <c r="AE265" s="11"/>
      <c r="AF265" s="9">
        <f t="shared" si="95"/>
        <v>0</v>
      </c>
      <c r="AG265" s="11"/>
      <c r="AH265" s="9">
        <f t="shared" ref="AH265:AH331" si="100">(AG265*D265)*1.16</f>
        <v>0</v>
      </c>
      <c r="AI265" s="11"/>
      <c r="AJ265" s="9">
        <f t="shared" si="96"/>
        <v>0</v>
      </c>
      <c r="AK265" s="11"/>
      <c r="AL265" s="9">
        <f t="shared" si="97"/>
        <v>0</v>
      </c>
      <c r="AM265" s="10"/>
      <c r="AN265" s="12">
        <f t="shared" si="98"/>
        <v>0</v>
      </c>
      <c r="AO265" s="13">
        <f t="shared" si="99"/>
        <v>0</v>
      </c>
    </row>
    <row r="266" spans="1:41" x14ac:dyDescent="0.25">
      <c r="A266" s="14" t="s">
        <v>208</v>
      </c>
      <c r="B266" s="15" t="s">
        <v>254</v>
      </c>
      <c r="C266" s="44" t="s">
        <v>29</v>
      </c>
      <c r="D266" s="56">
        <v>12</v>
      </c>
      <c r="E266" s="70">
        <v>1</v>
      </c>
      <c r="F266" s="9">
        <f t="shared" si="82"/>
        <v>12</v>
      </c>
      <c r="G266" s="69">
        <v>1</v>
      </c>
      <c r="H266" s="9">
        <f t="shared" si="83"/>
        <v>13.919999999999998</v>
      </c>
      <c r="I266" s="72">
        <v>10</v>
      </c>
      <c r="J266" s="9">
        <f t="shared" si="84"/>
        <v>139.19999999999999</v>
      </c>
      <c r="K266" s="11"/>
      <c r="L266" s="9">
        <f t="shared" si="85"/>
        <v>0</v>
      </c>
      <c r="M266" s="72">
        <v>108</v>
      </c>
      <c r="N266" s="9">
        <f t="shared" si="86"/>
        <v>1503.36</v>
      </c>
      <c r="O266" s="10">
        <v>36</v>
      </c>
      <c r="P266" s="9">
        <f t="shared" si="87"/>
        <v>501.11999999999995</v>
      </c>
      <c r="Q266" s="10"/>
      <c r="R266" s="9">
        <f t="shared" si="88"/>
        <v>0</v>
      </c>
      <c r="S266" s="10"/>
      <c r="T266" s="9">
        <f t="shared" si="89"/>
        <v>0</v>
      </c>
      <c r="U266" s="11"/>
      <c r="V266" s="9">
        <f t="shared" si="90"/>
        <v>0</v>
      </c>
      <c r="W266" s="11"/>
      <c r="X266" s="9">
        <f t="shared" si="91"/>
        <v>0</v>
      </c>
      <c r="Y266" s="10"/>
      <c r="Z266" s="9">
        <f t="shared" si="92"/>
        <v>0</v>
      </c>
      <c r="AA266" s="71">
        <v>24</v>
      </c>
      <c r="AB266" s="9">
        <f t="shared" si="93"/>
        <v>334.08</v>
      </c>
      <c r="AC266" s="11"/>
      <c r="AD266" s="9">
        <f t="shared" si="94"/>
        <v>0</v>
      </c>
      <c r="AE266" s="11"/>
      <c r="AF266" s="9">
        <f t="shared" si="95"/>
        <v>0</v>
      </c>
      <c r="AG266" s="11"/>
      <c r="AH266" s="9">
        <f t="shared" si="100"/>
        <v>0</v>
      </c>
      <c r="AI266" s="11">
        <f>3+24+5</f>
        <v>32</v>
      </c>
      <c r="AJ266" s="9">
        <f t="shared" si="96"/>
        <v>445.43999999999994</v>
      </c>
      <c r="AK266" s="11"/>
      <c r="AL266" s="9">
        <f t="shared" si="97"/>
        <v>0</v>
      </c>
      <c r="AM266" s="10"/>
      <c r="AN266" s="12">
        <f t="shared" si="98"/>
        <v>0</v>
      </c>
      <c r="AO266" s="13">
        <f t="shared" si="99"/>
        <v>2949.12</v>
      </c>
    </row>
    <row r="267" spans="1:41" hidden="1" x14ac:dyDescent="0.25">
      <c r="A267" s="14" t="s">
        <v>208</v>
      </c>
      <c r="B267" s="15" t="s">
        <v>255</v>
      </c>
      <c r="C267" s="44" t="s">
        <v>228</v>
      </c>
      <c r="D267" s="59">
        <v>1.71</v>
      </c>
      <c r="E267" s="70">
        <v>0</v>
      </c>
      <c r="F267" s="9">
        <f t="shared" si="82"/>
        <v>0</v>
      </c>
      <c r="G267" s="69">
        <v>0</v>
      </c>
      <c r="H267" s="9">
        <f t="shared" si="83"/>
        <v>0</v>
      </c>
      <c r="I267" s="10"/>
      <c r="J267" s="9">
        <f t="shared" si="84"/>
        <v>0</v>
      </c>
      <c r="K267" s="11"/>
      <c r="L267" s="9">
        <f t="shared" si="85"/>
        <v>0</v>
      </c>
      <c r="M267" s="10"/>
      <c r="N267" s="9">
        <f t="shared" si="86"/>
        <v>0</v>
      </c>
      <c r="O267" s="10"/>
      <c r="P267" s="9">
        <f t="shared" si="87"/>
        <v>0</v>
      </c>
      <c r="Q267" s="10"/>
      <c r="R267" s="9">
        <f t="shared" si="88"/>
        <v>0</v>
      </c>
      <c r="S267" s="10"/>
      <c r="T267" s="9">
        <f t="shared" si="89"/>
        <v>0</v>
      </c>
      <c r="U267" s="11"/>
      <c r="V267" s="9">
        <f t="shared" si="90"/>
        <v>0</v>
      </c>
      <c r="W267" s="11"/>
      <c r="X267" s="9">
        <f t="shared" si="91"/>
        <v>0</v>
      </c>
      <c r="Y267" s="10"/>
      <c r="Z267" s="9">
        <f t="shared" si="92"/>
        <v>0</v>
      </c>
      <c r="AA267" s="11"/>
      <c r="AB267" s="9">
        <f t="shared" si="93"/>
        <v>0</v>
      </c>
      <c r="AC267" s="11"/>
      <c r="AD267" s="9">
        <f t="shared" si="94"/>
        <v>0</v>
      </c>
      <c r="AE267" s="11"/>
      <c r="AF267" s="9">
        <f t="shared" si="95"/>
        <v>0</v>
      </c>
      <c r="AG267" s="11"/>
      <c r="AH267" s="9">
        <f t="shared" si="100"/>
        <v>0</v>
      </c>
      <c r="AI267" s="11"/>
      <c r="AJ267" s="9">
        <f t="shared" si="96"/>
        <v>0</v>
      </c>
      <c r="AK267" s="11"/>
      <c r="AL267" s="9">
        <f t="shared" si="97"/>
        <v>0</v>
      </c>
      <c r="AM267" s="10"/>
      <c r="AN267" s="12">
        <f t="shared" si="98"/>
        <v>0</v>
      </c>
      <c r="AO267" s="13">
        <f t="shared" si="99"/>
        <v>0</v>
      </c>
    </row>
    <row r="268" spans="1:41" hidden="1" x14ac:dyDescent="0.25">
      <c r="A268" s="14" t="s">
        <v>208</v>
      </c>
      <c r="B268" s="15" t="s">
        <v>256</v>
      </c>
      <c r="C268" s="44" t="s">
        <v>228</v>
      </c>
      <c r="D268" s="56">
        <v>25</v>
      </c>
      <c r="E268" s="70">
        <v>0</v>
      </c>
      <c r="F268" s="9">
        <f t="shared" si="82"/>
        <v>0</v>
      </c>
      <c r="G268" s="69">
        <v>0</v>
      </c>
      <c r="H268" s="9">
        <f t="shared" si="83"/>
        <v>0</v>
      </c>
      <c r="I268" s="10"/>
      <c r="J268" s="9">
        <f t="shared" si="84"/>
        <v>0</v>
      </c>
      <c r="K268" s="11"/>
      <c r="L268" s="9">
        <f t="shared" si="85"/>
        <v>0</v>
      </c>
      <c r="M268" s="10"/>
      <c r="N268" s="9">
        <f t="shared" si="86"/>
        <v>0</v>
      </c>
      <c r="O268" s="10"/>
      <c r="P268" s="9">
        <f t="shared" si="87"/>
        <v>0</v>
      </c>
      <c r="Q268" s="10"/>
      <c r="R268" s="9">
        <f t="shared" si="88"/>
        <v>0</v>
      </c>
      <c r="S268" s="10"/>
      <c r="T268" s="9">
        <f t="shared" si="89"/>
        <v>0</v>
      </c>
      <c r="U268" s="11"/>
      <c r="V268" s="9">
        <f t="shared" si="90"/>
        <v>0</v>
      </c>
      <c r="W268" s="11"/>
      <c r="X268" s="9">
        <f t="shared" si="91"/>
        <v>0</v>
      </c>
      <c r="Y268" s="10"/>
      <c r="Z268" s="9">
        <f t="shared" si="92"/>
        <v>0</v>
      </c>
      <c r="AA268" s="11"/>
      <c r="AB268" s="9">
        <f t="shared" si="93"/>
        <v>0</v>
      </c>
      <c r="AC268" s="11"/>
      <c r="AD268" s="9">
        <f t="shared" si="94"/>
        <v>0</v>
      </c>
      <c r="AE268" s="11"/>
      <c r="AF268" s="9">
        <f t="shared" si="95"/>
        <v>0</v>
      </c>
      <c r="AG268" s="11"/>
      <c r="AH268" s="9">
        <f t="shared" si="100"/>
        <v>0</v>
      </c>
      <c r="AI268" s="11"/>
      <c r="AJ268" s="9">
        <f t="shared" si="96"/>
        <v>0</v>
      </c>
      <c r="AK268" s="11"/>
      <c r="AL268" s="9">
        <f t="shared" si="97"/>
        <v>0</v>
      </c>
      <c r="AM268" s="10"/>
      <c r="AN268" s="12">
        <f t="shared" si="98"/>
        <v>0</v>
      </c>
      <c r="AO268" s="13">
        <f t="shared" si="99"/>
        <v>0</v>
      </c>
    </row>
    <row r="269" spans="1:41" hidden="1" x14ac:dyDescent="0.25">
      <c r="A269" s="14" t="s">
        <v>208</v>
      </c>
      <c r="B269" s="15" t="s">
        <v>257</v>
      </c>
      <c r="C269" s="44" t="s">
        <v>15</v>
      </c>
      <c r="D269" s="56">
        <v>54</v>
      </c>
      <c r="E269" s="70">
        <v>0</v>
      </c>
      <c r="F269" s="9">
        <f t="shared" si="82"/>
        <v>0</v>
      </c>
      <c r="G269" s="69">
        <v>0</v>
      </c>
      <c r="H269" s="9">
        <f t="shared" si="83"/>
        <v>0</v>
      </c>
      <c r="I269" s="10"/>
      <c r="J269" s="9">
        <f t="shared" si="84"/>
        <v>0</v>
      </c>
      <c r="K269" s="11"/>
      <c r="L269" s="9">
        <f t="shared" si="85"/>
        <v>0</v>
      </c>
      <c r="M269" s="10"/>
      <c r="N269" s="9">
        <f t="shared" si="86"/>
        <v>0</v>
      </c>
      <c r="O269" s="10"/>
      <c r="P269" s="9">
        <f t="shared" si="87"/>
        <v>0</v>
      </c>
      <c r="Q269" s="10"/>
      <c r="R269" s="9">
        <f t="shared" si="88"/>
        <v>0</v>
      </c>
      <c r="S269" s="10"/>
      <c r="T269" s="9">
        <f t="shared" si="89"/>
        <v>0</v>
      </c>
      <c r="U269" s="11"/>
      <c r="V269" s="9">
        <f t="shared" si="90"/>
        <v>0</v>
      </c>
      <c r="W269" s="11"/>
      <c r="X269" s="9">
        <f t="shared" si="91"/>
        <v>0</v>
      </c>
      <c r="Y269" s="10"/>
      <c r="Z269" s="9">
        <f t="shared" si="92"/>
        <v>0</v>
      </c>
      <c r="AA269" s="11"/>
      <c r="AB269" s="9">
        <f t="shared" si="93"/>
        <v>0</v>
      </c>
      <c r="AC269" s="11"/>
      <c r="AD269" s="9">
        <f t="shared" si="94"/>
        <v>0</v>
      </c>
      <c r="AE269" s="11"/>
      <c r="AF269" s="9">
        <f t="shared" si="95"/>
        <v>0</v>
      </c>
      <c r="AG269" s="11"/>
      <c r="AH269" s="9">
        <f t="shared" si="100"/>
        <v>0</v>
      </c>
      <c r="AI269" s="11"/>
      <c r="AJ269" s="9">
        <f t="shared" si="96"/>
        <v>0</v>
      </c>
      <c r="AK269" s="11"/>
      <c r="AL269" s="9">
        <f t="shared" si="97"/>
        <v>0</v>
      </c>
      <c r="AM269" s="10"/>
      <c r="AN269" s="12">
        <f t="shared" si="98"/>
        <v>0</v>
      </c>
      <c r="AO269" s="13">
        <f t="shared" si="99"/>
        <v>0</v>
      </c>
    </row>
    <row r="270" spans="1:41" hidden="1" x14ac:dyDescent="0.25">
      <c r="A270" s="14" t="s">
        <v>208</v>
      </c>
      <c r="B270" s="15" t="s">
        <v>258</v>
      </c>
      <c r="C270" s="44" t="s">
        <v>210</v>
      </c>
      <c r="D270" s="56">
        <v>95</v>
      </c>
      <c r="E270" s="70">
        <v>0</v>
      </c>
      <c r="F270" s="9">
        <f t="shared" si="82"/>
        <v>0</v>
      </c>
      <c r="G270" s="69">
        <v>0</v>
      </c>
      <c r="H270" s="9">
        <f t="shared" si="83"/>
        <v>0</v>
      </c>
      <c r="I270" s="10"/>
      <c r="J270" s="9">
        <f t="shared" si="84"/>
        <v>0</v>
      </c>
      <c r="K270" s="11"/>
      <c r="L270" s="9">
        <f t="shared" si="85"/>
        <v>0</v>
      </c>
      <c r="M270" s="10"/>
      <c r="N270" s="9">
        <f t="shared" si="86"/>
        <v>0</v>
      </c>
      <c r="O270" s="10"/>
      <c r="P270" s="9">
        <f t="shared" si="87"/>
        <v>0</v>
      </c>
      <c r="Q270" s="10"/>
      <c r="R270" s="9">
        <f t="shared" si="88"/>
        <v>0</v>
      </c>
      <c r="S270" s="10"/>
      <c r="T270" s="9">
        <f t="shared" si="89"/>
        <v>0</v>
      </c>
      <c r="U270" s="11"/>
      <c r="V270" s="9">
        <f t="shared" si="90"/>
        <v>0</v>
      </c>
      <c r="W270" s="11"/>
      <c r="X270" s="9">
        <f t="shared" si="91"/>
        <v>0</v>
      </c>
      <c r="Y270" s="10"/>
      <c r="Z270" s="9">
        <f t="shared" si="92"/>
        <v>0</v>
      </c>
      <c r="AA270" s="11"/>
      <c r="AB270" s="9">
        <f t="shared" si="93"/>
        <v>0</v>
      </c>
      <c r="AC270" s="11"/>
      <c r="AD270" s="9">
        <f t="shared" si="94"/>
        <v>0</v>
      </c>
      <c r="AE270" s="11"/>
      <c r="AF270" s="9">
        <f t="shared" si="95"/>
        <v>0</v>
      </c>
      <c r="AG270" s="11"/>
      <c r="AH270" s="9">
        <f t="shared" si="100"/>
        <v>0</v>
      </c>
      <c r="AI270" s="11"/>
      <c r="AJ270" s="9">
        <f t="shared" si="96"/>
        <v>0</v>
      </c>
      <c r="AK270" s="11"/>
      <c r="AL270" s="9">
        <f t="shared" si="97"/>
        <v>0</v>
      </c>
      <c r="AM270" s="10"/>
      <c r="AN270" s="12">
        <f t="shared" si="98"/>
        <v>0</v>
      </c>
      <c r="AO270" s="13">
        <f t="shared" si="99"/>
        <v>0</v>
      </c>
    </row>
    <row r="271" spans="1:41" hidden="1" x14ac:dyDescent="0.25">
      <c r="A271" s="14" t="s">
        <v>208</v>
      </c>
      <c r="B271" s="15" t="s">
        <v>259</v>
      </c>
      <c r="C271" s="44" t="s">
        <v>210</v>
      </c>
      <c r="D271" s="56">
        <v>33.5</v>
      </c>
      <c r="E271" s="70">
        <v>0</v>
      </c>
      <c r="F271" s="9">
        <f t="shared" si="82"/>
        <v>0</v>
      </c>
      <c r="G271" s="69">
        <v>0</v>
      </c>
      <c r="H271" s="9">
        <f t="shared" si="83"/>
        <v>0</v>
      </c>
      <c r="I271" s="10"/>
      <c r="J271" s="9">
        <f t="shared" si="84"/>
        <v>0</v>
      </c>
      <c r="K271" s="11"/>
      <c r="L271" s="9">
        <f t="shared" si="85"/>
        <v>0</v>
      </c>
      <c r="M271" s="10"/>
      <c r="N271" s="9">
        <f t="shared" si="86"/>
        <v>0</v>
      </c>
      <c r="O271" s="10"/>
      <c r="P271" s="9">
        <f t="shared" si="87"/>
        <v>0</v>
      </c>
      <c r="Q271" s="10"/>
      <c r="R271" s="9">
        <f t="shared" si="88"/>
        <v>0</v>
      </c>
      <c r="S271" s="10"/>
      <c r="T271" s="9">
        <f t="shared" si="89"/>
        <v>0</v>
      </c>
      <c r="U271" s="11"/>
      <c r="V271" s="9">
        <f t="shared" si="90"/>
        <v>0</v>
      </c>
      <c r="W271" s="11"/>
      <c r="X271" s="9">
        <f t="shared" si="91"/>
        <v>0</v>
      </c>
      <c r="Y271" s="10"/>
      <c r="Z271" s="9">
        <f t="shared" si="92"/>
        <v>0</v>
      </c>
      <c r="AA271" s="11"/>
      <c r="AB271" s="9">
        <f t="shared" si="93"/>
        <v>0</v>
      </c>
      <c r="AC271" s="11"/>
      <c r="AD271" s="9">
        <f t="shared" si="94"/>
        <v>0</v>
      </c>
      <c r="AE271" s="11"/>
      <c r="AF271" s="9">
        <f t="shared" si="95"/>
        <v>0</v>
      </c>
      <c r="AG271" s="11"/>
      <c r="AH271" s="9">
        <f t="shared" si="100"/>
        <v>0</v>
      </c>
      <c r="AI271" s="11"/>
      <c r="AJ271" s="9">
        <f t="shared" si="96"/>
        <v>0</v>
      </c>
      <c r="AK271" s="11"/>
      <c r="AL271" s="9">
        <f t="shared" si="97"/>
        <v>0</v>
      </c>
      <c r="AM271" s="10"/>
      <c r="AN271" s="12">
        <f t="shared" si="98"/>
        <v>0</v>
      </c>
      <c r="AO271" s="13">
        <f t="shared" si="99"/>
        <v>0</v>
      </c>
    </row>
    <row r="272" spans="1:41" hidden="1" x14ac:dyDescent="0.25">
      <c r="A272" s="14" t="s">
        <v>208</v>
      </c>
      <c r="B272" s="15" t="s">
        <v>260</v>
      </c>
      <c r="C272" s="44" t="s">
        <v>210</v>
      </c>
      <c r="D272" s="56">
        <v>95</v>
      </c>
      <c r="E272" s="70">
        <v>0</v>
      </c>
      <c r="F272" s="9">
        <f t="shared" si="82"/>
        <v>0</v>
      </c>
      <c r="G272" s="69">
        <v>0</v>
      </c>
      <c r="H272" s="9">
        <f t="shared" si="83"/>
        <v>0</v>
      </c>
      <c r="I272" s="10"/>
      <c r="J272" s="9">
        <f t="shared" si="84"/>
        <v>0</v>
      </c>
      <c r="K272" s="11"/>
      <c r="L272" s="9">
        <f t="shared" si="85"/>
        <v>0</v>
      </c>
      <c r="M272" s="10"/>
      <c r="N272" s="9">
        <f t="shared" si="86"/>
        <v>0</v>
      </c>
      <c r="O272" s="10"/>
      <c r="P272" s="9">
        <f t="shared" si="87"/>
        <v>0</v>
      </c>
      <c r="Q272" s="10"/>
      <c r="R272" s="9">
        <f t="shared" si="88"/>
        <v>0</v>
      </c>
      <c r="S272" s="10"/>
      <c r="T272" s="9">
        <f t="shared" si="89"/>
        <v>0</v>
      </c>
      <c r="U272" s="11"/>
      <c r="V272" s="9">
        <f t="shared" si="90"/>
        <v>0</v>
      </c>
      <c r="W272" s="11"/>
      <c r="X272" s="9">
        <f t="shared" si="91"/>
        <v>0</v>
      </c>
      <c r="Y272" s="10"/>
      <c r="Z272" s="9">
        <f t="shared" si="92"/>
        <v>0</v>
      </c>
      <c r="AA272" s="11"/>
      <c r="AB272" s="9">
        <f t="shared" si="93"/>
        <v>0</v>
      </c>
      <c r="AC272" s="11"/>
      <c r="AD272" s="9">
        <f t="shared" si="94"/>
        <v>0</v>
      </c>
      <c r="AE272" s="11"/>
      <c r="AF272" s="9">
        <f t="shared" si="95"/>
        <v>0</v>
      </c>
      <c r="AG272" s="11"/>
      <c r="AH272" s="9">
        <f t="shared" si="100"/>
        <v>0</v>
      </c>
      <c r="AI272" s="11"/>
      <c r="AJ272" s="9">
        <f t="shared" si="96"/>
        <v>0</v>
      </c>
      <c r="AK272" s="11"/>
      <c r="AL272" s="9">
        <f t="shared" si="97"/>
        <v>0</v>
      </c>
      <c r="AM272" s="10"/>
      <c r="AN272" s="12">
        <f t="shared" si="98"/>
        <v>0</v>
      </c>
      <c r="AO272" s="13">
        <f t="shared" si="99"/>
        <v>0</v>
      </c>
    </row>
    <row r="273" spans="1:41" x14ac:dyDescent="0.25">
      <c r="A273" s="14" t="s">
        <v>208</v>
      </c>
      <c r="B273" s="15" t="s">
        <v>261</v>
      </c>
      <c r="C273" s="44" t="s">
        <v>15</v>
      </c>
      <c r="D273" s="56">
        <v>71</v>
      </c>
      <c r="E273" s="70">
        <v>0</v>
      </c>
      <c r="F273" s="9">
        <f t="shared" si="82"/>
        <v>0</v>
      </c>
      <c r="G273" s="69">
        <v>0</v>
      </c>
      <c r="H273" s="9">
        <f t="shared" si="83"/>
        <v>0</v>
      </c>
      <c r="I273" s="10"/>
      <c r="J273" s="9">
        <f t="shared" si="84"/>
        <v>0</v>
      </c>
      <c r="K273" s="11"/>
      <c r="L273" s="9">
        <f t="shared" si="85"/>
        <v>0</v>
      </c>
      <c r="M273" s="72">
        <v>30</v>
      </c>
      <c r="N273" s="9">
        <f t="shared" si="86"/>
        <v>2470.7999999999997</v>
      </c>
      <c r="O273" s="10"/>
      <c r="P273" s="9">
        <f t="shared" si="87"/>
        <v>0</v>
      </c>
      <c r="Q273" s="10"/>
      <c r="R273" s="9">
        <f t="shared" si="88"/>
        <v>0</v>
      </c>
      <c r="S273" s="10"/>
      <c r="T273" s="9">
        <f t="shared" si="89"/>
        <v>0</v>
      </c>
      <c r="U273" s="11"/>
      <c r="V273" s="9">
        <f t="shared" si="90"/>
        <v>0</v>
      </c>
      <c r="W273" s="11"/>
      <c r="X273" s="9">
        <f t="shared" si="91"/>
        <v>0</v>
      </c>
      <c r="Y273" s="10"/>
      <c r="Z273" s="9">
        <f t="shared" si="92"/>
        <v>0</v>
      </c>
      <c r="AA273" s="71">
        <v>10</v>
      </c>
      <c r="AB273" s="9">
        <f t="shared" si="93"/>
        <v>823.59999999999991</v>
      </c>
      <c r="AC273" s="11"/>
      <c r="AD273" s="9">
        <f t="shared" si="94"/>
        <v>0</v>
      </c>
      <c r="AE273" s="11"/>
      <c r="AF273" s="9">
        <f t="shared" si="95"/>
        <v>0</v>
      </c>
      <c r="AG273" s="11"/>
      <c r="AH273" s="9">
        <f t="shared" si="100"/>
        <v>0</v>
      </c>
      <c r="AI273" s="11"/>
      <c r="AJ273" s="9">
        <f t="shared" si="96"/>
        <v>0</v>
      </c>
      <c r="AK273" s="11"/>
      <c r="AL273" s="9">
        <f t="shared" si="97"/>
        <v>0</v>
      </c>
      <c r="AM273" s="10"/>
      <c r="AN273" s="12">
        <f t="shared" si="98"/>
        <v>0</v>
      </c>
      <c r="AO273" s="13">
        <f t="shared" si="99"/>
        <v>3294.3999999999996</v>
      </c>
    </row>
    <row r="274" spans="1:41" hidden="1" x14ac:dyDescent="0.25">
      <c r="A274" s="14" t="s">
        <v>208</v>
      </c>
      <c r="B274" s="15" t="s">
        <v>262</v>
      </c>
      <c r="C274" s="44" t="s">
        <v>15</v>
      </c>
      <c r="D274" s="59">
        <v>0</v>
      </c>
      <c r="E274" s="70">
        <v>0</v>
      </c>
      <c r="F274" s="9">
        <f t="shared" si="82"/>
        <v>0</v>
      </c>
      <c r="G274" s="69">
        <v>0</v>
      </c>
      <c r="H274" s="9">
        <f t="shared" si="83"/>
        <v>0</v>
      </c>
      <c r="I274" s="10"/>
      <c r="J274" s="9">
        <f t="shared" si="84"/>
        <v>0</v>
      </c>
      <c r="K274" s="11"/>
      <c r="L274" s="9">
        <f t="shared" si="85"/>
        <v>0</v>
      </c>
      <c r="M274" s="10"/>
      <c r="N274" s="9">
        <f t="shared" si="86"/>
        <v>0</v>
      </c>
      <c r="O274" s="10"/>
      <c r="P274" s="9">
        <f t="shared" si="87"/>
        <v>0</v>
      </c>
      <c r="Q274" s="10"/>
      <c r="R274" s="9">
        <f t="shared" si="88"/>
        <v>0</v>
      </c>
      <c r="S274" s="10"/>
      <c r="T274" s="9">
        <f t="shared" si="89"/>
        <v>0</v>
      </c>
      <c r="U274" s="11"/>
      <c r="V274" s="9">
        <f t="shared" si="90"/>
        <v>0</v>
      </c>
      <c r="W274" s="11"/>
      <c r="X274" s="9">
        <f t="shared" si="91"/>
        <v>0</v>
      </c>
      <c r="Y274" s="10"/>
      <c r="Z274" s="9">
        <f t="shared" si="92"/>
        <v>0</v>
      </c>
      <c r="AA274" s="11"/>
      <c r="AB274" s="9">
        <f t="shared" si="93"/>
        <v>0</v>
      </c>
      <c r="AC274" s="11"/>
      <c r="AD274" s="9">
        <f t="shared" si="94"/>
        <v>0</v>
      </c>
      <c r="AE274" s="11"/>
      <c r="AF274" s="9">
        <f t="shared" si="95"/>
        <v>0</v>
      </c>
      <c r="AG274" s="11"/>
      <c r="AH274" s="9">
        <f t="shared" si="100"/>
        <v>0</v>
      </c>
      <c r="AI274" s="11"/>
      <c r="AJ274" s="9">
        <f t="shared" si="96"/>
        <v>0</v>
      </c>
      <c r="AK274" s="11"/>
      <c r="AL274" s="9">
        <f t="shared" si="97"/>
        <v>0</v>
      </c>
      <c r="AM274" s="10"/>
      <c r="AN274" s="12">
        <f t="shared" si="98"/>
        <v>0</v>
      </c>
      <c r="AO274" s="13">
        <f t="shared" si="99"/>
        <v>0</v>
      </c>
    </row>
    <row r="275" spans="1:41" hidden="1" x14ac:dyDescent="0.25">
      <c r="A275" s="14" t="s">
        <v>208</v>
      </c>
      <c r="B275" s="15" t="s">
        <v>263</v>
      </c>
      <c r="C275" s="44" t="s">
        <v>15</v>
      </c>
      <c r="D275" s="56">
        <v>71</v>
      </c>
      <c r="E275" s="70">
        <v>0</v>
      </c>
      <c r="F275" s="9">
        <f t="shared" si="82"/>
        <v>0</v>
      </c>
      <c r="G275" s="69">
        <v>0</v>
      </c>
      <c r="H275" s="9">
        <f t="shared" si="83"/>
        <v>0</v>
      </c>
      <c r="I275" s="10"/>
      <c r="J275" s="9">
        <f t="shared" si="84"/>
        <v>0</v>
      </c>
      <c r="K275" s="11"/>
      <c r="L275" s="9">
        <f t="shared" si="85"/>
        <v>0</v>
      </c>
      <c r="M275" s="10"/>
      <c r="N275" s="9">
        <f t="shared" si="86"/>
        <v>0</v>
      </c>
      <c r="O275" s="10"/>
      <c r="P275" s="9">
        <f t="shared" si="87"/>
        <v>0</v>
      </c>
      <c r="Q275" s="10"/>
      <c r="R275" s="9">
        <f t="shared" si="88"/>
        <v>0</v>
      </c>
      <c r="S275" s="10"/>
      <c r="T275" s="9">
        <f t="shared" si="89"/>
        <v>0</v>
      </c>
      <c r="U275" s="11"/>
      <c r="V275" s="9">
        <f t="shared" si="90"/>
        <v>0</v>
      </c>
      <c r="W275" s="11"/>
      <c r="X275" s="9">
        <f t="shared" si="91"/>
        <v>0</v>
      </c>
      <c r="Y275" s="10"/>
      <c r="Z275" s="9">
        <f t="shared" si="92"/>
        <v>0</v>
      </c>
      <c r="AA275" s="11"/>
      <c r="AB275" s="9">
        <f t="shared" si="93"/>
        <v>0</v>
      </c>
      <c r="AC275" s="11"/>
      <c r="AD275" s="9">
        <f t="shared" si="94"/>
        <v>0</v>
      </c>
      <c r="AE275" s="11"/>
      <c r="AF275" s="9">
        <f t="shared" si="95"/>
        <v>0</v>
      </c>
      <c r="AG275" s="11"/>
      <c r="AH275" s="9">
        <f t="shared" si="100"/>
        <v>0</v>
      </c>
      <c r="AI275" s="11"/>
      <c r="AJ275" s="9">
        <f t="shared" si="96"/>
        <v>0</v>
      </c>
      <c r="AK275" s="11"/>
      <c r="AL275" s="9">
        <f t="shared" si="97"/>
        <v>0</v>
      </c>
      <c r="AM275" s="10"/>
      <c r="AN275" s="12">
        <f t="shared" si="98"/>
        <v>0</v>
      </c>
      <c r="AO275" s="13">
        <f t="shared" si="99"/>
        <v>0</v>
      </c>
    </row>
    <row r="276" spans="1:41" hidden="1" x14ac:dyDescent="0.25">
      <c r="A276" s="14" t="s">
        <v>208</v>
      </c>
      <c r="B276" s="15" t="s">
        <v>264</v>
      </c>
      <c r="C276" s="44" t="s">
        <v>15</v>
      </c>
      <c r="D276" s="59">
        <v>158</v>
      </c>
      <c r="E276" s="70">
        <v>0</v>
      </c>
      <c r="F276" s="9">
        <f t="shared" si="82"/>
        <v>0</v>
      </c>
      <c r="G276" s="69">
        <v>0</v>
      </c>
      <c r="H276" s="9">
        <f t="shared" si="83"/>
        <v>0</v>
      </c>
      <c r="I276" s="10"/>
      <c r="J276" s="9">
        <f t="shared" si="84"/>
        <v>0</v>
      </c>
      <c r="K276" s="11"/>
      <c r="L276" s="9">
        <f t="shared" si="85"/>
        <v>0</v>
      </c>
      <c r="M276" s="10"/>
      <c r="N276" s="9">
        <f t="shared" si="86"/>
        <v>0</v>
      </c>
      <c r="O276" s="10"/>
      <c r="P276" s="9">
        <f t="shared" si="87"/>
        <v>0</v>
      </c>
      <c r="Q276" s="10"/>
      <c r="R276" s="9">
        <f t="shared" si="88"/>
        <v>0</v>
      </c>
      <c r="S276" s="10"/>
      <c r="T276" s="9">
        <f t="shared" si="89"/>
        <v>0</v>
      </c>
      <c r="U276" s="11"/>
      <c r="V276" s="9">
        <f t="shared" si="90"/>
        <v>0</v>
      </c>
      <c r="W276" s="11"/>
      <c r="X276" s="9">
        <f t="shared" si="91"/>
        <v>0</v>
      </c>
      <c r="Y276" s="10"/>
      <c r="Z276" s="9">
        <f t="shared" si="92"/>
        <v>0</v>
      </c>
      <c r="AA276" s="11"/>
      <c r="AB276" s="9">
        <f t="shared" si="93"/>
        <v>0</v>
      </c>
      <c r="AC276" s="11"/>
      <c r="AD276" s="9">
        <f t="shared" si="94"/>
        <v>0</v>
      </c>
      <c r="AE276" s="11"/>
      <c r="AF276" s="9">
        <f t="shared" si="95"/>
        <v>0</v>
      </c>
      <c r="AG276" s="11"/>
      <c r="AH276" s="9">
        <f t="shared" si="100"/>
        <v>0</v>
      </c>
      <c r="AI276" s="11"/>
      <c r="AJ276" s="9">
        <f t="shared" si="96"/>
        <v>0</v>
      </c>
      <c r="AK276" s="11"/>
      <c r="AL276" s="9">
        <f t="shared" si="97"/>
        <v>0</v>
      </c>
      <c r="AM276" s="10"/>
      <c r="AN276" s="12">
        <f t="shared" si="98"/>
        <v>0</v>
      </c>
      <c r="AO276" s="13">
        <f t="shared" si="99"/>
        <v>0</v>
      </c>
    </row>
    <row r="277" spans="1:41" hidden="1" x14ac:dyDescent="0.25">
      <c r="A277" s="14" t="s">
        <v>208</v>
      </c>
      <c r="B277" s="15" t="s">
        <v>265</v>
      </c>
      <c r="C277" s="44" t="s">
        <v>15</v>
      </c>
      <c r="D277" s="56">
        <v>38.5</v>
      </c>
      <c r="E277" s="70">
        <v>0</v>
      </c>
      <c r="F277" s="9">
        <f t="shared" si="82"/>
        <v>0</v>
      </c>
      <c r="G277" s="69">
        <v>0</v>
      </c>
      <c r="H277" s="9">
        <f t="shared" si="83"/>
        <v>0</v>
      </c>
      <c r="I277" s="10"/>
      <c r="J277" s="9">
        <f t="shared" si="84"/>
        <v>0</v>
      </c>
      <c r="K277" s="11"/>
      <c r="L277" s="9">
        <f t="shared" si="85"/>
        <v>0</v>
      </c>
      <c r="M277" s="10"/>
      <c r="N277" s="9">
        <f t="shared" si="86"/>
        <v>0</v>
      </c>
      <c r="O277" s="10"/>
      <c r="P277" s="9">
        <f t="shared" si="87"/>
        <v>0</v>
      </c>
      <c r="Q277" s="10"/>
      <c r="R277" s="9">
        <f t="shared" si="88"/>
        <v>0</v>
      </c>
      <c r="S277" s="10"/>
      <c r="T277" s="9">
        <f t="shared" si="89"/>
        <v>0</v>
      </c>
      <c r="U277" s="11"/>
      <c r="V277" s="9">
        <f t="shared" si="90"/>
        <v>0</v>
      </c>
      <c r="W277" s="11"/>
      <c r="X277" s="9">
        <f t="shared" si="91"/>
        <v>0</v>
      </c>
      <c r="Y277" s="10"/>
      <c r="Z277" s="9">
        <f t="shared" si="92"/>
        <v>0</v>
      </c>
      <c r="AA277" s="11"/>
      <c r="AB277" s="9">
        <f t="shared" si="93"/>
        <v>0</v>
      </c>
      <c r="AC277" s="11"/>
      <c r="AD277" s="9">
        <f t="shared" si="94"/>
        <v>0</v>
      </c>
      <c r="AE277" s="11"/>
      <c r="AF277" s="9">
        <f t="shared" si="95"/>
        <v>0</v>
      </c>
      <c r="AG277" s="11"/>
      <c r="AH277" s="9">
        <f t="shared" si="100"/>
        <v>0</v>
      </c>
      <c r="AI277" s="11"/>
      <c r="AJ277" s="9">
        <f t="shared" si="96"/>
        <v>0</v>
      </c>
      <c r="AK277" s="11"/>
      <c r="AL277" s="9">
        <f t="shared" si="97"/>
        <v>0</v>
      </c>
      <c r="AM277" s="10"/>
      <c r="AN277" s="12">
        <f t="shared" si="98"/>
        <v>0</v>
      </c>
      <c r="AO277" s="13">
        <f t="shared" si="99"/>
        <v>0</v>
      </c>
    </row>
    <row r="278" spans="1:41" x14ac:dyDescent="0.25">
      <c r="A278" s="14" t="s">
        <v>208</v>
      </c>
      <c r="B278" s="15" t="s">
        <v>266</v>
      </c>
      <c r="C278" s="44" t="s">
        <v>15</v>
      </c>
      <c r="D278" s="56">
        <v>30</v>
      </c>
      <c r="E278" s="70">
        <v>0</v>
      </c>
      <c r="F278" s="9">
        <f t="shared" si="82"/>
        <v>0</v>
      </c>
      <c r="G278" s="69">
        <v>0</v>
      </c>
      <c r="H278" s="9">
        <f t="shared" si="83"/>
        <v>0</v>
      </c>
      <c r="I278" s="10"/>
      <c r="J278" s="9">
        <f t="shared" si="84"/>
        <v>0</v>
      </c>
      <c r="K278" s="11"/>
      <c r="L278" s="9">
        <f t="shared" si="85"/>
        <v>0</v>
      </c>
      <c r="M278" s="72">
        <v>4</v>
      </c>
      <c r="N278" s="9">
        <f t="shared" si="86"/>
        <v>139.19999999999999</v>
      </c>
      <c r="O278" s="10"/>
      <c r="P278" s="9">
        <f t="shared" si="87"/>
        <v>0</v>
      </c>
      <c r="Q278" s="10"/>
      <c r="R278" s="9">
        <f t="shared" si="88"/>
        <v>0</v>
      </c>
      <c r="S278" s="10"/>
      <c r="T278" s="9">
        <f t="shared" si="89"/>
        <v>0</v>
      </c>
      <c r="U278" s="11"/>
      <c r="V278" s="9">
        <f t="shared" si="90"/>
        <v>0</v>
      </c>
      <c r="W278" s="11"/>
      <c r="X278" s="9">
        <f t="shared" si="91"/>
        <v>0</v>
      </c>
      <c r="Y278" s="10"/>
      <c r="Z278" s="9">
        <f t="shared" si="92"/>
        <v>0</v>
      </c>
      <c r="AA278" s="11"/>
      <c r="AB278" s="9">
        <f t="shared" si="93"/>
        <v>0</v>
      </c>
      <c r="AC278" s="11"/>
      <c r="AD278" s="9">
        <f t="shared" si="94"/>
        <v>0</v>
      </c>
      <c r="AE278" s="11"/>
      <c r="AF278" s="9">
        <f t="shared" si="95"/>
        <v>0</v>
      </c>
      <c r="AG278" s="11"/>
      <c r="AH278" s="9">
        <f t="shared" si="100"/>
        <v>0</v>
      </c>
      <c r="AI278" s="93">
        <v>2</v>
      </c>
      <c r="AJ278" s="9">
        <f t="shared" si="96"/>
        <v>69.599999999999994</v>
      </c>
      <c r="AK278" s="11"/>
      <c r="AL278" s="9">
        <f t="shared" si="97"/>
        <v>0</v>
      </c>
      <c r="AM278" s="10"/>
      <c r="AN278" s="12">
        <f t="shared" si="98"/>
        <v>0</v>
      </c>
      <c r="AO278" s="13">
        <f t="shared" si="99"/>
        <v>208.79999999999998</v>
      </c>
    </row>
    <row r="279" spans="1:41" hidden="1" x14ac:dyDescent="0.25">
      <c r="A279" s="14" t="s">
        <v>208</v>
      </c>
      <c r="B279" s="15" t="s">
        <v>517</v>
      </c>
      <c r="C279" s="44" t="s">
        <v>15</v>
      </c>
      <c r="D279" s="56">
        <v>43.1</v>
      </c>
      <c r="E279" s="70">
        <v>0</v>
      </c>
      <c r="F279" s="9">
        <f t="shared" si="82"/>
        <v>0</v>
      </c>
      <c r="G279" s="69">
        <v>0</v>
      </c>
      <c r="H279" s="9">
        <f t="shared" si="83"/>
        <v>0</v>
      </c>
      <c r="I279" s="10"/>
      <c r="J279" s="9">
        <f t="shared" si="84"/>
        <v>0</v>
      </c>
      <c r="K279" s="11"/>
      <c r="L279" s="9">
        <f t="shared" si="85"/>
        <v>0</v>
      </c>
      <c r="M279" s="10"/>
      <c r="N279" s="9">
        <f t="shared" si="86"/>
        <v>0</v>
      </c>
      <c r="O279" s="10"/>
      <c r="P279" s="9">
        <f t="shared" si="87"/>
        <v>0</v>
      </c>
      <c r="Q279" s="10"/>
      <c r="R279" s="9">
        <f t="shared" si="88"/>
        <v>0</v>
      </c>
      <c r="S279" s="10"/>
      <c r="T279" s="9">
        <f t="shared" si="89"/>
        <v>0</v>
      </c>
      <c r="U279" s="11"/>
      <c r="V279" s="9">
        <f t="shared" si="90"/>
        <v>0</v>
      </c>
      <c r="W279" s="11"/>
      <c r="X279" s="9">
        <f t="shared" si="91"/>
        <v>0</v>
      </c>
      <c r="Y279" s="10"/>
      <c r="Z279" s="9">
        <f t="shared" si="92"/>
        <v>0</v>
      </c>
      <c r="AA279" s="11"/>
      <c r="AB279" s="9">
        <f t="shared" si="93"/>
        <v>0</v>
      </c>
      <c r="AC279" s="11"/>
      <c r="AD279" s="9">
        <f t="shared" si="94"/>
        <v>0</v>
      </c>
      <c r="AE279" s="11"/>
      <c r="AF279" s="9">
        <f t="shared" si="95"/>
        <v>0</v>
      </c>
      <c r="AG279" s="11"/>
      <c r="AH279" s="9">
        <f t="shared" si="100"/>
        <v>0</v>
      </c>
      <c r="AI279" s="11"/>
      <c r="AJ279" s="9">
        <f t="shared" si="96"/>
        <v>0</v>
      </c>
      <c r="AK279" s="11"/>
      <c r="AL279" s="9">
        <f t="shared" si="97"/>
        <v>0</v>
      </c>
      <c r="AM279" s="10"/>
      <c r="AN279" s="12">
        <f t="shared" si="98"/>
        <v>0</v>
      </c>
      <c r="AO279" s="13">
        <f t="shared" si="99"/>
        <v>0</v>
      </c>
    </row>
    <row r="280" spans="1:41" hidden="1" x14ac:dyDescent="0.25">
      <c r="A280" s="14" t="s">
        <v>208</v>
      </c>
      <c r="B280" s="15" t="s">
        <v>267</v>
      </c>
      <c r="C280" s="44" t="s">
        <v>15</v>
      </c>
      <c r="D280" s="56">
        <v>71.650000000000006</v>
      </c>
      <c r="E280" s="70">
        <v>0</v>
      </c>
      <c r="F280" s="9">
        <f t="shared" si="82"/>
        <v>0</v>
      </c>
      <c r="G280" s="69">
        <v>0</v>
      </c>
      <c r="H280" s="9">
        <f t="shared" si="83"/>
        <v>0</v>
      </c>
      <c r="I280" s="10"/>
      <c r="J280" s="9">
        <f t="shared" si="84"/>
        <v>0</v>
      </c>
      <c r="K280" s="11"/>
      <c r="L280" s="9">
        <f t="shared" si="85"/>
        <v>0</v>
      </c>
      <c r="M280" s="10"/>
      <c r="N280" s="9">
        <f t="shared" si="86"/>
        <v>0</v>
      </c>
      <c r="O280" s="10"/>
      <c r="P280" s="9">
        <f t="shared" si="87"/>
        <v>0</v>
      </c>
      <c r="Q280" s="10"/>
      <c r="R280" s="9">
        <f t="shared" si="88"/>
        <v>0</v>
      </c>
      <c r="S280" s="10"/>
      <c r="T280" s="9">
        <f t="shared" si="89"/>
        <v>0</v>
      </c>
      <c r="U280" s="11"/>
      <c r="V280" s="9">
        <f t="shared" si="90"/>
        <v>0</v>
      </c>
      <c r="W280" s="11"/>
      <c r="X280" s="9">
        <f t="shared" si="91"/>
        <v>0</v>
      </c>
      <c r="Y280" s="10"/>
      <c r="Z280" s="9">
        <f t="shared" si="92"/>
        <v>0</v>
      </c>
      <c r="AA280" s="11"/>
      <c r="AB280" s="9">
        <f t="shared" si="93"/>
        <v>0</v>
      </c>
      <c r="AC280" s="11"/>
      <c r="AD280" s="9">
        <f t="shared" si="94"/>
        <v>0</v>
      </c>
      <c r="AE280" s="11"/>
      <c r="AF280" s="9">
        <f t="shared" si="95"/>
        <v>0</v>
      </c>
      <c r="AG280" s="11"/>
      <c r="AH280" s="9">
        <f t="shared" si="100"/>
        <v>0</v>
      </c>
      <c r="AI280" s="11"/>
      <c r="AJ280" s="9">
        <f t="shared" si="96"/>
        <v>0</v>
      </c>
      <c r="AK280" s="11"/>
      <c r="AL280" s="9">
        <f t="shared" si="97"/>
        <v>0</v>
      </c>
      <c r="AM280" s="10"/>
      <c r="AN280" s="12">
        <f t="shared" si="98"/>
        <v>0</v>
      </c>
      <c r="AO280" s="13">
        <f t="shared" si="99"/>
        <v>0</v>
      </c>
    </row>
    <row r="281" spans="1:41" hidden="1" x14ac:dyDescent="0.25">
      <c r="A281" s="14" t="s">
        <v>208</v>
      </c>
      <c r="B281" s="15" t="s">
        <v>268</v>
      </c>
      <c r="C281" s="44" t="s">
        <v>269</v>
      </c>
      <c r="D281" s="56">
        <v>167</v>
      </c>
      <c r="E281" s="70">
        <v>0</v>
      </c>
      <c r="F281" s="9">
        <f t="shared" si="82"/>
        <v>0</v>
      </c>
      <c r="G281" s="69">
        <v>0</v>
      </c>
      <c r="H281" s="9">
        <f t="shared" si="83"/>
        <v>0</v>
      </c>
      <c r="I281" s="10"/>
      <c r="J281" s="9">
        <f t="shared" si="84"/>
        <v>0</v>
      </c>
      <c r="K281" s="11"/>
      <c r="L281" s="9">
        <f t="shared" si="85"/>
        <v>0</v>
      </c>
      <c r="M281" s="10"/>
      <c r="N281" s="9">
        <f t="shared" si="86"/>
        <v>0</v>
      </c>
      <c r="O281" s="10"/>
      <c r="P281" s="9">
        <f t="shared" si="87"/>
        <v>0</v>
      </c>
      <c r="Q281" s="10"/>
      <c r="R281" s="9">
        <f t="shared" si="88"/>
        <v>0</v>
      </c>
      <c r="S281" s="10"/>
      <c r="T281" s="9">
        <f t="shared" si="89"/>
        <v>0</v>
      </c>
      <c r="U281" s="11"/>
      <c r="V281" s="9">
        <f t="shared" si="90"/>
        <v>0</v>
      </c>
      <c r="W281" s="11"/>
      <c r="X281" s="9">
        <f t="shared" si="91"/>
        <v>0</v>
      </c>
      <c r="Y281" s="10"/>
      <c r="Z281" s="9">
        <f t="shared" si="92"/>
        <v>0</v>
      </c>
      <c r="AA281" s="11"/>
      <c r="AB281" s="9">
        <f t="shared" si="93"/>
        <v>0</v>
      </c>
      <c r="AC281" s="11"/>
      <c r="AD281" s="9">
        <f t="shared" si="94"/>
        <v>0</v>
      </c>
      <c r="AE281" s="11"/>
      <c r="AF281" s="9">
        <f t="shared" si="95"/>
        <v>0</v>
      </c>
      <c r="AG281" s="11"/>
      <c r="AH281" s="9">
        <f t="shared" si="100"/>
        <v>0</v>
      </c>
      <c r="AI281" s="11"/>
      <c r="AJ281" s="9">
        <f t="shared" si="96"/>
        <v>0</v>
      </c>
      <c r="AK281" s="11"/>
      <c r="AL281" s="9">
        <f t="shared" si="97"/>
        <v>0</v>
      </c>
      <c r="AM281" s="10"/>
      <c r="AN281" s="12">
        <f t="shared" si="98"/>
        <v>0</v>
      </c>
      <c r="AO281" s="13">
        <f t="shared" si="99"/>
        <v>0</v>
      </c>
    </row>
    <row r="282" spans="1:41" x14ac:dyDescent="0.25">
      <c r="A282" s="14" t="s">
        <v>208</v>
      </c>
      <c r="B282" s="15" t="s">
        <v>270</v>
      </c>
      <c r="C282" s="44" t="s">
        <v>69</v>
      </c>
      <c r="D282" s="56">
        <v>4.5</v>
      </c>
      <c r="E282" s="70">
        <v>1</v>
      </c>
      <c r="F282" s="9">
        <f t="shared" si="82"/>
        <v>4.5</v>
      </c>
      <c r="G282" s="69">
        <v>0</v>
      </c>
      <c r="H282" s="9">
        <f t="shared" si="83"/>
        <v>0</v>
      </c>
      <c r="I282" s="10"/>
      <c r="J282" s="9">
        <f t="shared" si="84"/>
        <v>0</v>
      </c>
      <c r="K282" s="11"/>
      <c r="L282" s="9">
        <f t="shared" si="85"/>
        <v>0</v>
      </c>
      <c r="M282" s="72">
        <v>100</v>
      </c>
      <c r="N282" s="9">
        <f t="shared" si="86"/>
        <v>522</v>
      </c>
      <c r="O282" s="10"/>
      <c r="P282" s="9">
        <f t="shared" si="87"/>
        <v>0</v>
      </c>
      <c r="Q282" s="10"/>
      <c r="R282" s="9">
        <f t="shared" si="88"/>
        <v>0</v>
      </c>
      <c r="S282" s="10"/>
      <c r="T282" s="9">
        <f t="shared" si="89"/>
        <v>0</v>
      </c>
      <c r="U282" s="11"/>
      <c r="V282" s="9">
        <f t="shared" si="90"/>
        <v>0</v>
      </c>
      <c r="W282" s="11"/>
      <c r="X282" s="9">
        <f t="shared" si="91"/>
        <v>0</v>
      </c>
      <c r="Y282" s="10"/>
      <c r="Z282" s="9">
        <f t="shared" si="92"/>
        <v>0</v>
      </c>
      <c r="AA282" s="72">
        <v>20</v>
      </c>
      <c r="AB282" s="9">
        <f t="shared" si="93"/>
        <v>104.39999999999999</v>
      </c>
      <c r="AC282" s="11"/>
      <c r="AD282" s="9">
        <f t="shared" si="94"/>
        <v>0</v>
      </c>
      <c r="AE282" s="11"/>
      <c r="AF282" s="9">
        <f t="shared" si="95"/>
        <v>0</v>
      </c>
      <c r="AG282" s="11"/>
      <c r="AH282" s="9">
        <f t="shared" si="100"/>
        <v>0</v>
      </c>
      <c r="AI282" s="11">
        <f>3+20+5</f>
        <v>28</v>
      </c>
      <c r="AJ282" s="9">
        <f t="shared" si="96"/>
        <v>146.16</v>
      </c>
      <c r="AK282" s="11"/>
      <c r="AL282" s="9">
        <f t="shared" si="97"/>
        <v>0</v>
      </c>
      <c r="AM282" s="10"/>
      <c r="AN282" s="12">
        <f t="shared" si="98"/>
        <v>0</v>
      </c>
      <c r="AO282" s="13">
        <f t="shared" si="99"/>
        <v>777.06</v>
      </c>
    </row>
    <row r="283" spans="1:41" hidden="1" x14ac:dyDescent="0.25">
      <c r="A283" s="14" t="s">
        <v>271</v>
      </c>
      <c r="B283" s="15" t="s">
        <v>272</v>
      </c>
      <c r="C283" s="44" t="s">
        <v>15</v>
      </c>
      <c r="D283" s="56">
        <v>300</v>
      </c>
      <c r="E283" s="70">
        <v>0</v>
      </c>
      <c r="F283" s="9">
        <f t="shared" si="82"/>
        <v>0</v>
      </c>
      <c r="G283" s="69">
        <v>0</v>
      </c>
      <c r="H283" s="9">
        <f t="shared" si="83"/>
        <v>0</v>
      </c>
      <c r="I283" s="10"/>
      <c r="J283" s="9">
        <f t="shared" si="84"/>
        <v>0</v>
      </c>
      <c r="K283" s="11"/>
      <c r="L283" s="9">
        <f t="shared" si="85"/>
        <v>0</v>
      </c>
      <c r="M283" s="10"/>
      <c r="N283" s="9">
        <f t="shared" si="86"/>
        <v>0</v>
      </c>
      <c r="O283" s="10"/>
      <c r="P283" s="9">
        <f t="shared" si="87"/>
        <v>0</v>
      </c>
      <c r="Q283" s="10"/>
      <c r="R283" s="9">
        <f t="shared" si="88"/>
        <v>0</v>
      </c>
      <c r="S283" s="10"/>
      <c r="T283" s="9">
        <f t="shared" si="89"/>
        <v>0</v>
      </c>
      <c r="U283" s="11"/>
      <c r="V283" s="9">
        <f t="shared" si="90"/>
        <v>0</v>
      </c>
      <c r="W283" s="11"/>
      <c r="X283" s="9">
        <f t="shared" si="91"/>
        <v>0</v>
      </c>
      <c r="Y283" s="10"/>
      <c r="Z283" s="9">
        <f t="shared" si="92"/>
        <v>0</v>
      </c>
      <c r="AA283" s="11"/>
      <c r="AB283" s="9">
        <f t="shared" si="93"/>
        <v>0</v>
      </c>
      <c r="AC283" s="11"/>
      <c r="AD283" s="9">
        <f t="shared" si="94"/>
        <v>0</v>
      </c>
      <c r="AE283" s="11"/>
      <c r="AF283" s="9">
        <f t="shared" si="95"/>
        <v>0</v>
      </c>
      <c r="AG283" s="11"/>
      <c r="AH283" s="9">
        <f t="shared" si="100"/>
        <v>0</v>
      </c>
      <c r="AI283" s="11"/>
      <c r="AJ283" s="9">
        <f t="shared" si="96"/>
        <v>0</v>
      </c>
      <c r="AK283" s="11"/>
      <c r="AL283" s="9">
        <f t="shared" si="97"/>
        <v>0</v>
      </c>
      <c r="AM283" s="10"/>
      <c r="AN283" s="12">
        <f t="shared" si="98"/>
        <v>0</v>
      </c>
      <c r="AO283" s="13">
        <f t="shared" si="99"/>
        <v>0</v>
      </c>
    </row>
    <row r="284" spans="1:41" hidden="1" x14ac:dyDescent="0.25">
      <c r="A284" s="14" t="s">
        <v>271</v>
      </c>
      <c r="B284" s="15" t="s">
        <v>274</v>
      </c>
      <c r="C284" s="44" t="s">
        <v>15</v>
      </c>
      <c r="D284" s="56">
        <v>300</v>
      </c>
      <c r="E284" s="70">
        <v>0</v>
      </c>
      <c r="F284" s="9">
        <f t="shared" si="82"/>
        <v>0</v>
      </c>
      <c r="G284" s="69">
        <v>0</v>
      </c>
      <c r="H284" s="9">
        <f t="shared" si="83"/>
        <v>0</v>
      </c>
      <c r="I284" s="10"/>
      <c r="J284" s="9">
        <f t="shared" si="84"/>
        <v>0</v>
      </c>
      <c r="K284" s="11"/>
      <c r="L284" s="9">
        <f t="shared" si="85"/>
        <v>0</v>
      </c>
      <c r="M284" s="10"/>
      <c r="N284" s="9">
        <f t="shared" si="86"/>
        <v>0</v>
      </c>
      <c r="O284" s="10"/>
      <c r="P284" s="9">
        <f t="shared" si="87"/>
        <v>0</v>
      </c>
      <c r="Q284" s="10"/>
      <c r="R284" s="9">
        <f t="shared" si="88"/>
        <v>0</v>
      </c>
      <c r="S284" s="10"/>
      <c r="T284" s="9">
        <f t="shared" si="89"/>
        <v>0</v>
      </c>
      <c r="U284" s="11"/>
      <c r="V284" s="9">
        <f t="shared" si="90"/>
        <v>0</v>
      </c>
      <c r="W284" s="11"/>
      <c r="X284" s="9">
        <f t="shared" si="91"/>
        <v>0</v>
      </c>
      <c r="Y284" s="10"/>
      <c r="Z284" s="9">
        <f t="shared" si="92"/>
        <v>0</v>
      </c>
      <c r="AA284" s="11"/>
      <c r="AB284" s="9">
        <f t="shared" si="93"/>
        <v>0</v>
      </c>
      <c r="AC284" s="11"/>
      <c r="AD284" s="9">
        <f t="shared" si="94"/>
        <v>0</v>
      </c>
      <c r="AE284" s="11"/>
      <c r="AF284" s="9">
        <f t="shared" si="95"/>
        <v>0</v>
      </c>
      <c r="AG284" s="11"/>
      <c r="AH284" s="9">
        <f t="shared" si="100"/>
        <v>0</v>
      </c>
      <c r="AI284" s="11"/>
      <c r="AJ284" s="9">
        <f t="shared" si="96"/>
        <v>0</v>
      </c>
      <c r="AK284" s="11"/>
      <c r="AL284" s="9">
        <f t="shared" si="97"/>
        <v>0</v>
      </c>
      <c r="AM284" s="10"/>
      <c r="AN284" s="12">
        <f t="shared" si="98"/>
        <v>0</v>
      </c>
      <c r="AO284" s="13">
        <f t="shared" si="99"/>
        <v>0</v>
      </c>
    </row>
    <row r="285" spans="1:41" hidden="1" x14ac:dyDescent="0.25">
      <c r="A285" s="14" t="s">
        <v>271</v>
      </c>
      <c r="B285" s="15" t="s">
        <v>273</v>
      </c>
      <c r="C285" s="44" t="s">
        <v>15</v>
      </c>
      <c r="D285" s="56">
        <v>300</v>
      </c>
      <c r="E285" s="70">
        <v>0</v>
      </c>
      <c r="F285" s="9">
        <f t="shared" si="82"/>
        <v>0</v>
      </c>
      <c r="G285" s="69">
        <v>0</v>
      </c>
      <c r="H285" s="9">
        <f t="shared" si="83"/>
        <v>0</v>
      </c>
      <c r="I285" s="10"/>
      <c r="J285" s="9">
        <f t="shared" si="84"/>
        <v>0</v>
      </c>
      <c r="K285" s="11"/>
      <c r="L285" s="9">
        <f t="shared" si="85"/>
        <v>0</v>
      </c>
      <c r="M285" s="10"/>
      <c r="N285" s="9">
        <f t="shared" si="86"/>
        <v>0</v>
      </c>
      <c r="O285" s="10"/>
      <c r="P285" s="9">
        <f t="shared" si="87"/>
        <v>0</v>
      </c>
      <c r="Q285" s="10"/>
      <c r="R285" s="9">
        <f t="shared" si="88"/>
        <v>0</v>
      </c>
      <c r="S285" s="10"/>
      <c r="T285" s="9">
        <f t="shared" si="89"/>
        <v>0</v>
      </c>
      <c r="U285" s="11"/>
      <c r="V285" s="9">
        <f t="shared" si="90"/>
        <v>0</v>
      </c>
      <c r="W285" s="11"/>
      <c r="X285" s="9">
        <f t="shared" si="91"/>
        <v>0</v>
      </c>
      <c r="Y285" s="10"/>
      <c r="Z285" s="9">
        <f t="shared" si="92"/>
        <v>0</v>
      </c>
      <c r="AA285" s="11"/>
      <c r="AB285" s="9">
        <f t="shared" si="93"/>
        <v>0</v>
      </c>
      <c r="AC285" s="11"/>
      <c r="AD285" s="9">
        <f t="shared" si="94"/>
        <v>0</v>
      </c>
      <c r="AE285" s="11"/>
      <c r="AF285" s="9">
        <f t="shared" si="95"/>
        <v>0</v>
      </c>
      <c r="AG285" s="11"/>
      <c r="AH285" s="9">
        <f t="shared" si="100"/>
        <v>0</v>
      </c>
      <c r="AI285" s="11"/>
      <c r="AJ285" s="9">
        <f t="shared" si="96"/>
        <v>0</v>
      </c>
      <c r="AK285" s="11"/>
      <c r="AL285" s="9">
        <f t="shared" si="97"/>
        <v>0</v>
      </c>
      <c r="AM285" s="10"/>
      <c r="AN285" s="12">
        <f t="shared" si="98"/>
        <v>0</v>
      </c>
      <c r="AO285" s="13">
        <f t="shared" si="99"/>
        <v>0</v>
      </c>
    </row>
    <row r="286" spans="1:41" hidden="1" x14ac:dyDescent="0.25">
      <c r="A286" s="14" t="s">
        <v>271</v>
      </c>
      <c r="B286" s="15" t="s">
        <v>275</v>
      </c>
      <c r="C286" s="44" t="s">
        <v>15</v>
      </c>
      <c r="D286" s="56">
        <v>300</v>
      </c>
      <c r="E286" s="70">
        <v>0</v>
      </c>
      <c r="F286" s="9">
        <f t="shared" si="82"/>
        <v>0</v>
      </c>
      <c r="G286" s="69">
        <v>0</v>
      </c>
      <c r="H286" s="9">
        <f t="shared" si="83"/>
        <v>0</v>
      </c>
      <c r="I286" s="10"/>
      <c r="J286" s="9">
        <f t="shared" si="84"/>
        <v>0</v>
      </c>
      <c r="K286" s="11"/>
      <c r="L286" s="9">
        <f t="shared" si="85"/>
        <v>0</v>
      </c>
      <c r="M286" s="10"/>
      <c r="N286" s="9">
        <f t="shared" si="86"/>
        <v>0</v>
      </c>
      <c r="O286" s="10"/>
      <c r="P286" s="9">
        <f t="shared" si="87"/>
        <v>0</v>
      </c>
      <c r="Q286" s="10"/>
      <c r="R286" s="9">
        <f t="shared" si="88"/>
        <v>0</v>
      </c>
      <c r="S286" s="10"/>
      <c r="T286" s="9">
        <f t="shared" si="89"/>
        <v>0</v>
      </c>
      <c r="U286" s="11"/>
      <c r="V286" s="9">
        <f t="shared" si="90"/>
        <v>0</v>
      </c>
      <c r="W286" s="11"/>
      <c r="X286" s="9">
        <f t="shared" si="91"/>
        <v>0</v>
      </c>
      <c r="Y286" s="10"/>
      <c r="Z286" s="9">
        <f t="shared" si="92"/>
        <v>0</v>
      </c>
      <c r="AA286" s="11"/>
      <c r="AB286" s="9">
        <f t="shared" si="93"/>
        <v>0</v>
      </c>
      <c r="AC286" s="11"/>
      <c r="AD286" s="9">
        <f t="shared" si="94"/>
        <v>0</v>
      </c>
      <c r="AE286" s="11"/>
      <c r="AF286" s="9">
        <f t="shared" si="95"/>
        <v>0</v>
      </c>
      <c r="AG286" s="11"/>
      <c r="AH286" s="9">
        <f t="shared" si="100"/>
        <v>0</v>
      </c>
      <c r="AI286" s="11"/>
      <c r="AJ286" s="9">
        <f t="shared" si="96"/>
        <v>0</v>
      </c>
      <c r="AK286" s="11"/>
      <c r="AL286" s="9">
        <f t="shared" si="97"/>
        <v>0</v>
      </c>
      <c r="AM286" s="10"/>
      <c r="AN286" s="12">
        <f t="shared" si="98"/>
        <v>0</v>
      </c>
      <c r="AO286" s="13">
        <f t="shared" si="99"/>
        <v>0</v>
      </c>
    </row>
    <row r="287" spans="1:41" hidden="1" x14ac:dyDescent="0.25">
      <c r="A287" s="14" t="s">
        <v>271</v>
      </c>
      <c r="B287" s="15" t="s">
        <v>276</v>
      </c>
      <c r="C287" s="44" t="s">
        <v>15</v>
      </c>
      <c r="D287" s="56">
        <v>335</v>
      </c>
      <c r="E287" s="70">
        <v>0</v>
      </c>
      <c r="F287" s="9">
        <f t="shared" si="82"/>
        <v>0</v>
      </c>
      <c r="G287" s="69">
        <v>0</v>
      </c>
      <c r="H287" s="9">
        <f t="shared" si="83"/>
        <v>0</v>
      </c>
      <c r="I287" s="10"/>
      <c r="J287" s="9">
        <f t="shared" si="84"/>
        <v>0</v>
      </c>
      <c r="K287" s="11"/>
      <c r="L287" s="9">
        <f t="shared" si="85"/>
        <v>0</v>
      </c>
      <c r="M287" s="10"/>
      <c r="N287" s="9">
        <f t="shared" si="86"/>
        <v>0</v>
      </c>
      <c r="O287" s="10"/>
      <c r="P287" s="9">
        <f t="shared" si="87"/>
        <v>0</v>
      </c>
      <c r="Q287" s="10"/>
      <c r="R287" s="9">
        <f t="shared" si="88"/>
        <v>0</v>
      </c>
      <c r="S287" s="10"/>
      <c r="T287" s="9">
        <f t="shared" si="89"/>
        <v>0</v>
      </c>
      <c r="U287" s="11"/>
      <c r="V287" s="9">
        <f t="shared" si="90"/>
        <v>0</v>
      </c>
      <c r="W287" s="11"/>
      <c r="X287" s="9">
        <f t="shared" si="91"/>
        <v>0</v>
      </c>
      <c r="Y287" s="10"/>
      <c r="Z287" s="9">
        <f t="shared" si="92"/>
        <v>0</v>
      </c>
      <c r="AA287" s="11"/>
      <c r="AB287" s="9">
        <f t="shared" si="93"/>
        <v>0</v>
      </c>
      <c r="AC287" s="11"/>
      <c r="AD287" s="9">
        <f t="shared" si="94"/>
        <v>0</v>
      </c>
      <c r="AE287" s="11"/>
      <c r="AF287" s="9">
        <f t="shared" si="95"/>
        <v>0</v>
      </c>
      <c r="AG287" s="11"/>
      <c r="AH287" s="9">
        <f t="shared" si="100"/>
        <v>0</v>
      </c>
      <c r="AI287" s="11"/>
      <c r="AJ287" s="9">
        <f t="shared" si="96"/>
        <v>0</v>
      </c>
      <c r="AK287" s="11"/>
      <c r="AL287" s="9">
        <f t="shared" si="97"/>
        <v>0</v>
      </c>
      <c r="AM287" s="10"/>
      <c r="AN287" s="12">
        <f t="shared" si="98"/>
        <v>0</v>
      </c>
      <c r="AO287" s="13">
        <f t="shared" si="99"/>
        <v>0</v>
      </c>
    </row>
    <row r="288" spans="1:41" hidden="1" x14ac:dyDescent="0.25">
      <c r="A288" s="14" t="s">
        <v>271</v>
      </c>
      <c r="B288" s="15" t="s">
        <v>277</v>
      </c>
      <c r="C288" s="44" t="s">
        <v>15</v>
      </c>
      <c r="D288" s="56">
        <v>335</v>
      </c>
      <c r="E288" s="70">
        <v>0</v>
      </c>
      <c r="F288" s="9">
        <f t="shared" si="82"/>
        <v>0</v>
      </c>
      <c r="G288" s="69">
        <v>0</v>
      </c>
      <c r="H288" s="9">
        <f t="shared" si="83"/>
        <v>0</v>
      </c>
      <c r="I288" s="10"/>
      <c r="J288" s="9">
        <f t="shared" si="84"/>
        <v>0</v>
      </c>
      <c r="K288" s="11"/>
      <c r="L288" s="9">
        <f t="shared" si="85"/>
        <v>0</v>
      </c>
      <c r="M288" s="10"/>
      <c r="N288" s="9">
        <f t="shared" si="86"/>
        <v>0</v>
      </c>
      <c r="O288" s="10"/>
      <c r="P288" s="9">
        <f t="shared" si="87"/>
        <v>0</v>
      </c>
      <c r="Q288" s="10"/>
      <c r="R288" s="9">
        <f t="shared" si="88"/>
        <v>0</v>
      </c>
      <c r="S288" s="10"/>
      <c r="T288" s="9">
        <f t="shared" si="89"/>
        <v>0</v>
      </c>
      <c r="U288" s="11"/>
      <c r="V288" s="9">
        <f t="shared" si="90"/>
        <v>0</v>
      </c>
      <c r="W288" s="11"/>
      <c r="X288" s="9">
        <f t="shared" si="91"/>
        <v>0</v>
      </c>
      <c r="Y288" s="10"/>
      <c r="Z288" s="9">
        <f t="shared" si="92"/>
        <v>0</v>
      </c>
      <c r="AA288" s="11"/>
      <c r="AB288" s="9">
        <f t="shared" si="93"/>
        <v>0</v>
      </c>
      <c r="AC288" s="11"/>
      <c r="AD288" s="9">
        <f t="shared" si="94"/>
        <v>0</v>
      </c>
      <c r="AE288" s="11"/>
      <c r="AF288" s="9">
        <f t="shared" si="95"/>
        <v>0</v>
      </c>
      <c r="AG288" s="11"/>
      <c r="AH288" s="9">
        <f t="shared" si="100"/>
        <v>0</v>
      </c>
      <c r="AI288" s="11"/>
      <c r="AJ288" s="9">
        <f t="shared" si="96"/>
        <v>0</v>
      </c>
      <c r="AK288" s="11"/>
      <c r="AL288" s="9">
        <f t="shared" si="97"/>
        <v>0</v>
      </c>
      <c r="AM288" s="10"/>
      <c r="AN288" s="12">
        <f t="shared" si="98"/>
        <v>0</v>
      </c>
      <c r="AO288" s="13">
        <f t="shared" si="99"/>
        <v>0</v>
      </c>
    </row>
    <row r="289" spans="1:41" x14ac:dyDescent="0.25">
      <c r="A289" s="14" t="s">
        <v>271</v>
      </c>
      <c r="B289" s="15" t="s">
        <v>278</v>
      </c>
      <c r="C289" s="44" t="s">
        <v>15</v>
      </c>
      <c r="D289" s="56">
        <v>300</v>
      </c>
      <c r="E289" s="70">
        <v>0</v>
      </c>
      <c r="F289" s="9">
        <f t="shared" si="82"/>
        <v>0</v>
      </c>
      <c r="G289" s="69">
        <v>0</v>
      </c>
      <c r="H289" s="9">
        <f t="shared" si="83"/>
        <v>0</v>
      </c>
      <c r="I289" s="10"/>
      <c r="J289" s="9">
        <f t="shared" si="84"/>
        <v>0</v>
      </c>
      <c r="K289" s="11"/>
      <c r="L289" s="9">
        <f t="shared" si="85"/>
        <v>0</v>
      </c>
      <c r="M289" s="90">
        <v>1</v>
      </c>
      <c r="N289" s="9">
        <f t="shared" si="86"/>
        <v>348</v>
      </c>
      <c r="O289" s="10">
        <v>15</v>
      </c>
      <c r="P289" s="9">
        <f t="shared" si="87"/>
        <v>5220</v>
      </c>
      <c r="Q289" s="10"/>
      <c r="R289" s="9">
        <f t="shared" si="88"/>
        <v>0</v>
      </c>
      <c r="S289" s="10"/>
      <c r="T289" s="9">
        <f t="shared" si="89"/>
        <v>0</v>
      </c>
      <c r="U289" s="11"/>
      <c r="V289" s="9">
        <f t="shared" si="90"/>
        <v>0</v>
      </c>
      <c r="W289" s="11"/>
      <c r="X289" s="9">
        <f t="shared" si="91"/>
        <v>0</v>
      </c>
      <c r="Y289" s="10"/>
      <c r="Z289" s="9">
        <f t="shared" si="92"/>
        <v>0</v>
      </c>
      <c r="AA289" s="11"/>
      <c r="AB289" s="9">
        <f t="shared" si="93"/>
        <v>0</v>
      </c>
      <c r="AC289" s="11"/>
      <c r="AD289" s="9">
        <f t="shared" si="94"/>
        <v>0</v>
      </c>
      <c r="AE289" s="11"/>
      <c r="AF289" s="9">
        <f t="shared" si="95"/>
        <v>0</v>
      </c>
      <c r="AG289" s="11"/>
      <c r="AH289" s="9">
        <f t="shared" si="100"/>
        <v>0</v>
      </c>
      <c r="AI289" s="11"/>
      <c r="AJ289" s="9">
        <f t="shared" si="96"/>
        <v>0</v>
      </c>
      <c r="AK289" s="11"/>
      <c r="AL289" s="9">
        <f t="shared" si="97"/>
        <v>0</v>
      </c>
      <c r="AM289" s="10"/>
      <c r="AN289" s="12">
        <f t="shared" si="98"/>
        <v>0</v>
      </c>
      <c r="AO289" s="13">
        <f t="shared" si="99"/>
        <v>5568</v>
      </c>
    </row>
    <row r="290" spans="1:41" x14ac:dyDescent="0.25">
      <c r="A290" s="14" t="s">
        <v>271</v>
      </c>
      <c r="B290" s="15" t="s">
        <v>280</v>
      </c>
      <c r="C290" s="44" t="s">
        <v>15</v>
      </c>
      <c r="D290" s="56">
        <v>300</v>
      </c>
      <c r="E290" s="70">
        <v>0</v>
      </c>
      <c r="F290" s="9">
        <f t="shared" si="82"/>
        <v>0</v>
      </c>
      <c r="G290" s="69">
        <v>0</v>
      </c>
      <c r="H290" s="9">
        <f t="shared" si="83"/>
        <v>0</v>
      </c>
      <c r="I290" s="10"/>
      <c r="J290" s="9">
        <f t="shared" si="84"/>
        <v>0</v>
      </c>
      <c r="K290" s="11"/>
      <c r="L290" s="9">
        <f t="shared" si="85"/>
        <v>0</v>
      </c>
      <c r="M290" s="90">
        <v>6</v>
      </c>
      <c r="N290" s="9">
        <f t="shared" si="86"/>
        <v>2088</v>
      </c>
      <c r="O290" s="10">
        <v>11</v>
      </c>
      <c r="P290" s="9">
        <f t="shared" si="87"/>
        <v>3827.9999999999995</v>
      </c>
      <c r="Q290" s="10"/>
      <c r="R290" s="9">
        <f t="shared" si="88"/>
        <v>0</v>
      </c>
      <c r="S290" s="10"/>
      <c r="T290" s="9">
        <f t="shared" si="89"/>
        <v>0</v>
      </c>
      <c r="U290" s="11"/>
      <c r="V290" s="9">
        <f t="shared" si="90"/>
        <v>0</v>
      </c>
      <c r="W290" s="11"/>
      <c r="X290" s="9">
        <f t="shared" si="91"/>
        <v>0</v>
      </c>
      <c r="Y290" s="10"/>
      <c r="Z290" s="9">
        <f t="shared" si="92"/>
        <v>0</v>
      </c>
      <c r="AA290" s="11"/>
      <c r="AB290" s="9">
        <f t="shared" si="93"/>
        <v>0</v>
      </c>
      <c r="AC290" s="11"/>
      <c r="AD290" s="9">
        <f t="shared" si="94"/>
        <v>0</v>
      </c>
      <c r="AE290" s="11"/>
      <c r="AF290" s="9">
        <f t="shared" si="95"/>
        <v>0</v>
      </c>
      <c r="AG290" s="11"/>
      <c r="AH290" s="9">
        <f t="shared" si="100"/>
        <v>0</v>
      </c>
      <c r="AI290" s="11"/>
      <c r="AJ290" s="9">
        <f t="shared" si="96"/>
        <v>0</v>
      </c>
      <c r="AK290" s="11"/>
      <c r="AL290" s="9">
        <f t="shared" si="97"/>
        <v>0</v>
      </c>
      <c r="AM290" s="10"/>
      <c r="AN290" s="12">
        <f t="shared" si="98"/>
        <v>0</v>
      </c>
      <c r="AO290" s="13">
        <f t="shared" si="99"/>
        <v>5916</v>
      </c>
    </row>
    <row r="291" spans="1:41" x14ac:dyDescent="0.25">
      <c r="A291" s="14" t="s">
        <v>271</v>
      </c>
      <c r="B291" s="15" t="s">
        <v>279</v>
      </c>
      <c r="C291" s="44" t="s">
        <v>15</v>
      </c>
      <c r="D291" s="56">
        <v>300</v>
      </c>
      <c r="E291" s="70">
        <v>0</v>
      </c>
      <c r="F291" s="9">
        <f t="shared" si="82"/>
        <v>0</v>
      </c>
      <c r="G291" s="69">
        <v>0</v>
      </c>
      <c r="H291" s="9">
        <f t="shared" si="83"/>
        <v>0</v>
      </c>
      <c r="I291" s="10"/>
      <c r="J291" s="9">
        <f t="shared" si="84"/>
        <v>0</v>
      </c>
      <c r="K291" s="11"/>
      <c r="L291" s="9">
        <f t="shared" si="85"/>
        <v>0</v>
      </c>
      <c r="M291" s="90">
        <v>2</v>
      </c>
      <c r="N291" s="9">
        <f t="shared" si="86"/>
        <v>696</v>
      </c>
      <c r="O291" s="10">
        <v>11</v>
      </c>
      <c r="P291" s="9">
        <f t="shared" si="87"/>
        <v>3827.9999999999995</v>
      </c>
      <c r="Q291" s="10"/>
      <c r="R291" s="9">
        <f t="shared" si="88"/>
        <v>0</v>
      </c>
      <c r="S291" s="10"/>
      <c r="T291" s="9">
        <f t="shared" si="89"/>
        <v>0</v>
      </c>
      <c r="U291" s="11"/>
      <c r="V291" s="9">
        <f t="shared" si="90"/>
        <v>0</v>
      </c>
      <c r="W291" s="11"/>
      <c r="X291" s="9">
        <f t="shared" si="91"/>
        <v>0</v>
      </c>
      <c r="Y291" s="10"/>
      <c r="Z291" s="9">
        <f t="shared" si="92"/>
        <v>0</v>
      </c>
      <c r="AA291" s="11"/>
      <c r="AB291" s="9">
        <f t="shared" si="93"/>
        <v>0</v>
      </c>
      <c r="AC291" s="11"/>
      <c r="AD291" s="9">
        <f t="shared" si="94"/>
        <v>0</v>
      </c>
      <c r="AE291" s="11"/>
      <c r="AF291" s="9">
        <f t="shared" si="95"/>
        <v>0</v>
      </c>
      <c r="AG291" s="11"/>
      <c r="AH291" s="9">
        <f t="shared" si="100"/>
        <v>0</v>
      </c>
      <c r="AI291" s="11"/>
      <c r="AJ291" s="9">
        <f t="shared" si="96"/>
        <v>0</v>
      </c>
      <c r="AK291" s="11"/>
      <c r="AL291" s="9">
        <f t="shared" si="97"/>
        <v>0</v>
      </c>
      <c r="AM291" s="10"/>
      <c r="AN291" s="12">
        <f t="shared" si="98"/>
        <v>0</v>
      </c>
      <c r="AO291" s="13">
        <f t="shared" si="99"/>
        <v>4524</v>
      </c>
    </row>
    <row r="292" spans="1:41" x14ac:dyDescent="0.25">
      <c r="A292" s="14" t="s">
        <v>271</v>
      </c>
      <c r="B292" s="15" t="s">
        <v>281</v>
      </c>
      <c r="C292" s="44" t="s">
        <v>15</v>
      </c>
      <c r="D292" s="56">
        <v>300</v>
      </c>
      <c r="E292" s="70">
        <v>0</v>
      </c>
      <c r="F292" s="9">
        <f t="shared" si="82"/>
        <v>0</v>
      </c>
      <c r="G292" s="69">
        <v>0</v>
      </c>
      <c r="H292" s="9">
        <f t="shared" si="83"/>
        <v>0</v>
      </c>
      <c r="I292" s="10"/>
      <c r="J292" s="9">
        <f t="shared" si="84"/>
        <v>0</v>
      </c>
      <c r="K292" s="11"/>
      <c r="L292" s="9">
        <f t="shared" si="85"/>
        <v>0</v>
      </c>
      <c r="M292" s="90">
        <v>2</v>
      </c>
      <c r="N292" s="9">
        <f t="shared" si="86"/>
        <v>696</v>
      </c>
      <c r="O292" s="10"/>
      <c r="P292" s="9">
        <f t="shared" si="87"/>
        <v>0</v>
      </c>
      <c r="Q292" s="10"/>
      <c r="R292" s="9">
        <f t="shared" si="88"/>
        <v>0</v>
      </c>
      <c r="S292" s="10"/>
      <c r="T292" s="9">
        <f t="shared" si="89"/>
        <v>0</v>
      </c>
      <c r="U292" s="11"/>
      <c r="V292" s="9">
        <f t="shared" si="90"/>
        <v>0</v>
      </c>
      <c r="W292" s="11"/>
      <c r="X292" s="9">
        <f t="shared" si="91"/>
        <v>0</v>
      </c>
      <c r="Y292" s="10"/>
      <c r="Z292" s="9">
        <f t="shared" si="92"/>
        <v>0</v>
      </c>
      <c r="AA292" s="11"/>
      <c r="AB292" s="9">
        <f t="shared" si="93"/>
        <v>0</v>
      </c>
      <c r="AC292" s="11"/>
      <c r="AD292" s="9">
        <f t="shared" si="94"/>
        <v>0</v>
      </c>
      <c r="AE292" s="11"/>
      <c r="AF292" s="9">
        <f t="shared" si="95"/>
        <v>0</v>
      </c>
      <c r="AG292" s="11"/>
      <c r="AH292" s="9">
        <f t="shared" si="100"/>
        <v>0</v>
      </c>
      <c r="AI292" s="11"/>
      <c r="AJ292" s="9">
        <f t="shared" si="96"/>
        <v>0</v>
      </c>
      <c r="AK292" s="11"/>
      <c r="AL292" s="9">
        <f t="shared" si="97"/>
        <v>0</v>
      </c>
      <c r="AM292" s="10"/>
      <c r="AN292" s="12">
        <f t="shared" si="98"/>
        <v>0</v>
      </c>
      <c r="AO292" s="13">
        <f t="shared" si="99"/>
        <v>696</v>
      </c>
    </row>
    <row r="293" spans="1:41" hidden="1" x14ac:dyDescent="0.25">
      <c r="A293" s="14" t="s">
        <v>271</v>
      </c>
      <c r="B293" s="15" t="s">
        <v>282</v>
      </c>
      <c r="C293" s="44" t="s">
        <v>15</v>
      </c>
      <c r="D293" s="56">
        <v>335</v>
      </c>
      <c r="E293" s="70">
        <v>0</v>
      </c>
      <c r="F293" s="9">
        <f t="shared" si="82"/>
        <v>0</v>
      </c>
      <c r="G293" s="69">
        <v>0</v>
      </c>
      <c r="H293" s="9">
        <f t="shared" si="83"/>
        <v>0</v>
      </c>
      <c r="I293" s="10"/>
      <c r="J293" s="9">
        <f t="shared" si="84"/>
        <v>0</v>
      </c>
      <c r="K293" s="11"/>
      <c r="L293" s="9">
        <f t="shared" si="85"/>
        <v>0</v>
      </c>
      <c r="M293" s="11"/>
      <c r="N293" s="9">
        <f t="shared" si="86"/>
        <v>0</v>
      </c>
      <c r="O293" s="10">
        <v>5</v>
      </c>
      <c r="P293" s="9">
        <f t="shared" si="87"/>
        <v>1942.9999999999998</v>
      </c>
      <c r="Q293" s="10"/>
      <c r="R293" s="9">
        <f t="shared" si="88"/>
        <v>0</v>
      </c>
      <c r="S293" s="10"/>
      <c r="T293" s="9">
        <f t="shared" si="89"/>
        <v>0</v>
      </c>
      <c r="U293" s="11"/>
      <c r="V293" s="9">
        <f t="shared" si="90"/>
        <v>0</v>
      </c>
      <c r="W293" s="11"/>
      <c r="X293" s="9">
        <f t="shared" si="91"/>
        <v>0</v>
      </c>
      <c r="Y293" s="10"/>
      <c r="Z293" s="9">
        <f t="shared" si="92"/>
        <v>0</v>
      </c>
      <c r="AA293" s="11"/>
      <c r="AB293" s="9">
        <f t="shared" si="93"/>
        <v>0</v>
      </c>
      <c r="AC293" s="11"/>
      <c r="AD293" s="9">
        <f t="shared" si="94"/>
        <v>0</v>
      </c>
      <c r="AE293" s="11"/>
      <c r="AF293" s="9">
        <f t="shared" si="95"/>
        <v>0</v>
      </c>
      <c r="AG293" s="11"/>
      <c r="AH293" s="9">
        <f t="shared" si="100"/>
        <v>0</v>
      </c>
      <c r="AI293" s="11"/>
      <c r="AJ293" s="9">
        <f t="shared" si="96"/>
        <v>0</v>
      </c>
      <c r="AK293" s="11"/>
      <c r="AL293" s="9">
        <f t="shared" si="97"/>
        <v>0</v>
      </c>
      <c r="AM293" s="10"/>
      <c r="AN293" s="12">
        <f t="shared" si="98"/>
        <v>0</v>
      </c>
      <c r="AO293" s="13">
        <f t="shared" si="99"/>
        <v>1942.9999999999998</v>
      </c>
    </row>
    <row r="294" spans="1:41" hidden="1" x14ac:dyDescent="0.25">
      <c r="A294" s="14" t="s">
        <v>271</v>
      </c>
      <c r="B294" s="15" t="s">
        <v>283</v>
      </c>
      <c r="C294" s="44" t="s">
        <v>15</v>
      </c>
      <c r="D294" s="56">
        <v>335</v>
      </c>
      <c r="E294" s="70">
        <v>0</v>
      </c>
      <c r="F294" s="9">
        <f t="shared" si="82"/>
        <v>0</v>
      </c>
      <c r="G294" s="69">
        <v>0</v>
      </c>
      <c r="H294" s="9">
        <f t="shared" si="83"/>
        <v>0</v>
      </c>
      <c r="I294" s="10"/>
      <c r="J294" s="9">
        <f t="shared" si="84"/>
        <v>0</v>
      </c>
      <c r="K294" s="11"/>
      <c r="L294" s="9">
        <f t="shared" si="85"/>
        <v>0</v>
      </c>
      <c r="M294" s="10"/>
      <c r="N294" s="9">
        <f t="shared" si="86"/>
        <v>0</v>
      </c>
      <c r="O294" s="10"/>
      <c r="P294" s="9">
        <f t="shared" si="87"/>
        <v>0</v>
      </c>
      <c r="Q294" s="10"/>
      <c r="R294" s="9">
        <f t="shared" si="88"/>
        <v>0</v>
      </c>
      <c r="S294" s="10"/>
      <c r="T294" s="9">
        <f t="shared" si="89"/>
        <v>0</v>
      </c>
      <c r="U294" s="11"/>
      <c r="V294" s="9">
        <f t="shared" si="90"/>
        <v>0</v>
      </c>
      <c r="W294" s="11"/>
      <c r="X294" s="9">
        <f t="shared" si="91"/>
        <v>0</v>
      </c>
      <c r="Y294" s="10"/>
      <c r="Z294" s="9">
        <f t="shared" si="92"/>
        <v>0</v>
      </c>
      <c r="AA294" s="11"/>
      <c r="AB294" s="9">
        <f t="shared" si="93"/>
        <v>0</v>
      </c>
      <c r="AC294" s="11"/>
      <c r="AD294" s="9">
        <f t="shared" si="94"/>
        <v>0</v>
      </c>
      <c r="AE294" s="11"/>
      <c r="AF294" s="9">
        <f t="shared" si="95"/>
        <v>0</v>
      </c>
      <c r="AG294" s="11"/>
      <c r="AH294" s="9">
        <f t="shared" si="100"/>
        <v>0</v>
      </c>
      <c r="AI294" s="11"/>
      <c r="AJ294" s="9">
        <f t="shared" si="96"/>
        <v>0</v>
      </c>
      <c r="AK294" s="11"/>
      <c r="AL294" s="9">
        <f t="shared" si="97"/>
        <v>0</v>
      </c>
      <c r="AM294" s="10"/>
      <c r="AN294" s="12">
        <f t="shared" si="98"/>
        <v>0</v>
      </c>
      <c r="AO294" s="13">
        <f t="shared" si="99"/>
        <v>0</v>
      </c>
    </row>
    <row r="295" spans="1:41" hidden="1" x14ac:dyDescent="0.25">
      <c r="A295" s="14" t="s">
        <v>271</v>
      </c>
      <c r="B295" s="15" t="s">
        <v>567</v>
      </c>
      <c r="C295" s="44" t="s">
        <v>15</v>
      </c>
      <c r="D295" s="56">
        <v>335</v>
      </c>
      <c r="E295" s="70">
        <v>0</v>
      </c>
      <c r="F295" s="9"/>
      <c r="G295" s="69">
        <v>0</v>
      </c>
      <c r="H295" s="9"/>
      <c r="I295" s="10"/>
      <c r="J295" s="9"/>
      <c r="K295" s="11"/>
      <c r="L295" s="9"/>
      <c r="M295" s="10"/>
      <c r="N295" s="9">
        <f t="shared" si="86"/>
        <v>0</v>
      </c>
      <c r="O295" s="10"/>
      <c r="P295" s="9"/>
      <c r="Q295" s="10"/>
      <c r="R295" s="9"/>
      <c r="S295" s="10"/>
      <c r="T295" s="9"/>
      <c r="U295" s="11"/>
      <c r="V295" s="9"/>
      <c r="W295" s="11"/>
      <c r="X295" s="9"/>
      <c r="Y295" s="10"/>
      <c r="Z295" s="9"/>
      <c r="AA295" s="11"/>
      <c r="AB295" s="9"/>
      <c r="AC295" s="11"/>
      <c r="AD295" s="9"/>
      <c r="AE295" s="11"/>
      <c r="AF295" s="9"/>
      <c r="AG295" s="11"/>
      <c r="AH295" s="9"/>
      <c r="AI295" s="11"/>
      <c r="AJ295" s="9"/>
      <c r="AK295" s="11"/>
      <c r="AL295" s="9"/>
      <c r="AM295" s="10"/>
      <c r="AN295" s="12"/>
      <c r="AO295" s="13">
        <f t="shared" si="99"/>
        <v>0</v>
      </c>
    </row>
    <row r="296" spans="1:41" x14ac:dyDescent="0.25">
      <c r="A296" s="14" t="s">
        <v>271</v>
      </c>
      <c r="B296" s="15" t="s">
        <v>566</v>
      </c>
      <c r="C296" s="44" t="s">
        <v>15</v>
      </c>
      <c r="D296" s="56">
        <v>335</v>
      </c>
      <c r="E296" s="70">
        <v>0</v>
      </c>
      <c r="F296" s="9">
        <f t="shared" si="82"/>
        <v>0</v>
      </c>
      <c r="G296" s="69">
        <v>0</v>
      </c>
      <c r="H296" s="9">
        <f t="shared" si="83"/>
        <v>0</v>
      </c>
      <c r="I296" s="10"/>
      <c r="J296" s="9">
        <f t="shared" si="84"/>
        <v>0</v>
      </c>
      <c r="K296" s="11"/>
      <c r="L296" s="9">
        <f t="shared" si="85"/>
        <v>0</v>
      </c>
      <c r="M296" s="91">
        <v>2</v>
      </c>
      <c r="N296" s="9">
        <f t="shared" si="86"/>
        <v>777.19999999999993</v>
      </c>
      <c r="O296" s="10"/>
      <c r="P296" s="9">
        <f t="shared" si="87"/>
        <v>0</v>
      </c>
      <c r="Q296" s="10"/>
      <c r="R296" s="9">
        <f t="shared" si="88"/>
        <v>0</v>
      </c>
      <c r="S296" s="10"/>
      <c r="T296" s="9">
        <f t="shared" si="89"/>
        <v>0</v>
      </c>
      <c r="U296" s="11"/>
      <c r="V296" s="9">
        <f t="shared" si="90"/>
        <v>0</v>
      </c>
      <c r="W296" s="11"/>
      <c r="X296" s="9">
        <f t="shared" si="91"/>
        <v>0</v>
      </c>
      <c r="Y296" s="10"/>
      <c r="Z296" s="9">
        <f t="shared" si="92"/>
        <v>0</v>
      </c>
      <c r="AA296" s="11"/>
      <c r="AB296" s="9">
        <f t="shared" si="93"/>
        <v>0</v>
      </c>
      <c r="AC296" s="11"/>
      <c r="AD296" s="9">
        <f t="shared" si="94"/>
        <v>0</v>
      </c>
      <c r="AE296" s="11"/>
      <c r="AF296" s="9">
        <f t="shared" si="95"/>
        <v>0</v>
      </c>
      <c r="AG296" s="11"/>
      <c r="AH296" s="9">
        <f t="shared" si="100"/>
        <v>0</v>
      </c>
      <c r="AI296" s="11"/>
      <c r="AJ296" s="9">
        <f t="shared" si="96"/>
        <v>0</v>
      </c>
      <c r="AK296" s="11"/>
      <c r="AL296" s="9">
        <f t="shared" si="97"/>
        <v>0</v>
      </c>
      <c r="AM296" s="10"/>
      <c r="AN296" s="12">
        <f t="shared" si="98"/>
        <v>0</v>
      </c>
      <c r="AO296" s="13">
        <f t="shared" si="99"/>
        <v>777.19999999999993</v>
      </c>
    </row>
    <row r="297" spans="1:41" x14ac:dyDescent="0.25">
      <c r="A297" s="14" t="s">
        <v>271</v>
      </c>
      <c r="B297" s="15" t="s">
        <v>496</v>
      </c>
      <c r="C297" s="44" t="s">
        <v>15</v>
      </c>
      <c r="D297" s="56">
        <v>300</v>
      </c>
      <c r="E297" s="70">
        <v>0</v>
      </c>
      <c r="F297" s="9">
        <f t="shared" si="82"/>
        <v>0</v>
      </c>
      <c r="G297" s="69">
        <v>0</v>
      </c>
      <c r="H297" s="9">
        <f t="shared" si="83"/>
        <v>0</v>
      </c>
      <c r="I297" s="10"/>
      <c r="J297" s="9">
        <f t="shared" si="84"/>
        <v>0</v>
      </c>
      <c r="K297" s="11"/>
      <c r="L297" s="9">
        <f t="shared" si="85"/>
        <v>0</v>
      </c>
      <c r="M297" s="86">
        <v>2</v>
      </c>
      <c r="N297" s="9">
        <f t="shared" si="86"/>
        <v>696</v>
      </c>
      <c r="O297" s="10"/>
      <c r="P297" s="9">
        <f t="shared" si="87"/>
        <v>0</v>
      </c>
      <c r="Q297" s="10"/>
      <c r="R297" s="9">
        <f t="shared" si="88"/>
        <v>0</v>
      </c>
      <c r="S297" s="10"/>
      <c r="T297" s="9">
        <f t="shared" si="89"/>
        <v>0</v>
      </c>
      <c r="U297" s="11"/>
      <c r="V297" s="9">
        <f t="shared" si="90"/>
        <v>0</v>
      </c>
      <c r="W297" s="11"/>
      <c r="X297" s="9">
        <f t="shared" si="91"/>
        <v>0</v>
      </c>
      <c r="Y297" s="10"/>
      <c r="Z297" s="9">
        <f t="shared" si="92"/>
        <v>0</v>
      </c>
      <c r="AA297" s="11"/>
      <c r="AB297" s="9">
        <f t="shared" si="93"/>
        <v>0</v>
      </c>
      <c r="AC297" s="11"/>
      <c r="AD297" s="9">
        <f t="shared" si="94"/>
        <v>0</v>
      </c>
      <c r="AE297" s="11">
        <v>1</v>
      </c>
      <c r="AF297" s="9">
        <f t="shared" si="95"/>
        <v>348</v>
      </c>
      <c r="AG297" s="11"/>
      <c r="AH297" s="9">
        <f t="shared" si="100"/>
        <v>0</v>
      </c>
      <c r="AI297" s="11"/>
      <c r="AJ297" s="9">
        <f t="shared" si="96"/>
        <v>0</v>
      </c>
      <c r="AK297" s="11"/>
      <c r="AL297" s="9">
        <f t="shared" si="97"/>
        <v>0</v>
      </c>
      <c r="AM297" s="10"/>
      <c r="AN297" s="12">
        <f t="shared" si="98"/>
        <v>0</v>
      </c>
      <c r="AO297" s="13">
        <f t="shared" si="99"/>
        <v>1044</v>
      </c>
    </row>
    <row r="298" spans="1:41" x14ac:dyDescent="0.25">
      <c r="A298" s="14" t="s">
        <v>271</v>
      </c>
      <c r="B298" s="15" t="s">
        <v>497</v>
      </c>
      <c r="C298" s="44" t="s">
        <v>15</v>
      </c>
      <c r="D298" s="56">
        <v>300</v>
      </c>
      <c r="E298" s="70">
        <v>0</v>
      </c>
      <c r="F298" s="9">
        <f t="shared" si="82"/>
        <v>0</v>
      </c>
      <c r="G298" s="69">
        <v>0</v>
      </c>
      <c r="H298" s="9">
        <f t="shared" si="83"/>
        <v>0</v>
      </c>
      <c r="I298" s="10"/>
      <c r="J298" s="9">
        <f t="shared" si="84"/>
        <v>0</v>
      </c>
      <c r="K298" s="11"/>
      <c r="L298" s="9">
        <f t="shared" si="85"/>
        <v>0</v>
      </c>
      <c r="M298" s="86">
        <v>1</v>
      </c>
      <c r="N298" s="9">
        <f t="shared" si="86"/>
        <v>348</v>
      </c>
      <c r="O298" s="10"/>
      <c r="P298" s="9">
        <f t="shared" si="87"/>
        <v>0</v>
      </c>
      <c r="Q298" s="10"/>
      <c r="R298" s="9">
        <f t="shared" si="88"/>
        <v>0</v>
      </c>
      <c r="S298" s="10"/>
      <c r="T298" s="9">
        <f t="shared" si="89"/>
        <v>0</v>
      </c>
      <c r="U298" s="11"/>
      <c r="V298" s="9">
        <f t="shared" si="90"/>
        <v>0</v>
      </c>
      <c r="W298" s="11"/>
      <c r="X298" s="9">
        <f t="shared" si="91"/>
        <v>0</v>
      </c>
      <c r="Y298" s="10"/>
      <c r="Z298" s="9">
        <f t="shared" si="92"/>
        <v>0</v>
      </c>
      <c r="AA298" s="11"/>
      <c r="AB298" s="9">
        <f t="shared" si="93"/>
        <v>0</v>
      </c>
      <c r="AC298" s="11"/>
      <c r="AD298" s="9">
        <f t="shared" si="94"/>
        <v>0</v>
      </c>
      <c r="AE298" s="11">
        <v>2</v>
      </c>
      <c r="AF298" s="9">
        <f t="shared" si="95"/>
        <v>696</v>
      </c>
      <c r="AG298" s="11"/>
      <c r="AH298" s="9">
        <f t="shared" si="100"/>
        <v>0</v>
      </c>
      <c r="AI298" s="11"/>
      <c r="AJ298" s="9">
        <f t="shared" si="96"/>
        <v>0</v>
      </c>
      <c r="AK298" s="11"/>
      <c r="AL298" s="9">
        <f t="shared" si="97"/>
        <v>0</v>
      </c>
      <c r="AM298" s="10"/>
      <c r="AN298" s="12">
        <f t="shared" si="98"/>
        <v>0</v>
      </c>
      <c r="AO298" s="13">
        <f t="shared" si="99"/>
        <v>1044</v>
      </c>
    </row>
    <row r="299" spans="1:41" x14ac:dyDescent="0.25">
      <c r="A299" s="14" t="s">
        <v>271</v>
      </c>
      <c r="B299" s="15" t="s">
        <v>498</v>
      </c>
      <c r="C299" s="44" t="s">
        <v>15</v>
      </c>
      <c r="D299" s="56">
        <v>300</v>
      </c>
      <c r="E299" s="70">
        <v>0</v>
      </c>
      <c r="F299" s="9">
        <f t="shared" si="82"/>
        <v>0</v>
      </c>
      <c r="G299" s="69">
        <v>0</v>
      </c>
      <c r="H299" s="9">
        <f t="shared" si="83"/>
        <v>0</v>
      </c>
      <c r="I299" s="10"/>
      <c r="J299" s="9">
        <f t="shared" si="84"/>
        <v>0</v>
      </c>
      <c r="K299" s="11"/>
      <c r="L299" s="9">
        <f t="shared" si="85"/>
        <v>0</v>
      </c>
      <c r="M299" s="86">
        <v>2</v>
      </c>
      <c r="N299" s="9">
        <f t="shared" si="86"/>
        <v>696</v>
      </c>
      <c r="O299" s="10"/>
      <c r="P299" s="9">
        <f t="shared" si="87"/>
        <v>0</v>
      </c>
      <c r="Q299" s="10"/>
      <c r="R299" s="9">
        <f t="shared" si="88"/>
        <v>0</v>
      </c>
      <c r="S299" s="10"/>
      <c r="T299" s="9">
        <f t="shared" si="89"/>
        <v>0</v>
      </c>
      <c r="U299" s="11"/>
      <c r="V299" s="9">
        <f t="shared" si="90"/>
        <v>0</v>
      </c>
      <c r="W299" s="11"/>
      <c r="X299" s="9">
        <f t="shared" si="91"/>
        <v>0</v>
      </c>
      <c r="Y299" s="10"/>
      <c r="Z299" s="9">
        <f t="shared" si="92"/>
        <v>0</v>
      </c>
      <c r="AA299" s="11"/>
      <c r="AB299" s="9">
        <f t="shared" si="93"/>
        <v>0</v>
      </c>
      <c r="AC299" s="11"/>
      <c r="AD299" s="9">
        <f t="shared" si="94"/>
        <v>0</v>
      </c>
      <c r="AE299" s="11">
        <v>2</v>
      </c>
      <c r="AF299" s="9">
        <f t="shared" si="95"/>
        <v>696</v>
      </c>
      <c r="AG299" s="11"/>
      <c r="AH299" s="9">
        <f t="shared" si="100"/>
        <v>0</v>
      </c>
      <c r="AI299" s="11"/>
      <c r="AJ299" s="9">
        <f t="shared" si="96"/>
        <v>0</v>
      </c>
      <c r="AK299" s="11"/>
      <c r="AL299" s="9">
        <f t="shared" si="97"/>
        <v>0</v>
      </c>
      <c r="AM299" s="10"/>
      <c r="AN299" s="12">
        <f t="shared" si="98"/>
        <v>0</v>
      </c>
      <c r="AO299" s="13">
        <f t="shared" si="99"/>
        <v>1392</v>
      </c>
    </row>
    <row r="300" spans="1:41" hidden="1" x14ac:dyDescent="0.25">
      <c r="A300" s="14" t="s">
        <v>271</v>
      </c>
      <c r="B300" s="15" t="s">
        <v>499</v>
      </c>
      <c r="C300" s="44" t="s">
        <v>15</v>
      </c>
      <c r="D300" s="56">
        <v>300</v>
      </c>
      <c r="E300" s="70">
        <v>0</v>
      </c>
      <c r="F300" s="9">
        <f t="shared" si="82"/>
        <v>0</v>
      </c>
      <c r="G300" s="69">
        <v>0</v>
      </c>
      <c r="H300" s="9">
        <f t="shared" si="83"/>
        <v>0</v>
      </c>
      <c r="I300" s="10"/>
      <c r="J300" s="9">
        <f t="shared" si="84"/>
        <v>0</v>
      </c>
      <c r="K300" s="11"/>
      <c r="L300" s="9">
        <f t="shared" si="85"/>
        <v>0</v>
      </c>
      <c r="M300" s="10"/>
      <c r="N300" s="9">
        <f t="shared" si="86"/>
        <v>0</v>
      </c>
      <c r="O300" s="10"/>
      <c r="P300" s="9">
        <f t="shared" si="87"/>
        <v>0</v>
      </c>
      <c r="Q300" s="10"/>
      <c r="R300" s="9">
        <f t="shared" si="88"/>
        <v>0</v>
      </c>
      <c r="S300" s="10"/>
      <c r="T300" s="9">
        <f t="shared" si="89"/>
        <v>0</v>
      </c>
      <c r="U300" s="11"/>
      <c r="V300" s="9">
        <f t="shared" si="90"/>
        <v>0</v>
      </c>
      <c r="W300" s="11"/>
      <c r="X300" s="9">
        <f t="shared" si="91"/>
        <v>0</v>
      </c>
      <c r="Y300" s="10"/>
      <c r="Z300" s="9">
        <f t="shared" si="92"/>
        <v>0</v>
      </c>
      <c r="AA300" s="11"/>
      <c r="AB300" s="9">
        <f t="shared" si="93"/>
        <v>0</v>
      </c>
      <c r="AC300" s="11"/>
      <c r="AD300" s="9">
        <f t="shared" si="94"/>
        <v>0</v>
      </c>
      <c r="AE300" s="11"/>
      <c r="AF300" s="9">
        <f t="shared" si="95"/>
        <v>0</v>
      </c>
      <c r="AG300" s="11"/>
      <c r="AH300" s="9">
        <f t="shared" si="100"/>
        <v>0</v>
      </c>
      <c r="AI300" s="11"/>
      <c r="AJ300" s="9">
        <f t="shared" si="96"/>
        <v>0</v>
      </c>
      <c r="AK300" s="11"/>
      <c r="AL300" s="9">
        <f t="shared" si="97"/>
        <v>0</v>
      </c>
      <c r="AM300" s="10"/>
      <c r="AN300" s="12">
        <f t="shared" si="98"/>
        <v>0</v>
      </c>
      <c r="AO300" s="13">
        <f t="shared" si="99"/>
        <v>0</v>
      </c>
    </row>
    <row r="301" spans="1:41" hidden="1" x14ac:dyDescent="0.25">
      <c r="A301" s="14" t="s">
        <v>271</v>
      </c>
      <c r="B301" s="15" t="s">
        <v>500</v>
      </c>
      <c r="C301" s="44" t="s">
        <v>15</v>
      </c>
      <c r="D301" s="56">
        <v>325</v>
      </c>
      <c r="E301" s="70">
        <v>0</v>
      </c>
      <c r="F301" s="9">
        <f t="shared" si="82"/>
        <v>0</v>
      </c>
      <c r="G301" s="69">
        <v>0</v>
      </c>
      <c r="H301" s="9">
        <f t="shared" si="83"/>
        <v>0</v>
      </c>
      <c r="I301" s="10"/>
      <c r="J301" s="9">
        <f t="shared" si="84"/>
        <v>0</v>
      </c>
      <c r="K301" s="11"/>
      <c r="L301" s="9">
        <f t="shared" si="85"/>
        <v>0</v>
      </c>
      <c r="M301" s="10"/>
      <c r="N301" s="9">
        <f t="shared" si="86"/>
        <v>0</v>
      </c>
      <c r="O301" s="10"/>
      <c r="P301" s="9">
        <f t="shared" si="87"/>
        <v>0</v>
      </c>
      <c r="Q301" s="10"/>
      <c r="R301" s="9">
        <f t="shared" si="88"/>
        <v>0</v>
      </c>
      <c r="S301" s="10"/>
      <c r="T301" s="9">
        <f t="shared" si="89"/>
        <v>0</v>
      </c>
      <c r="U301" s="11"/>
      <c r="V301" s="9">
        <f t="shared" si="90"/>
        <v>0</v>
      </c>
      <c r="W301" s="11"/>
      <c r="X301" s="9">
        <f t="shared" si="91"/>
        <v>0</v>
      </c>
      <c r="Y301" s="10"/>
      <c r="Z301" s="9">
        <f t="shared" si="92"/>
        <v>0</v>
      </c>
      <c r="AA301" s="11"/>
      <c r="AB301" s="9">
        <f t="shared" si="93"/>
        <v>0</v>
      </c>
      <c r="AC301" s="11"/>
      <c r="AD301" s="9">
        <f t="shared" si="94"/>
        <v>0</v>
      </c>
      <c r="AE301" s="11"/>
      <c r="AF301" s="9">
        <f t="shared" si="95"/>
        <v>0</v>
      </c>
      <c r="AG301" s="11"/>
      <c r="AH301" s="9">
        <f t="shared" si="100"/>
        <v>0</v>
      </c>
      <c r="AI301" s="11"/>
      <c r="AJ301" s="9">
        <f t="shared" si="96"/>
        <v>0</v>
      </c>
      <c r="AK301" s="11"/>
      <c r="AL301" s="9">
        <f t="shared" si="97"/>
        <v>0</v>
      </c>
      <c r="AM301" s="10"/>
      <c r="AN301" s="12">
        <f t="shared" si="98"/>
        <v>0</v>
      </c>
      <c r="AO301" s="13">
        <f t="shared" si="99"/>
        <v>0</v>
      </c>
    </row>
    <row r="302" spans="1:41" hidden="1" x14ac:dyDescent="0.25">
      <c r="A302" s="14" t="s">
        <v>271</v>
      </c>
      <c r="B302" s="15" t="s">
        <v>568</v>
      </c>
      <c r="C302" s="44" t="s">
        <v>15</v>
      </c>
      <c r="D302" s="56">
        <v>326</v>
      </c>
      <c r="E302" s="70">
        <v>0</v>
      </c>
      <c r="F302" s="9"/>
      <c r="G302" s="69">
        <v>0</v>
      </c>
      <c r="H302" s="9"/>
      <c r="I302" s="10"/>
      <c r="J302" s="9"/>
      <c r="K302" s="11"/>
      <c r="L302" s="9">
        <f t="shared" si="85"/>
        <v>0</v>
      </c>
      <c r="M302" s="10"/>
      <c r="N302" s="9">
        <f t="shared" si="86"/>
        <v>0</v>
      </c>
      <c r="O302" s="10"/>
      <c r="P302" s="9">
        <f t="shared" si="87"/>
        <v>0</v>
      </c>
      <c r="Q302" s="10"/>
      <c r="R302" s="9"/>
      <c r="S302" s="10"/>
      <c r="T302" s="9"/>
      <c r="U302" s="11"/>
      <c r="V302" s="9"/>
      <c r="W302" s="11"/>
      <c r="X302" s="9"/>
      <c r="Y302" s="10"/>
      <c r="Z302" s="9"/>
      <c r="AA302" s="11"/>
      <c r="AB302" s="9"/>
      <c r="AC302" s="11"/>
      <c r="AD302" s="9"/>
      <c r="AE302" s="11"/>
      <c r="AF302" s="9"/>
      <c r="AG302" s="11"/>
      <c r="AH302" s="9"/>
      <c r="AI302" s="11"/>
      <c r="AJ302" s="9"/>
      <c r="AK302" s="11"/>
      <c r="AL302" s="9"/>
      <c r="AM302" s="10"/>
      <c r="AN302" s="12"/>
      <c r="AO302" s="13">
        <f t="shared" si="99"/>
        <v>0</v>
      </c>
    </row>
    <row r="303" spans="1:41" hidden="1" x14ac:dyDescent="0.25">
      <c r="A303" s="14" t="s">
        <v>271</v>
      </c>
      <c r="B303" s="15" t="s">
        <v>569</v>
      </c>
      <c r="C303" s="44" t="s">
        <v>15</v>
      </c>
      <c r="D303" s="56">
        <v>327</v>
      </c>
      <c r="E303" s="70">
        <v>0</v>
      </c>
      <c r="F303" s="9"/>
      <c r="G303" s="69">
        <v>0</v>
      </c>
      <c r="H303" s="9"/>
      <c r="I303" s="10"/>
      <c r="J303" s="9"/>
      <c r="K303" s="11"/>
      <c r="L303" s="9">
        <f t="shared" si="85"/>
        <v>0</v>
      </c>
      <c r="M303" s="10"/>
      <c r="N303" s="9">
        <f t="shared" si="86"/>
        <v>0</v>
      </c>
      <c r="O303" s="10"/>
      <c r="P303" s="9">
        <f t="shared" si="87"/>
        <v>0</v>
      </c>
      <c r="Q303" s="10"/>
      <c r="R303" s="9"/>
      <c r="S303" s="10"/>
      <c r="T303" s="9"/>
      <c r="U303" s="11"/>
      <c r="V303" s="9"/>
      <c r="W303" s="11"/>
      <c r="X303" s="9"/>
      <c r="Y303" s="10"/>
      <c r="Z303" s="9"/>
      <c r="AA303" s="11"/>
      <c r="AB303" s="9"/>
      <c r="AC303" s="11"/>
      <c r="AD303" s="9"/>
      <c r="AE303" s="11"/>
      <c r="AF303" s="9"/>
      <c r="AG303" s="11"/>
      <c r="AH303" s="9"/>
      <c r="AI303" s="11"/>
      <c r="AJ303" s="9"/>
      <c r="AK303" s="11"/>
      <c r="AL303" s="9"/>
      <c r="AM303" s="10"/>
      <c r="AN303" s="12"/>
      <c r="AO303" s="13">
        <f t="shared" si="99"/>
        <v>0</v>
      </c>
    </row>
    <row r="304" spans="1:41" hidden="1" x14ac:dyDescent="0.25">
      <c r="A304" s="14" t="s">
        <v>271</v>
      </c>
      <c r="B304" s="15" t="s">
        <v>501</v>
      </c>
      <c r="C304" s="44" t="s">
        <v>15</v>
      </c>
      <c r="D304" s="56">
        <v>325</v>
      </c>
      <c r="E304" s="70">
        <v>0</v>
      </c>
      <c r="F304" s="9">
        <f t="shared" si="82"/>
        <v>0</v>
      </c>
      <c r="G304" s="69">
        <v>0</v>
      </c>
      <c r="H304" s="9">
        <f t="shared" si="83"/>
        <v>0</v>
      </c>
      <c r="I304" s="10"/>
      <c r="J304" s="9">
        <f t="shared" si="84"/>
        <v>0</v>
      </c>
      <c r="K304" s="11"/>
      <c r="L304" s="9">
        <f t="shared" si="85"/>
        <v>0</v>
      </c>
      <c r="M304" s="10"/>
      <c r="N304" s="9">
        <f t="shared" si="86"/>
        <v>0</v>
      </c>
      <c r="O304" s="10"/>
      <c r="P304" s="9">
        <f t="shared" si="87"/>
        <v>0</v>
      </c>
      <c r="Q304" s="10"/>
      <c r="R304" s="9">
        <f t="shared" si="88"/>
        <v>0</v>
      </c>
      <c r="S304" s="10"/>
      <c r="T304" s="9">
        <f t="shared" si="89"/>
        <v>0</v>
      </c>
      <c r="U304" s="11"/>
      <c r="V304" s="9">
        <f t="shared" si="90"/>
        <v>0</v>
      </c>
      <c r="W304" s="11"/>
      <c r="X304" s="9">
        <f t="shared" si="91"/>
        <v>0</v>
      </c>
      <c r="Y304" s="10"/>
      <c r="Z304" s="9">
        <f t="shared" si="92"/>
        <v>0</v>
      </c>
      <c r="AA304" s="11"/>
      <c r="AB304" s="9">
        <f t="shared" si="93"/>
        <v>0</v>
      </c>
      <c r="AC304" s="11"/>
      <c r="AD304" s="9">
        <f t="shared" si="94"/>
        <v>0</v>
      </c>
      <c r="AE304" s="11"/>
      <c r="AF304" s="9">
        <f t="shared" si="95"/>
        <v>0</v>
      </c>
      <c r="AG304" s="11"/>
      <c r="AH304" s="9">
        <f t="shared" si="100"/>
        <v>0</v>
      </c>
      <c r="AI304" s="11"/>
      <c r="AJ304" s="9">
        <f t="shared" si="96"/>
        <v>0</v>
      </c>
      <c r="AK304" s="11"/>
      <c r="AL304" s="9">
        <f t="shared" si="97"/>
        <v>0</v>
      </c>
      <c r="AM304" s="10"/>
      <c r="AN304" s="12">
        <f t="shared" si="98"/>
        <v>0</v>
      </c>
      <c r="AO304" s="13">
        <f t="shared" si="99"/>
        <v>0</v>
      </c>
    </row>
    <row r="305" spans="1:41" hidden="1" x14ac:dyDescent="0.25">
      <c r="A305" s="14" t="s">
        <v>271</v>
      </c>
      <c r="B305" s="15" t="s">
        <v>431</v>
      </c>
      <c r="C305" s="44" t="s">
        <v>15</v>
      </c>
      <c r="D305" s="56">
        <v>155</v>
      </c>
      <c r="E305" s="70">
        <v>0</v>
      </c>
      <c r="F305" s="9">
        <f t="shared" si="82"/>
        <v>0</v>
      </c>
      <c r="G305" s="69">
        <v>0</v>
      </c>
      <c r="H305" s="9">
        <f t="shared" si="83"/>
        <v>0</v>
      </c>
      <c r="I305" s="10"/>
      <c r="J305" s="9">
        <f t="shared" si="84"/>
        <v>0</v>
      </c>
      <c r="K305" s="11"/>
      <c r="L305" s="9">
        <f t="shared" si="85"/>
        <v>0</v>
      </c>
      <c r="M305" s="10"/>
      <c r="N305" s="9">
        <f t="shared" si="86"/>
        <v>0</v>
      </c>
      <c r="O305" s="10"/>
      <c r="P305" s="9">
        <f t="shared" si="87"/>
        <v>0</v>
      </c>
      <c r="Q305" s="10"/>
      <c r="R305" s="9">
        <f t="shared" si="88"/>
        <v>0</v>
      </c>
      <c r="S305" s="10"/>
      <c r="T305" s="9">
        <f t="shared" si="89"/>
        <v>0</v>
      </c>
      <c r="U305" s="11"/>
      <c r="V305" s="9">
        <f t="shared" si="90"/>
        <v>0</v>
      </c>
      <c r="W305" s="11"/>
      <c r="X305" s="9">
        <f t="shared" si="91"/>
        <v>0</v>
      </c>
      <c r="Y305" s="10"/>
      <c r="Z305" s="9">
        <f t="shared" si="92"/>
        <v>0</v>
      </c>
      <c r="AA305" s="11"/>
      <c r="AB305" s="9">
        <f t="shared" si="93"/>
        <v>0</v>
      </c>
      <c r="AC305" s="11"/>
      <c r="AD305" s="9">
        <f t="shared" si="94"/>
        <v>0</v>
      </c>
      <c r="AE305" s="11"/>
      <c r="AF305" s="9">
        <f t="shared" si="95"/>
        <v>0</v>
      </c>
      <c r="AG305" s="11"/>
      <c r="AH305" s="9">
        <f t="shared" si="100"/>
        <v>0</v>
      </c>
      <c r="AI305" s="11"/>
      <c r="AJ305" s="9">
        <f t="shared" si="96"/>
        <v>0</v>
      </c>
      <c r="AK305" s="11"/>
      <c r="AL305" s="9">
        <f t="shared" si="97"/>
        <v>0</v>
      </c>
      <c r="AM305" s="10"/>
      <c r="AN305" s="12">
        <f t="shared" si="98"/>
        <v>0</v>
      </c>
      <c r="AO305" s="13">
        <f t="shared" si="99"/>
        <v>0</v>
      </c>
    </row>
    <row r="306" spans="1:41" hidden="1" x14ac:dyDescent="0.25">
      <c r="A306" s="14" t="s">
        <v>271</v>
      </c>
      <c r="B306" s="15" t="s">
        <v>432</v>
      </c>
      <c r="C306" s="48" t="s">
        <v>15</v>
      </c>
      <c r="D306" s="60">
        <v>120</v>
      </c>
      <c r="E306" s="70">
        <v>0</v>
      </c>
      <c r="F306" s="9">
        <f t="shared" si="82"/>
        <v>0</v>
      </c>
      <c r="G306" s="69">
        <v>0</v>
      </c>
      <c r="H306" s="9">
        <f t="shared" si="83"/>
        <v>0</v>
      </c>
      <c r="I306" s="10"/>
      <c r="J306" s="9">
        <f t="shared" si="84"/>
        <v>0</v>
      </c>
      <c r="K306" s="11"/>
      <c r="L306" s="9">
        <f t="shared" si="85"/>
        <v>0</v>
      </c>
      <c r="M306" s="10"/>
      <c r="N306" s="9">
        <f t="shared" si="86"/>
        <v>0</v>
      </c>
      <c r="O306" s="10"/>
      <c r="P306" s="9">
        <f t="shared" si="87"/>
        <v>0</v>
      </c>
      <c r="Q306" s="10"/>
      <c r="R306" s="9">
        <f t="shared" si="88"/>
        <v>0</v>
      </c>
      <c r="S306" s="10"/>
      <c r="T306" s="9">
        <f t="shared" si="89"/>
        <v>0</v>
      </c>
      <c r="U306" s="11"/>
      <c r="V306" s="9">
        <f t="shared" si="90"/>
        <v>0</v>
      </c>
      <c r="W306" s="11"/>
      <c r="X306" s="9">
        <f t="shared" si="91"/>
        <v>0</v>
      </c>
      <c r="Y306" s="10"/>
      <c r="Z306" s="9">
        <f t="shared" si="92"/>
        <v>0</v>
      </c>
      <c r="AA306" s="11"/>
      <c r="AB306" s="9">
        <f t="shared" si="93"/>
        <v>0</v>
      </c>
      <c r="AC306" s="11"/>
      <c r="AD306" s="9">
        <f t="shared" si="94"/>
        <v>0</v>
      </c>
      <c r="AE306" s="11"/>
      <c r="AF306" s="9">
        <f t="shared" si="95"/>
        <v>0</v>
      </c>
      <c r="AG306" s="11"/>
      <c r="AH306" s="9">
        <f t="shared" si="100"/>
        <v>0</v>
      </c>
      <c r="AI306" s="11"/>
      <c r="AJ306" s="9">
        <f t="shared" si="96"/>
        <v>0</v>
      </c>
      <c r="AK306" s="11"/>
      <c r="AL306" s="9">
        <f t="shared" si="97"/>
        <v>0</v>
      </c>
      <c r="AM306" s="10"/>
      <c r="AN306" s="12">
        <f t="shared" si="98"/>
        <v>0</v>
      </c>
      <c r="AO306" s="13">
        <f t="shared" si="99"/>
        <v>0</v>
      </c>
    </row>
    <row r="307" spans="1:41" hidden="1" x14ac:dyDescent="0.25">
      <c r="A307" s="14" t="s">
        <v>271</v>
      </c>
      <c r="B307" s="15" t="s">
        <v>491</v>
      </c>
      <c r="C307" s="48" t="s">
        <v>15</v>
      </c>
      <c r="D307" s="60">
        <v>120</v>
      </c>
      <c r="E307" s="70">
        <v>0</v>
      </c>
      <c r="F307" s="9">
        <f t="shared" si="82"/>
        <v>0</v>
      </c>
      <c r="G307" s="69">
        <v>0</v>
      </c>
      <c r="H307" s="9">
        <f t="shared" si="83"/>
        <v>0</v>
      </c>
      <c r="I307" s="10"/>
      <c r="J307" s="9">
        <f t="shared" si="84"/>
        <v>0</v>
      </c>
      <c r="K307" s="11"/>
      <c r="L307" s="9">
        <f t="shared" si="85"/>
        <v>0</v>
      </c>
      <c r="M307" s="10"/>
      <c r="N307" s="9">
        <f t="shared" si="86"/>
        <v>0</v>
      </c>
      <c r="O307" s="10"/>
      <c r="P307" s="9">
        <f t="shared" si="87"/>
        <v>0</v>
      </c>
      <c r="Q307" s="10"/>
      <c r="R307" s="9">
        <f t="shared" si="88"/>
        <v>0</v>
      </c>
      <c r="S307" s="10"/>
      <c r="T307" s="9">
        <f t="shared" si="89"/>
        <v>0</v>
      </c>
      <c r="U307" s="11"/>
      <c r="V307" s="9">
        <f t="shared" si="90"/>
        <v>0</v>
      </c>
      <c r="W307" s="11"/>
      <c r="X307" s="9">
        <f t="shared" si="91"/>
        <v>0</v>
      </c>
      <c r="Y307" s="10"/>
      <c r="Z307" s="9">
        <f t="shared" si="92"/>
        <v>0</v>
      </c>
      <c r="AA307" s="11"/>
      <c r="AB307" s="9">
        <f t="shared" si="93"/>
        <v>0</v>
      </c>
      <c r="AC307" s="11"/>
      <c r="AD307" s="9">
        <f t="shared" si="94"/>
        <v>0</v>
      </c>
      <c r="AE307" s="11"/>
      <c r="AF307" s="9">
        <f t="shared" si="95"/>
        <v>0</v>
      </c>
      <c r="AG307" s="11"/>
      <c r="AH307" s="9">
        <f t="shared" si="100"/>
        <v>0</v>
      </c>
      <c r="AI307" s="11"/>
      <c r="AJ307" s="9">
        <f t="shared" si="96"/>
        <v>0</v>
      </c>
      <c r="AK307" s="11"/>
      <c r="AL307" s="9">
        <f t="shared" si="97"/>
        <v>0</v>
      </c>
      <c r="AM307" s="10"/>
      <c r="AN307" s="12">
        <f t="shared" si="98"/>
        <v>0</v>
      </c>
      <c r="AO307" s="13">
        <f t="shared" si="99"/>
        <v>0</v>
      </c>
    </row>
    <row r="308" spans="1:41" hidden="1" x14ac:dyDescent="0.25">
      <c r="A308" s="14" t="s">
        <v>271</v>
      </c>
      <c r="B308" s="15" t="s">
        <v>284</v>
      </c>
      <c r="C308" s="48" t="s">
        <v>15</v>
      </c>
      <c r="D308" s="60">
        <v>120</v>
      </c>
      <c r="E308" s="70">
        <v>0</v>
      </c>
      <c r="F308" s="9">
        <f t="shared" si="82"/>
        <v>0</v>
      </c>
      <c r="G308" s="69">
        <v>0</v>
      </c>
      <c r="H308" s="9">
        <f t="shared" si="83"/>
        <v>0</v>
      </c>
      <c r="I308" s="10"/>
      <c r="J308" s="9">
        <f t="shared" si="84"/>
        <v>0</v>
      </c>
      <c r="K308" s="11"/>
      <c r="L308" s="9">
        <f t="shared" si="85"/>
        <v>0</v>
      </c>
      <c r="M308" s="10"/>
      <c r="N308" s="9">
        <f t="shared" si="86"/>
        <v>0</v>
      </c>
      <c r="O308" s="10"/>
      <c r="P308" s="9">
        <f t="shared" si="87"/>
        <v>0</v>
      </c>
      <c r="Q308" s="10"/>
      <c r="R308" s="9">
        <f t="shared" si="88"/>
        <v>0</v>
      </c>
      <c r="S308" s="10"/>
      <c r="T308" s="9">
        <f t="shared" si="89"/>
        <v>0</v>
      </c>
      <c r="U308" s="11"/>
      <c r="V308" s="9">
        <f t="shared" si="90"/>
        <v>0</v>
      </c>
      <c r="W308" s="11"/>
      <c r="X308" s="9">
        <f t="shared" si="91"/>
        <v>0</v>
      </c>
      <c r="Y308" s="10"/>
      <c r="Z308" s="9">
        <f t="shared" si="92"/>
        <v>0</v>
      </c>
      <c r="AA308" s="11"/>
      <c r="AB308" s="9">
        <f t="shared" si="93"/>
        <v>0</v>
      </c>
      <c r="AC308" s="11"/>
      <c r="AD308" s="9">
        <f t="shared" si="94"/>
        <v>0</v>
      </c>
      <c r="AE308" s="11"/>
      <c r="AF308" s="9">
        <f t="shared" si="95"/>
        <v>0</v>
      </c>
      <c r="AG308" s="11"/>
      <c r="AH308" s="9">
        <f t="shared" si="100"/>
        <v>0</v>
      </c>
      <c r="AI308" s="11"/>
      <c r="AJ308" s="9">
        <f t="shared" si="96"/>
        <v>0</v>
      </c>
      <c r="AK308" s="11"/>
      <c r="AL308" s="9">
        <f t="shared" si="97"/>
        <v>0</v>
      </c>
      <c r="AM308" s="10"/>
      <c r="AN308" s="12">
        <f t="shared" si="98"/>
        <v>0</v>
      </c>
      <c r="AO308" s="13">
        <f t="shared" si="99"/>
        <v>0</v>
      </c>
    </row>
    <row r="309" spans="1:41" hidden="1" x14ac:dyDescent="0.25">
      <c r="A309" s="14" t="s">
        <v>271</v>
      </c>
      <c r="B309" s="15" t="s">
        <v>285</v>
      </c>
      <c r="C309" s="48" t="s">
        <v>15</v>
      </c>
      <c r="D309" s="60">
        <v>120</v>
      </c>
      <c r="E309" s="70">
        <v>0</v>
      </c>
      <c r="F309" s="9">
        <f t="shared" si="82"/>
        <v>0</v>
      </c>
      <c r="G309" s="69">
        <v>0</v>
      </c>
      <c r="H309" s="9">
        <f t="shared" si="83"/>
        <v>0</v>
      </c>
      <c r="I309" s="10"/>
      <c r="J309" s="9">
        <f t="shared" si="84"/>
        <v>0</v>
      </c>
      <c r="K309" s="11"/>
      <c r="L309" s="9">
        <f t="shared" si="85"/>
        <v>0</v>
      </c>
      <c r="M309" s="10"/>
      <c r="N309" s="9">
        <f t="shared" si="86"/>
        <v>0</v>
      </c>
      <c r="O309" s="10"/>
      <c r="P309" s="9">
        <f t="shared" si="87"/>
        <v>0</v>
      </c>
      <c r="Q309" s="10"/>
      <c r="R309" s="9">
        <f t="shared" si="88"/>
        <v>0</v>
      </c>
      <c r="S309" s="10"/>
      <c r="T309" s="9">
        <f t="shared" si="89"/>
        <v>0</v>
      </c>
      <c r="U309" s="11"/>
      <c r="V309" s="9">
        <f t="shared" si="90"/>
        <v>0</v>
      </c>
      <c r="W309" s="11"/>
      <c r="X309" s="9">
        <f t="shared" si="91"/>
        <v>0</v>
      </c>
      <c r="Y309" s="10"/>
      <c r="Z309" s="9">
        <f t="shared" si="92"/>
        <v>0</v>
      </c>
      <c r="AA309" s="11"/>
      <c r="AB309" s="9">
        <f t="shared" si="93"/>
        <v>0</v>
      </c>
      <c r="AC309" s="11"/>
      <c r="AD309" s="9">
        <f t="shared" si="94"/>
        <v>0</v>
      </c>
      <c r="AE309" s="11"/>
      <c r="AF309" s="9">
        <f t="shared" si="95"/>
        <v>0</v>
      </c>
      <c r="AG309" s="11"/>
      <c r="AH309" s="9">
        <f t="shared" si="100"/>
        <v>0</v>
      </c>
      <c r="AI309" s="11">
        <f>3+3</f>
        <v>6</v>
      </c>
      <c r="AJ309" s="9">
        <f t="shared" si="96"/>
        <v>835.19999999999993</v>
      </c>
      <c r="AK309" s="11"/>
      <c r="AL309" s="9">
        <f t="shared" si="97"/>
        <v>0</v>
      </c>
      <c r="AM309" s="10"/>
      <c r="AN309" s="12">
        <f t="shared" si="98"/>
        <v>0</v>
      </c>
      <c r="AO309" s="13">
        <f t="shared" si="99"/>
        <v>835.19999999999993</v>
      </c>
    </row>
    <row r="310" spans="1:41" hidden="1" x14ac:dyDescent="0.25">
      <c r="A310" s="14" t="s">
        <v>271</v>
      </c>
      <c r="B310" s="15" t="s">
        <v>286</v>
      </c>
      <c r="C310" s="48" t="s">
        <v>15</v>
      </c>
      <c r="D310" s="60">
        <v>120</v>
      </c>
      <c r="E310" s="70">
        <v>0</v>
      </c>
      <c r="F310" s="9">
        <f t="shared" si="82"/>
        <v>0</v>
      </c>
      <c r="G310" s="69">
        <v>0</v>
      </c>
      <c r="H310" s="9">
        <f t="shared" si="83"/>
        <v>0</v>
      </c>
      <c r="I310" s="10"/>
      <c r="J310" s="9">
        <f t="shared" si="84"/>
        <v>0</v>
      </c>
      <c r="K310" s="11"/>
      <c r="L310" s="9">
        <f t="shared" si="85"/>
        <v>0</v>
      </c>
      <c r="M310" s="10"/>
      <c r="N310" s="9">
        <f t="shared" si="86"/>
        <v>0</v>
      </c>
      <c r="O310" s="10"/>
      <c r="P310" s="9">
        <f t="shared" si="87"/>
        <v>0</v>
      </c>
      <c r="Q310" s="10"/>
      <c r="R310" s="9">
        <f t="shared" si="88"/>
        <v>0</v>
      </c>
      <c r="S310" s="10"/>
      <c r="T310" s="9">
        <f t="shared" si="89"/>
        <v>0</v>
      </c>
      <c r="U310" s="11"/>
      <c r="V310" s="9">
        <f t="shared" si="90"/>
        <v>0</v>
      </c>
      <c r="W310" s="11"/>
      <c r="X310" s="9">
        <f t="shared" si="91"/>
        <v>0</v>
      </c>
      <c r="Y310" s="10"/>
      <c r="Z310" s="9">
        <f t="shared" si="92"/>
        <v>0</v>
      </c>
      <c r="AA310" s="11"/>
      <c r="AB310" s="9">
        <f t="shared" si="93"/>
        <v>0</v>
      </c>
      <c r="AC310" s="11"/>
      <c r="AD310" s="9">
        <f t="shared" si="94"/>
        <v>0</v>
      </c>
      <c r="AE310" s="11"/>
      <c r="AF310" s="9">
        <f t="shared" si="95"/>
        <v>0</v>
      </c>
      <c r="AG310" s="11"/>
      <c r="AH310" s="9">
        <f t="shared" si="100"/>
        <v>0</v>
      </c>
      <c r="AI310" s="11"/>
      <c r="AJ310" s="9">
        <f t="shared" si="96"/>
        <v>0</v>
      </c>
      <c r="AK310" s="11"/>
      <c r="AL310" s="9">
        <f t="shared" si="97"/>
        <v>0</v>
      </c>
      <c r="AM310" s="10"/>
      <c r="AN310" s="12">
        <f t="shared" si="98"/>
        <v>0</v>
      </c>
      <c r="AO310" s="13">
        <f t="shared" si="99"/>
        <v>0</v>
      </c>
    </row>
    <row r="311" spans="1:41" hidden="1" x14ac:dyDescent="0.25">
      <c r="A311" s="14" t="s">
        <v>271</v>
      </c>
      <c r="B311" s="15" t="s">
        <v>287</v>
      </c>
      <c r="C311" s="48" t="s">
        <v>15</v>
      </c>
      <c r="D311" s="60">
        <v>120</v>
      </c>
      <c r="E311" s="70">
        <v>0</v>
      </c>
      <c r="F311" s="9">
        <f t="shared" si="82"/>
        <v>0</v>
      </c>
      <c r="G311" s="69">
        <v>0</v>
      </c>
      <c r="H311" s="9">
        <f t="shared" si="83"/>
        <v>0</v>
      </c>
      <c r="I311" s="10"/>
      <c r="J311" s="9">
        <f t="shared" si="84"/>
        <v>0</v>
      </c>
      <c r="K311" s="11"/>
      <c r="L311" s="9">
        <f t="shared" si="85"/>
        <v>0</v>
      </c>
      <c r="M311" s="10"/>
      <c r="N311" s="9">
        <f t="shared" si="86"/>
        <v>0</v>
      </c>
      <c r="O311" s="10"/>
      <c r="P311" s="9">
        <f t="shared" si="87"/>
        <v>0</v>
      </c>
      <c r="Q311" s="10"/>
      <c r="R311" s="9">
        <f t="shared" si="88"/>
        <v>0</v>
      </c>
      <c r="S311" s="10"/>
      <c r="T311" s="9">
        <f t="shared" si="89"/>
        <v>0</v>
      </c>
      <c r="U311" s="11"/>
      <c r="V311" s="9">
        <f t="shared" si="90"/>
        <v>0</v>
      </c>
      <c r="W311" s="11"/>
      <c r="X311" s="9">
        <f t="shared" si="91"/>
        <v>0</v>
      </c>
      <c r="Y311" s="10"/>
      <c r="Z311" s="9">
        <f t="shared" si="92"/>
        <v>0</v>
      </c>
      <c r="AA311" s="11"/>
      <c r="AB311" s="9">
        <f t="shared" si="93"/>
        <v>0</v>
      </c>
      <c r="AC311" s="11"/>
      <c r="AD311" s="9">
        <f t="shared" si="94"/>
        <v>0</v>
      </c>
      <c r="AE311" s="11"/>
      <c r="AF311" s="9">
        <f t="shared" si="95"/>
        <v>0</v>
      </c>
      <c r="AG311" s="11"/>
      <c r="AH311" s="9">
        <f t="shared" si="100"/>
        <v>0</v>
      </c>
      <c r="AI311" s="11"/>
      <c r="AJ311" s="9">
        <f t="shared" si="96"/>
        <v>0</v>
      </c>
      <c r="AK311" s="11"/>
      <c r="AL311" s="9">
        <f t="shared" si="97"/>
        <v>0</v>
      </c>
      <c r="AM311" s="10"/>
      <c r="AN311" s="12">
        <f t="shared" si="98"/>
        <v>0</v>
      </c>
      <c r="AO311" s="13">
        <f t="shared" si="99"/>
        <v>0</v>
      </c>
    </row>
    <row r="312" spans="1:41" hidden="1" x14ac:dyDescent="0.25">
      <c r="A312" s="14" t="s">
        <v>288</v>
      </c>
      <c r="B312" s="15" t="s">
        <v>289</v>
      </c>
      <c r="C312" s="44" t="s">
        <v>15</v>
      </c>
      <c r="D312" s="56">
        <v>369</v>
      </c>
      <c r="E312" s="70">
        <v>0</v>
      </c>
      <c r="F312" s="9">
        <f t="shared" si="82"/>
        <v>0</v>
      </c>
      <c r="G312" s="69">
        <v>0</v>
      </c>
      <c r="H312" s="9">
        <f t="shared" si="83"/>
        <v>0</v>
      </c>
      <c r="I312" s="10"/>
      <c r="J312" s="9">
        <f t="shared" si="84"/>
        <v>0</v>
      </c>
      <c r="K312" s="11"/>
      <c r="L312" s="9">
        <f t="shared" si="85"/>
        <v>0</v>
      </c>
      <c r="M312" s="10"/>
      <c r="N312" s="9">
        <f t="shared" si="86"/>
        <v>0</v>
      </c>
      <c r="O312" s="10"/>
      <c r="P312" s="9">
        <f t="shared" si="87"/>
        <v>0</v>
      </c>
      <c r="Q312" s="10"/>
      <c r="R312" s="9">
        <f t="shared" si="88"/>
        <v>0</v>
      </c>
      <c r="S312" s="10"/>
      <c r="T312" s="9">
        <f t="shared" si="89"/>
        <v>0</v>
      </c>
      <c r="U312" s="11"/>
      <c r="V312" s="9">
        <f t="shared" si="90"/>
        <v>0</v>
      </c>
      <c r="W312" s="11"/>
      <c r="X312" s="9">
        <f t="shared" si="91"/>
        <v>0</v>
      </c>
      <c r="Y312" s="10"/>
      <c r="Z312" s="9">
        <f t="shared" si="92"/>
        <v>0</v>
      </c>
      <c r="AA312" s="11"/>
      <c r="AB312" s="9">
        <f t="shared" si="93"/>
        <v>0</v>
      </c>
      <c r="AC312" s="11"/>
      <c r="AD312" s="9">
        <f t="shared" si="94"/>
        <v>0</v>
      </c>
      <c r="AE312" s="11"/>
      <c r="AF312" s="9">
        <f t="shared" si="95"/>
        <v>0</v>
      </c>
      <c r="AG312" s="11"/>
      <c r="AH312" s="9">
        <f t="shared" si="100"/>
        <v>0</v>
      </c>
      <c r="AI312" s="11"/>
      <c r="AJ312" s="9">
        <f t="shared" si="96"/>
        <v>0</v>
      </c>
      <c r="AK312" s="11"/>
      <c r="AL312" s="9">
        <f t="shared" si="97"/>
        <v>0</v>
      </c>
      <c r="AM312" s="10"/>
      <c r="AN312" s="12">
        <f t="shared" si="98"/>
        <v>0</v>
      </c>
      <c r="AO312" s="13">
        <f t="shared" si="99"/>
        <v>0</v>
      </c>
    </row>
    <row r="313" spans="1:41" hidden="1" x14ac:dyDescent="0.25">
      <c r="A313" s="14" t="s">
        <v>288</v>
      </c>
      <c r="B313" s="15" t="s">
        <v>291</v>
      </c>
      <c r="C313" s="44" t="s">
        <v>15</v>
      </c>
      <c r="D313" s="56">
        <v>369</v>
      </c>
      <c r="E313" s="70">
        <v>0</v>
      </c>
      <c r="F313" s="9">
        <f t="shared" si="82"/>
        <v>0</v>
      </c>
      <c r="G313" s="69">
        <v>0</v>
      </c>
      <c r="H313" s="9">
        <f t="shared" si="83"/>
        <v>0</v>
      </c>
      <c r="I313" s="10"/>
      <c r="J313" s="9">
        <f t="shared" si="84"/>
        <v>0</v>
      </c>
      <c r="K313" s="11"/>
      <c r="L313" s="9">
        <f t="shared" si="85"/>
        <v>0</v>
      </c>
      <c r="M313" s="10"/>
      <c r="N313" s="9">
        <f t="shared" si="86"/>
        <v>0</v>
      </c>
      <c r="O313" s="10"/>
      <c r="P313" s="9">
        <f t="shared" si="87"/>
        <v>0</v>
      </c>
      <c r="Q313" s="10"/>
      <c r="R313" s="9">
        <f t="shared" si="88"/>
        <v>0</v>
      </c>
      <c r="S313" s="10">
        <v>1</v>
      </c>
      <c r="T313" s="9">
        <f t="shared" si="89"/>
        <v>428.03999999999996</v>
      </c>
      <c r="U313" s="11"/>
      <c r="V313" s="9">
        <f t="shared" si="90"/>
        <v>0</v>
      </c>
      <c r="W313" s="11"/>
      <c r="X313" s="9">
        <f t="shared" si="91"/>
        <v>0</v>
      </c>
      <c r="Y313" s="10"/>
      <c r="Z313" s="9">
        <f t="shared" si="92"/>
        <v>0</v>
      </c>
      <c r="AA313" s="11"/>
      <c r="AB313" s="9">
        <f t="shared" si="93"/>
        <v>0</v>
      </c>
      <c r="AC313" s="11"/>
      <c r="AD313" s="9">
        <f t="shared" si="94"/>
        <v>0</v>
      </c>
      <c r="AE313" s="11"/>
      <c r="AF313" s="9">
        <f t="shared" si="95"/>
        <v>0</v>
      </c>
      <c r="AG313" s="11"/>
      <c r="AH313" s="9">
        <f t="shared" si="100"/>
        <v>0</v>
      </c>
      <c r="AI313" s="11"/>
      <c r="AJ313" s="9">
        <f t="shared" si="96"/>
        <v>0</v>
      </c>
      <c r="AK313" s="11"/>
      <c r="AL313" s="9">
        <f t="shared" si="97"/>
        <v>0</v>
      </c>
      <c r="AM313" s="10"/>
      <c r="AN313" s="12">
        <f t="shared" si="98"/>
        <v>0</v>
      </c>
      <c r="AO313" s="13">
        <f t="shared" si="99"/>
        <v>428.03999999999996</v>
      </c>
    </row>
    <row r="314" spans="1:41" hidden="1" x14ac:dyDescent="0.25">
      <c r="A314" s="14" t="s">
        <v>288</v>
      </c>
      <c r="B314" s="15" t="s">
        <v>290</v>
      </c>
      <c r="C314" s="44" t="s">
        <v>15</v>
      </c>
      <c r="D314" s="56">
        <v>369</v>
      </c>
      <c r="E314" s="70">
        <v>0</v>
      </c>
      <c r="F314" s="9">
        <f t="shared" si="82"/>
        <v>0</v>
      </c>
      <c r="G314" s="69">
        <v>0</v>
      </c>
      <c r="H314" s="9">
        <f t="shared" si="83"/>
        <v>0</v>
      </c>
      <c r="I314" s="10"/>
      <c r="J314" s="9">
        <f t="shared" si="84"/>
        <v>0</v>
      </c>
      <c r="K314" s="11"/>
      <c r="L314" s="76">
        <f t="shared" si="85"/>
        <v>0</v>
      </c>
      <c r="M314" s="10"/>
      <c r="N314" s="9">
        <f t="shared" si="86"/>
        <v>0</v>
      </c>
      <c r="O314" s="10"/>
      <c r="P314" s="9">
        <f t="shared" si="87"/>
        <v>0</v>
      </c>
      <c r="Q314" s="10"/>
      <c r="R314" s="9">
        <f t="shared" si="88"/>
        <v>0</v>
      </c>
      <c r="S314" s="10"/>
      <c r="T314" s="9">
        <f t="shared" si="89"/>
        <v>0</v>
      </c>
      <c r="U314" s="11"/>
      <c r="V314" s="9">
        <f t="shared" si="90"/>
        <v>0</v>
      </c>
      <c r="W314" s="11"/>
      <c r="X314" s="9">
        <f t="shared" si="91"/>
        <v>0</v>
      </c>
      <c r="Y314" s="10"/>
      <c r="Z314" s="9">
        <f t="shared" si="92"/>
        <v>0</v>
      </c>
      <c r="AA314" s="11"/>
      <c r="AB314" s="74">
        <f t="shared" si="93"/>
        <v>0</v>
      </c>
      <c r="AC314" s="11"/>
      <c r="AD314" s="9">
        <f t="shared" si="94"/>
        <v>0</v>
      </c>
      <c r="AE314" s="11"/>
      <c r="AF314" s="9">
        <f t="shared" si="95"/>
        <v>0</v>
      </c>
      <c r="AG314" s="11"/>
      <c r="AH314" s="9">
        <f t="shared" si="100"/>
        <v>0</v>
      </c>
      <c r="AI314" s="11"/>
      <c r="AJ314" s="9">
        <f t="shared" si="96"/>
        <v>0</v>
      </c>
      <c r="AK314" s="11"/>
      <c r="AL314" s="9">
        <f t="shared" si="97"/>
        <v>0</v>
      </c>
      <c r="AM314" s="10"/>
      <c r="AN314" s="12">
        <f t="shared" si="98"/>
        <v>0</v>
      </c>
      <c r="AO314" s="13">
        <f t="shared" si="99"/>
        <v>0</v>
      </c>
    </row>
    <row r="315" spans="1:41" hidden="1" x14ac:dyDescent="0.25">
      <c r="A315" s="14" t="s">
        <v>288</v>
      </c>
      <c r="B315" s="15" t="s">
        <v>292</v>
      </c>
      <c r="C315" s="44" t="s">
        <v>15</v>
      </c>
      <c r="D315" s="56">
        <v>369</v>
      </c>
      <c r="E315" s="70">
        <v>1</v>
      </c>
      <c r="F315" s="9">
        <f t="shared" si="82"/>
        <v>369</v>
      </c>
      <c r="G315" s="69">
        <v>0</v>
      </c>
      <c r="H315" s="9">
        <f t="shared" si="83"/>
        <v>0</v>
      </c>
      <c r="I315" s="10"/>
      <c r="J315" s="9">
        <f t="shared" si="84"/>
        <v>0</v>
      </c>
      <c r="K315" s="11"/>
      <c r="L315" s="9">
        <f t="shared" si="85"/>
        <v>0</v>
      </c>
      <c r="M315" s="10"/>
      <c r="N315" s="9">
        <f t="shared" si="86"/>
        <v>0</v>
      </c>
      <c r="O315" s="10"/>
      <c r="P315" s="9">
        <f t="shared" si="87"/>
        <v>0</v>
      </c>
      <c r="Q315" s="10"/>
      <c r="R315" s="9">
        <f t="shared" si="88"/>
        <v>0</v>
      </c>
      <c r="S315" s="10"/>
      <c r="T315" s="9">
        <f t="shared" si="89"/>
        <v>0</v>
      </c>
      <c r="U315" s="11"/>
      <c r="V315" s="9">
        <f t="shared" si="90"/>
        <v>0</v>
      </c>
      <c r="W315" s="11"/>
      <c r="X315" s="9">
        <f t="shared" si="91"/>
        <v>0</v>
      </c>
      <c r="Y315" s="10"/>
      <c r="Z315" s="9">
        <f t="shared" si="92"/>
        <v>0</v>
      </c>
      <c r="AA315" s="11"/>
      <c r="AB315" s="9">
        <f t="shared" si="93"/>
        <v>0</v>
      </c>
      <c r="AC315" s="11"/>
      <c r="AD315" s="9">
        <f t="shared" si="94"/>
        <v>0</v>
      </c>
      <c r="AE315" s="11"/>
      <c r="AF315" s="9">
        <f t="shared" si="95"/>
        <v>0</v>
      </c>
      <c r="AG315" s="11"/>
      <c r="AH315" s="9">
        <f t="shared" si="100"/>
        <v>0</v>
      </c>
      <c r="AI315" s="11"/>
      <c r="AJ315" s="9">
        <f t="shared" si="96"/>
        <v>0</v>
      </c>
      <c r="AK315" s="11"/>
      <c r="AL315" s="9">
        <f t="shared" si="97"/>
        <v>0</v>
      </c>
      <c r="AM315" s="10"/>
      <c r="AN315" s="12">
        <f t="shared" si="98"/>
        <v>0</v>
      </c>
      <c r="AO315" s="13">
        <f t="shared" si="99"/>
        <v>369</v>
      </c>
    </row>
    <row r="316" spans="1:41" hidden="1" x14ac:dyDescent="0.25">
      <c r="A316" s="14" t="s">
        <v>288</v>
      </c>
      <c r="B316" s="15" t="s">
        <v>293</v>
      </c>
      <c r="C316" s="44" t="s">
        <v>15</v>
      </c>
      <c r="D316" s="56">
        <v>369</v>
      </c>
      <c r="E316" s="70">
        <v>0</v>
      </c>
      <c r="F316" s="9">
        <f t="shared" si="82"/>
        <v>0</v>
      </c>
      <c r="G316" s="69">
        <v>0</v>
      </c>
      <c r="H316" s="9">
        <f t="shared" si="83"/>
        <v>0</v>
      </c>
      <c r="I316" s="10"/>
      <c r="J316" s="9">
        <f t="shared" si="84"/>
        <v>0</v>
      </c>
      <c r="K316" s="11"/>
      <c r="L316" s="9">
        <f t="shared" si="85"/>
        <v>0</v>
      </c>
      <c r="M316" s="10"/>
      <c r="N316" s="9">
        <f t="shared" si="86"/>
        <v>0</v>
      </c>
      <c r="O316" s="10"/>
      <c r="P316" s="9">
        <f t="shared" si="87"/>
        <v>0</v>
      </c>
      <c r="Q316" s="10"/>
      <c r="R316" s="9">
        <f t="shared" si="88"/>
        <v>0</v>
      </c>
      <c r="S316" s="10"/>
      <c r="T316" s="9">
        <f t="shared" si="89"/>
        <v>0</v>
      </c>
      <c r="U316" s="11"/>
      <c r="V316" s="9">
        <f t="shared" si="90"/>
        <v>0</v>
      </c>
      <c r="W316" s="11"/>
      <c r="X316" s="9">
        <f t="shared" si="91"/>
        <v>0</v>
      </c>
      <c r="Y316" s="10"/>
      <c r="Z316" s="9">
        <f t="shared" si="92"/>
        <v>0</v>
      </c>
      <c r="AA316" s="11"/>
      <c r="AB316" s="9">
        <f t="shared" si="93"/>
        <v>0</v>
      </c>
      <c r="AC316" s="11"/>
      <c r="AD316" s="9">
        <f t="shared" si="94"/>
        <v>0</v>
      </c>
      <c r="AE316" s="11"/>
      <c r="AF316" s="9">
        <f t="shared" si="95"/>
        <v>0</v>
      </c>
      <c r="AG316" s="11"/>
      <c r="AH316" s="9">
        <f t="shared" si="100"/>
        <v>0</v>
      </c>
      <c r="AI316" s="11"/>
      <c r="AJ316" s="9">
        <f t="shared" si="96"/>
        <v>0</v>
      </c>
      <c r="AK316" s="11"/>
      <c r="AL316" s="9">
        <f t="shared" si="97"/>
        <v>0</v>
      </c>
      <c r="AM316" s="10"/>
      <c r="AN316" s="12">
        <f t="shared" si="98"/>
        <v>0</v>
      </c>
      <c r="AO316" s="13">
        <f t="shared" si="99"/>
        <v>0</v>
      </c>
    </row>
    <row r="317" spans="1:41" hidden="1" x14ac:dyDescent="0.25">
      <c r="A317" s="14" t="s">
        <v>288</v>
      </c>
      <c r="B317" s="15" t="s">
        <v>295</v>
      </c>
      <c r="C317" s="44" t="s">
        <v>15</v>
      </c>
      <c r="D317" s="56">
        <v>369</v>
      </c>
      <c r="E317" s="70">
        <v>0</v>
      </c>
      <c r="F317" s="9">
        <f t="shared" si="82"/>
        <v>0</v>
      </c>
      <c r="G317" s="69">
        <v>0</v>
      </c>
      <c r="H317" s="9">
        <f t="shared" si="83"/>
        <v>0</v>
      </c>
      <c r="I317" s="10"/>
      <c r="J317" s="9">
        <f t="shared" si="84"/>
        <v>0</v>
      </c>
      <c r="K317" s="11"/>
      <c r="L317" s="9">
        <f t="shared" si="85"/>
        <v>0</v>
      </c>
      <c r="M317" s="10"/>
      <c r="N317" s="9">
        <f t="shared" si="86"/>
        <v>0</v>
      </c>
      <c r="O317" s="10"/>
      <c r="P317" s="9">
        <f t="shared" si="87"/>
        <v>0</v>
      </c>
      <c r="Q317" s="10"/>
      <c r="R317" s="9">
        <f t="shared" si="88"/>
        <v>0</v>
      </c>
      <c r="S317" s="10"/>
      <c r="T317" s="9">
        <f t="shared" si="89"/>
        <v>0</v>
      </c>
      <c r="U317" s="11"/>
      <c r="V317" s="9">
        <f t="shared" si="90"/>
        <v>0</v>
      </c>
      <c r="W317" s="11"/>
      <c r="X317" s="9">
        <f t="shared" si="91"/>
        <v>0</v>
      </c>
      <c r="Y317" s="10"/>
      <c r="Z317" s="9">
        <f t="shared" si="92"/>
        <v>0</v>
      </c>
      <c r="AA317" s="11"/>
      <c r="AB317" s="9">
        <f t="shared" si="93"/>
        <v>0</v>
      </c>
      <c r="AC317" s="11"/>
      <c r="AD317" s="9">
        <f t="shared" si="94"/>
        <v>0</v>
      </c>
      <c r="AE317" s="11"/>
      <c r="AF317" s="9">
        <f t="shared" si="95"/>
        <v>0</v>
      </c>
      <c r="AG317" s="11"/>
      <c r="AH317" s="9">
        <f t="shared" si="100"/>
        <v>0</v>
      </c>
      <c r="AI317" s="11"/>
      <c r="AJ317" s="9">
        <f t="shared" si="96"/>
        <v>0</v>
      </c>
      <c r="AK317" s="11"/>
      <c r="AL317" s="9">
        <f t="shared" si="97"/>
        <v>0</v>
      </c>
      <c r="AM317" s="10"/>
      <c r="AN317" s="12">
        <f t="shared" si="98"/>
        <v>0</v>
      </c>
      <c r="AO317" s="13">
        <f t="shared" si="99"/>
        <v>0</v>
      </c>
    </row>
    <row r="318" spans="1:41" hidden="1" x14ac:dyDescent="0.25">
      <c r="A318" s="14" t="s">
        <v>288</v>
      </c>
      <c r="B318" s="15" t="s">
        <v>294</v>
      </c>
      <c r="C318" s="44" t="s">
        <v>15</v>
      </c>
      <c r="D318" s="56">
        <v>369</v>
      </c>
      <c r="E318" s="70">
        <v>0</v>
      </c>
      <c r="F318" s="9">
        <f t="shared" si="82"/>
        <v>0</v>
      </c>
      <c r="G318" s="69">
        <v>0</v>
      </c>
      <c r="H318" s="9">
        <f t="shared" si="83"/>
        <v>0</v>
      </c>
      <c r="I318" s="10"/>
      <c r="J318" s="9">
        <f t="shared" si="84"/>
        <v>0</v>
      </c>
      <c r="K318" s="11"/>
      <c r="L318" s="9">
        <f t="shared" si="85"/>
        <v>0</v>
      </c>
      <c r="M318" s="10"/>
      <c r="N318" s="9">
        <f t="shared" si="86"/>
        <v>0</v>
      </c>
      <c r="O318" s="10"/>
      <c r="P318" s="9">
        <f t="shared" si="87"/>
        <v>0</v>
      </c>
      <c r="Q318" s="10"/>
      <c r="R318" s="9">
        <f t="shared" si="88"/>
        <v>0</v>
      </c>
      <c r="S318" s="10"/>
      <c r="T318" s="9">
        <f t="shared" si="89"/>
        <v>0</v>
      </c>
      <c r="U318" s="11"/>
      <c r="V318" s="9">
        <f t="shared" si="90"/>
        <v>0</v>
      </c>
      <c r="W318" s="11"/>
      <c r="X318" s="9">
        <f t="shared" si="91"/>
        <v>0</v>
      </c>
      <c r="Y318" s="10"/>
      <c r="Z318" s="9">
        <f t="shared" si="92"/>
        <v>0</v>
      </c>
      <c r="AA318" s="11"/>
      <c r="AB318" s="9">
        <f t="shared" si="93"/>
        <v>0</v>
      </c>
      <c r="AC318" s="11"/>
      <c r="AD318" s="9">
        <f t="shared" si="94"/>
        <v>0</v>
      </c>
      <c r="AE318" s="11"/>
      <c r="AF318" s="9">
        <f t="shared" si="95"/>
        <v>0</v>
      </c>
      <c r="AG318" s="11"/>
      <c r="AH318" s="9">
        <f t="shared" si="100"/>
        <v>0</v>
      </c>
      <c r="AI318" s="11"/>
      <c r="AJ318" s="9">
        <f t="shared" si="96"/>
        <v>0</v>
      </c>
      <c r="AK318" s="11"/>
      <c r="AL318" s="9">
        <f t="shared" si="97"/>
        <v>0</v>
      </c>
      <c r="AM318" s="10"/>
      <c r="AN318" s="12">
        <f t="shared" si="98"/>
        <v>0</v>
      </c>
      <c r="AO318" s="13">
        <f t="shared" si="99"/>
        <v>0</v>
      </c>
    </row>
    <row r="319" spans="1:41" hidden="1" x14ac:dyDescent="0.25">
      <c r="A319" s="14" t="s">
        <v>288</v>
      </c>
      <c r="B319" s="15" t="s">
        <v>296</v>
      </c>
      <c r="C319" s="44" t="s">
        <v>15</v>
      </c>
      <c r="D319" s="56">
        <v>369</v>
      </c>
      <c r="E319" s="70">
        <v>0</v>
      </c>
      <c r="F319" s="9">
        <f t="shared" si="82"/>
        <v>0</v>
      </c>
      <c r="G319" s="69">
        <v>0</v>
      </c>
      <c r="H319" s="9">
        <f t="shared" si="83"/>
        <v>0</v>
      </c>
      <c r="I319" s="10"/>
      <c r="J319" s="9">
        <f t="shared" si="84"/>
        <v>0</v>
      </c>
      <c r="K319" s="11"/>
      <c r="L319" s="9">
        <f t="shared" si="85"/>
        <v>0</v>
      </c>
      <c r="M319" s="10"/>
      <c r="N319" s="9">
        <f t="shared" si="86"/>
        <v>0</v>
      </c>
      <c r="O319" s="10"/>
      <c r="P319" s="9">
        <f t="shared" si="87"/>
        <v>0</v>
      </c>
      <c r="Q319" s="10"/>
      <c r="R319" s="9">
        <f t="shared" si="88"/>
        <v>0</v>
      </c>
      <c r="S319" s="10"/>
      <c r="T319" s="9">
        <f t="shared" si="89"/>
        <v>0</v>
      </c>
      <c r="U319" s="11"/>
      <c r="V319" s="9">
        <f t="shared" si="90"/>
        <v>0</v>
      </c>
      <c r="W319" s="11"/>
      <c r="X319" s="9">
        <f t="shared" si="91"/>
        <v>0</v>
      </c>
      <c r="Y319" s="10"/>
      <c r="Z319" s="9">
        <f t="shared" si="92"/>
        <v>0</v>
      </c>
      <c r="AA319" s="11"/>
      <c r="AB319" s="9">
        <f t="shared" si="93"/>
        <v>0</v>
      </c>
      <c r="AC319" s="11"/>
      <c r="AD319" s="9">
        <f t="shared" si="94"/>
        <v>0</v>
      </c>
      <c r="AE319" s="11"/>
      <c r="AF319" s="9">
        <f t="shared" si="95"/>
        <v>0</v>
      </c>
      <c r="AG319" s="11"/>
      <c r="AH319" s="9">
        <f t="shared" si="100"/>
        <v>0</v>
      </c>
      <c r="AI319" s="11"/>
      <c r="AJ319" s="9">
        <f t="shared" si="96"/>
        <v>0</v>
      </c>
      <c r="AK319" s="11"/>
      <c r="AL319" s="9">
        <f t="shared" si="97"/>
        <v>0</v>
      </c>
      <c r="AM319" s="10"/>
      <c r="AN319" s="12">
        <f t="shared" si="98"/>
        <v>0</v>
      </c>
      <c r="AO319" s="13">
        <f t="shared" si="99"/>
        <v>0</v>
      </c>
    </row>
    <row r="320" spans="1:41" ht="14.25" hidden="1" customHeight="1" x14ac:dyDescent="0.25">
      <c r="A320" s="14" t="s">
        <v>288</v>
      </c>
      <c r="B320" s="15" t="s">
        <v>297</v>
      </c>
      <c r="C320" s="44" t="s">
        <v>15</v>
      </c>
      <c r="D320" s="56">
        <v>369</v>
      </c>
      <c r="E320" s="70">
        <v>0</v>
      </c>
      <c r="F320" s="9">
        <f t="shared" si="82"/>
        <v>0</v>
      </c>
      <c r="G320" s="69">
        <v>0</v>
      </c>
      <c r="H320" s="9">
        <f t="shared" si="83"/>
        <v>0</v>
      </c>
      <c r="I320" s="10"/>
      <c r="J320" s="9">
        <f t="shared" si="84"/>
        <v>0</v>
      </c>
      <c r="K320" s="11"/>
      <c r="L320" s="9">
        <f t="shared" si="85"/>
        <v>0</v>
      </c>
      <c r="M320" s="10"/>
      <c r="N320" s="9">
        <f t="shared" si="86"/>
        <v>0</v>
      </c>
      <c r="O320" s="10"/>
      <c r="P320" s="9">
        <f t="shared" si="87"/>
        <v>0</v>
      </c>
      <c r="Q320" s="10"/>
      <c r="R320" s="9">
        <f t="shared" si="88"/>
        <v>0</v>
      </c>
      <c r="S320" s="10"/>
      <c r="T320" s="9">
        <f t="shared" si="89"/>
        <v>0</v>
      </c>
      <c r="U320" s="11"/>
      <c r="V320" s="9">
        <f t="shared" si="90"/>
        <v>0</v>
      </c>
      <c r="W320" s="11"/>
      <c r="X320" s="9">
        <f t="shared" si="91"/>
        <v>0</v>
      </c>
      <c r="Y320" s="10"/>
      <c r="Z320" s="9">
        <f t="shared" si="92"/>
        <v>0</v>
      </c>
      <c r="AA320" s="11"/>
      <c r="AB320" s="9">
        <f t="shared" si="93"/>
        <v>0</v>
      </c>
      <c r="AC320" s="11"/>
      <c r="AD320" s="9">
        <f t="shared" si="94"/>
        <v>0</v>
      </c>
      <c r="AE320" s="11"/>
      <c r="AF320" s="9">
        <f t="shared" si="95"/>
        <v>0</v>
      </c>
      <c r="AG320" s="11"/>
      <c r="AH320" s="9">
        <f t="shared" si="100"/>
        <v>0</v>
      </c>
      <c r="AI320" s="11"/>
      <c r="AJ320" s="9">
        <f t="shared" si="96"/>
        <v>0</v>
      </c>
      <c r="AK320" s="11"/>
      <c r="AL320" s="9">
        <f t="shared" si="97"/>
        <v>0</v>
      </c>
      <c r="AM320" s="10"/>
      <c r="AN320" s="12">
        <f t="shared" si="98"/>
        <v>0</v>
      </c>
      <c r="AO320" s="13">
        <f t="shared" si="99"/>
        <v>0</v>
      </c>
    </row>
    <row r="321" spans="1:41" hidden="1" x14ac:dyDescent="0.25">
      <c r="A321" s="14" t="s">
        <v>288</v>
      </c>
      <c r="B321" s="15" t="s">
        <v>299</v>
      </c>
      <c r="C321" s="44" t="s">
        <v>15</v>
      </c>
      <c r="D321" s="56">
        <v>369</v>
      </c>
      <c r="E321" s="70">
        <v>0</v>
      </c>
      <c r="F321" s="9">
        <f t="shared" si="82"/>
        <v>0</v>
      </c>
      <c r="G321" s="69">
        <v>0</v>
      </c>
      <c r="H321" s="9">
        <f t="shared" si="83"/>
        <v>0</v>
      </c>
      <c r="I321" s="10"/>
      <c r="J321" s="9">
        <f t="shared" si="84"/>
        <v>0</v>
      </c>
      <c r="K321" s="11"/>
      <c r="L321" s="9">
        <f t="shared" si="85"/>
        <v>0</v>
      </c>
      <c r="M321" s="10"/>
      <c r="N321" s="9">
        <f t="shared" si="86"/>
        <v>0</v>
      </c>
      <c r="O321" s="10"/>
      <c r="P321" s="9">
        <f t="shared" si="87"/>
        <v>0</v>
      </c>
      <c r="Q321" s="10"/>
      <c r="R321" s="9">
        <f t="shared" si="88"/>
        <v>0</v>
      </c>
      <c r="S321" s="10">
        <v>1</v>
      </c>
      <c r="T321" s="9">
        <f t="shared" si="89"/>
        <v>428.03999999999996</v>
      </c>
      <c r="U321" s="11"/>
      <c r="V321" s="9">
        <f t="shared" si="90"/>
        <v>0</v>
      </c>
      <c r="W321" s="11"/>
      <c r="X321" s="9">
        <f t="shared" si="91"/>
        <v>0</v>
      </c>
      <c r="Y321" s="10"/>
      <c r="Z321" s="9">
        <f t="shared" si="92"/>
        <v>0</v>
      </c>
      <c r="AA321" s="11"/>
      <c r="AB321" s="9">
        <f t="shared" si="93"/>
        <v>0</v>
      </c>
      <c r="AC321" s="11"/>
      <c r="AD321" s="9">
        <f t="shared" si="94"/>
        <v>0</v>
      </c>
      <c r="AE321" s="11"/>
      <c r="AF321" s="9">
        <f t="shared" si="95"/>
        <v>0</v>
      </c>
      <c r="AG321" s="11"/>
      <c r="AH321" s="9">
        <f t="shared" si="100"/>
        <v>0</v>
      </c>
      <c r="AI321" s="11"/>
      <c r="AJ321" s="9">
        <f t="shared" si="96"/>
        <v>0</v>
      </c>
      <c r="AK321" s="11"/>
      <c r="AL321" s="9">
        <f t="shared" si="97"/>
        <v>0</v>
      </c>
      <c r="AM321" s="10"/>
      <c r="AN321" s="12">
        <f t="shared" si="98"/>
        <v>0</v>
      </c>
      <c r="AO321" s="13">
        <f t="shared" si="99"/>
        <v>428.03999999999996</v>
      </c>
    </row>
    <row r="322" spans="1:41" hidden="1" x14ac:dyDescent="0.25">
      <c r="A322" s="14" t="s">
        <v>288</v>
      </c>
      <c r="B322" s="15" t="s">
        <v>298</v>
      </c>
      <c r="C322" s="44" t="s">
        <v>15</v>
      </c>
      <c r="D322" s="56">
        <v>369</v>
      </c>
      <c r="E322" s="70">
        <v>0</v>
      </c>
      <c r="F322" s="9">
        <f t="shared" si="82"/>
        <v>0</v>
      </c>
      <c r="G322" s="69">
        <v>0</v>
      </c>
      <c r="H322" s="9">
        <f t="shared" si="83"/>
        <v>0</v>
      </c>
      <c r="I322" s="10"/>
      <c r="J322" s="9">
        <f t="shared" si="84"/>
        <v>0</v>
      </c>
      <c r="K322" s="11"/>
      <c r="L322" s="76">
        <f t="shared" si="85"/>
        <v>0</v>
      </c>
      <c r="M322" s="10"/>
      <c r="N322" s="9">
        <f t="shared" si="86"/>
        <v>0</v>
      </c>
      <c r="O322" s="10"/>
      <c r="P322" s="9">
        <f t="shared" si="87"/>
        <v>0</v>
      </c>
      <c r="Q322" s="10"/>
      <c r="R322" s="9">
        <f t="shared" si="88"/>
        <v>0</v>
      </c>
      <c r="S322" s="10"/>
      <c r="T322" s="9">
        <f t="shared" si="89"/>
        <v>0</v>
      </c>
      <c r="U322" s="11"/>
      <c r="V322" s="9">
        <f t="shared" si="90"/>
        <v>0</v>
      </c>
      <c r="W322" s="11"/>
      <c r="X322" s="9">
        <f t="shared" si="91"/>
        <v>0</v>
      </c>
      <c r="Y322" s="10"/>
      <c r="Z322" s="9">
        <f t="shared" si="92"/>
        <v>0</v>
      </c>
      <c r="AA322" s="11"/>
      <c r="AB322" s="74">
        <f t="shared" si="93"/>
        <v>0</v>
      </c>
      <c r="AC322" s="11"/>
      <c r="AD322" s="9">
        <f t="shared" si="94"/>
        <v>0</v>
      </c>
      <c r="AE322" s="11"/>
      <c r="AF322" s="9">
        <f t="shared" si="95"/>
        <v>0</v>
      </c>
      <c r="AG322" s="11"/>
      <c r="AH322" s="9">
        <f t="shared" si="100"/>
        <v>0</v>
      </c>
      <c r="AI322" s="11"/>
      <c r="AJ322" s="9">
        <f t="shared" si="96"/>
        <v>0</v>
      </c>
      <c r="AK322" s="11"/>
      <c r="AL322" s="9">
        <f t="shared" si="97"/>
        <v>0</v>
      </c>
      <c r="AM322" s="10"/>
      <c r="AN322" s="12">
        <f t="shared" si="98"/>
        <v>0</v>
      </c>
      <c r="AO322" s="13">
        <f t="shared" si="99"/>
        <v>0</v>
      </c>
    </row>
    <row r="323" spans="1:41" hidden="1" x14ac:dyDescent="0.25">
      <c r="A323" s="14" t="s">
        <v>288</v>
      </c>
      <c r="B323" s="15" t="s">
        <v>300</v>
      </c>
      <c r="C323" s="44" t="s">
        <v>15</v>
      </c>
      <c r="D323" s="56">
        <v>369</v>
      </c>
      <c r="E323" s="70">
        <v>1</v>
      </c>
      <c r="F323" s="9">
        <f t="shared" si="82"/>
        <v>369</v>
      </c>
      <c r="G323" s="69">
        <v>0</v>
      </c>
      <c r="H323" s="9">
        <f t="shared" si="83"/>
        <v>0</v>
      </c>
      <c r="I323" s="10"/>
      <c r="J323" s="9">
        <f t="shared" si="84"/>
        <v>0</v>
      </c>
      <c r="K323" s="11"/>
      <c r="L323" s="9">
        <f t="shared" si="85"/>
        <v>0</v>
      </c>
      <c r="M323" s="10"/>
      <c r="N323" s="9">
        <f t="shared" si="86"/>
        <v>0</v>
      </c>
      <c r="O323" s="10"/>
      <c r="P323" s="9">
        <f t="shared" si="87"/>
        <v>0</v>
      </c>
      <c r="Q323" s="10"/>
      <c r="R323" s="9">
        <f t="shared" si="88"/>
        <v>0</v>
      </c>
      <c r="S323" s="10"/>
      <c r="T323" s="9">
        <f t="shared" si="89"/>
        <v>0</v>
      </c>
      <c r="U323" s="11"/>
      <c r="V323" s="9">
        <f t="shared" si="90"/>
        <v>0</v>
      </c>
      <c r="W323" s="11"/>
      <c r="X323" s="9">
        <f t="shared" si="91"/>
        <v>0</v>
      </c>
      <c r="Y323" s="10"/>
      <c r="Z323" s="9">
        <f t="shared" si="92"/>
        <v>0</v>
      </c>
      <c r="AA323" s="11"/>
      <c r="AB323" s="9">
        <f t="shared" si="93"/>
        <v>0</v>
      </c>
      <c r="AC323" s="11"/>
      <c r="AD323" s="9">
        <f t="shared" si="94"/>
        <v>0</v>
      </c>
      <c r="AE323" s="11"/>
      <c r="AF323" s="9">
        <f t="shared" si="95"/>
        <v>0</v>
      </c>
      <c r="AG323" s="11"/>
      <c r="AH323" s="9">
        <f t="shared" si="100"/>
        <v>0</v>
      </c>
      <c r="AI323" s="11"/>
      <c r="AJ323" s="9">
        <f t="shared" si="96"/>
        <v>0</v>
      </c>
      <c r="AK323" s="11"/>
      <c r="AL323" s="9">
        <f t="shared" si="97"/>
        <v>0</v>
      </c>
      <c r="AM323" s="10"/>
      <c r="AN323" s="12">
        <f t="shared" si="98"/>
        <v>0</v>
      </c>
      <c r="AO323" s="13">
        <f t="shared" si="99"/>
        <v>369</v>
      </c>
    </row>
    <row r="324" spans="1:41" hidden="1" x14ac:dyDescent="0.25">
      <c r="A324" s="14" t="s">
        <v>288</v>
      </c>
      <c r="B324" s="15" t="s">
        <v>301</v>
      </c>
      <c r="C324" s="44" t="s">
        <v>15</v>
      </c>
      <c r="D324" s="56">
        <v>369</v>
      </c>
      <c r="E324" s="70">
        <v>0</v>
      </c>
      <c r="F324" s="9">
        <f t="shared" si="82"/>
        <v>0</v>
      </c>
      <c r="G324" s="69">
        <v>0</v>
      </c>
      <c r="H324" s="9">
        <f t="shared" si="83"/>
        <v>0</v>
      </c>
      <c r="I324" s="10"/>
      <c r="J324" s="9">
        <f t="shared" si="84"/>
        <v>0</v>
      </c>
      <c r="K324" s="11"/>
      <c r="L324" s="9">
        <f t="shared" si="85"/>
        <v>0</v>
      </c>
      <c r="M324" s="10"/>
      <c r="N324" s="9">
        <f t="shared" si="86"/>
        <v>0</v>
      </c>
      <c r="O324" s="10"/>
      <c r="P324" s="9">
        <f t="shared" si="87"/>
        <v>0</v>
      </c>
      <c r="Q324" s="10"/>
      <c r="R324" s="9">
        <f t="shared" si="88"/>
        <v>0</v>
      </c>
      <c r="S324" s="10"/>
      <c r="T324" s="9">
        <f t="shared" si="89"/>
        <v>0</v>
      </c>
      <c r="U324" s="11"/>
      <c r="V324" s="9">
        <f t="shared" si="90"/>
        <v>0</v>
      </c>
      <c r="W324" s="11"/>
      <c r="X324" s="9">
        <f t="shared" si="91"/>
        <v>0</v>
      </c>
      <c r="Y324" s="10"/>
      <c r="Z324" s="9">
        <f t="shared" si="92"/>
        <v>0</v>
      </c>
      <c r="AA324" s="11"/>
      <c r="AB324" s="9">
        <f t="shared" si="93"/>
        <v>0</v>
      </c>
      <c r="AC324" s="11"/>
      <c r="AD324" s="9">
        <f t="shared" si="94"/>
        <v>0</v>
      </c>
      <c r="AE324" s="11"/>
      <c r="AF324" s="9">
        <f t="shared" si="95"/>
        <v>0</v>
      </c>
      <c r="AG324" s="11"/>
      <c r="AH324" s="9">
        <f t="shared" si="100"/>
        <v>0</v>
      </c>
      <c r="AI324" s="11"/>
      <c r="AJ324" s="9">
        <f t="shared" si="96"/>
        <v>0</v>
      </c>
      <c r="AK324" s="11"/>
      <c r="AL324" s="9">
        <f t="shared" si="97"/>
        <v>0</v>
      </c>
      <c r="AM324" s="10"/>
      <c r="AN324" s="12">
        <f t="shared" si="98"/>
        <v>0</v>
      </c>
      <c r="AO324" s="13">
        <f t="shared" si="99"/>
        <v>0</v>
      </c>
    </row>
    <row r="325" spans="1:41" hidden="1" x14ac:dyDescent="0.25">
      <c r="A325" s="14" t="s">
        <v>288</v>
      </c>
      <c r="B325" s="15" t="s">
        <v>303</v>
      </c>
      <c r="C325" s="44" t="s">
        <v>15</v>
      </c>
      <c r="D325" s="56">
        <v>369</v>
      </c>
      <c r="E325" s="70">
        <v>0</v>
      </c>
      <c r="F325" s="9">
        <f t="shared" si="82"/>
        <v>0</v>
      </c>
      <c r="G325" s="69">
        <v>0</v>
      </c>
      <c r="H325" s="9">
        <f t="shared" si="83"/>
        <v>0</v>
      </c>
      <c r="I325" s="10"/>
      <c r="J325" s="9">
        <f t="shared" si="84"/>
        <v>0</v>
      </c>
      <c r="K325" s="11"/>
      <c r="L325" s="9">
        <f t="shared" si="85"/>
        <v>0</v>
      </c>
      <c r="M325" s="10"/>
      <c r="N325" s="9">
        <f t="shared" si="86"/>
        <v>0</v>
      </c>
      <c r="O325" s="10"/>
      <c r="P325" s="9">
        <f t="shared" si="87"/>
        <v>0</v>
      </c>
      <c r="Q325" s="10"/>
      <c r="R325" s="9">
        <f t="shared" si="88"/>
        <v>0</v>
      </c>
      <c r="S325" s="10"/>
      <c r="T325" s="9">
        <f t="shared" si="89"/>
        <v>0</v>
      </c>
      <c r="U325" s="11"/>
      <c r="V325" s="9">
        <f t="shared" si="90"/>
        <v>0</v>
      </c>
      <c r="W325" s="11"/>
      <c r="X325" s="9">
        <f t="shared" si="91"/>
        <v>0</v>
      </c>
      <c r="Y325" s="10"/>
      <c r="Z325" s="9">
        <f t="shared" si="92"/>
        <v>0</v>
      </c>
      <c r="AA325" s="11"/>
      <c r="AB325" s="9">
        <f t="shared" si="93"/>
        <v>0</v>
      </c>
      <c r="AC325" s="11"/>
      <c r="AD325" s="9">
        <f t="shared" si="94"/>
        <v>0</v>
      </c>
      <c r="AE325" s="11"/>
      <c r="AF325" s="9">
        <f t="shared" si="95"/>
        <v>0</v>
      </c>
      <c r="AG325" s="11"/>
      <c r="AH325" s="9">
        <f t="shared" si="100"/>
        <v>0</v>
      </c>
      <c r="AI325" s="11"/>
      <c r="AJ325" s="9">
        <f t="shared" si="96"/>
        <v>0</v>
      </c>
      <c r="AK325" s="11"/>
      <c r="AL325" s="9">
        <f t="shared" si="97"/>
        <v>0</v>
      </c>
      <c r="AM325" s="10"/>
      <c r="AN325" s="12">
        <f t="shared" si="98"/>
        <v>0</v>
      </c>
      <c r="AO325" s="13">
        <f t="shared" si="99"/>
        <v>0</v>
      </c>
    </row>
    <row r="326" spans="1:41" hidden="1" x14ac:dyDescent="0.25">
      <c r="A326" s="14" t="s">
        <v>288</v>
      </c>
      <c r="B326" s="15" t="s">
        <v>302</v>
      </c>
      <c r="C326" s="44" t="s">
        <v>15</v>
      </c>
      <c r="D326" s="56">
        <v>369</v>
      </c>
      <c r="E326" s="70">
        <v>0</v>
      </c>
      <c r="F326" s="9">
        <f t="shared" si="82"/>
        <v>0</v>
      </c>
      <c r="G326" s="69">
        <v>0</v>
      </c>
      <c r="H326" s="9">
        <f t="shared" si="83"/>
        <v>0</v>
      </c>
      <c r="I326" s="10"/>
      <c r="J326" s="9">
        <f t="shared" si="84"/>
        <v>0</v>
      </c>
      <c r="K326" s="11"/>
      <c r="L326" s="9">
        <f t="shared" si="85"/>
        <v>0</v>
      </c>
      <c r="M326" s="10"/>
      <c r="N326" s="9">
        <f t="shared" si="86"/>
        <v>0</v>
      </c>
      <c r="O326" s="10"/>
      <c r="P326" s="9">
        <f t="shared" si="87"/>
        <v>0</v>
      </c>
      <c r="Q326" s="10"/>
      <c r="R326" s="9">
        <f t="shared" si="88"/>
        <v>0</v>
      </c>
      <c r="S326" s="10"/>
      <c r="T326" s="9">
        <f t="shared" si="89"/>
        <v>0</v>
      </c>
      <c r="U326" s="11"/>
      <c r="V326" s="9">
        <f t="shared" si="90"/>
        <v>0</v>
      </c>
      <c r="W326" s="11"/>
      <c r="X326" s="9">
        <f t="shared" si="91"/>
        <v>0</v>
      </c>
      <c r="Y326" s="10"/>
      <c r="Z326" s="9">
        <f t="shared" si="92"/>
        <v>0</v>
      </c>
      <c r="AA326" s="11"/>
      <c r="AB326" s="9">
        <f t="shared" si="93"/>
        <v>0</v>
      </c>
      <c r="AC326" s="11"/>
      <c r="AD326" s="9">
        <f t="shared" si="94"/>
        <v>0</v>
      </c>
      <c r="AE326" s="11"/>
      <c r="AF326" s="9">
        <f t="shared" si="95"/>
        <v>0</v>
      </c>
      <c r="AG326" s="11"/>
      <c r="AH326" s="9">
        <f t="shared" si="100"/>
        <v>0</v>
      </c>
      <c r="AI326" s="11"/>
      <c r="AJ326" s="9">
        <f t="shared" si="96"/>
        <v>0</v>
      </c>
      <c r="AK326" s="11"/>
      <c r="AL326" s="9">
        <f t="shared" si="97"/>
        <v>0</v>
      </c>
      <c r="AM326" s="10"/>
      <c r="AN326" s="12">
        <f t="shared" si="98"/>
        <v>0</v>
      </c>
      <c r="AO326" s="13">
        <f t="shared" ref="AO326:AO389" si="101">F326+H326+J326+L326+N326+P326+R326+T326+V326+X326+Z326+AB326+AD326+AF326+AH326+AL326+AN326+AJ326</f>
        <v>0</v>
      </c>
    </row>
    <row r="327" spans="1:41" hidden="1" x14ac:dyDescent="0.25">
      <c r="A327" s="14" t="s">
        <v>288</v>
      </c>
      <c r="B327" s="15" t="s">
        <v>304</v>
      </c>
      <c r="C327" s="44" t="s">
        <v>15</v>
      </c>
      <c r="D327" s="56">
        <v>369</v>
      </c>
      <c r="E327" s="70">
        <v>0</v>
      </c>
      <c r="F327" s="9">
        <f t="shared" si="82"/>
        <v>0</v>
      </c>
      <c r="G327" s="69">
        <v>0</v>
      </c>
      <c r="H327" s="9">
        <f t="shared" si="83"/>
        <v>0</v>
      </c>
      <c r="I327" s="10"/>
      <c r="J327" s="9">
        <f t="shared" si="84"/>
        <v>0</v>
      </c>
      <c r="K327" s="11"/>
      <c r="L327" s="9">
        <f t="shared" si="85"/>
        <v>0</v>
      </c>
      <c r="M327" s="10"/>
      <c r="N327" s="9">
        <f t="shared" si="86"/>
        <v>0</v>
      </c>
      <c r="O327" s="10"/>
      <c r="P327" s="9">
        <f t="shared" si="87"/>
        <v>0</v>
      </c>
      <c r="Q327" s="10"/>
      <c r="R327" s="9">
        <f t="shared" si="88"/>
        <v>0</v>
      </c>
      <c r="S327" s="10"/>
      <c r="T327" s="9">
        <f t="shared" si="89"/>
        <v>0</v>
      </c>
      <c r="U327" s="11"/>
      <c r="V327" s="9">
        <f t="shared" si="90"/>
        <v>0</v>
      </c>
      <c r="W327" s="11"/>
      <c r="X327" s="9">
        <f t="shared" si="91"/>
        <v>0</v>
      </c>
      <c r="Y327" s="10"/>
      <c r="Z327" s="9">
        <f t="shared" si="92"/>
        <v>0</v>
      </c>
      <c r="AA327" s="11"/>
      <c r="AB327" s="9">
        <f t="shared" si="93"/>
        <v>0</v>
      </c>
      <c r="AC327" s="11"/>
      <c r="AD327" s="9">
        <f t="shared" si="94"/>
        <v>0</v>
      </c>
      <c r="AE327" s="11"/>
      <c r="AF327" s="9">
        <f t="shared" si="95"/>
        <v>0</v>
      </c>
      <c r="AG327" s="11"/>
      <c r="AH327" s="9">
        <f t="shared" si="100"/>
        <v>0</v>
      </c>
      <c r="AI327" s="11"/>
      <c r="AJ327" s="9">
        <f t="shared" si="96"/>
        <v>0</v>
      </c>
      <c r="AK327" s="11"/>
      <c r="AL327" s="9">
        <f t="shared" si="97"/>
        <v>0</v>
      </c>
      <c r="AM327" s="10"/>
      <c r="AN327" s="12">
        <f t="shared" si="98"/>
        <v>0</v>
      </c>
      <c r="AO327" s="13">
        <f t="shared" si="101"/>
        <v>0</v>
      </c>
    </row>
    <row r="328" spans="1:41" hidden="1" x14ac:dyDescent="0.25">
      <c r="A328" s="14" t="s">
        <v>288</v>
      </c>
      <c r="B328" s="15" t="s">
        <v>305</v>
      </c>
      <c r="C328" s="48" t="s">
        <v>15</v>
      </c>
      <c r="D328" s="60">
        <v>341</v>
      </c>
      <c r="E328" s="70">
        <v>0</v>
      </c>
      <c r="F328" s="9">
        <f t="shared" ref="F328:F391" si="102">D328*E328</f>
        <v>0</v>
      </c>
      <c r="G328" s="69">
        <v>0</v>
      </c>
      <c r="H328" s="9">
        <f t="shared" ref="H328:H391" si="103">(G328*D328)*1.16</f>
        <v>0</v>
      </c>
      <c r="I328" s="10"/>
      <c r="J328" s="9">
        <f t="shared" ref="J328:J360" si="104">(I328*D328)*1.16</f>
        <v>0</v>
      </c>
      <c r="K328" s="11"/>
      <c r="L328" s="9">
        <f t="shared" ref="L328:L391" si="105">(K328*D328)*1.16</f>
        <v>0</v>
      </c>
      <c r="M328" s="10"/>
      <c r="N328" s="9">
        <f t="shared" ref="N328:N360" si="106">(M328*D328)*1.16</f>
        <v>0</v>
      </c>
      <c r="O328" s="10"/>
      <c r="P328" s="9">
        <f t="shared" ref="P328:P360" si="107">(O328*D328)*1.16</f>
        <v>0</v>
      </c>
      <c r="Q328" s="10"/>
      <c r="R328" s="9">
        <f t="shared" ref="R328:R360" si="108">(Q328*D328)*1.16</f>
        <v>0</v>
      </c>
      <c r="S328" s="10"/>
      <c r="T328" s="9">
        <f t="shared" ref="T328:T360" si="109">(S328*D328)*1.16</f>
        <v>0</v>
      </c>
      <c r="U328" s="11"/>
      <c r="V328" s="9">
        <f t="shared" ref="V328:V360" si="110">(U328*D328)*1.16</f>
        <v>0</v>
      </c>
      <c r="W328" s="11"/>
      <c r="X328" s="9">
        <f t="shared" ref="X328:X360" si="111">(W328*D328)*1.16</f>
        <v>0</v>
      </c>
      <c r="Y328" s="10"/>
      <c r="Z328" s="9">
        <f t="shared" ref="Z328:Z360" si="112">(Y328*D328)*1.16</f>
        <v>0</v>
      </c>
      <c r="AA328" s="11"/>
      <c r="AB328" s="9">
        <f t="shared" ref="AB328:AB360" si="113">(AA328*D328)*1.16</f>
        <v>0</v>
      </c>
      <c r="AC328" s="11"/>
      <c r="AD328" s="9">
        <f t="shared" ref="AD328:AD360" si="114">(AC328*D328)*1.16</f>
        <v>0</v>
      </c>
      <c r="AE328" s="11"/>
      <c r="AF328" s="9">
        <f t="shared" ref="AF328:AF360" si="115">(AE328*D328)*1.16</f>
        <v>0</v>
      </c>
      <c r="AG328" s="11"/>
      <c r="AH328" s="9">
        <f t="shared" si="100"/>
        <v>0</v>
      </c>
      <c r="AI328" s="11"/>
      <c r="AJ328" s="9">
        <f t="shared" ref="AJ328:AJ391" si="116">(AI328*D328)*1.16</f>
        <v>0</v>
      </c>
      <c r="AK328" s="11"/>
      <c r="AL328" s="9">
        <f t="shared" ref="AL328:AL391" si="117">(AK328*D328)*1.16</f>
        <v>0</v>
      </c>
      <c r="AM328" s="10"/>
      <c r="AN328" s="12">
        <f t="shared" ref="AN328:AN360" si="118">(AM328*D328)*1.16</f>
        <v>0</v>
      </c>
      <c r="AO328" s="13">
        <f t="shared" si="101"/>
        <v>0</v>
      </c>
    </row>
    <row r="329" spans="1:41" hidden="1" x14ac:dyDescent="0.25">
      <c r="A329" s="14" t="s">
        <v>288</v>
      </c>
      <c r="B329" s="15" t="s">
        <v>307</v>
      </c>
      <c r="C329" s="48" t="s">
        <v>15</v>
      </c>
      <c r="D329" s="60">
        <v>341</v>
      </c>
      <c r="E329" s="70">
        <v>0</v>
      </c>
      <c r="F329" s="9">
        <f t="shared" si="102"/>
        <v>0</v>
      </c>
      <c r="G329" s="69">
        <v>0</v>
      </c>
      <c r="H329" s="9">
        <f t="shared" si="103"/>
        <v>0</v>
      </c>
      <c r="I329" s="10"/>
      <c r="J329" s="9">
        <f t="shared" si="104"/>
        <v>0</v>
      </c>
      <c r="K329" s="11"/>
      <c r="L329" s="9">
        <f t="shared" si="105"/>
        <v>0</v>
      </c>
      <c r="M329" s="10"/>
      <c r="N329" s="9">
        <f t="shared" si="106"/>
        <v>0</v>
      </c>
      <c r="O329" s="10"/>
      <c r="P329" s="9">
        <f t="shared" si="107"/>
        <v>0</v>
      </c>
      <c r="Q329" s="10"/>
      <c r="R329" s="9">
        <f t="shared" si="108"/>
        <v>0</v>
      </c>
      <c r="S329" s="10"/>
      <c r="T329" s="9">
        <f t="shared" si="109"/>
        <v>0</v>
      </c>
      <c r="U329" s="11"/>
      <c r="V329" s="9">
        <f t="shared" si="110"/>
        <v>0</v>
      </c>
      <c r="W329" s="11"/>
      <c r="X329" s="9">
        <f t="shared" si="111"/>
        <v>0</v>
      </c>
      <c r="Y329" s="10"/>
      <c r="Z329" s="9">
        <f t="shared" si="112"/>
        <v>0</v>
      </c>
      <c r="AA329" s="11"/>
      <c r="AB329" s="9">
        <f t="shared" si="113"/>
        <v>0</v>
      </c>
      <c r="AC329" s="71">
        <v>1</v>
      </c>
      <c r="AD329" s="9">
        <f t="shared" si="114"/>
        <v>395.55999999999995</v>
      </c>
      <c r="AE329" s="11"/>
      <c r="AF329" s="9">
        <f t="shared" si="115"/>
        <v>0</v>
      </c>
      <c r="AG329" s="11"/>
      <c r="AH329" s="9">
        <f t="shared" si="100"/>
        <v>0</v>
      </c>
      <c r="AI329" s="11"/>
      <c r="AJ329" s="9">
        <f t="shared" si="116"/>
        <v>0</v>
      </c>
      <c r="AK329" s="11"/>
      <c r="AL329" s="9">
        <f t="shared" si="117"/>
        <v>0</v>
      </c>
      <c r="AM329" s="10"/>
      <c r="AN329" s="12">
        <f t="shared" si="118"/>
        <v>0</v>
      </c>
      <c r="AO329" s="13">
        <f t="shared" si="101"/>
        <v>395.55999999999995</v>
      </c>
    </row>
    <row r="330" spans="1:41" hidden="1" x14ac:dyDescent="0.25">
      <c r="A330" s="14" t="s">
        <v>288</v>
      </c>
      <c r="B330" s="15" t="s">
        <v>306</v>
      </c>
      <c r="C330" s="48" t="s">
        <v>15</v>
      </c>
      <c r="D330" s="60">
        <v>341</v>
      </c>
      <c r="E330" s="70">
        <v>0</v>
      </c>
      <c r="F330" s="9">
        <f t="shared" si="102"/>
        <v>0</v>
      </c>
      <c r="G330" s="69">
        <v>0</v>
      </c>
      <c r="H330" s="9">
        <f t="shared" si="103"/>
        <v>0</v>
      </c>
      <c r="I330" s="10"/>
      <c r="J330" s="9">
        <f t="shared" si="104"/>
        <v>0</v>
      </c>
      <c r="K330" s="11"/>
      <c r="L330" s="9">
        <f t="shared" si="105"/>
        <v>0</v>
      </c>
      <c r="M330" s="10"/>
      <c r="N330" s="9">
        <f t="shared" si="106"/>
        <v>0</v>
      </c>
      <c r="O330" s="10"/>
      <c r="P330" s="9">
        <f t="shared" si="107"/>
        <v>0</v>
      </c>
      <c r="Q330" s="10"/>
      <c r="R330" s="9">
        <f t="shared" si="108"/>
        <v>0</v>
      </c>
      <c r="S330" s="10"/>
      <c r="T330" s="9">
        <f t="shared" si="109"/>
        <v>0</v>
      </c>
      <c r="U330" s="11"/>
      <c r="V330" s="9">
        <f t="shared" si="110"/>
        <v>0</v>
      </c>
      <c r="W330" s="11"/>
      <c r="X330" s="9">
        <f t="shared" si="111"/>
        <v>0</v>
      </c>
      <c r="Y330" s="10"/>
      <c r="Z330" s="9">
        <f t="shared" si="112"/>
        <v>0</v>
      </c>
      <c r="AA330" s="11"/>
      <c r="AB330" s="9">
        <f t="shared" si="113"/>
        <v>0</v>
      </c>
      <c r="AC330" s="11"/>
      <c r="AD330" s="9">
        <f t="shared" si="114"/>
        <v>0</v>
      </c>
      <c r="AE330" s="11"/>
      <c r="AF330" s="9">
        <f t="shared" si="115"/>
        <v>0</v>
      </c>
      <c r="AG330" s="11"/>
      <c r="AH330" s="9">
        <f t="shared" si="100"/>
        <v>0</v>
      </c>
      <c r="AI330" s="11"/>
      <c r="AJ330" s="9">
        <f t="shared" si="116"/>
        <v>0</v>
      </c>
      <c r="AK330" s="11"/>
      <c r="AL330" s="9">
        <f t="shared" si="117"/>
        <v>0</v>
      </c>
      <c r="AM330" s="10"/>
      <c r="AN330" s="12">
        <f t="shared" si="118"/>
        <v>0</v>
      </c>
      <c r="AO330" s="13">
        <f t="shared" si="101"/>
        <v>0</v>
      </c>
    </row>
    <row r="331" spans="1:41" hidden="1" x14ac:dyDescent="0.25">
      <c r="A331" s="14" t="s">
        <v>288</v>
      </c>
      <c r="B331" s="15" t="s">
        <v>394</v>
      </c>
      <c r="C331" s="48" t="s">
        <v>15</v>
      </c>
      <c r="D331" s="60">
        <v>341</v>
      </c>
      <c r="E331" s="70">
        <v>0</v>
      </c>
      <c r="F331" s="9">
        <f t="shared" si="102"/>
        <v>0</v>
      </c>
      <c r="G331" s="69">
        <v>0</v>
      </c>
      <c r="H331" s="9">
        <f t="shared" si="103"/>
        <v>0</v>
      </c>
      <c r="I331" s="10"/>
      <c r="J331" s="9">
        <f t="shared" si="104"/>
        <v>0</v>
      </c>
      <c r="K331" s="11"/>
      <c r="L331" s="9">
        <f t="shared" si="105"/>
        <v>0</v>
      </c>
      <c r="M331" s="10"/>
      <c r="N331" s="9">
        <f t="shared" si="106"/>
        <v>0</v>
      </c>
      <c r="O331" s="10"/>
      <c r="P331" s="9">
        <f t="shared" si="107"/>
        <v>0</v>
      </c>
      <c r="Q331" s="10"/>
      <c r="R331" s="9">
        <f t="shared" si="108"/>
        <v>0</v>
      </c>
      <c r="S331" s="10"/>
      <c r="T331" s="9">
        <f t="shared" si="109"/>
        <v>0</v>
      </c>
      <c r="U331" s="11"/>
      <c r="V331" s="9">
        <f t="shared" si="110"/>
        <v>0</v>
      </c>
      <c r="W331" s="11"/>
      <c r="X331" s="9">
        <f t="shared" si="111"/>
        <v>0</v>
      </c>
      <c r="Y331" s="10"/>
      <c r="Z331" s="9">
        <f t="shared" si="112"/>
        <v>0</v>
      </c>
      <c r="AA331" s="11"/>
      <c r="AB331" s="9">
        <f t="shared" si="113"/>
        <v>0</v>
      </c>
      <c r="AC331" s="11"/>
      <c r="AD331" s="9">
        <f t="shared" si="114"/>
        <v>0</v>
      </c>
      <c r="AE331" s="11"/>
      <c r="AF331" s="9">
        <f t="shared" si="115"/>
        <v>0</v>
      </c>
      <c r="AG331" s="11"/>
      <c r="AH331" s="9">
        <f t="shared" si="100"/>
        <v>0</v>
      </c>
      <c r="AI331" s="11"/>
      <c r="AJ331" s="9">
        <f t="shared" si="116"/>
        <v>0</v>
      </c>
      <c r="AK331" s="11"/>
      <c r="AL331" s="9">
        <f t="shared" si="117"/>
        <v>0</v>
      </c>
      <c r="AM331" s="10"/>
      <c r="AN331" s="12">
        <f t="shared" si="118"/>
        <v>0</v>
      </c>
      <c r="AO331" s="13">
        <f t="shared" si="101"/>
        <v>0</v>
      </c>
    </row>
    <row r="332" spans="1:41" hidden="1" x14ac:dyDescent="0.25">
      <c r="A332" s="14" t="s">
        <v>288</v>
      </c>
      <c r="B332" s="15" t="s">
        <v>308</v>
      </c>
      <c r="C332" s="48" t="s">
        <v>15</v>
      </c>
      <c r="D332" s="60">
        <v>341</v>
      </c>
      <c r="E332" s="70">
        <v>0</v>
      </c>
      <c r="F332" s="9">
        <f t="shared" si="102"/>
        <v>0</v>
      </c>
      <c r="G332" s="69">
        <v>0</v>
      </c>
      <c r="H332" s="9">
        <f t="shared" si="103"/>
        <v>0</v>
      </c>
      <c r="I332" s="10"/>
      <c r="J332" s="9">
        <f t="shared" si="104"/>
        <v>0</v>
      </c>
      <c r="K332" s="11"/>
      <c r="L332" s="9">
        <f t="shared" si="105"/>
        <v>0</v>
      </c>
      <c r="M332" s="10"/>
      <c r="N332" s="9">
        <f t="shared" si="106"/>
        <v>0</v>
      </c>
      <c r="O332" s="10"/>
      <c r="P332" s="9">
        <f t="shared" si="107"/>
        <v>0</v>
      </c>
      <c r="Q332" s="10"/>
      <c r="R332" s="9">
        <f t="shared" si="108"/>
        <v>0</v>
      </c>
      <c r="S332" s="10"/>
      <c r="T332" s="9">
        <f t="shared" si="109"/>
        <v>0</v>
      </c>
      <c r="U332" s="11"/>
      <c r="V332" s="9">
        <f t="shared" si="110"/>
        <v>0</v>
      </c>
      <c r="W332" s="11"/>
      <c r="X332" s="9">
        <f t="shared" si="111"/>
        <v>0</v>
      </c>
      <c r="Y332" s="10"/>
      <c r="Z332" s="9">
        <f t="shared" si="112"/>
        <v>0</v>
      </c>
      <c r="AA332" s="11"/>
      <c r="AB332" s="9">
        <f t="shared" si="113"/>
        <v>0</v>
      </c>
      <c r="AC332" s="11"/>
      <c r="AD332" s="9">
        <f t="shared" si="114"/>
        <v>0</v>
      </c>
      <c r="AE332" s="11"/>
      <c r="AF332" s="9">
        <f t="shared" si="115"/>
        <v>0</v>
      </c>
      <c r="AG332" s="11"/>
      <c r="AH332" s="9">
        <f t="shared" ref="AH332:AH395" si="119">(AG332*D332)*1.16</f>
        <v>0</v>
      </c>
      <c r="AI332" s="11"/>
      <c r="AJ332" s="9">
        <f t="shared" si="116"/>
        <v>0</v>
      </c>
      <c r="AK332" s="11"/>
      <c r="AL332" s="9">
        <f t="shared" si="117"/>
        <v>0</v>
      </c>
      <c r="AM332" s="10"/>
      <c r="AN332" s="12">
        <f t="shared" si="118"/>
        <v>0</v>
      </c>
      <c r="AO332" s="13">
        <f t="shared" si="101"/>
        <v>0</v>
      </c>
    </row>
    <row r="333" spans="1:41" hidden="1" x14ac:dyDescent="0.25">
      <c r="A333" s="14" t="s">
        <v>288</v>
      </c>
      <c r="B333" s="15" t="s">
        <v>310</v>
      </c>
      <c r="C333" s="48" t="s">
        <v>15</v>
      </c>
      <c r="D333" s="60">
        <v>341</v>
      </c>
      <c r="E333" s="70">
        <v>0</v>
      </c>
      <c r="F333" s="9">
        <f t="shared" si="102"/>
        <v>0</v>
      </c>
      <c r="G333" s="69">
        <v>0</v>
      </c>
      <c r="H333" s="9">
        <f t="shared" si="103"/>
        <v>0</v>
      </c>
      <c r="I333" s="72">
        <v>1</v>
      </c>
      <c r="J333" s="9">
        <f t="shared" si="104"/>
        <v>395.55999999999995</v>
      </c>
      <c r="K333" s="11"/>
      <c r="L333" s="9">
        <f t="shared" si="105"/>
        <v>0</v>
      </c>
      <c r="M333" s="10"/>
      <c r="N333" s="9">
        <f t="shared" si="106"/>
        <v>0</v>
      </c>
      <c r="O333" s="10"/>
      <c r="P333" s="9">
        <f t="shared" si="107"/>
        <v>0</v>
      </c>
      <c r="Q333" s="10"/>
      <c r="R333" s="9">
        <f t="shared" si="108"/>
        <v>0</v>
      </c>
      <c r="S333" s="10"/>
      <c r="T333" s="9">
        <f t="shared" si="109"/>
        <v>0</v>
      </c>
      <c r="U333" s="11"/>
      <c r="V333" s="9">
        <f t="shared" si="110"/>
        <v>0</v>
      </c>
      <c r="W333" s="11"/>
      <c r="X333" s="9">
        <f t="shared" si="111"/>
        <v>0</v>
      </c>
      <c r="Y333" s="10"/>
      <c r="Z333" s="9">
        <f t="shared" si="112"/>
        <v>0</v>
      </c>
      <c r="AA333" s="11"/>
      <c r="AB333" s="9">
        <f t="shared" si="113"/>
        <v>0</v>
      </c>
      <c r="AC333" s="11"/>
      <c r="AD333" s="9">
        <f t="shared" si="114"/>
        <v>0</v>
      </c>
      <c r="AE333" s="11"/>
      <c r="AF333" s="9">
        <f t="shared" si="115"/>
        <v>0</v>
      </c>
      <c r="AG333" s="11"/>
      <c r="AH333" s="9">
        <f t="shared" si="119"/>
        <v>0</v>
      </c>
      <c r="AI333" s="11"/>
      <c r="AJ333" s="9">
        <f t="shared" si="116"/>
        <v>0</v>
      </c>
      <c r="AK333" s="11"/>
      <c r="AL333" s="9">
        <f t="shared" si="117"/>
        <v>0</v>
      </c>
      <c r="AM333" s="10"/>
      <c r="AN333" s="12">
        <f t="shared" si="118"/>
        <v>0</v>
      </c>
      <c r="AO333" s="13">
        <f t="shared" si="101"/>
        <v>395.55999999999995</v>
      </c>
    </row>
    <row r="334" spans="1:41" hidden="1" x14ac:dyDescent="0.25">
      <c r="A334" s="14" t="s">
        <v>288</v>
      </c>
      <c r="B334" s="15" t="s">
        <v>309</v>
      </c>
      <c r="C334" s="48" t="s">
        <v>15</v>
      </c>
      <c r="D334" s="60">
        <v>341</v>
      </c>
      <c r="E334" s="70">
        <v>0</v>
      </c>
      <c r="F334" s="9">
        <f t="shared" si="102"/>
        <v>0</v>
      </c>
      <c r="G334" s="69">
        <v>0</v>
      </c>
      <c r="H334" s="9">
        <f t="shared" si="103"/>
        <v>0</v>
      </c>
      <c r="I334" s="10"/>
      <c r="J334" s="9">
        <f t="shared" si="104"/>
        <v>0</v>
      </c>
      <c r="K334" s="11"/>
      <c r="L334" s="9">
        <f t="shared" si="105"/>
        <v>0</v>
      </c>
      <c r="M334" s="10"/>
      <c r="N334" s="9">
        <f t="shared" si="106"/>
        <v>0</v>
      </c>
      <c r="O334" s="10"/>
      <c r="P334" s="9">
        <f t="shared" si="107"/>
        <v>0</v>
      </c>
      <c r="Q334" s="10"/>
      <c r="R334" s="9">
        <f t="shared" si="108"/>
        <v>0</v>
      </c>
      <c r="S334" s="10"/>
      <c r="T334" s="9">
        <f t="shared" si="109"/>
        <v>0</v>
      </c>
      <c r="U334" s="11"/>
      <c r="V334" s="9">
        <f t="shared" si="110"/>
        <v>0</v>
      </c>
      <c r="W334" s="11"/>
      <c r="X334" s="9">
        <f t="shared" si="111"/>
        <v>0</v>
      </c>
      <c r="Y334" s="10"/>
      <c r="Z334" s="9">
        <f t="shared" si="112"/>
        <v>0</v>
      </c>
      <c r="AA334" s="11"/>
      <c r="AB334" s="9">
        <f t="shared" si="113"/>
        <v>0</v>
      </c>
      <c r="AC334" s="11"/>
      <c r="AD334" s="9">
        <f t="shared" si="114"/>
        <v>0</v>
      </c>
      <c r="AE334" s="11"/>
      <c r="AF334" s="9">
        <f t="shared" si="115"/>
        <v>0</v>
      </c>
      <c r="AG334" s="11"/>
      <c r="AH334" s="9">
        <f t="shared" si="119"/>
        <v>0</v>
      </c>
      <c r="AI334" s="11"/>
      <c r="AJ334" s="9">
        <f t="shared" si="116"/>
        <v>0</v>
      </c>
      <c r="AK334" s="11"/>
      <c r="AL334" s="9">
        <f t="shared" si="117"/>
        <v>0</v>
      </c>
      <c r="AM334" s="10"/>
      <c r="AN334" s="12">
        <f t="shared" si="118"/>
        <v>0</v>
      </c>
      <c r="AO334" s="13">
        <f t="shared" si="101"/>
        <v>0</v>
      </c>
    </row>
    <row r="335" spans="1:41" hidden="1" x14ac:dyDescent="0.25">
      <c r="A335" s="14" t="s">
        <v>288</v>
      </c>
      <c r="B335" s="15" t="s">
        <v>311</v>
      </c>
      <c r="C335" s="48" t="s">
        <v>15</v>
      </c>
      <c r="D335" s="60">
        <v>341</v>
      </c>
      <c r="E335" s="70">
        <v>0</v>
      </c>
      <c r="F335" s="9">
        <f t="shared" si="102"/>
        <v>0</v>
      </c>
      <c r="G335" s="69">
        <v>0</v>
      </c>
      <c r="H335" s="9">
        <f t="shared" si="103"/>
        <v>0</v>
      </c>
      <c r="I335" s="10"/>
      <c r="J335" s="9">
        <f t="shared" si="104"/>
        <v>0</v>
      </c>
      <c r="K335" s="11"/>
      <c r="L335" s="9">
        <f t="shared" si="105"/>
        <v>0</v>
      </c>
      <c r="M335" s="10"/>
      <c r="N335" s="9">
        <f t="shared" si="106"/>
        <v>0</v>
      </c>
      <c r="O335" s="10"/>
      <c r="P335" s="9">
        <f t="shared" si="107"/>
        <v>0</v>
      </c>
      <c r="Q335" s="10"/>
      <c r="R335" s="9">
        <f t="shared" si="108"/>
        <v>0</v>
      </c>
      <c r="S335" s="10"/>
      <c r="T335" s="9">
        <f t="shared" si="109"/>
        <v>0</v>
      </c>
      <c r="U335" s="11"/>
      <c r="V335" s="9">
        <f t="shared" si="110"/>
        <v>0</v>
      </c>
      <c r="W335" s="11"/>
      <c r="X335" s="9">
        <f t="shared" si="111"/>
        <v>0</v>
      </c>
      <c r="Y335" s="10"/>
      <c r="Z335" s="9">
        <f t="shared" si="112"/>
        <v>0</v>
      </c>
      <c r="AA335" s="11"/>
      <c r="AB335" s="9">
        <f t="shared" si="113"/>
        <v>0</v>
      </c>
      <c r="AC335" s="11"/>
      <c r="AD335" s="9">
        <f t="shared" si="114"/>
        <v>0</v>
      </c>
      <c r="AE335" s="11"/>
      <c r="AF335" s="9">
        <f t="shared" si="115"/>
        <v>0</v>
      </c>
      <c r="AG335" s="11"/>
      <c r="AH335" s="9">
        <f t="shared" si="119"/>
        <v>0</v>
      </c>
      <c r="AI335" s="11"/>
      <c r="AJ335" s="9">
        <f t="shared" si="116"/>
        <v>0</v>
      </c>
      <c r="AK335" s="11"/>
      <c r="AL335" s="9">
        <f t="shared" si="117"/>
        <v>0</v>
      </c>
      <c r="AM335" s="10"/>
      <c r="AN335" s="12">
        <f t="shared" si="118"/>
        <v>0</v>
      </c>
      <c r="AO335" s="13">
        <f t="shared" si="101"/>
        <v>0</v>
      </c>
    </row>
    <row r="336" spans="1:41" hidden="1" x14ac:dyDescent="0.25">
      <c r="A336" s="14" t="s">
        <v>288</v>
      </c>
      <c r="B336" s="15" t="s">
        <v>312</v>
      </c>
      <c r="C336" s="48" t="s">
        <v>15</v>
      </c>
      <c r="D336" s="60">
        <v>341</v>
      </c>
      <c r="E336" s="70">
        <v>0</v>
      </c>
      <c r="F336" s="9">
        <f t="shared" si="102"/>
        <v>0</v>
      </c>
      <c r="G336" s="69">
        <v>0</v>
      </c>
      <c r="H336" s="9">
        <f t="shared" si="103"/>
        <v>0</v>
      </c>
      <c r="I336" s="10"/>
      <c r="J336" s="9">
        <f t="shared" si="104"/>
        <v>0</v>
      </c>
      <c r="K336" s="11"/>
      <c r="L336" s="9">
        <f t="shared" si="105"/>
        <v>0</v>
      </c>
      <c r="M336" s="10"/>
      <c r="N336" s="9">
        <f t="shared" si="106"/>
        <v>0</v>
      </c>
      <c r="O336" s="10"/>
      <c r="P336" s="9">
        <f t="shared" si="107"/>
        <v>0</v>
      </c>
      <c r="Q336" s="10"/>
      <c r="R336" s="9">
        <f t="shared" si="108"/>
        <v>0</v>
      </c>
      <c r="S336" s="10"/>
      <c r="T336" s="9">
        <f t="shared" si="109"/>
        <v>0</v>
      </c>
      <c r="U336" s="11"/>
      <c r="V336" s="9">
        <f t="shared" si="110"/>
        <v>0</v>
      </c>
      <c r="W336" s="11"/>
      <c r="X336" s="9">
        <f t="shared" si="111"/>
        <v>0</v>
      </c>
      <c r="Y336" s="10"/>
      <c r="Z336" s="9">
        <f t="shared" si="112"/>
        <v>0</v>
      </c>
      <c r="AA336" s="11"/>
      <c r="AB336" s="9">
        <f t="shared" si="113"/>
        <v>0</v>
      </c>
      <c r="AC336" s="11"/>
      <c r="AD336" s="9">
        <f t="shared" si="114"/>
        <v>0</v>
      </c>
      <c r="AE336" s="11"/>
      <c r="AF336" s="9">
        <f t="shared" si="115"/>
        <v>0</v>
      </c>
      <c r="AG336" s="11"/>
      <c r="AH336" s="9">
        <f t="shared" si="119"/>
        <v>0</v>
      </c>
      <c r="AI336" s="11"/>
      <c r="AJ336" s="9">
        <f t="shared" si="116"/>
        <v>0</v>
      </c>
      <c r="AK336" s="11"/>
      <c r="AL336" s="9">
        <f t="shared" si="117"/>
        <v>0</v>
      </c>
      <c r="AM336" s="10"/>
      <c r="AN336" s="12">
        <f t="shared" si="118"/>
        <v>0</v>
      </c>
      <c r="AO336" s="13">
        <f t="shared" si="101"/>
        <v>0</v>
      </c>
    </row>
    <row r="337" spans="1:41" hidden="1" x14ac:dyDescent="0.25">
      <c r="A337" s="14" t="s">
        <v>288</v>
      </c>
      <c r="B337" s="15" t="s">
        <v>314</v>
      </c>
      <c r="C337" s="48" t="s">
        <v>15</v>
      </c>
      <c r="D337" s="60">
        <v>341</v>
      </c>
      <c r="E337" s="70">
        <v>0</v>
      </c>
      <c r="F337" s="9">
        <f t="shared" si="102"/>
        <v>0</v>
      </c>
      <c r="G337" s="69">
        <v>0</v>
      </c>
      <c r="H337" s="9">
        <f t="shared" si="103"/>
        <v>0</v>
      </c>
      <c r="I337" s="10"/>
      <c r="J337" s="9">
        <f t="shared" si="104"/>
        <v>0</v>
      </c>
      <c r="K337" s="11"/>
      <c r="L337" s="9">
        <f t="shared" si="105"/>
        <v>0</v>
      </c>
      <c r="M337" s="10"/>
      <c r="N337" s="9">
        <f t="shared" si="106"/>
        <v>0</v>
      </c>
      <c r="O337" s="10"/>
      <c r="P337" s="9">
        <f t="shared" si="107"/>
        <v>0</v>
      </c>
      <c r="Q337" s="10"/>
      <c r="R337" s="9">
        <f t="shared" si="108"/>
        <v>0</v>
      </c>
      <c r="S337" s="10"/>
      <c r="T337" s="9">
        <f t="shared" si="109"/>
        <v>0</v>
      </c>
      <c r="U337" s="11"/>
      <c r="V337" s="9">
        <f t="shared" si="110"/>
        <v>0</v>
      </c>
      <c r="W337" s="11"/>
      <c r="X337" s="9">
        <f t="shared" si="111"/>
        <v>0</v>
      </c>
      <c r="Y337" s="10"/>
      <c r="Z337" s="9">
        <f t="shared" si="112"/>
        <v>0</v>
      </c>
      <c r="AA337" s="11"/>
      <c r="AB337" s="9">
        <f t="shared" si="113"/>
        <v>0</v>
      </c>
      <c r="AC337" s="11"/>
      <c r="AD337" s="9">
        <f t="shared" si="114"/>
        <v>0</v>
      </c>
      <c r="AE337" s="11"/>
      <c r="AF337" s="9">
        <f t="shared" si="115"/>
        <v>0</v>
      </c>
      <c r="AG337" s="11"/>
      <c r="AH337" s="9">
        <f t="shared" si="119"/>
        <v>0</v>
      </c>
      <c r="AI337" s="11"/>
      <c r="AJ337" s="9">
        <f t="shared" si="116"/>
        <v>0</v>
      </c>
      <c r="AK337" s="11"/>
      <c r="AL337" s="9">
        <f t="shared" si="117"/>
        <v>0</v>
      </c>
      <c r="AM337" s="10"/>
      <c r="AN337" s="12">
        <f t="shared" si="118"/>
        <v>0</v>
      </c>
      <c r="AO337" s="13">
        <f t="shared" si="101"/>
        <v>0</v>
      </c>
    </row>
    <row r="338" spans="1:41" hidden="1" x14ac:dyDescent="0.25">
      <c r="A338" s="14" t="s">
        <v>288</v>
      </c>
      <c r="B338" s="15" t="s">
        <v>313</v>
      </c>
      <c r="C338" s="48" t="s">
        <v>15</v>
      </c>
      <c r="D338" s="60">
        <v>341</v>
      </c>
      <c r="E338" s="70">
        <v>1</v>
      </c>
      <c r="F338" s="9">
        <f t="shared" si="102"/>
        <v>341</v>
      </c>
      <c r="G338" s="69">
        <v>0</v>
      </c>
      <c r="H338" s="9">
        <f t="shared" si="103"/>
        <v>0</v>
      </c>
      <c r="I338" s="10"/>
      <c r="J338" s="9">
        <f t="shared" si="104"/>
        <v>0</v>
      </c>
      <c r="K338" s="11"/>
      <c r="L338" s="9">
        <f t="shared" si="105"/>
        <v>0</v>
      </c>
      <c r="M338" s="10"/>
      <c r="N338" s="9">
        <f t="shared" si="106"/>
        <v>0</v>
      </c>
      <c r="O338" s="10"/>
      <c r="P338" s="9">
        <f t="shared" si="107"/>
        <v>0</v>
      </c>
      <c r="Q338" s="10"/>
      <c r="R338" s="9">
        <f t="shared" si="108"/>
        <v>0</v>
      </c>
      <c r="S338" s="10"/>
      <c r="T338" s="9">
        <f t="shared" si="109"/>
        <v>0</v>
      </c>
      <c r="U338" s="11"/>
      <c r="V338" s="9">
        <f t="shared" si="110"/>
        <v>0</v>
      </c>
      <c r="W338" s="11"/>
      <c r="X338" s="9">
        <f t="shared" si="111"/>
        <v>0</v>
      </c>
      <c r="Y338" s="10"/>
      <c r="Z338" s="9">
        <f t="shared" si="112"/>
        <v>0</v>
      </c>
      <c r="AA338" s="11"/>
      <c r="AB338" s="9">
        <f t="shared" si="113"/>
        <v>0</v>
      </c>
      <c r="AC338" s="11"/>
      <c r="AD338" s="9">
        <f t="shared" si="114"/>
        <v>0</v>
      </c>
      <c r="AE338" s="11"/>
      <c r="AF338" s="9">
        <f t="shared" si="115"/>
        <v>0</v>
      </c>
      <c r="AG338" s="11"/>
      <c r="AH338" s="9">
        <f t="shared" si="119"/>
        <v>0</v>
      </c>
      <c r="AI338" s="90">
        <v>1</v>
      </c>
      <c r="AJ338" s="9">
        <f t="shared" si="116"/>
        <v>395.55999999999995</v>
      </c>
      <c r="AK338" s="11"/>
      <c r="AL338" s="9">
        <f t="shared" si="117"/>
        <v>0</v>
      </c>
      <c r="AM338" s="10"/>
      <c r="AN338" s="12">
        <f t="shared" si="118"/>
        <v>0</v>
      </c>
      <c r="AO338" s="13">
        <f t="shared" si="101"/>
        <v>736.56</v>
      </c>
    </row>
    <row r="339" spans="1:41" hidden="1" x14ac:dyDescent="0.25">
      <c r="A339" s="14" t="s">
        <v>288</v>
      </c>
      <c r="B339" s="15" t="s">
        <v>315</v>
      </c>
      <c r="C339" s="48" t="s">
        <v>15</v>
      </c>
      <c r="D339" s="60">
        <v>341</v>
      </c>
      <c r="E339" s="70">
        <v>0</v>
      </c>
      <c r="F339" s="9">
        <f t="shared" si="102"/>
        <v>0</v>
      </c>
      <c r="G339" s="69">
        <v>0</v>
      </c>
      <c r="H339" s="9">
        <f t="shared" si="103"/>
        <v>0</v>
      </c>
      <c r="I339" s="10"/>
      <c r="J339" s="9">
        <f t="shared" si="104"/>
        <v>0</v>
      </c>
      <c r="K339" s="11"/>
      <c r="L339" s="9">
        <f t="shared" si="105"/>
        <v>0</v>
      </c>
      <c r="M339" s="10"/>
      <c r="N339" s="9">
        <f t="shared" si="106"/>
        <v>0</v>
      </c>
      <c r="O339" s="10"/>
      <c r="P339" s="9">
        <f t="shared" si="107"/>
        <v>0</v>
      </c>
      <c r="Q339" s="10"/>
      <c r="R339" s="9">
        <f t="shared" si="108"/>
        <v>0</v>
      </c>
      <c r="S339" s="10"/>
      <c r="T339" s="9">
        <f t="shared" si="109"/>
        <v>0</v>
      </c>
      <c r="U339" s="11"/>
      <c r="V339" s="9">
        <f t="shared" si="110"/>
        <v>0</v>
      </c>
      <c r="W339" s="11"/>
      <c r="X339" s="9">
        <f t="shared" si="111"/>
        <v>0</v>
      </c>
      <c r="Y339" s="10"/>
      <c r="Z339" s="9">
        <f t="shared" si="112"/>
        <v>0</v>
      </c>
      <c r="AA339" s="11"/>
      <c r="AB339" s="9">
        <f t="shared" si="113"/>
        <v>0</v>
      </c>
      <c r="AC339" s="11"/>
      <c r="AD339" s="9">
        <f t="shared" si="114"/>
        <v>0</v>
      </c>
      <c r="AE339" s="11"/>
      <c r="AF339" s="9">
        <f t="shared" si="115"/>
        <v>0</v>
      </c>
      <c r="AG339" s="11"/>
      <c r="AH339" s="9">
        <f t="shared" si="119"/>
        <v>0</v>
      </c>
      <c r="AI339" s="11"/>
      <c r="AJ339" s="9">
        <f t="shared" si="116"/>
        <v>0</v>
      </c>
      <c r="AK339" s="11"/>
      <c r="AL339" s="9">
        <f t="shared" si="117"/>
        <v>0</v>
      </c>
      <c r="AM339" s="10"/>
      <c r="AN339" s="12">
        <f t="shared" si="118"/>
        <v>0</v>
      </c>
      <c r="AO339" s="13">
        <f t="shared" si="101"/>
        <v>0</v>
      </c>
    </row>
    <row r="340" spans="1:41" hidden="1" x14ac:dyDescent="0.25">
      <c r="A340" s="14" t="s">
        <v>288</v>
      </c>
      <c r="B340" s="15" t="s">
        <v>316</v>
      </c>
      <c r="C340" s="48" t="s">
        <v>15</v>
      </c>
      <c r="D340" s="60">
        <v>341</v>
      </c>
      <c r="E340" s="70">
        <v>1</v>
      </c>
      <c r="F340" s="9">
        <f t="shared" si="102"/>
        <v>341</v>
      </c>
      <c r="G340" s="69">
        <v>0</v>
      </c>
      <c r="H340" s="9">
        <f t="shared" si="103"/>
        <v>0</v>
      </c>
      <c r="I340" s="10"/>
      <c r="J340" s="9">
        <f t="shared" si="104"/>
        <v>0</v>
      </c>
      <c r="K340" s="11"/>
      <c r="L340" s="9">
        <f t="shared" si="105"/>
        <v>0</v>
      </c>
      <c r="M340" s="10"/>
      <c r="N340" s="9">
        <f t="shared" si="106"/>
        <v>0</v>
      </c>
      <c r="O340" s="10"/>
      <c r="P340" s="9">
        <f t="shared" si="107"/>
        <v>0</v>
      </c>
      <c r="Q340" s="10"/>
      <c r="R340" s="9">
        <f t="shared" si="108"/>
        <v>0</v>
      </c>
      <c r="S340" s="10"/>
      <c r="T340" s="9">
        <f t="shared" si="109"/>
        <v>0</v>
      </c>
      <c r="U340" s="11"/>
      <c r="V340" s="9">
        <f t="shared" si="110"/>
        <v>0</v>
      </c>
      <c r="W340" s="11"/>
      <c r="X340" s="9">
        <f t="shared" si="111"/>
        <v>0</v>
      </c>
      <c r="Y340" s="10"/>
      <c r="Z340" s="9">
        <f t="shared" si="112"/>
        <v>0</v>
      </c>
      <c r="AA340" s="11"/>
      <c r="AB340" s="9">
        <f t="shared" si="113"/>
        <v>0</v>
      </c>
      <c r="AC340" s="11"/>
      <c r="AD340" s="9">
        <f t="shared" si="114"/>
        <v>0</v>
      </c>
      <c r="AE340" s="11"/>
      <c r="AF340" s="9">
        <f t="shared" si="115"/>
        <v>0</v>
      </c>
      <c r="AG340" s="11"/>
      <c r="AH340" s="9">
        <f t="shared" si="119"/>
        <v>0</v>
      </c>
      <c r="AI340" s="11"/>
      <c r="AJ340" s="9">
        <f t="shared" si="116"/>
        <v>0</v>
      </c>
      <c r="AK340" s="11"/>
      <c r="AL340" s="9">
        <f t="shared" si="117"/>
        <v>0</v>
      </c>
      <c r="AM340" s="10"/>
      <c r="AN340" s="12">
        <f t="shared" si="118"/>
        <v>0</v>
      </c>
      <c r="AO340" s="13">
        <f t="shared" si="101"/>
        <v>341</v>
      </c>
    </row>
    <row r="341" spans="1:41" hidden="1" x14ac:dyDescent="0.25">
      <c r="A341" s="14" t="s">
        <v>288</v>
      </c>
      <c r="B341" s="15" t="s">
        <v>318</v>
      </c>
      <c r="C341" s="48" t="s">
        <v>15</v>
      </c>
      <c r="D341" s="60">
        <v>341</v>
      </c>
      <c r="E341" s="70">
        <v>0</v>
      </c>
      <c r="F341" s="9">
        <f t="shared" si="102"/>
        <v>0</v>
      </c>
      <c r="G341" s="69">
        <v>0</v>
      </c>
      <c r="H341" s="9">
        <f t="shared" si="103"/>
        <v>0</v>
      </c>
      <c r="I341" s="10"/>
      <c r="J341" s="9">
        <f t="shared" si="104"/>
        <v>0</v>
      </c>
      <c r="K341" s="11"/>
      <c r="L341" s="9">
        <f t="shared" si="105"/>
        <v>0</v>
      </c>
      <c r="M341" s="10"/>
      <c r="N341" s="9">
        <f t="shared" si="106"/>
        <v>0</v>
      </c>
      <c r="O341" s="10"/>
      <c r="P341" s="9">
        <f t="shared" si="107"/>
        <v>0</v>
      </c>
      <c r="Q341" s="10"/>
      <c r="R341" s="9">
        <f t="shared" si="108"/>
        <v>0</v>
      </c>
      <c r="S341" s="10">
        <v>1</v>
      </c>
      <c r="T341" s="9">
        <f t="shared" si="109"/>
        <v>395.55999999999995</v>
      </c>
      <c r="U341" s="11"/>
      <c r="V341" s="9">
        <f t="shared" si="110"/>
        <v>0</v>
      </c>
      <c r="W341" s="11"/>
      <c r="X341" s="9">
        <f t="shared" si="111"/>
        <v>0</v>
      </c>
      <c r="Y341" s="10"/>
      <c r="Z341" s="9">
        <f t="shared" si="112"/>
        <v>0</v>
      </c>
      <c r="AA341" s="11"/>
      <c r="AB341" s="9">
        <f t="shared" si="113"/>
        <v>0</v>
      </c>
      <c r="AC341" s="11"/>
      <c r="AD341" s="9">
        <f t="shared" si="114"/>
        <v>0</v>
      </c>
      <c r="AE341" s="11"/>
      <c r="AF341" s="9">
        <f t="shared" si="115"/>
        <v>0</v>
      </c>
      <c r="AG341" s="11"/>
      <c r="AH341" s="9">
        <f t="shared" si="119"/>
        <v>0</v>
      </c>
      <c r="AI341" s="11"/>
      <c r="AJ341" s="9">
        <f t="shared" si="116"/>
        <v>0</v>
      </c>
      <c r="AK341" s="11"/>
      <c r="AL341" s="9">
        <f t="shared" si="117"/>
        <v>0</v>
      </c>
      <c r="AM341" s="10"/>
      <c r="AN341" s="12">
        <f t="shared" si="118"/>
        <v>0</v>
      </c>
      <c r="AO341" s="13">
        <f t="shared" si="101"/>
        <v>395.55999999999995</v>
      </c>
    </row>
    <row r="342" spans="1:41" hidden="1" x14ac:dyDescent="0.25">
      <c r="A342" s="14" t="s">
        <v>288</v>
      </c>
      <c r="B342" s="15" t="s">
        <v>317</v>
      </c>
      <c r="C342" s="48" t="s">
        <v>15</v>
      </c>
      <c r="D342" s="60">
        <v>341</v>
      </c>
      <c r="E342" s="70">
        <v>0</v>
      </c>
      <c r="F342" s="9">
        <f t="shared" si="102"/>
        <v>0</v>
      </c>
      <c r="G342" s="69">
        <v>0</v>
      </c>
      <c r="H342" s="9">
        <f t="shared" si="103"/>
        <v>0</v>
      </c>
      <c r="I342" s="10"/>
      <c r="J342" s="9">
        <f t="shared" si="104"/>
        <v>0</v>
      </c>
      <c r="K342" s="11"/>
      <c r="L342" s="9">
        <f t="shared" si="105"/>
        <v>0</v>
      </c>
      <c r="M342" s="10"/>
      <c r="N342" s="9">
        <f t="shared" si="106"/>
        <v>0</v>
      </c>
      <c r="O342" s="10"/>
      <c r="P342" s="9">
        <f t="shared" si="107"/>
        <v>0</v>
      </c>
      <c r="Q342" s="10"/>
      <c r="R342" s="9">
        <f t="shared" si="108"/>
        <v>0</v>
      </c>
      <c r="S342" s="10"/>
      <c r="T342" s="9">
        <f t="shared" si="109"/>
        <v>0</v>
      </c>
      <c r="U342" s="11"/>
      <c r="V342" s="9">
        <f t="shared" si="110"/>
        <v>0</v>
      </c>
      <c r="W342" s="11"/>
      <c r="X342" s="9">
        <f t="shared" si="111"/>
        <v>0</v>
      </c>
      <c r="Y342" s="10"/>
      <c r="Z342" s="9">
        <f t="shared" si="112"/>
        <v>0</v>
      </c>
      <c r="AA342" s="11"/>
      <c r="AB342" s="9">
        <f t="shared" si="113"/>
        <v>0</v>
      </c>
      <c r="AC342" s="11"/>
      <c r="AD342" s="9">
        <f t="shared" si="114"/>
        <v>0</v>
      </c>
      <c r="AE342" s="11"/>
      <c r="AF342" s="9">
        <f t="shared" si="115"/>
        <v>0</v>
      </c>
      <c r="AG342" s="11"/>
      <c r="AH342" s="9">
        <f t="shared" si="119"/>
        <v>0</v>
      </c>
      <c r="AI342" s="11"/>
      <c r="AJ342" s="9">
        <f t="shared" si="116"/>
        <v>0</v>
      </c>
      <c r="AK342" s="11"/>
      <c r="AL342" s="9">
        <f t="shared" si="117"/>
        <v>0</v>
      </c>
      <c r="AM342" s="10"/>
      <c r="AN342" s="12">
        <f t="shared" si="118"/>
        <v>0</v>
      </c>
      <c r="AO342" s="13">
        <f t="shared" si="101"/>
        <v>0</v>
      </c>
    </row>
    <row r="343" spans="1:41" hidden="1" x14ac:dyDescent="0.25">
      <c r="A343" s="14" t="s">
        <v>288</v>
      </c>
      <c r="B343" s="15" t="s">
        <v>319</v>
      </c>
      <c r="C343" s="48" t="s">
        <v>15</v>
      </c>
      <c r="D343" s="60">
        <v>341</v>
      </c>
      <c r="E343" s="70">
        <v>0</v>
      </c>
      <c r="F343" s="9">
        <f t="shared" si="102"/>
        <v>0</v>
      </c>
      <c r="G343" s="69">
        <v>0</v>
      </c>
      <c r="H343" s="9">
        <f t="shared" si="103"/>
        <v>0</v>
      </c>
      <c r="I343" s="10"/>
      <c r="J343" s="9">
        <f t="shared" si="104"/>
        <v>0</v>
      </c>
      <c r="K343" s="11"/>
      <c r="L343" s="9">
        <f t="shared" si="105"/>
        <v>0</v>
      </c>
      <c r="M343" s="10"/>
      <c r="N343" s="9">
        <f t="shared" si="106"/>
        <v>0</v>
      </c>
      <c r="O343" s="10"/>
      <c r="P343" s="9">
        <f t="shared" si="107"/>
        <v>0</v>
      </c>
      <c r="Q343" s="10"/>
      <c r="R343" s="9">
        <f t="shared" si="108"/>
        <v>0</v>
      </c>
      <c r="S343" s="10"/>
      <c r="T343" s="9">
        <f t="shared" si="109"/>
        <v>0</v>
      </c>
      <c r="U343" s="11"/>
      <c r="V343" s="9">
        <f t="shared" si="110"/>
        <v>0</v>
      </c>
      <c r="W343" s="11"/>
      <c r="X343" s="9">
        <f t="shared" si="111"/>
        <v>0</v>
      </c>
      <c r="Y343" s="10"/>
      <c r="Z343" s="9">
        <f t="shared" si="112"/>
        <v>0</v>
      </c>
      <c r="AA343" s="11"/>
      <c r="AB343" s="9">
        <f t="shared" si="113"/>
        <v>0</v>
      </c>
      <c r="AC343" s="11"/>
      <c r="AD343" s="9">
        <f t="shared" si="114"/>
        <v>0</v>
      </c>
      <c r="AE343" s="11"/>
      <c r="AF343" s="9">
        <f t="shared" si="115"/>
        <v>0</v>
      </c>
      <c r="AG343" s="11"/>
      <c r="AH343" s="9">
        <f t="shared" si="119"/>
        <v>0</v>
      </c>
      <c r="AI343" s="11"/>
      <c r="AJ343" s="9">
        <f t="shared" si="116"/>
        <v>0</v>
      </c>
      <c r="AK343" s="11"/>
      <c r="AL343" s="9">
        <f t="shared" si="117"/>
        <v>0</v>
      </c>
      <c r="AM343" s="10"/>
      <c r="AN343" s="12">
        <f t="shared" si="118"/>
        <v>0</v>
      </c>
      <c r="AO343" s="13">
        <f t="shared" si="101"/>
        <v>0</v>
      </c>
    </row>
    <row r="344" spans="1:41" hidden="1" x14ac:dyDescent="0.25">
      <c r="A344" s="14" t="s">
        <v>288</v>
      </c>
      <c r="B344" s="15" t="s">
        <v>320</v>
      </c>
      <c r="C344" s="48" t="s">
        <v>15</v>
      </c>
      <c r="D344" s="60">
        <v>341</v>
      </c>
      <c r="E344" s="70">
        <v>0</v>
      </c>
      <c r="F344" s="9">
        <f t="shared" si="102"/>
        <v>0</v>
      </c>
      <c r="G344" s="69">
        <v>0</v>
      </c>
      <c r="H344" s="9">
        <f t="shared" si="103"/>
        <v>0</v>
      </c>
      <c r="I344" s="10"/>
      <c r="J344" s="9">
        <f t="shared" si="104"/>
        <v>0</v>
      </c>
      <c r="K344" s="11"/>
      <c r="L344" s="9">
        <f t="shared" si="105"/>
        <v>0</v>
      </c>
      <c r="M344" s="10"/>
      <c r="N344" s="9">
        <f t="shared" si="106"/>
        <v>0</v>
      </c>
      <c r="O344" s="10"/>
      <c r="P344" s="9">
        <f t="shared" si="107"/>
        <v>0</v>
      </c>
      <c r="Q344" s="10"/>
      <c r="R344" s="9">
        <f t="shared" si="108"/>
        <v>0</v>
      </c>
      <c r="S344" s="10"/>
      <c r="T344" s="9">
        <f t="shared" si="109"/>
        <v>0</v>
      </c>
      <c r="U344" s="11"/>
      <c r="V344" s="9">
        <f t="shared" si="110"/>
        <v>0</v>
      </c>
      <c r="W344" s="11"/>
      <c r="X344" s="9">
        <f t="shared" si="111"/>
        <v>0</v>
      </c>
      <c r="Y344" s="10"/>
      <c r="Z344" s="9">
        <f t="shared" si="112"/>
        <v>0</v>
      </c>
      <c r="AA344" s="11"/>
      <c r="AB344" s="9">
        <f t="shared" si="113"/>
        <v>0</v>
      </c>
      <c r="AC344" s="11"/>
      <c r="AD344" s="9">
        <f t="shared" si="114"/>
        <v>0</v>
      </c>
      <c r="AE344" s="11"/>
      <c r="AF344" s="9">
        <f t="shared" si="115"/>
        <v>0</v>
      </c>
      <c r="AG344" s="11"/>
      <c r="AH344" s="9">
        <f t="shared" si="119"/>
        <v>0</v>
      </c>
      <c r="AI344" s="11"/>
      <c r="AJ344" s="9">
        <f t="shared" si="116"/>
        <v>0</v>
      </c>
      <c r="AK344" s="11"/>
      <c r="AL344" s="9">
        <f t="shared" si="117"/>
        <v>0</v>
      </c>
      <c r="AM344" s="10"/>
      <c r="AN344" s="12">
        <f t="shared" si="118"/>
        <v>0</v>
      </c>
      <c r="AO344" s="13">
        <f t="shared" si="101"/>
        <v>0</v>
      </c>
    </row>
    <row r="345" spans="1:41" hidden="1" x14ac:dyDescent="0.25">
      <c r="A345" s="14" t="s">
        <v>288</v>
      </c>
      <c r="B345" s="15" t="s">
        <v>322</v>
      </c>
      <c r="C345" s="48" t="s">
        <v>15</v>
      </c>
      <c r="D345" s="60">
        <v>341</v>
      </c>
      <c r="E345" s="70">
        <v>0</v>
      </c>
      <c r="F345" s="9">
        <f t="shared" si="102"/>
        <v>0</v>
      </c>
      <c r="G345" s="69">
        <v>0</v>
      </c>
      <c r="H345" s="9">
        <f t="shared" si="103"/>
        <v>0</v>
      </c>
      <c r="I345" s="10"/>
      <c r="J345" s="9">
        <f t="shared" si="104"/>
        <v>0</v>
      </c>
      <c r="K345" s="11"/>
      <c r="L345" s="9">
        <f t="shared" si="105"/>
        <v>0</v>
      </c>
      <c r="M345" s="10"/>
      <c r="N345" s="9">
        <f t="shared" si="106"/>
        <v>0</v>
      </c>
      <c r="O345" s="10"/>
      <c r="P345" s="9">
        <f t="shared" si="107"/>
        <v>0</v>
      </c>
      <c r="Q345" s="10"/>
      <c r="R345" s="9">
        <f t="shared" si="108"/>
        <v>0</v>
      </c>
      <c r="S345" s="10"/>
      <c r="T345" s="9">
        <f t="shared" si="109"/>
        <v>0</v>
      </c>
      <c r="U345" s="11"/>
      <c r="V345" s="9">
        <f t="shared" si="110"/>
        <v>0</v>
      </c>
      <c r="W345" s="11"/>
      <c r="X345" s="9">
        <f t="shared" si="111"/>
        <v>0</v>
      </c>
      <c r="Y345" s="10"/>
      <c r="Z345" s="9">
        <f t="shared" si="112"/>
        <v>0</v>
      </c>
      <c r="AA345" s="11"/>
      <c r="AB345" s="9">
        <f t="shared" si="113"/>
        <v>0</v>
      </c>
      <c r="AC345" s="11"/>
      <c r="AD345" s="9">
        <f t="shared" si="114"/>
        <v>0</v>
      </c>
      <c r="AE345" s="11"/>
      <c r="AF345" s="9">
        <f t="shared" si="115"/>
        <v>0</v>
      </c>
      <c r="AG345" s="11"/>
      <c r="AH345" s="9">
        <f t="shared" si="119"/>
        <v>0</v>
      </c>
      <c r="AI345" s="11"/>
      <c r="AJ345" s="9">
        <f t="shared" si="116"/>
        <v>0</v>
      </c>
      <c r="AK345" s="11"/>
      <c r="AL345" s="9">
        <f t="shared" si="117"/>
        <v>0</v>
      </c>
      <c r="AM345" s="10"/>
      <c r="AN345" s="12">
        <f t="shared" si="118"/>
        <v>0</v>
      </c>
      <c r="AO345" s="13">
        <f t="shared" si="101"/>
        <v>0</v>
      </c>
    </row>
    <row r="346" spans="1:41" hidden="1" x14ac:dyDescent="0.25">
      <c r="A346" s="14" t="s">
        <v>288</v>
      </c>
      <c r="B346" s="15" t="s">
        <v>321</v>
      </c>
      <c r="C346" s="48" t="s">
        <v>15</v>
      </c>
      <c r="D346" s="60">
        <v>341</v>
      </c>
      <c r="E346" s="70">
        <v>0</v>
      </c>
      <c r="F346" s="9">
        <f t="shared" si="102"/>
        <v>0</v>
      </c>
      <c r="G346" s="69">
        <v>0</v>
      </c>
      <c r="H346" s="9">
        <f t="shared" si="103"/>
        <v>0</v>
      </c>
      <c r="I346" s="10"/>
      <c r="J346" s="9">
        <f t="shared" si="104"/>
        <v>0</v>
      </c>
      <c r="K346" s="11"/>
      <c r="L346" s="9">
        <f t="shared" si="105"/>
        <v>0</v>
      </c>
      <c r="M346" s="10"/>
      <c r="N346" s="9">
        <f t="shared" si="106"/>
        <v>0</v>
      </c>
      <c r="O346" s="10"/>
      <c r="P346" s="9">
        <f t="shared" si="107"/>
        <v>0</v>
      </c>
      <c r="Q346" s="10"/>
      <c r="R346" s="9">
        <f t="shared" si="108"/>
        <v>0</v>
      </c>
      <c r="S346" s="10"/>
      <c r="T346" s="9">
        <f t="shared" si="109"/>
        <v>0</v>
      </c>
      <c r="U346" s="11"/>
      <c r="V346" s="9">
        <f t="shared" si="110"/>
        <v>0</v>
      </c>
      <c r="W346" s="11"/>
      <c r="X346" s="9">
        <f t="shared" si="111"/>
        <v>0</v>
      </c>
      <c r="Y346" s="10"/>
      <c r="Z346" s="9">
        <f t="shared" si="112"/>
        <v>0</v>
      </c>
      <c r="AA346" s="11"/>
      <c r="AB346" s="9">
        <f t="shared" si="113"/>
        <v>0</v>
      </c>
      <c r="AC346" s="11"/>
      <c r="AD346" s="9">
        <f t="shared" si="114"/>
        <v>0</v>
      </c>
      <c r="AE346" s="11"/>
      <c r="AF346" s="9">
        <f t="shared" si="115"/>
        <v>0</v>
      </c>
      <c r="AG346" s="11"/>
      <c r="AH346" s="9">
        <f t="shared" si="119"/>
        <v>0</v>
      </c>
      <c r="AI346" s="11"/>
      <c r="AJ346" s="9">
        <f t="shared" si="116"/>
        <v>0</v>
      </c>
      <c r="AK346" s="11"/>
      <c r="AL346" s="9">
        <f t="shared" si="117"/>
        <v>0</v>
      </c>
      <c r="AM346" s="10"/>
      <c r="AN346" s="12">
        <f t="shared" si="118"/>
        <v>0</v>
      </c>
      <c r="AO346" s="13">
        <f t="shared" si="101"/>
        <v>0</v>
      </c>
    </row>
    <row r="347" spans="1:41" hidden="1" x14ac:dyDescent="0.25">
      <c r="A347" s="14" t="s">
        <v>288</v>
      </c>
      <c r="B347" s="15" t="s">
        <v>323</v>
      </c>
      <c r="C347" s="48" t="s">
        <v>15</v>
      </c>
      <c r="D347" s="60">
        <v>341</v>
      </c>
      <c r="E347" s="70">
        <v>0</v>
      </c>
      <c r="F347" s="9">
        <f t="shared" si="102"/>
        <v>0</v>
      </c>
      <c r="G347" s="69">
        <v>0</v>
      </c>
      <c r="H347" s="9">
        <f t="shared" si="103"/>
        <v>0</v>
      </c>
      <c r="I347" s="10"/>
      <c r="J347" s="9">
        <f t="shared" si="104"/>
        <v>0</v>
      </c>
      <c r="K347" s="11"/>
      <c r="L347" s="9">
        <f t="shared" si="105"/>
        <v>0</v>
      </c>
      <c r="M347" s="10"/>
      <c r="N347" s="9">
        <f t="shared" si="106"/>
        <v>0</v>
      </c>
      <c r="O347" s="10"/>
      <c r="P347" s="9">
        <f t="shared" si="107"/>
        <v>0</v>
      </c>
      <c r="Q347" s="10"/>
      <c r="R347" s="9">
        <f t="shared" si="108"/>
        <v>0</v>
      </c>
      <c r="S347" s="10"/>
      <c r="T347" s="9">
        <f t="shared" si="109"/>
        <v>0</v>
      </c>
      <c r="U347" s="11"/>
      <c r="V347" s="9">
        <f t="shared" si="110"/>
        <v>0</v>
      </c>
      <c r="W347" s="11"/>
      <c r="X347" s="9">
        <f t="shared" si="111"/>
        <v>0</v>
      </c>
      <c r="Y347" s="10"/>
      <c r="Z347" s="9">
        <f t="shared" si="112"/>
        <v>0</v>
      </c>
      <c r="AA347" s="11"/>
      <c r="AB347" s="9">
        <f t="shared" si="113"/>
        <v>0</v>
      </c>
      <c r="AC347" s="11"/>
      <c r="AD347" s="9">
        <f t="shared" si="114"/>
        <v>0</v>
      </c>
      <c r="AE347" s="11"/>
      <c r="AF347" s="9">
        <f t="shared" si="115"/>
        <v>0</v>
      </c>
      <c r="AG347" s="11"/>
      <c r="AH347" s="9">
        <f t="shared" si="119"/>
        <v>0</v>
      </c>
      <c r="AI347" s="11"/>
      <c r="AJ347" s="9">
        <f t="shared" si="116"/>
        <v>0</v>
      </c>
      <c r="AK347" s="11"/>
      <c r="AL347" s="9">
        <f t="shared" si="117"/>
        <v>0</v>
      </c>
      <c r="AM347" s="10"/>
      <c r="AN347" s="12">
        <f t="shared" si="118"/>
        <v>0</v>
      </c>
      <c r="AO347" s="13">
        <f t="shared" si="101"/>
        <v>0</v>
      </c>
    </row>
    <row r="348" spans="1:41" hidden="1" x14ac:dyDescent="0.25">
      <c r="A348" s="14" t="s">
        <v>288</v>
      </c>
      <c r="B348" s="15" t="s">
        <v>324</v>
      </c>
      <c r="C348" s="48" t="s">
        <v>15</v>
      </c>
      <c r="D348" s="60">
        <v>341</v>
      </c>
      <c r="E348" s="70">
        <v>0</v>
      </c>
      <c r="F348" s="9">
        <f t="shared" si="102"/>
        <v>0</v>
      </c>
      <c r="G348" s="69">
        <v>0</v>
      </c>
      <c r="H348" s="9">
        <f t="shared" si="103"/>
        <v>0</v>
      </c>
      <c r="I348" s="10"/>
      <c r="J348" s="9">
        <f t="shared" si="104"/>
        <v>0</v>
      </c>
      <c r="K348" s="11"/>
      <c r="L348" s="9">
        <f t="shared" si="105"/>
        <v>0</v>
      </c>
      <c r="M348" s="10"/>
      <c r="N348" s="9">
        <f t="shared" si="106"/>
        <v>0</v>
      </c>
      <c r="O348" s="10"/>
      <c r="P348" s="9">
        <f t="shared" si="107"/>
        <v>0</v>
      </c>
      <c r="Q348" s="10"/>
      <c r="R348" s="9">
        <f t="shared" si="108"/>
        <v>0</v>
      </c>
      <c r="S348" s="10"/>
      <c r="T348" s="9">
        <f t="shared" si="109"/>
        <v>0</v>
      </c>
      <c r="U348" s="11"/>
      <c r="V348" s="9">
        <f t="shared" si="110"/>
        <v>0</v>
      </c>
      <c r="W348" s="11"/>
      <c r="X348" s="9">
        <f t="shared" si="111"/>
        <v>0</v>
      </c>
      <c r="Y348" s="10"/>
      <c r="Z348" s="9">
        <f t="shared" si="112"/>
        <v>0</v>
      </c>
      <c r="AA348" s="11"/>
      <c r="AB348" s="9">
        <f t="shared" si="113"/>
        <v>0</v>
      </c>
      <c r="AC348" s="11"/>
      <c r="AD348" s="9">
        <f t="shared" si="114"/>
        <v>0</v>
      </c>
      <c r="AE348" s="11"/>
      <c r="AF348" s="9">
        <f t="shared" si="115"/>
        <v>0</v>
      </c>
      <c r="AG348" s="11"/>
      <c r="AH348" s="9">
        <f t="shared" si="119"/>
        <v>0</v>
      </c>
      <c r="AI348" s="11"/>
      <c r="AJ348" s="9">
        <f t="shared" si="116"/>
        <v>0</v>
      </c>
      <c r="AK348" s="11"/>
      <c r="AL348" s="9">
        <f t="shared" si="117"/>
        <v>0</v>
      </c>
      <c r="AM348" s="10"/>
      <c r="AN348" s="12">
        <f t="shared" si="118"/>
        <v>0</v>
      </c>
      <c r="AO348" s="13">
        <f t="shared" si="101"/>
        <v>0</v>
      </c>
    </row>
    <row r="349" spans="1:41" hidden="1" x14ac:dyDescent="0.25">
      <c r="A349" s="14" t="s">
        <v>288</v>
      </c>
      <c r="B349" s="15" t="s">
        <v>326</v>
      </c>
      <c r="C349" s="48" t="s">
        <v>15</v>
      </c>
      <c r="D349" s="60">
        <v>341</v>
      </c>
      <c r="E349" s="70">
        <v>0</v>
      </c>
      <c r="F349" s="9">
        <f t="shared" si="102"/>
        <v>0</v>
      </c>
      <c r="G349" s="69">
        <v>0</v>
      </c>
      <c r="H349" s="9">
        <f t="shared" si="103"/>
        <v>0</v>
      </c>
      <c r="I349" s="10"/>
      <c r="J349" s="9">
        <f t="shared" si="104"/>
        <v>0</v>
      </c>
      <c r="K349" s="11"/>
      <c r="L349" s="9">
        <f t="shared" si="105"/>
        <v>0</v>
      </c>
      <c r="M349" s="10"/>
      <c r="N349" s="9">
        <f t="shared" si="106"/>
        <v>0</v>
      </c>
      <c r="O349" s="10"/>
      <c r="P349" s="9">
        <f t="shared" si="107"/>
        <v>0</v>
      </c>
      <c r="Q349" s="10"/>
      <c r="R349" s="9">
        <f t="shared" si="108"/>
        <v>0</v>
      </c>
      <c r="S349" s="10"/>
      <c r="T349" s="9">
        <f t="shared" si="109"/>
        <v>0</v>
      </c>
      <c r="U349" s="11"/>
      <c r="V349" s="9">
        <f t="shared" si="110"/>
        <v>0</v>
      </c>
      <c r="W349" s="11"/>
      <c r="X349" s="9">
        <f t="shared" si="111"/>
        <v>0</v>
      </c>
      <c r="Y349" s="10"/>
      <c r="Z349" s="9">
        <f t="shared" si="112"/>
        <v>0</v>
      </c>
      <c r="AA349" s="11"/>
      <c r="AB349" s="9">
        <f t="shared" si="113"/>
        <v>0</v>
      </c>
      <c r="AC349" s="11"/>
      <c r="AD349" s="9">
        <f t="shared" si="114"/>
        <v>0</v>
      </c>
      <c r="AE349" s="11"/>
      <c r="AF349" s="9">
        <f t="shared" si="115"/>
        <v>0</v>
      </c>
      <c r="AG349" s="11"/>
      <c r="AH349" s="9">
        <f t="shared" si="119"/>
        <v>0</v>
      </c>
      <c r="AI349" s="11"/>
      <c r="AJ349" s="9">
        <f t="shared" si="116"/>
        <v>0</v>
      </c>
      <c r="AK349" s="11"/>
      <c r="AL349" s="9">
        <f t="shared" si="117"/>
        <v>0</v>
      </c>
      <c r="AM349" s="10"/>
      <c r="AN349" s="12">
        <f t="shared" si="118"/>
        <v>0</v>
      </c>
      <c r="AO349" s="13">
        <f t="shared" si="101"/>
        <v>0</v>
      </c>
    </row>
    <row r="350" spans="1:41" hidden="1" x14ac:dyDescent="0.25">
      <c r="A350" s="14" t="s">
        <v>288</v>
      </c>
      <c r="B350" s="15" t="s">
        <v>325</v>
      </c>
      <c r="C350" s="48" t="s">
        <v>15</v>
      </c>
      <c r="D350" s="60">
        <v>341</v>
      </c>
      <c r="E350" s="70">
        <v>0</v>
      </c>
      <c r="F350" s="9">
        <f t="shared" si="102"/>
        <v>0</v>
      </c>
      <c r="G350" s="69">
        <v>0</v>
      </c>
      <c r="H350" s="9">
        <f t="shared" si="103"/>
        <v>0</v>
      </c>
      <c r="I350" s="10"/>
      <c r="J350" s="9">
        <f t="shared" si="104"/>
        <v>0</v>
      </c>
      <c r="K350" s="11"/>
      <c r="L350" s="9">
        <f t="shared" si="105"/>
        <v>0</v>
      </c>
      <c r="M350" s="10"/>
      <c r="N350" s="9">
        <f t="shared" si="106"/>
        <v>0</v>
      </c>
      <c r="O350" s="10"/>
      <c r="P350" s="9">
        <f t="shared" si="107"/>
        <v>0</v>
      </c>
      <c r="Q350" s="10"/>
      <c r="R350" s="9">
        <f t="shared" si="108"/>
        <v>0</v>
      </c>
      <c r="S350" s="10"/>
      <c r="T350" s="9">
        <f t="shared" si="109"/>
        <v>0</v>
      </c>
      <c r="U350" s="11"/>
      <c r="V350" s="9">
        <f t="shared" si="110"/>
        <v>0</v>
      </c>
      <c r="W350" s="11"/>
      <c r="X350" s="9">
        <f t="shared" si="111"/>
        <v>0</v>
      </c>
      <c r="Y350" s="10"/>
      <c r="Z350" s="9">
        <f t="shared" si="112"/>
        <v>0</v>
      </c>
      <c r="AA350" s="11"/>
      <c r="AB350" s="9">
        <f t="shared" si="113"/>
        <v>0</v>
      </c>
      <c r="AC350" s="11"/>
      <c r="AD350" s="9">
        <f t="shared" si="114"/>
        <v>0</v>
      </c>
      <c r="AE350" s="11"/>
      <c r="AF350" s="9">
        <f t="shared" si="115"/>
        <v>0</v>
      </c>
      <c r="AG350" s="11"/>
      <c r="AH350" s="9">
        <f t="shared" si="119"/>
        <v>0</v>
      </c>
      <c r="AI350" s="11"/>
      <c r="AJ350" s="9">
        <f t="shared" si="116"/>
        <v>0</v>
      </c>
      <c r="AK350" s="11"/>
      <c r="AL350" s="9">
        <f t="shared" si="117"/>
        <v>0</v>
      </c>
      <c r="AM350" s="10"/>
      <c r="AN350" s="12">
        <f t="shared" si="118"/>
        <v>0</v>
      </c>
      <c r="AO350" s="13">
        <f t="shared" si="101"/>
        <v>0</v>
      </c>
    </row>
    <row r="351" spans="1:41" hidden="1" x14ac:dyDescent="0.25">
      <c r="A351" s="14" t="s">
        <v>288</v>
      </c>
      <c r="B351" s="15" t="s">
        <v>327</v>
      </c>
      <c r="C351" s="48" t="s">
        <v>15</v>
      </c>
      <c r="D351" s="60">
        <v>341</v>
      </c>
      <c r="E351" s="70">
        <v>0</v>
      </c>
      <c r="F351" s="9">
        <f t="shared" si="102"/>
        <v>0</v>
      </c>
      <c r="G351" s="69">
        <v>0</v>
      </c>
      <c r="H351" s="9">
        <f t="shared" si="103"/>
        <v>0</v>
      </c>
      <c r="I351" s="10"/>
      <c r="J351" s="9">
        <f t="shared" si="104"/>
        <v>0</v>
      </c>
      <c r="K351" s="11"/>
      <c r="L351" s="9">
        <f t="shared" si="105"/>
        <v>0</v>
      </c>
      <c r="M351" s="10"/>
      <c r="N351" s="9">
        <f t="shared" si="106"/>
        <v>0</v>
      </c>
      <c r="O351" s="10"/>
      <c r="P351" s="9">
        <f t="shared" si="107"/>
        <v>0</v>
      </c>
      <c r="Q351" s="10"/>
      <c r="R351" s="9">
        <f t="shared" si="108"/>
        <v>0</v>
      </c>
      <c r="S351" s="10"/>
      <c r="T351" s="9">
        <f t="shared" si="109"/>
        <v>0</v>
      </c>
      <c r="U351" s="11"/>
      <c r="V351" s="9">
        <f t="shared" si="110"/>
        <v>0</v>
      </c>
      <c r="W351" s="11"/>
      <c r="X351" s="9">
        <f t="shared" si="111"/>
        <v>0</v>
      </c>
      <c r="Y351" s="10"/>
      <c r="Z351" s="9">
        <f t="shared" si="112"/>
        <v>0</v>
      </c>
      <c r="AA351" s="11"/>
      <c r="AB351" s="9">
        <f t="shared" si="113"/>
        <v>0</v>
      </c>
      <c r="AC351" s="11"/>
      <c r="AD351" s="9">
        <f t="shared" si="114"/>
        <v>0</v>
      </c>
      <c r="AE351" s="11"/>
      <c r="AF351" s="9">
        <f t="shared" si="115"/>
        <v>0</v>
      </c>
      <c r="AG351" s="11"/>
      <c r="AH351" s="9">
        <f t="shared" si="119"/>
        <v>0</v>
      </c>
      <c r="AI351" s="11"/>
      <c r="AJ351" s="9">
        <f t="shared" si="116"/>
        <v>0</v>
      </c>
      <c r="AK351" s="11"/>
      <c r="AL351" s="9">
        <f t="shared" si="117"/>
        <v>0</v>
      </c>
      <c r="AM351" s="10"/>
      <c r="AN351" s="12">
        <f t="shared" si="118"/>
        <v>0</v>
      </c>
      <c r="AO351" s="13">
        <f t="shared" si="101"/>
        <v>0</v>
      </c>
    </row>
    <row r="352" spans="1:41" hidden="1" x14ac:dyDescent="0.25">
      <c r="A352" s="14" t="s">
        <v>288</v>
      </c>
      <c r="B352" s="15" t="s">
        <v>471</v>
      </c>
      <c r="C352" s="48" t="s">
        <v>15</v>
      </c>
      <c r="D352" s="60">
        <v>341</v>
      </c>
      <c r="E352" s="70">
        <v>0</v>
      </c>
      <c r="F352" s="9">
        <f t="shared" si="102"/>
        <v>0</v>
      </c>
      <c r="G352" s="69">
        <v>0</v>
      </c>
      <c r="H352" s="9">
        <f t="shared" si="103"/>
        <v>0</v>
      </c>
      <c r="I352" s="10"/>
      <c r="J352" s="9">
        <f t="shared" si="104"/>
        <v>0</v>
      </c>
      <c r="K352" s="11"/>
      <c r="L352" s="9">
        <f t="shared" si="105"/>
        <v>0</v>
      </c>
      <c r="M352" s="10"/>
      <c r="N352" s="9">
        <f t="shared" si="106"/>
        <v>0</v>
      </c>
      <c r="O352" s="10"/>
      <c r="P352" s="9">
        <f t="shared" si="107"/>
        <v>0</v>
      </c>
      <c r="Q352" s="10"/>
      <c r="R352" s="9">
        <f t="shared" si="108"/>
        <v>0</v>
      </c>
      <c r="S352" s="10"/>
      <c r="T352" s="9">
        <f t="shared" si="109"/>
        <v>0</v>
      </c>
      <c r="U352" s="11"/>
      <c r="V352" s="9">
        <f t="shared" si="110"/>
        <v>0</v>
      </c>
      <c r="W352" s="11"/>
      <c r="X352" s="9">
        <f t="shared" si="111"/>
        <v>0</v>
      </c>
      <c r="Y352" s="10"/>
      <c r="Z352" s="9">
        <f t="shared" si="112"/>
        <v>0</v>
      </c>
      <c r="AA352" s="11"/>
      <c r="AB352" s="9">
        <f t="shared" si="113"/>
        <v>0</v>
      </c>
      <c r="AC352" s="11"/>
      <c r="AD352" s="9">
        <f t="shared" si="114"/>
        <v>0</v>
      </c>
      <c r="AE352" s="11"/>
      <c r="AF352" s="9">
        <f t="shared" si="115"/>
        <v>0</v>
      </c>
      <c r="AG352" s="11"/>
      <c r="AH352" s="9">
        <f t="shared" si="119"/>
        <v>0</v>
      </c>
      <c r="AI352" s="11"/>
      <c r="AJ352" s="9">
        <f t="shared" si="116"/>
        <v>0</v>
      </c>
      <c r="AK352" s="11"/>
      <c r="AL352" s="9">
        <f t="shared" si="117"/>
        <v>0</v>
      </c>
      <c r="AM352" s="10"/>
      <c r="AN352" s="12">
        <f t="shared" si="118"/>
        <v>0</v>
      </c>
      <c r="AO352" s="13">
        <f t="shared" si="101"/>
        <v>0</v>
      </c>
    </row>
    <row r="353" spans="1:41" hidden="1" x14ac:dyDescent="0.25">
      <c r="A353" s="14" t="s">
        <v>288</v>
      </c>
      <c r="B353" s="15" t="s">
        <v>472</v>
      </c>
      <c r="C353" s="48" t="s">
        <v>15</v>
      </c>
      <c r="D353" s="60">
        <v>341</v>
      </c>
      <c r="E353" s="70">
        <v>0</v>
      </c>
      <c r="F353" s="9">
        <f t="shared" si="102"/>
        <v>0</v>
      </c>
      <c r="G353" s="69">
        <v>0</v>
      </c>
      <c r="H353" s="9">
        <f t="shared" si="103"/>
        <v>0</v>
      </c>
      <c r="I353" s="10"/>
      <c r="J353" s="9">
        <f t="shared" si="104"/>
        <v>0</v>
      </c>
      <c r="K353" s="11"/>
      <c r="L353" s="9">
        <f t="shared" si="105"/>
        <v>0</v>
      </c>
      <c r="M353" s="10"/>
      <c r="N353" s="9">
        <f t="shared" si="106"/>
        <v>0</v>
      </c>
      <c r="O353" s="10"/>
      <c r="P353" s="9">
        <f t="shared" si="107"/>
        <v>0</v>
      </c>
      <c r="Q353" s="10"/>
      <c r="R353" s="9">
        <f t="shared" si="108"/>
        <v>0</v>
      </c>
      <c r="S353" s="10"/>
      <c r="T353" s="9">
        <f t="shared" si="109"/>
        <v>0</v>
      </c>
      <c r="U353" s="11"/>
      <c r="V353" s="9">
        <f t="shared" si="110"/>
        <v>0</v>
      </c>
      <c r="W353" s="11"/>
      <c r="X353" s="9">
        <f t="shared" si="111"/>
        <v>0</v>
      </c>
      <c r="Y353" s="10"/>
      <c r="Z353" s="9">
        <f t="shared" si="112"/>
        <v>0</v>
      </c>
      <c r="AA353" s="11"/>
      <c r="AB353" s="9">
        <f t="shared" si="113"/>
        <v>0</v>
      </c>
      <c r="AC353" s="11"/>
      <c r="AD353" s="9">
        <f t="shared" si="114"/>
        <v>0</v>
      </c>
      <c r="AE353" s="11"/>
      <c r="AF353" s="9">
        <f t="shared" si="115"/>
        <v>0</v>
      </c>
      <c r="AG353" s="11"/>
      <c r="AH353" s="9">
        <f t="shared" si="119"/>
        <v>0</v>
      </c>
      <c r="AI353" s="11"/>
      <c r="AJ353" s="9">
        <f t="shared" si="116"/>
        <v>0</v>
      </c>
      <c r="AK353" s="11"/>
      <c r="AL353" s="9">
        <f t="shared" si="117"/>
        <v>0</v>
      </c>
      <c r="AM353" s="10"/>
      <c r="AN353" s="12">
        <f t="shared" si="118"/>
        <v>0</v>
      </c>
      <c r="AO353" s="13">
        <f t="shared" si="101"/>
        <v>0</v>
      </c>
    </row>
    <row r="354" spans="1:41" hidden="1" x14ac:dyDescent="0.25">
      <c r="A354" s="14" t="s">
        <v>288</v>
      </c>
      <c r="B354" s="15" t="s">
        <v>473</v>
      </c>
      <c r="C354" s="48" t="s">
        <v>15</v>
      </c>
      <c r="D354" s="60">
        <v>341</v>
      </c>
      <c r="E354" s="70">
        <v>0</v>
      </c>
      <c r="F354" s="9">
        <f t="shared" si="102"/>
        <v>0</v>
      </c>
      <c r="G354" s="69">
        <v>0</v>
      </c>
      <c r="H354" s="9">
        <f t="shared" si="103"/>
        <v>0</v>
      </c>
      <c r="I354" s="10"/>
      <c r="J354" s="9">
        <f t="shared" si="104"/>
        <v>0</v>
      </c>
      <c r="K354" s="11"/>
      <c r="L354" s="9">
        <f t="shared" si="105"/>
        <v>0</v>
      </c>
      <c r="M354" s="10"/>
      <c r="N354" s="9">
        <f t="shared" si="106"/>
        <v>0</v>
      </c>
      <c r="O354" s="10"/>
      <c r="P354" s="9">
        <f t="shared" si="107"/>
        <v>0</v>
      </c>
      <c r="Q354" s="10"/>
      <c r="R354" s="9">
        <f t="shared" si="108"/>
        <v>0</v>
      </c>
      <c r="S354" s="10"/>
      <c r="T354" s="9">
        <f t="shared" si="109"/>
        <v>0</v>
      </c>
      <c r="U354" s="11"/>
      <c r="V354" s="9">
        <f t="shared" si="110"/>
        <v>0</v>
      </c>
      <c r="W354" s="11"/>
      <c r="X354" s="9">
        <f t="shared" si="111"/>
        <v>0</v>
      </c>
      <c r="Y354" s="10"/>
      <c r="Z354" s="9">
        <f t="shared" si="112"/>
        <v>0</v>
      </c>
      <c r="AA354" s="11"/>
      <c r="AB354" s="9">
        <f t="shared" si="113"/>
        <v>0</v>
      </c>
      <c r="AC354" s="11"/>
      <c r="AD354" s="9">
        <f t="shared" si="114"/>
        <v>0</v>
      </c>
      <c r="AE354" s="11"/>
      <c r="AF354" s="9">
        <f t="shared" si="115"/>
        <v>0</v>
      </c>
      <c r="AG354" s="11"/>
      <c r="AH354" s="9">
        <f t="shared" si="119"/>
        <v>0</v>
      </c>
      <c r="AI354" s="11"/>
      <c r="AJ354" s="9">
        <f t="shared" si="116"/>
        <v>0</v>
      </c>
      <c r="AK354" s="11"/>
      <c r="AL354" s="9">
        <f t="shared" si="117"/>
        <v>0</v>
      </c>
      <c r="AM354" s="10"/>
      <c r="AN354" s="12">
        <f t="shared" si="118"/>
        <v>0</v>
      </c>
      <c r="AO354" s="13">
        <f t="shared" si="101"/>
        <v>0</v>
      </c>
    </row>
    <row r="355" spans="1:41" hidden="1" x14ac:dyDescent="0.25">
      <c r="A355" s="14" t="s">
        <v>288</v>
      </c>
      <c r="B355" s="15" t="s">
        <v>474</v>
      </c>
      <c r="C355" s="48" t="s">
        <v>15</v>
      </c>
      <c r="D355" s="60">
        <v>341</v>
      </c>
      <c r="E355" s="70">
        <v>0</v>
      </c>
      <c r="F355" s="9">
        <f t="shared" si="102"/>
        <v>0</v>
      </c>
      <c r="G355" s="69">
        <v>0</v>
      </c>
      <c r="H355" s="9">
        <f t="shared" si="103"/>
        <v>0</v>
      </c>
      <c r="I355" s="10"/>
      <c r="J355" s="9">
        <f t="shared" si="104"/>
        <v>0</v>
      </c>
      <c r="K355" s="11"/>
      <c r="L355" s="9">
        <f t="shared" si="105"/>
        <v>0</v>
      </c>
      <c r="M355" s="10"/>
      <c r="N355" s="9">
        <f t="shared" si="106"/>
        <v>0</v>
      </c>
      <c r="O355" s="10"/>
      <c r="P355" s="9">
        <f t="shared" si="107"/>
        <v>0</v>
      </c>
      <c r="Q355" s="10"/>
      <c r="R355" s="9">
        <f t="shared" si="108"/>
        <v>0</v>
      </c>
      <c r="S355" s="10"/>
      <c r="T355" s="9">
        <f t="shared" si="109"/>
        <v>0</v>
      </c>
      <c r="U355" s="11"/>
      <c r="V355" s="9">
        <f t="shared" si="110"/>
        <v>0</v>
      </c>
      <c r="W355" s="11"/>
      <c r="X355" s="9">
        <f t="shared" si="111"/>
        <v>0</v>
      </c>
      <c r="Y355" s="10"/>
      <c r="Z355" s="9">
        <f t="shared" si="112"/>
        <v>0</v>
      </c>
      <c r="AA355" s="11"/>
      <c r="AB355" s="9">
        <f t="shared" si="113"/>
        <v>0</v>
      </c>
      <c r="AC355" s="11"/>
      <c r="AD355" s="9">
        <f t="shared" si="114"/>
        <v>0</v>
      </c>
      <c r="AE355" s="11"/>
      <c r="AF355" s="9">
        <f t="shared" si="115"/>
        <v>0</v>
      </c>
      <c r="AG355" s="11"/>
      <c r="AH355" s="9">
        <f t="shared" si="119"/>
        <v>0</v>
      </c>
      <c r="AI355" s="11"/>
      <c r="AJ355" s="9">
        <f t="shared" si="116"/>
        <v>0</v>
      </c>
      <c r="AK355" s="11"/>
      <c r="AL355" s="9">
        <f t="shared" si="117"/>
        <v>0</v>
      </c>
      <c r="AM355" s="10"/>
      <c r="AN355" s="12">
        <f t="shared" si="118"/>
        <v>0</v>
      </c>
      <c r="AO355" s="13">
        <f t="shared" si="101"/>
        <v>0</v>
      </c>
    </row>
    <row r="356" spans="1:41" hidden="1" x14ac:dyDescent="0.25">
      <c r="A356" s="14" t="s">
        <v>288</v>
      </c>
      <c r="B356" s="15" t="s">
        <v>328</v>
      </c>
      <c r="C356" s="48" t="s">
        <v>15</v>
      </c>
      <c r="D356" s="60">
        <v>342</v>
      </c>
      <c r="E356" s="70">
        <v>0</v>
      </c>
      <c r="F356" s="9">
        <f t="shared" si="102"/>
        <v>0</v>
      </c>
      <c r="G356" s="69">
        <v>0</v>
      </c>
      <c r="H356" s="9">
        <f t="shared" si="103"/>
        <v>0</v>
      </c>
      <c r="I356" s="10"/>
      <c r="J356" s="9">
        <f t="shared" si="104"/>
        <v>0</v>
      </c>
      <c r="K356" s="11"/>
      <c r="L356" s="9">
        <f t="shared" si="105"/>
        <v>0</v>
      </c>
      <c r="M356" s="10"/>
      <c r="N356" s="9">
        <f t="shared" si="106"/>
        <v>0</v>
      </c>
      <c r="O356" s="10"/>
      <c r="P356" s="9">
        <f t="shared" si="107"/>
        <v>0</v>
      </c>
      <c r="Q356" s="10"/>
      <c r="R356" s="9">
        <f t="shared" si="108"/>
        <v>0</v>
      </c>
      <c r="S356" s="10"/>
      <c r="T356" s="9">
        <f t="shared" si="109"/>
        <v>0</v>
      </c>
      <c r="U356" s="11"/>
      <c r="V356" s="9">
        <f t="shared" si="110"/>
        <v>0</v>
      </c>
      <c r="W356" s="11"/>
      <c r="X356" s="9">
        <f t="shared" si="111"/>
        <v>0</v>
      </c>
      <c r="Y356" s="10"/>
      <c r="Z356" s="9">
        <f t="shared" si="112"/>
        <v>0</v>
      </c>
      <c r="AA356" s="11"/>
      <c r="AB356" s="9">
        <f t="shared" si="113"/>
        <v>0</v>
      </c>
      <c r="AC356" s="11"/>
      <c r="AD356" s="9">
        <f t="shared" si="114"/>
        <v>0</v>
      </c>
      <c r="AE356" s="11"/>
      <c r="AF356" s="9">
        <f t="shared" si="115"/>
        <v>0</v>
      </c>
      <c r="AG356" s="11"/>
      <c r="AH356" s="9">
        <f t="shared" si="119"/>
        <v>0</v>
      </c>
      <c r="AI356" s="11"/>
      <c r="AJ356" s="9">
        <f t="shared" si="116"/>
        <v>0</v>
      </c>
      <c r="AK356" s="11"/>
      <c r="AL356" s="9">
        <f t="shared" si="117"/>
        <v>0</v>
      </c>
      <c r="AM356" s="10"/>
      <c r="AN356" s="12">
        <f t="shared" si="118"/>
        <v>0</v>
      </c>
      <c r="AO356" s="13">
        <f t="shared" si="101"/>
        <v>0</v>
      </c>
    </row>
    <row r="357" spans="1:41" hidden="1" x14ac:dyDescent="0.25">
      <c r="A357" s="14" t="s">
        <v>288</v>
      </c>
      <c r="B357" s="15" t="s">
        <v>330</v>
      </c>
      <c r="C357" s="48" t="s">
        <v>15</v>
      </c>
      <c r="D357" s="60">
        <v>341</v>
      </c>
      <c r="E357" s="70">
        <v>0</v>
      </c>
      <c r="F357" s="9">
        <f t="shared" si="102"/>
        <v>0</v>
      </c>
      <c r="G357" s="69">
        <v>0</v>
      </c>
      <c r="H357" s="9">
        <f t="shared" si="103"/>
        <v>0</v>
      </c>
      <c r="I357" s="10"/>
      <c r="J357" s="9">
        <f t="shared" si="104"/>
        <v>0</v>
      </c>
      <c r="K357" s="11"/>
      <c r="L357" s="9">
        <f t="shared" si="105"/>
        <v>0</v>
      </c>
      <c r="M357" s="10"/>
      <c r="N357" s="9">
        <f t="shared" si="106"/>
        <v>0</v>
      </c>
      <c r="O357" s="10"/>
      <c r="P357" s="9">
        <f t="shared" si="107"/>
        <v>0</v>
      </c>
      <c r="Q357" s="10"/>
      <c r="R357" s="9">
        <f t="shared" si="108"/>
        <v>0</v>
      </c>
      <c r="S357" s="10"/>
      <c r="T357" s="9">
        <f t="shared" si="109"/>
        <v>0</v>
      </c>
      <c r="U357" s="11"/>
      <c r="V357" s="9">
        <f t="shared" si="110"/>
        <v>0</v>
      </c>
      <c r="W357" s="11"/>
      <c r="X357" s="9">
        <f t="shared" si="111"/>
        <v>0</v>
      </c>
      <c r="Y357" s="10"/>
      <c r="Z357" s="9">
        <f t="shared" si="112"/>
        <v>0</v>
      </c>
      <c r="AA357" s="11"/>
      <c r="AB357" s="9">
        <f t="shared" si="113"/>
        <v>0</v>
      </c>
      <c r="AC357" s="11"/>
      <c r="AD357" s="9">
        <f t="shared" si="114"/>
        <v>0</v>
      </c>
      <c r="AE357" s="11"/>
      <c r="AF357" s="9">
        <f t="shared" si="115"/>
        <v>0</v>
      </c>
      <c r="AG357" s="11"/>
      <c r="AH357" s="9">
        <f t="shared" si="119"/>
        <v>0</v>
      </c>
      <c r="AI357" s="11"/>
      <c r="AJ357" s="9">
        <f t="shared" si="116"/>
        <v>0</v>
      </c>
      <c r="AK357" s="11"/>
      <c r="AL357" s="9">
        <f t="shared" si="117"/>
        <v>0</v>
      </c>
      <c r="AM357" s="10"/>
      <c r="AN357" s="12">
        <f t="shared" si="118"/>
        <v>0</v>
      </c>
      <c r="AO357" s="13">
        <f t="shared" si="101"/>
        <v>0</v>
      </c>
    </row>
    <row r="358" spans="1:41" hidden="1" x14ac:dyDescent="0.25">
      <c r="A358" s="14" t="s">
        <v>288</v>
      </c>
      <c r="B358" s="15" t="s">
        <v>329</v>
      </c>
      <c r="C358" s="48" t="s">
        <v>15</v>
      </c>
      <c r="D358" s="60">
        <v>341</v>
      </c>
      <c r="E358" s="70">
        <v>0</v>
      </c>
      <c r="F358" s="9">
        <f t="shared" si="102"/>
        <v>0</v>
      </c>
      <c r="G358" s="69">
        <v>0</v>
      </c>
      <c r="H358" s="9">
        <f t="shared" si="103"/>
        <v>0</v>
      </c>
      <c r="I358" s="10"/>
      <c r="J358" s="9">
        <f t="shared" si="104"/>
        <v>0</v>
      </c>
      <c r="K358" s="11"/>
      <c r="L358" s="9">
        <f t="shared" si="105"/>
        <v>0</v>
      </c>
      <c r="M358" s="10"/>
      <c r="N358" s="9">
        <f t="shared" si="106"/>
        <v>0</v>
      </c>
      <c r="O358" s="10"/>
      <c r="P358" s="9">
        <f t="shared" si="107"/>
        <v>0</v>
      </c>
      <c r="Q358" s="10"/>
      <c r="R358" s="9">
        <f t="shared" si="108"/>
        <v>0</v>
      </c>
      <c r="S358" s="10"/>
      <c r="T358" s="9">
        <f t="shared" si="109"/>
        <v>0</v>
      </c>
      <c r="U358" s="11"/>
      <c r="V358" s="9">
        <f t="shared" si="110"/>
        <v>0</v>
      </c>
      <c r="W358" s="11"/>
      <c r="X358" s="9">
        <f t="shared" si="111"/>
        <v>0</v>
      </c>
      <c r="Y358" s="10"/>
      <c r="Z358" s="9">
        <f t="shared" si="112"/>
        <v>0</v>
      </c>
      <c r="AA358" s="11"/>
      <c r="AB358" s="9">
        <f t="shared" si="113"/>
        <v>0</v>
      </c>
      <c r="AC358" s="11"/>
      <c r="AD358" s="9">
        <f t="shared" si="114"/>
        <v>0</v>
      </c>
      <c r="AE358" s="11"/>
      <c r="AF358" s="9">
        <f t="shared" si="115"/>
        <v>0</v>
      </c>
      <c r="AG358" s="11"/>
      <c r="AH358" s="9">
        <f t="shared" si="119"/>
        <v>0</v>
      </c>
      <c r="AI358" s="11"/>
      <c r="AJ358" s="9">
        <f t="shared" si="116"/>
        <v>0</v>
      </c>
      <c r="AK358" s="11"/>
      <c r="AL358" s="9">
        <f t="shared" si="117"/>
        <v>0</v>
      </c>
      <c r="AM358" s="10"/>
      <c r="AN358" s="12">
        <f t="shared" si="118"/>
        <v>0</v>
      </c>
      <c r="AO358" s="13">
        <f t="shared" si="101"/>
        <v>0</v>
      </c>
    </row>
    <row r="359" spans="1:41" hidden="1" x14ac:dyDescent="0.25">
      <c r="A359" s="14" t="s">
        <v>288</v>
      </c>
      <c r="B359" s="15" t="s">
        <v>395</v>
      </c>
      <c r="C359" s="48" t="s">
        <v>15</v>
      </c>
      <c r="D359" s="60">
        <v>341</v>
      </c>
      <c r="E359" s="70">
        <v>0</v>
      </c>
      <c r="F359" s="9">
        <f t="shared" si="102"/>
        <v>0</v>
      </c>
      <c r="G359" s="69">
        <v>0</v>
      </c>
      <c r="H359" s="9">
        <f t="shared" si="103"/>
        <v>0</v>
      </c>
      <c r="I359" s="10"/>
      <c r="J359" s="9">
        <f t="shared" si="104"/>
        <v>0</v>
      </c>
      <c r="K359" s="11"/>
      <c r="L359" s="9">
        <f t="shared" si="105"/>
        <v>0</v>
      </c>
      <c r="M359" s="10"/>
      <c r="N359" s="9">
        <f t="shared" si="106"/>
        <v>0</v>
      </c>
      <c r="O359" s="10"/>
      <c r="P359" s="9">
        <f t="shared" si="107"/>
        <v>0</v>
      </c>
      <c r="Q359" s="10"/>
      <c r="R359" s="9">
        <f t="shared" si="108"/>
        <v>0</v>
      </c>
      <c r="S359" s="10"/>
      <c r="T359" s="9">
        <f t="shared" si="109"/>
        <v>0</v>
      </c>
      <c r="U359" s="11"/>
      <c r="V359" s="9">
        <f t="shared" si="110"/>
        <v>0</v>
      </c>
      <c r="W359" s="11"/>
      <c r="X359" s="9">
        <f t="shared" si="111"/>
        <v>0</v>
      </c>
      <c r="Y359" s="10"/>
      <c r="Z359" s="9">
        <f t="shared" si="112"/>
        <v>0</v>
      </c>
      <c r="AA359" s="11"/>
      <c r="AB359" s="9">
        <f t="shared" si="113"/>
        <v>0</v>
      </c>
      <c r="AC359" s="11"/>
      <c r="AD359" s="9">
        <f t="shared" si="114"/>
        <v>0</v>
      </c>
      <c r="AE359" s="11"/>
      <c r="AF359" s="9">
        <f t="shared" si="115"/>
        <v>0</v>
      </c>
      <c r="AG359" s="11"/>
      <c r="AH359" s="9">
        <f t="shared" si="119"/>
        <v>0</v>
      </c>
      <c r="AI359" s="11"/>
      <c r="AJ359" s="9">
        <f t="shared" si="116"/>
        <v>0</v>
      </c>
      <c r="AK359" s="11"/>
      <c r="AL359" s="9">
        <f t="shared" si="117"/>
        <v>0</v>
      </c>
      <c r="AM359" s="10"/>
      <c r="AN359" s="12">
        <f t="shared" si="118"/>
        <v>0</v>
      </c>
      <c r="AO359" s="13">
        <f t="shared" si="101"/>
        <v>0</v>
      </c>
    </row>
    <row r="360" spans="1:41" x14ac:dyDescent="0.25">
      <c r="A360" s="14" t="s">
        <v>331</v>
      </c>
      <c r="B360" s="15" t="s">
        <v>332</v>
      </c>
      <c r="C360" s="44" t="s">
        <v>15</v>
      </c>
      <c r="D360" s="56">
        <v>68</v>
      </c>
      <c r="E360" s="70">
        <v>2</v>
      </c>
      <c r="F360" s="9">
        <f t="shared" si="102"/>
        <v>136</v>
      </c>
      <c r="G360" s="69">
        <v>0</v>
      </c>
      <c r="H360" s="9">
        <f t="shared" si="103"/>
        <v>0</v>
      </c>
      <c r="I360" s="10"/>
      <c r="J360" s="9">
        <f t="shared" si="104"/>
        <v>0</v>
      </c>
      <c r="K360" s="11"/>
      <c r="L360" s="9">
        <f t="shared" si="105"/>
        <v>0</v>
      </c>
      <c r="M360" s="71">
        <v>40</v>
      </c>
      <c r="N360" s="9">
        <f t="shared" si="106"/>
        <v>3155.2</v>
      </c>
      <c r="O360" s="10">
        <v>50</v>
      </c>
      <c r="P360" s="9">
        <f t="shared" si="107"/>
        <v>3943.9999999999995</v>
      </c>
      <c r="Q360" s="10"/>
      <c r="R360" s="9">
        <f t="shared" si="108"/>
        <v>0</v>
      </c>
      <c r="S360" s="10"/>
      <c r="T360" s="9">
        <f t="shared" si="109"/>
        <v>0</v>
      </c>
      <c r="U360" s="11"/>
      <c r="V360" s="9">
        <f t="shared" si="110"/>
        <v>0</v>
      </c>
      <c r="W360" s="11"/>
      <c r="X360" s="9">
        <f t="shared" si="111"/>
        <v>0</v>
      </c>
      <c r="Y360" s="10"/>
      <c r="Z360" s="9">
        <f t="shared" si="112"/>
        <v>0</v>
      </c>
      <c r="AA360" s="11"/>
      <c r="AB360" s="9">
        <f t="shared" si="113"/>
        <v>0</v>
      </c>
      <c r="AC360" s="11"/>
      <c r="AD360" s="9">
        <f t="shared" si="114"/>
        <v>0</v>
      </c>
      <c r="AE360" s="11"/>
      <c r="AF360" s="9">
        <f t="shared" si="115"/>
        <v>0</v>
      </c>
      <c r="AG360" s="11"/>
      <c r="AH360" s="9">
        <f t="shared" si="119"/>
        <v>0</v>
      </c>
      <c r="AI360" s="92">
        <v>3</v>
      </c>
      <c r="AJ360" s="9">
        <f t="shared" si="116"/>
        <v>236.64</v>
      </c>
      <c r="AK360" s="11"/>
      <c r="AL360" s="9">
        <f t="shared" si="117"/>
        <v>0</v>
      </c>
      <c r="AM360" s="86">
        <v>1</v>
      </c>
      <c r="AN360" s="12">
        <f t="shared" si="118"/>
        <v>78.88</v>
      </c>
      <c r="AO360" s="13">
        <f t="shared" si="101"/>
        <v>7550.7199999999993</v>
      </c>
    </row>
    <row r="361" spans="1:41" hidden="1" x14ac:dyDescent="0.25">
      <c r="A361" s="14" t="s">
        <v>271</v>
      </c>
      <c r="B361" s="15" t="s">
        <v>516</v>
      </c>
      <c r="C361" s="17" t="s">
        <v>15</v>
      </c>
      <c r="D361" s="38">
        <v>68</v>
      </c>
      <c r="E361" s="70">
        <v>0</v>
      </c>
      <c r="F361" s="9">
        <f t="shared" si="102"/>
        <v>0</v>
      </c>
      <c r="G361" s="69">
        <v>0</v>
      </c>
      <c r="H361" s="9">
        <f t="shared" si="103"/>
        <v>0</v>
      </c>
      <c r="I361" s="10"/>
      <c r="J361" s="9"/>
      <c r="K361" s="11"/>
      <c r="L361" s="9">
        <f t="shared" si="105"/>
        <v>0</v>
      </c>
      <c r="M361" s="11"/>
      <c r="N361" s="9"/>
      <c r="O361" s="10"/>
      <c r="P361" s="9"/>
      <c r="Q361" s="10"/>
      <c r="R361" s="9"/>
      <c r="S361" s="10"/>
      <c r="T361" s="9"/>
      <c r="U361" s="11"/>
      <c r="V361" s="9"/>
      <c r="W361" s="11"/>
      <c r="X361" s="9"/>
      <c r="Y361" s="10"/>
      <c r="Z361" s="9"/>
      <c r="AA361" s="11"/>
      <c r="AB361" s="9"/>
      <c r="AC361" s="11"/>
      <c r="AD361" s="9"/>
      <c r="AE361" s="11"/>
      <c r="AF361" s="9"/>
      <c r="AG361" s="11"/>
      <c r="AH361" s="9">
        <f t="shared" si="119"/>
        <v>0</v>
      </c>
      <c r="AI361" s="11"/>
      <c r="AJ361" s="9">
        <f t="shared" si="116"/>
        <v>0</v>
      </c>
      <c r="AK361" s="11"/>
      <c r="AL361" s="9">
        <f t="shared" si="117"/>
        <v>0</v>
      </c>
      <c r="AM361" s="10"/>
      <c r="AN361" s="12"/>
      <c r="AO361" s="13">
        <f t="shared" si="101"/>
        <v>0</v>
      </c>
    </row>
    <row r="362" spans="1:41" ht="25.5" hidden="1" customHeight="1" x14ac:dyDescent="0.25">
      <c r="A362" s="14" t="s">
        <v>331</v>
      </c>
      <c r="B362" s="19" t="s">
        <v>333</v>
      </c>
      <c r="C362" s="44" t="s">
        <v>15</v>
      </c>
      <c r="D362" s="56">
        <v>275</v>
      </c>
      <c r="E362" s="70">
        <v>0</v>
      </c>
      <c r="F362" s="9">
        <f t="shared" si="102"/>
        <v>0</v>
      </c>
      <c r="G362" s="69">
        <v>0</v>
      </c>
      <c r="H362" s="9">
        <f t="shared" si="103"/>
        <v>0</v>
      </c>
      <c r="I362" s="10"/>
      <c r="J362" s="9">
        <f t="shared" ref="J362:J393" si="120">(I362*D362)*1.16</f>
        <v>0</v>
      </c>
      <c r="K362" s="10"/>
      <c r="L362" s="9">
        <f t="shared" si="105"/>
        <v>0</v>
      </c>
      <c r="M362" s="10"/>
      <c r="N362" s="9">
        <f t="shared" ref="N362:N393" si="121">(M362*D362)*1.16</f>
        <v>0</v>
      </c>
      <c r="O362" s="10"/>
      <c r="P362" s="9">
        <f t="shared" ref="P362:P393" si="122">(O362*D362)*1.16</f>
        <v>0</v>
      </c>
      <c r="Q362" s="10"/>
      <c r="R362" s="9">
        <f t="shared" ref="R362:R393" si="123">(Q362*D362)*1.16</f>
        <v>0</v>
      </c>
      <c r="S362" s="10"/>
      <c r="T362" s="9">
        <f t="shared" ref="T362:T393" si="124">(S362*D362)*1.16</f>
        <v>0</v>
      </c>
      <c r="U362" s="11"/>
      <c r="V362" s="9">
        <f t="shared" ref="V362:V393" si="125">(U362*D362)*1.16</f>
        <v>0</v>
      </c>
      <c r="W362" s="11"/>
      <c r="X362" s="9">
        <f t="shared" ref="X362:X393" si="126">(W362*D362)*1.16</f>
        <v>0</v>
      </c>
      <c r="Y362" s="10"/>
      <c r="Z362" s="9">
        <f t="shared" ref="Z362:Z393" si="127">(Y362*D362)*1.16</f>
        <v>0</v>
      </c>
      <c r="AA362" s="11"/>
      <c r="AB362" s="9">
        <f t="shared" ref="AB362:AB393" si="128">(AA362*D362)*1.16</f>
        <v>0</v>
      </c>
      <c r="AC362" s="11"/>
      <c r="AD362" s="9">
        <f t="shared" ref="AD362:AD393" si="129">(AC362*D362)*1.16</f>
        <v>0</v>
      </c>
      <c r="AE362" s="11"/>
      <c r="AF362" s="9">
        <f t="shared" ref="AF362:AF393" si="130">(AE362*D362)*1.16</f>
        <v>0</v>
      </c>
      <c r="AG362" s="11"/>
      <c r="AH362" s="9">
        <f t="shared" si="119"/>
        <v>0</v>
      </c>
      <c r="AI362" s="11">
        <f>3+1</f>
        <v>4</v>
      </c>
      <c r="AJ362" s="9">
        <f t="shared" si="116"/>
        <v>1276</v>
      </c>
      <c r="AK362" s="11"/>
      <c r="AL362" s="9">
        <f t="shared" si="117"/>
        <v>0</v>
      </c>
      <c r="AM362" s="10"/>
      <c r="AN362" s="12">
        <f t="shared" ref="AN362:AN393" si="131">(AM362*D362)*1.16</f>
        <v>0</v>
      </c>
      <c r="AO362" s="13">
        <f t="shared" si="101"/>
        <v>1276</v>
      </c>
    </row>
    <row r="363" spans="1:41" ht="25.5" hidden="1" customHeight="1" x14ac:dyDescent="0.25">
      <c r="A363" s="14" t="s">
        <v>331</v>
      </c>
      <c r="B363" s="19" t="s">
        <v>335</v>
      </c>
      <c r="C363" s="44" t="s">
        <v>15</v>
      </c>
      <c r="D363" s="56">
        <v>275</v>
      </c>
      <c r="E363" s="70">
        <v>0</v>
      </c>
      <c r="F363" s="9">
        <f t="shared" si="102"/>
        <v>0</v>
      </c>
      <c r="G363" s="69">
        <v>0</v>
      </c>
      <c r="H363" s="9">
        <f t="shared" si="103"/>
        <v>0</v>
      </c>
      <c r="I363" s="10"/>
      <c r="J363" s="9">
        <f t="shared" si="120"/>
        <v>0</v>
      </c>
      <c r="K363" s="10"/>
      <c r="L363" s="9">
        <f t="shared" si="105"/>
        <v>0</v>
      </c>
      <c r="M363" s="10"/>
      <c r="N363" s="9">
        <f t="shared" si="121"/>
        <v>0</v>
      </c>
      <c r="O363" s="10"/>
      <c r="P363" s="9">
        <f t="shared" si="122"/>
        <v>0</v>
      </c>
      <c r="Q363" s="10"/>
      <c r="R363" s="9">
        <f t="shared" si="123"/>
        <v>0</v>
      </c>
      <c r="S363" s="10"/>
      <c r="T363" s="9">
        <f t="shared" si="124"/>
        <v>0</v>
      </c>
      <c r="U363" s="11"/>
      <c r="V363" s="9">
        <f t="shared" si="125"/>
        <v>0</v>
      </c>
      <c r="W363" s="11"/>
      <c r="X363" s="9">
        <f t="shared" si="126"/>
        <v>0</v>
      </c>
      <c r="Y363" s="10"/>
      <c r="Z363" s="9">
        <f t="shared" si="127"/>
        <v>0</v>
      </c>
      <c r="AA363" s="11"/>
      <c r="AB363" s="9">
        <f t="shared" si="128"/>
        <v>0</v>
      </c>
      <c r="AC363" s="11"/>
      <c r="AD363" s="9">
        <f t="shared" si="129"/>
        <v>0</v>
      </c>
      <c r="AE363" s="11"/>
      <c r="AF363" s="9">
        <f t="shared" si="130"/>
        <v>0</v>
      </c>
      <c r="AG363" s="11"/>
      <c r="AH363" s="9">
        <f t="shared" si="119"/>
        <v>0</v>
      </c>
      <c r="AI363" s="92">
        <f>3+1</f>
        <v>4</v>
      </c>
      <c r="AJ363" s="9">
        <f t="shared" si="116"/>
        <v>1276</v>
      </c>
      <c r="AK363" s="11"/>
      <c r="AL363" s="9">
        <f t="shared" si="117"/>
        <v>0</v>
      </c>
      <c r="AM363" s="10"/>
      <c r="AN363" s="12">
        <f t="shared" si="131"/>
        <v>0</v>
      </c>
      <c r="AO363" s="13">
        <f t="shared" si="101"/>
        <v>1276</v>
      </c>
    </row>
    <row r="364" spans="1:41" ht="25.5" hidden="1" customHeight="1" x14ac:dyDescent="0.25">
      <c r="A364" s="14" t="s">
        <v>331</v>
      </c>
      <c r="B364" s="19" t="s">
        <v>334</v>
      </c>
      <c r="C364" s="44" t="s">
        <v>15</v>
      </c>
      <c r="D364" s="56">
        <v>275</v>
      </c>
      <c r="E364" s="70">
        <v>0</v>
      </c>
      <c r="F364" s="9">
        <f t="shared" si="102"/>
        <v>0</v>
      </c>
      <c r="G364" s="69">
        <v>0</v>
      </c>
      <c r="H364" s="9">
        <f t="shared" si="103"/>
        <v>0</v>
      </c>
      <c r="I364" s="10"/>
      <c r="J364" s="9">
        <f t="shared" si="120"/>
        <v>0</v>
      </c>
      <c r="K364" s="11"/>
      <c r="L364" s="9">
        <f t="shared" si="105"/>
        <v>0</v>
      </c>
      <c r="M364" s="10"/>
      <c r="N364" s="9">
        <f t="shared" si="121"/>
        <v>0</v>
      </c>
      <c r="O364" s="10"/>
      <c r="P364" s="9">
        <f t="shared" si="122"/>
        <v>0</v>
      </c>
      <c r="Q364" s="10"/>
      <c r="R364" s="9">
        <f t="shared" si="123"/>
        <v>0</v>
      </c>
      <c r="S364" s="10"/>
      <c r="T364" s="9">
        <f t="shared" si="124"/>
        <v>0</v>
      </c>
      <c r="U364" s="11"/>
      <c r="V364" s="9">
        <f t="shared" si="125"/>
        <v>0</v>
      </c>
      <c r="W364" s="11"/>
      <c r="X364" s="9">
        <f t="shared" si="126"/>
        <v>0</v>
      </c>
      <c r="Y364" s="10"/>
      <c r="Z364" s="9">
        <f t="shared" si="127"/>
        <v>0</v>
      </c>
      <c r="AA364" s="11"/>
      <c r="AB364" s="9">
        <f t="shared" si="128"/>
        <v>0</v>
      </c>
      <c r="AC364" s="11"/>
      <c r="AD364" s="9">
        <f t="shared" si="129"/>
        <v>0</v>
      </c>
      <c r="AE364" s="11"/>
      <c r="AF364" s="9">
        <f t="shared" si="130"/>
        <v>0</v>
      </c>
      <c r="AG364" s="11"/>
      <c r="AH364" s="9">
        <f t="shared" si="119"/>
        <v>0</v>
      </c>
      <c r="AI364" s="11">
        <v>1</v>
      </c>
      <c r="AJ364" s="9">
        <f t="shared" si="116"/>
        <v>319</v>
      </c>
      <c r="AK364" s="11"/>
      <c r="AL364" s="9">
        <f t="shared" si="117"/>
        <v>0</v>
      </c>
      <c r="AM364" s="10"/>
      <c r="AN364" s="12">
        <f t="shared" si="131"/>
        <v>0</v>
      </c>
      <c r="AO364" s="13">
        <f t="shared" si="101"/>
        <v>319</v>
      </c>
    </row>
    <row r="365" spans="1:41" ht="23.25" hidden="1" customHeight="1" x14ac:dyDescent="0.25">
      <c r="A365" s="14" t="s">
        <v>331</v>
      </c>
      <c r="B365" s="19" t="s">
        <v>336</v>
      </c>
      <c r="C365" s="44" t="s">
        <v>15</v>
      </c>
      <c r="D365" s="56">
        <v>275</v>
      </c>
      <c r="E365" s="70">
        <v>0</v>
      </c>
      <c r="F365" s="9">
        <f t="shared" si="102"/>
        <v>0</v>
      </c>
      <c r="G365" s="69">
        <v>0</v>
      </c>
      <c r="H365" s="9">
        <f t="shared" si="103"/>
        <v>0</v>
      </c>
      <c r="I365" s="10"/>
      <c r="J365" s="9">
        <f t="shared" si="120"/>
        <v>0</v>
      </c>
      <c r="K365" s="11"/>
      <c r="L365" s="9">
        <f t="shared" si="105"/>
        <v>0</v>
      </c>
      <c r="M365" s="10"/>
      <c r="N365" s="9">
        <f t="shared" si="121"/>
        <v>0</v>
      </c>
      <c r="O365" s="10"/>
      <c r="P365" s="9">
        <f t="shared" si="122"/>
        <v>0</v>
      </c>
      <c r="Q365" s="10"/>
      <c r="R365" s="9">
        <f t="shared" si="123"/>
        <v>0</v>
      </c>
      <c r="S365" s="10"/>
      <c r="T365" s="9">
        <f t="shared" si="124"/>
        <v>0</v>
      </c>
      <c r="U365" s="11"/>
      <c r="V365" s="9">
        <f t="shared" si="125"/>
        <v>0</v>
      </c>
      <c r="W365" s="11"/>
      <c r="X365" s="9">
        <f t="shared" si="126"/>
        <v>0</v>
      </c>
      <c r="Y365" s="10"/>
      <c r="Z365" s="9">
        <f t="shared" si="127"/>
        <v>0</v>
      </c>
      <c r="AA365" s="11"/>
      <c r="AB365" s="9">
        <f t="shared" si="128"/>
        <v>0</v>
      </c>
      <c r="AC365" s="11"/>
      <c r="AD365" s="9">
        <f t="shared" si="129"/>
        <v>0</v>
      </c>
      <c r="AE365" s="11"/>
      <c r="AF365" s="9">
        <f t="shared" si="130"/>
        <v>0</v>
      </c>
      <c r="AG365" s="11"/>
      <c r="AH365" s="9">
        <f t="shared" si="119"/>
        <v>0</v>
      </c>
      <c r="AI365" s="11"/>
      <c r="AJ365" s="9">
        <f t="shared" si="116"/>
        <v>0</v>
      </c>
      <c r="AK365" s="11"/>
      <c r="AL365" s="9">
        <f t="shared" si="117"/>
        <v>0</v>
      </c>
      <c r="AM365" s="10"/>
      <c r="AN365" s="12">
        <f t="shared" si="131"/>
        <v>0</v>
      </c>
      <c r="AO365" s="13">
        <f t="shared" si="101"/>
        <v>0</v>
      </c>
    </row>
    <row r="366" spans="1:41" ht="25.5" hidden="1" customHeight="1" x14ac:dyDescent="0.25">
      <c r="A366" s="14" t="s">
        <v>331</v>
      </c>
      <c r="B366" s="19" t="s">
        <v>337</v>
      </c>
      <c r="C366" s="44" t="s">
        <v>15</v>
      </c>
      <c r="D366" s="56">
        <v>303</v>
      </c>
      <c r="E366" s="70">
        <v>0</v>
      </c>
      <c r="F366" s="9">
        <f t="shared" si="102"/>
        <v>0</v>
      </c>
      <c r="G366" s="69">
        <v>0</v>
      </c>
      <c r="H366" s="9">
        <f t="shared" si="103"/>
        <v>0</v>
      </c>
      <c r="I366" s="10"/>
      <c r="J366" s="9">
        <f t="shared" si="120"/>
        <v>0</v>
      </c>
      <c r="K366" s="11"/>
      <c r="L366" s="9">
        <f t="shared" si="105"/>
        <v>0</v>
      </c>
      <c r="M366" s="10"/>
      <c r="N366" s="9">
        <f t="shared" si="121"/>
        <v>0</v>
      </c>
      <c r="O366" s="10"/>
      <c r="P366" s="9">
        <f t="shared" si="122"/>
        <v>0</v>
      </c>
      <c r="Q366" s="10"/>
      <c r="R366" s="9">
        <f t="shared" si="123"/>
        <v>0</v>
      </c>
      <c r="S366" s="10"/>
      <c r="T366" s="9">
        <f t="shared" si="124"/>
        <v>0</v>
      </c>
      <c r="U366" s="11"/>
      <c r="V366" s="9">
        <f t="shared" si="125"/>
        <v>0</v>
      </c>
      <c r="W366" s="11"/>
      <c r="X366" s="9">
        <f t="shared" si="126"/>
        <v>0</v>
      </c>
      <c r="Y366" s="10"/>
      <c r="Z366" s="9">
        <f t="shared" si="127"/>
        <v>0</v>
      </c>
      <c r="AA366" s="11"/>
      <c r="AB366" s="9">
        <f t="shared" si="128"/>
        <v>0</v>
      </c>
      <c r="AC366" s="11"/>
      <c r="AD366" s="9">
        <f t="shared" si="129"/>
        <v>0</v>
      </c>
      <c r="AE366" s="11"/>
      <c r="AF366" s="9">
        <f t="shared" si="130"/>
        <v>0</v>
      </c>
      <c r="AG366" s="11"/>
      <c r="AH366" s="9">
        <f t="shared" si="119"/>
        <v>0</v>
      </c>
      <c r="AI366" s="11"/>
      <c r="AJ366" s="9">
        <f t="shared" si="116"/>
        <v>0</v>
      </c>
      <c r="AK366" s="11"/>
      <c r="AL366" s="9">
        <f t="shared" si="117"/>
        <v>0</v>
      </c>
      <c r="AM366" s="10"/>
      <c r="AN366" s="12">
        <f t="shared" si="131"/>
        <v>0</v>
      </c>
      <c r="AO366" s="13">
        <f t="shared" si="101"/>
        <v>0</v>
      </c>
    </row>
    <row r="367" spans="1:41" ht="25.5" hidden="1" customHeight="1" x14ac:dyDescent="0.25">
      <c r="A367" s="14" t="s">
        <v>331</v>
      </c>
      <c r="B367" s="19" t="s">
        <v>338</v>
      </c>
      <c r="C367" s="44" t="s">
        <v>15</v>
      </c>
      <c r="D367" s="56">
        <v>275</v>
      </c>
      <c r="E367" s="70">
        <v>0</v>
      </c>
      <c r="F367" s="9">
        <f t="shared" si="102"/>
        <v>0</v>
      </c>
      <c r="G367" s="69">
        <v>0</v>
      </c>
      <c r="H367" s="9">
        <f t="shared" si="103"/>
        <v>0</v>
      </c>
      <c r="I367" s="10"/>
      <c r="J367" s="9">
        <f t="shared" si="120"/>
        <v>0</v>
      </c>
      <c r="K367" s="11"/>
      <c r="L367" s="9">
        <f t="shared" si="105"/>
        <v>0</v>
      </c>
      <c r="M367" s="10"/>
      <c r="N367" s="9">
        <f t="shared" si="121"/>
        <v>0</v>
      </c>
      <c r="O367" s="10"/>
      <c r="P367" s="9">
        <f t="shared" si="122"/>
        <v>0</v>
      </c>
      <c r="Q367" s="10"/>
      <c r="R367" s="9">
        <f t="shared" si="123"/>
        <v>0</v>
      </c>
      <c r="S367" s="10"/>
      <c r="T367" s="9">
        <f t="shared" si="124"/>
        <v>0</v>
      </c>
      <c r="U367" s="11"/>
      <c r="V367" s="9">
        <f t="shared" si="125"/>
        <v>0</v>
      </c>
      <c r="W367" s="11"/>
      <c r="X367" s="9">
        <f t="shared" si="126"/>
        <v>0</v>
      </c>
      <c r="Y367" s="10"/>
      <c r="Z367" s="9">
        <f t="shared" si="127"/>
        <v>0</v>
      </c>
      <c r="AA367" s="11"/>
      <c r="AB367" s="9">
        <f t="shared" si="128"/>
        <v>0</v>
      </c>
      <c r="AC367" s="11"/>
      <c r="AD367" s="9">
        <f t="shared" si="129"/>
        <v>0</v>
      </c>
      <c r="AE367" s="11"/>
      <c r="AF367" s="9">
        <f t="shared" si="130"/>
        <v>0</v>
      </c>
      <c r="AG367" s="11"/>
      <c r="AH367" s="9">
        <f t="shared" si="119"/>
        <v>0</v>
      </c>
      <c r="AI367" s="11"/>
      <c r="AJ367" s="9">
        <f t="shared" si="116"/>
        <v>0</v>
      </c>
      <c r="AK367" s="11"/>
      <c r="AL367" s="9">
        <f t="shared" si="117"/>
        <v>0</v>
      </c>
      <c r="AM367" s="10"/>
      <c r="AN367" s="12">
        <f t="shared" si="131"/>
        <v>0</v>
      </c>
      <c r="AO367" s="13">
        <f t="shared" si="101"/>
        <v>0</v>
      </c>
    </row>
    <row r="368" spans="1:41" ht="25.5" hidden="1" customHeight="1" x14ac:dyDescent="0.25">
      <c r="A368" s="14" t="s">
        <v>331</v>
      </c>
      <c r="B368" s="19" t="s">
        <v>340</v>
      </c>
      <c r="C368" s="44" t="s">
        <v>15</v>
      </c>
      <c r="D368" s="56">
        <v>275</v>
      </c>
      <c r="E368" s="70">
        <v>0</v>
      </c>
      <c r="F368" s="9">
        <f t="shared" si="102"/>
        <v>0</v>
      </c>
      <c r="G368" s="69">
        <v>0</v>
      </c>
      <c r="H368" s="9">
        <f t="shared" si="103"/>
        <v>0</v>
      </c>
      <c r="I368" s="10"/>
      <c r="J368" s="9">
        <f t="shared" si="120"/>
        <v>0</v>
      </c>
      <c r="K368" s="11"/>
      <c r="L368" s="9">
        <f t="shared" si="105"/>
        <v>0</v>
      </c>
      <c r="M368" s="10"/>
      <c r="N368" s="9">
        <f t="shared" si="121"/>
        <v>0</v>
      </c>
      <c r="O368" s="10"/>
      <c r="P368" s="9">
        <f t="shared" si="122"/>
        <v>0</v>
      </c>
      <c r="Q368" s="10"/>
      <c r="R368" s="9">
        <f t="shared" si="123"/>
        <v>0</v>
      </c>
      <c r="S368" s="10">
        <v>1</v>
      </c>
      <c r="T368" s="9">
        <f t="shared" si="124"/>
        <v>319</v>
      </c>
      <c r="U368" s="11"/>
      <c r="V368" s="9">
        <f t="shared" si="125"/>
        <v>0</v>
      </c>
      <c r="W368" s="11"/>
      <c r="X368" s="9">
        <f t="shared" si="126"/>
        <v>0</v>
      </c>
      <c r="Y368" s="10"/>
      <c r="Z368" s="9">
        <f t="shared" si="127"/>
        <v>0</v>
      </c>
      <c r="AA368" s="11"/>
      <c r="AB368" s="9">
        <f t="shared" si="128"/>
        <v>0</v>
      </c>
      <c r="AC368" s="11"/>
      <c r="AD368" s="9">
        <f t="shared" si="129"/>
        <v>0</v>
      </c>
      <c r="AE368" s="11"/>
      <c r="AF368" s="9">
        <f t="shared" si="130"/>
        <v>0</v>
      </c>
      <c r="AG368" s="11"/>
      <c r="AH368" s="9">
        <f t="shared" si="119"/>
        <v>0</v>
      </c>
      <c r="AI368" s="11"/>
      <c r="AJ368" s="9">
        <f t="shared" si="116"/>
        <v>0</v>
      </c>
      <c r="AK368" s="11"/>
      <c r="AL368" s="9">
        <f t="shared" si="117"/>
        <v>0</v>
      </c>
      <c r="AM368" s="10"/>
      <c r="AN368" s="12">
        <f t="shared" si="131"/>
        <v>0</v>
      </c>
      <c r="AO368" s="13">
        <f t="shared" si="101"/>
        <v>319</v>
      </c>
    </row>
    <row r="369" spans="1:41" ht="25.5" hidden="1" customHeight="1" x14ac:dyDescent="0.25">
      <c r="A369" s="14" t="s">
        <v>331</v>
      </c>
      <c r="B369" s="19" t="s">
        <v>339</v>
      </c>
      <c r="C369" s="44" t="s">
        <v>15</v>
      </c>
      <c r="D369" s="56">
        <v>275</v>
      </c>
      <c r="E369" s="70">
        <v>1</v>
      </c>
      <c r="F369" s="9">
        <f t="shared" si="102"/>
        <v>275</v>
      </c>
      <c r="G369" s="69">
        <v>0</v>
      </c>
      <c r="H369" s="9">
        <f t="shared" si="103"/>
        <v>0</v>
      </c>
      <c r="I369" s="10"/>
      <c r="J369" s="9">
        <f t="shared" si="120"/>
        <v>0</v>
      </c>
      <c r="K369" s="11"/>
      <c r="L369" s="9">
        <f t="shared" si="105"/>
        <v>0</v>
      </c>
      <c r="M369" s="10"/>
      <c r="N369" s="9">
        <f t="shared" si="121"/>
        <v>0</v>
      </c>
      <c r="O369" s="10"/>
      <c r="P369" s="9">
        <f t="shared" si="122"/>
        <v>0</v>
      </c>
      <c r="Q369" s="10"/>
      <c r="R369" s="9">
        <f t="shared" si="123"/>
        <v>0</v>
      </c>
      <c r="S369" s="10"/>
      <c r="T369" s="9">
        <f t="shared" si="124"/>
        <v>0</v>
      </c>
      <c r="U369" s="11"/>
      <c r="V369" s="9">
        <f t="shared" si="125"/>
        <v>0</v>
      </c>
      <c r="W369" s="11"/>
      <c r="X369" s="9">
        <f t="shared" si="126"/>
        <v>0</v>
      </c>
      <c r="Y369" s="10"/>
      <c r="Z369" s="9">
        <f t="shared" si="127"/>
        <v>0</v>
      </c>
      <c r="AA369" s="11"/>
      <c r="AB369" s="9">
        <f t="shared" si="128"/>
        <v>0</v>
      </c>
      <c r="AC369" s="11"/>
      <c r="AD369" s="9">
        <f t="shared" si="129"/>
        <v>0</v>
      </c>
      <c r="AE369" s="11"/>
      <c r="AF369" s="9">
        <f t="shared" si="130"/>
        <v>0</v>
      </c>
      <c r="AG369" s="11"/>
      <c r="AH369" s="9">
        <f t="shared" si="119"/>
        <v>0</v>
      </c>
      <c r="AI369" s="11"/>
      <c r="AJ369" s="9">
        <f t="shared" si="116"/>
        <v>0</v>
      </c>
      <c r="AK369" s="11"/>
      <c r="AL369" s="9">
        <f t="shared" si="117"/>
        <v>0</v>
      </c>
      <c r="AM369" s="10"/>
      <c r="AN369" s="12">
        <f t="shared" si="131"/>
        <v>0</v>
      </c>
      <c r="AO369" s="13">
        <f t="shared" si="101"/>
        <v>275</v>
      </c>
    </row>
    <row r="370" spans="1:41" ht="25.5" hidden="1" customHeight="1" x14ac:dyDescent="0.25">
      <c r="A370" s="14" t="s">
        <v>331</v>
      </c>
      <c r="B370" s="19" t="s">
        <v>341</v>
      </c>
      <c r="C370" s="44" t="s">
        <v>15</v>
      </c>
      <c r="D370" s="56">
        <v>275</v>
      </c>
      <c r="E370" s="70">
        <v>0</v>
      </c>
      <c r="F370" s="9">
        <f t="shared" si="102"/>
        <v>0</v>
      </c>
      <c r="G370" s="69">
        <v>0</v>
      </c>
      <c r="H370" s="9">
        <f t="shared" si="103"/>
        <v>0</v>
      </c>
      <c r="I370" s="10"/>
      <c r="J370" s="9">
        <f t="shared" si="120"/>
        <v>0</v>
      </c>
      <c r="K370" s="11"/>
      <c r="L370" s="9">
        <f t="shared" si="105"/>
        <v>0</v>
      </c>
      <c r="M370" s="10"/>
      <c r="N370" s="9">
        <f t="shared" si="121"/>
        <v>0</v>
      </c>
      <c r="O370" s="10"/>
      <c r="P370" s="9">
        <f t="shared" si="122"/>
        <v>0</v>
      </c>
      <c r="Q370" s="10"/>
      <c r="R370" s="9">
        <f t="shared" si="123"/>
        <v>0</v>
      </c>
      <c r="S370" s="10"/>
      <c r="T370" s="9">
        <f t="shared" si="124"/>
        <v>0</v>
      </c>
      <c r="U370" s="11"/>
      <c r="V370" s="9">
        <f t="shared" si="125"/>
        <v>0</v>
      </c>
      <c r="W370" s="11"/>
      <c r="X370" s="9">
        <f t="shared" si="126"/>
        <v>0</v>
      </c>
      <c r="Y370" s="10"/>
      <c r="Z370" s="9">
        <f t="shared" si="127"/>
        <v>0</v>
      </c>
      <c r="AA370" s="11"/>
      <c r="AB370" s="9">
        <f t="shared" si="128"/>
        <v>0</v>
      </c>
      <c r="AC370" s="11"/>
      <c r="AD370" s="9">
        <f t="shared" si="129"/>
        <v>0</v>
      </c>
      <c r="AE370" s="11"/>
      <c r="AF370" s="9">
        <f t="shared" si="130"/>
        <v>0</v>
      </c>
      <c r="AG370" s="11"/>
      <c r="AH370" s="9">
        <f t="shared" si="119"/>
        <v>0</v>
      </c>
      <c r="AI370" s="11"/>
      <c r="AJ370" s="9">
        <f t="shared" si="116"/>
        <v>0</v>
      </c>
      <c r="AK370" s="11"/>
      <c r="AL370" s="9">
        <f t="shared" si="117"/>
        <v>0</v>
      </c>
      <c r="AM370" s="10"/>
      <c r="AN370" s="12">
        <f t="shared" si="131"/>
        <v>0</v>
      </c>
      <c r="AO370" s="13">
        <f t="shared" si="101"/>
        <v>0</v>
      </c>
    </row>
    <row r="371" spans="1:41" ht="25.5" hidden="1" customHeight="1" x14ac:dyDescent="0.25">
      <c r="A371" s="14" t="s">
        <v>331</v>
      </c>
      <c r="B371" s="19" t="s">
        <v>342</v>
      </c>
      <c r="C371" s="44" t="s">
        <v>15</v>
      </c>
      <c r="D371" s="56">
        <v>303</v>
      </c>
      <c r="E371" s="70">
        <v>0</v>
      </c>
      <c r="F371" s="9">
        <f t="shared" si="102"/>
        <v>0</v>
      </c>
      <c r="G371" s="69">
        <v>0</v>
      </c>
      <c r="H371" s="9">
        <f t="shared" si="103"/>
        <v>0</v>
      </c>
      <c r="I371" s="10"/>
      <c r="J371" s="9">
        <f t="shared" si="120"/>
        <v>0</v>
      </c>
      <c r="K371" s="11"/>
      <c r="L371" s="9">
        <f t="shared" si="105"/>
        <v>0</v>
      </c>
      <c r="M371" s="10"/>
      <c r="N371" s="9">
        <f t="shared" si="121"/>
        <v>0</v>
      </c>
      <c r="O371" s="10"/>
      <c r="P371" s="9">
        <f t="shared" si="122"/>
        <v>0</v>
      </c>
      <c r="Q371" s="10"/>
      <c r="R371" s="9">
        <f t="shared" si="123"/>
        <v>0</v>
      </c>
      <c r="S371" s="10"/>
      <c r="T371" s="9">
        <f t="shared" si="124"/>
        <v>0</v>
      </c>
      <c r="U371" s="11"/>
      <c r="V371" s="9">
        <f t="shared" si="125"/>
        <v>0</v>
      </c>
      <c r="W371" s="11"/>
      <c r="X371" s="9">
        <f t="shared" si="126"/>
        <v>0</v>
      </c>
      <c r="Y371" s="10"/>
      <c r="Z371" s="9">
        <f t="shared" si="127"/>
        <v>0</v>
      </c>
      <c r="AA371" s="11"/>
      <c r="AB371" s="9">
        <f t="shared" si="128"/>
        <v>0</v>
      </c>
      <c r="AC371" s="11"/>
      <c r="AD371" s="9">
        <f t="shared" si="129"/>
        <v>0</v>
      </c>
      <c r="AE371" s="11"/>
      <c r="AF371" s="9">
        <f t="shared" si="130"/>
        <v>0</v>
      </c>
      <c r="AG371" s="11"/>
      <c r="AH371" s="9">
        <f t="shared" si="119"/>
        <v>0</v>
      </c>
      <c r="AI371" s="11"/>
      <c r="AJ371" s="9">
        <f t="shared" si="116"/>
        <v>0</v>
      </c>
      <c r="AK371" s="11"/>
      <c r="AL371" s="9">
        <f t="shared" si="117"/>
        <v>0</v>
      </c>
      <c r="AM371" s="10"/>
      <c r="AN371" s="12">
        <f t="shared" si="131"/>
        <v>0</v>
      </c>
      <c r="AO371" s="13">
        <f t="shared" si="101"/>
        <v>0</v>
      </c>
    </row>
    <row r="372" spans="1:41" ht="25.5" hidden="1" customHeight="1" x14ac:dyDescent="0.25">
      <c r="A372" s="14" t="s">
        <v>331</v>
      </c>
      <c r="B372" s="19" t="s">
        <v>343</v>
      </c>
      <c r="C372" s="44" t="s">
        <v>15</v>
      </c>
      <c r="D372" s="56">
        <v>281.27999999999997</v>
      </c>
      <c r="E372" s="70">
        <v>0</v>
      </c>
      <c r="F372" s="9">
        <f t="shared" si="102"/>
        <v>0</v>
      </c>
      <c r="G372" s="69">
        <v>0</v>
      </c>
      <c r="H372" s="9">
        <f t="shared" si="103"/>
        <v>0</v>
      </c>
      <c r="I372" s="10"/>
      <c r="J372" s="9">
        <f t="shared" si="120"/>
        <v>0</v>
      </c>
      <c r="K372" s="11"/>
      <c r="L372" s="9">
        <f t="shared" si="105"/>
        <v>0</v>
      </c>
      <c r="M372" s="10"/>
      <c r="N372" s="9">
        <f t="shared" si="121"/>
        <v>0</v>
      </c>
      <c r="O372" s="10"/>
      <c r="P372" s="9">
        <f t="shared" si="122"/>
        <v>0</v>
      </c>
      <c r="Q372" s="10"/>
      <c r="R372" s="9">
        <f t="shared" si="123"/>
        <v>0</v>
      </c>
      <c r="S372" s="10"/>
      <c r="T372" s="9">
        <f t="shared" si="124"/>
        <v>0</v>
      </c>
      <c r="U372" s="11"/>
      <c r="V372" s="9">
        <f t="shared" si="125"/>
        <v>0</v>
      </c>
      <c r="W372" s="11"/>
      <c r="X372" s="9">
        <f t="shared" si="126"/>
        <v>0</v>
      </c>
      <c r="Y372" s="10"/>
      <c r="Z372" s="9">
        <f t="shared" si="127"/>
        <v>0</v>
      </c>
      <c r="AA372" s="11"/>
      <c r="AB372" s="9">
        <f t="shared" si="128"/>
        <v>0</v>
      </c>
      <c r="AC372" s="11"/>
      <c r="AD372" s="9">
        <f t="shared" si="129"/>
        <v>0</v>
      </c>
      <c r="AE372" s="11"/>
      <c r="AF372" s="9">
        <f t="shared" si="130"/>
        <v>0</v>
      </c>
      <c r="AG372" s="11"/>
      <c r="AH372" s="9">
        <f t="shared" si="119"/>
        <v>0</v>
      </c>
      <c r="AI372" s="11"/>
      <c r="AJ372" s="9">
        <f t="shared" si="116"/>
        <v>0</v>
      </c>
      <c r="AK372" s="11"/>
      <c r="AL372" s="9">
        <f t="shared" si="117"/>
        <v>0</v>
      </c>
      <c r="AM372" s="10"/>
      <c r="AN372" s="12">
        <f t="shared" si="131"/>
        <v>0</v>
      </c>
      <c r="AO372" s="13">
        <f t="shared" si="101"/>
        <v>0</v>
      </c>
    </row>
    <row r="373" spans="1:41" ht="25.5" hidden="1" customHeight="1" x14ac:dyDescent="0.25">
      <c r="A373" s="14" t="s">
        <v>331</v>
      </c>
      <c r="B373" s="19" t="s">
        <v>345</v>
      </c>
      <c r="C373" s="44" t="s">
        <v>15</v>
      </c>
      <c r="D373" s="56">
        <v>281.27999999999997</v>
      </c>
      <c r="E373" s="70">
        <v>0</v>
      </c>
      <c r="F373" s="9">
        <f t="shared" si="102"/>
        <v>0</v>
      </c>
      <c r="G373" s="69">
        <v>0</v>
      </c>
      <c r="H373" s="9">
        <f t="shared" si="103"/>
        <v>0</v>
      </c>
      <c r="I373" s="10"/>
      <c r="J373" s="9">
        <f t="shared" si="120"/>
        <v>0</v>
      </c>
      <c r="K373" s="11"/>
      <c r="L373" s="9">
        <f t="shared" si="105"/>
        <v>0</v>
      </c>
      <c r="M373" s="10"/>
      <c r="N373" s="9">
        <f t="shared" si="121"/>
        <v>0</v>
      </c>
      <c r="O373" s="10"/>
      <c r="P373" s="9">
        <f t="shared" si="122"/>
        <v>0</v>
      </c>
      <c r="Q373" s="10"/>
      <c r="R373" s="9">
        <f t="shared" si="123"/>
        <v>0</v>
      </c>
      <c r="S373" s="10"/>
      <c r="T373" s="9">
        <f t="shared" si="124"/>
        <v>0</v>
      </c>
      <c r="U373" s="11"/>
      <c r="V373" s="9">
        <f t="shared" si="125"/>
        <v>0</v>
      </c>
      <c r="W373" s="11"/>
      <c r="X373" s="9">
        <f t="shared" si="126"/>
        <v>0</v>
      </c>
      <c r="Y373" s="10"/>
      <c r="Z373" s="9">
        <f t="shared" si="127"/>
        <v>0</v>
      </c>
      <c r="AA373" s="11"/>
      <c r="AB373" s="9">
        <f t="shared" si="128"/>
        <v>0</v>
      </c>
      <c r="AC373" s="11"/>
      <c r="AD373" s="9">
        <f t="shared" si="129"/>
        <v>0</v>
      </c>
      <c r="AE373" s="11"/>
      <c r="AF373" s="9">
        <f t="shared" si="130"/>
        <v>0</v>
      </c>
      <c r="AG373" s="11"/>
      <c r="AH373" s="9">
        <f t="shared" si="119"/>
        <v>0</v>
      </c>
      <c r="AI373" s="11"/>
      <c r="AJ373" s="9">
        <f t="shared" si="116"/>
        <v>0</v>
      </c>
      <c r="AK373" s="11"/>
      <c r="AL373" s="9">
        <f t="shared" si="117"/>
        <v>0</v>
      </c>
      <c r="AM373" s="10"/>
      <c r="AN373" s="12">
        <f t="shared" si="131"/>
        <v>0</v>
      </c>
      <c r="AO373" s="13">
        <f t="shared" si="101"/>
        <v>0</v>
      </c>
    </row>
    <row r="374" spans="1:41" ht="25.5" hidden="1" customHeight="1" x14ac:dyDescent="0.25">
      <c r="A374" s="14" t="s">
        <v>331</v>
      </c>
      <c r="B374" s="19" t="s">
        <v>344</v>
      </c>
      <c r="C374" s="44" t="s">
        <v>15</v>
      </c>
      <c r="D374" s="56">
        <v>281.27999999999997</v>
      </c>
      <c r="E374" s="70">
        <v>0</v>
      </c>
      <c r="F374" s="9">
        <f t="shared" si="102"/>
        <v>0</v>
      </c>
      <c r="G374" s="69">
        <v>0</v>
      </c>
      <c r="H374" s="9">
        <f t="shared" si="103"/>
        <v>0</v>
      </c>
      <c r="I374" s="10"/>
      <c r="J374" s="9">
        <f t="shared" si="120"/>
        <v>0</v>
      </c>
      <c r="K374" s="11"/>
      <c r="L374" s="9">
        <f t="shared" si="105"/>
        <v>0</v>
      </c>
      <c r="M374" s="10"/>
      <c r="N374" s="9">
        <f t="shared" si="121"/>
        <v>0</v>
      </c>
      <c r="O374" s="10"/>
      <c r="P374" s="9">
        <f t="shared" si="122"/>
        <v>0</v>
      </c>
      <c r="Q374" s="10"/>
      <c r="R374" s="9">
        <f t="shared" si="123"/>
        <v>0</v>
      </c>
      <c r="S374" s="10"/>
      <c r="T374" s="9">
        <f t="shared" si="124"/>
        <v>0</v>
      </c>
      <c r="U374" s="11"/>
      <c r="V374" s="9">
        <f t="shared" si="125"/>
        <v>0</v>
      </c>
      <c r="W374" s="11"/>
      <c r="X374" s="9">
        <f t="shared" si="126"/>
        <v>0</v>
      </c>
      <c r="Y374" s="10"/>
      <c r="Z374" s="9">
        <f t="shared" si="127"/>
        <v>0</v>
      </c>
      <c r="AA374" s="11"/>
      <c r="AB374" s="9">
        <f t="shared" si="128"/>
        <v>0</v>
      </c>
      <c r="AC374" s="11"/>
      <c r="AD374" s="9">
        <f t="shared" si="129"/>
        <v>0</v>
      </c>
      <c r="AE374" s="11"/>
      <c r="AF374" s="9">
        <f t="shared" si="130"/>
        <v>0</v>
      </c>
      <c r="AG374" s="11"/>
      <c r="AH374" s="9">
        <f t="shared" si="119"/>
        <v>0</v>
      </c>
      <c r="AI374" s="11"/>
      <c r="AJ374" s="9">
        <f t="shared" si="116"/>
        <v>0</v>
      </c>
      <c r="AK374" s="11"/>
      <c r="AL374" s="9">
        <f t="shared" si="117"/>
        <v>0</v>
      </c>
      <c r="AM374" s="10"/>
      <c r="AN374" s="12">
        <f t="shared" si="131"/>
        <v>0</v>
      </c>
      <c r="AO374" s="13">
        <f t="shared" si="101"/>
        <v>0</v>
      </c>
    </row>
    <row r="375" spans="1:41" ht="25.5" hidden="1" customHeight="1" x14ac:dyDescent="0.25">
      <c r="A375" s="14" t="s">
        <v>331</v>
      </c>
      <c r="B375" s="19" t="s">
        <v>346</v>
      </c>
      <c r="C375" s="44" t="s">
        <v>15</v>
      </c>
      <c r="D375" s="56">
        <v>281.27999999999997</v>
      </c>
      <c r="E375" s="70">
        <v>0</v>
      </c>
      <c r="F375" s="9">
        <f t="shared" si="102"/>
        <v>0</v>
      </c>
      <c r="G375" s="69">
        <v>0</v>
      </c>
      <c r="H375" s="9">
        <f t="shared" si="103"/>
        <v>0</v>
      </c>
      <c r="I375" s="10"/>
      <c r="J375" s="9">
        <f t="shared" si="120"/>
        <v>0</v>
      </c>
      <c r="K375" s="11"/>
      <c r="L375" s="9">
        <f t="shared" si="105"/>
        <v>0</v>
      </c>
      <c r="M375" s="10"/>
      <c r="N375" s="9">
        <f t="shared" si="121"/>
        <v>0</v>
      </c>
      <c r="O375" s="10"/>
      <c r="P375" s="9">
        <f t="shared" si="122"/>
        <v>0</v>
      </c>
      <c r="Q375" s="10"/>
      <c r="R375" s="9">
        <f t="shared" si="123"/>
        <v>0</v>
      </c>
      <c r="S375" s="10"/>
      <c r="T375" s="9">
        <f t="shared" si="124"/>
        <v>0</v>
      </c>
      <c r="U375" s="11"/>
      <c r="V375" s="9">
        <f t="shared" si="125"/>
        <v>0</v>
      </c>
      <c r="W375" s="11"/>
      <c r="X375" s="9">
        <f t="shared" si="126"/>
        <v>0</v>
      </c>
      <c r="Y375" s="10"/>
      <c r="Z375" s="9">
        <f t="shared" si="127"/>
        <v>0</v>
      </c>
      <c r="AA375" s="11"/>
      <c r="AB375" s="9">
        <f t="shared" si="128"/>
        <v>0</v>
      </c>
      <c r="AC375" s="11"/>
      <c r="AD375" s="9">
        <f t="shared" si="129"/>
        <v>0</v>
      </c>
      <c r="AE375" s="11"/>
      <c r="AF375" s="9">
        <f t="shared" si="130"/>
        <v>0</v>
      </c>
      <c r="AG375" s="11"/>
      <c r="AH375" s="9">
        <f t="shared" si="119"/>
        <v>0</v>
      </c>
      <c r="AI375" s="11"/>
      <c r="AJ375" s="9">
        <f t="shared" si="116"/>
        <v>0</v>
      </c>
      <c r="AK375" s="11"/>
      <c r="AL375" s="9">
        <f t="shared" si="117"/>
        <v>0</v>
      </c>
      <c r="AM375" s="10"/>
      <c r="AN375" s="12">
        <f t="shared" si="131"/>
        <v>0</v>
      </c>
      <c r="AO375" s="13">
        <f t="shared" si="101"/>
        <v>0</v>
      </c>
    </row>
    <row r="376" spans="1:41" ht="25.5" x14ac:dyDescent="0.25">
      <c r="A376" s="14" t="s">
        <v>331</v>
      </c>
      <c r="B376" s="19" t="s">
        <v>564</v>
      </c>
      <c r="C376" s="44" t="s">
        <v>15</v>
      </c>
      <c r="D376" s="56">
        <v>287</v>
      </c>
      <c r="E376" s="70">
        <v>0</v>
      </c>
      <c r="F376" s="9">
        <f t="shared" si="102"/>
        <v>0</v>
      </c>
      <c r="G376" s="69">
        <v>0</v>
      </c>
      <c r="H376" s="9">
        <f t="shared" si="103"/>
        <v>0</v>
      </c>
      <c r="I376" s="10"/>
      <c r="J376" s="9">
        <f t="shared" si="120"/>
        <v>0</v>
      </c>
      <c r="K376" s="11"/>
      <c r="L376" s="9">
        <f t="shared" si="105"/>
        <v>0</v>
      </c>
      <c r="M376" s="86">
        <v>2</v>
      </c>
      <c r="N376" s="9">
        <f t="shared" si="121"/>
        <v>665.83999999999992</v>
      </c>
      <c r="O376" s="10"/>
      <c r="P376" s="9">
        <f t="shared" si="122"/>
        <v>0</v>
      </c>
      <c r="Q376" s="10"/>
      <c r="R376" s="9">
        <f t="shared" si="123"/>
        <v>0</v>
      </c>
      <c r="S376" s="10"/>
      <c r="T376" s="9">
        <f t="shared" si="124"/>
        <v>0</v>
      </c>
      <c r="U376" s="11"/>
      <c r="V376" s="9">
        <f t="shared" si="125"/>
        <v>0</v>
      </c>
      <c r="W376" s="11"/>
      <c r="X376" s="9">
        <f t="shared" si="126"/>
        <v>0</v>
      </c>
      <c r="Y376" s="10"/>
      <c r="Z376" s="9">
        <f t="shared" si="127"/>
        <v>0</v>
      </c>
      <c r="AA376" s="11"/>
      <c r="AB376" s="9">
        <f t="shared" si="128"/>
        <v>0</v>
      </c>
      <c r="AC376" s="11"/>
      <c r="AD376" s="9">
        <f t="shared" si="129"/>
        <v>0</v>
      </c>
      <c r="AE376" s="11"/>
      <c r="AF376" s="9">
        <f t="shared" si="130"/>
        <v>0</v>
      </c>
      <c r="AG376" s="11"/>
      <c r="AH376" s="9">
        <f t="shared" si="119"/>
        <v>0</v>
      </c>
      <c r="AI376" s="11"/>
      <c r="AJ376" s="9">
        <f t="shared" si="116"/>
        <v>0</v>
      </c>
      <c r="AK376" s="11"/>
      <c r="AL376" s="9">
        <f t="shared" si="117"/>
        <v>0</v>
      </c>
      <c r="AM376" s="10"/>
      <c r="AN376" s="12">
        <f t="shared" si="131"/>
        <v>0</v>
      </c>
      <c r="AO376" s="13">
        <f t="shared" si="101"/>
        <v>665.83999999999992</v>
      </c>
    </row>
    <row r="377" spans="1:41" ht="25.5" x14ac:dyDescent="0.25">
      <c r="A377" s="14" t="s">
        <v>331</v>
      </c>
      <c r="B377" s="19" t="s">
        <v>565</v>
      </c>
      <c r="C377" s="44" t="s">
        <v>15</v>
      </c>
      <c r="D377" s="56">
        <v>287</v>
      </c>
      <c r="E377" s="70">
        <v>0</v>
      </c>
      <c r="F377" s="9">
        <f t="shared" si="102"/>
        <v>0</v>
      </c>
      <c r="G377" s="69">
        <v>0</v>
      </c>
      <c r="H377" s="9">
        <f t="shared" si="103"/>
        <v>0</v>
      </c>
      <c r="I377" s="10"/>
      <c r="J377" s="9">
        <f t="shared" si="120"/>
        <v>0</v>
      </c>
      <c r="K377" s="11"/>
      <c r="L377" s="9">
        <f t="shared" si="105"/>
        <v>0</v>
      </c>
      <c r="M377" s="86">
        <v>2</v>
      </c>
      <c r="N377" s="9">
        <f t="shared" si="121"/>
        <v>665.83999999999992</v>
      </c>
      <c r="O377" s="10"/>
      <c r="P377" s="9">
        <f t="shared" si="122"/>
        <v>0</v>
      </c>
      <c r="Q377" s="10"/>
      <c r="R377" s="9">
        <f t="shared" si="123"/>
        <v>0</v>
      </c>
      <c r="S377" s="10"/>
      <c r="T377" s="9">
        <f t="shared" si="124"/>
        <v>0</v>
      </c>
      <c r="U377" s="11"/>
      <c r="V377" s="9">
        <f t="shared" si="125"/>
        <v>0</v>
      </c>
      <c r="W377" s="11"/>
      <c r="X377" s="9">
        <f t="shared" si="126"/>
        <v>0</v>
      </c>
      <c r="Y377" s="10"/>
      <c r="Z377" s="9">
        <f t="shared" si="127"/>
        <v>0</v>
      </c>
      <c r="AA377" s="11"/>
      <c r="AB377" s="9">
        <f t="shared" si="128"/>
        <v>0</v>
      </c>
      <c r="AC377" s="11"/>
      <c r="AD377" s="9">
        <f t="shared" si="129"/>
        <v>0</v>
      </c>
      <c r="AE377" s="11"/>
      <c r="AF377" s="9">
        <f t="shared" si="130"/>
        <v>0</v>
      </c>
      <c r="AG377" s="11"/>
      <c r="AH377" s="9">
        <f t="shared" si="119"/>
        <v>0</v>
      </c>
      <c r="AI377" s="11"/>
      <c r="AJ377" s="9">
        <f t="shared" si="116"/>
        <v>0</v>
      </c>
      <c r="AK377" s="11"/>
      <c r="AL377" s="9">
        <f t="shared" si="117"/>
        <v>0</v>
      </c>
      <c r="AM377" s="10"/>
      <c r="AN377" s="12">
        <f t="shared" si="131"/>
        <v>0</v>
      </c>
      <c r="AO377" s="13">
        <f t="shared" si="101"/>
        <v>665.83999999999992</v>
      </c>
    </row>
    <row r="378" spans="1:41" ht="25.5" x14ac:dyDescent="0.25">
      <c r="A378" s="14" t="s">
        <v>331</v>
      </c>
      <c r="B378" s="19" t="s">
        <v>563</v>
      </c>
      <c r="C378" s="44" t="s">
        <v>15</v>
      </c>
      <c r="D378" s="56">
        <v>287</v>
      </c>
      <c r="E378" s="70">
        <v>0</v>
      </c>
      <c r="F378" s="9">
        <f t="shared" si="102"/>
        <v>0</v>
      </c>
      <c r="G378" s="69">
        <v>0</v>
      </c>
      <c r="H378" s="9">
        <f t="shared" si="103"/>
        <v>0</v>
      </c>
      <c r="I378" s="10"/>
      <c r="J378" s="9">
        <f t="shared" si="120"/>
        <v>0</v>
      </c>
      <c r="K378" s="11"/>
      <c r="L378" s="9">
        <f t="shared" si="105"/>
        <v>0</v>
      </c>
      <c r="M378" s="86">
        <v>1</v>
      </c>
      <c r="N378" s="9">
        <f t="shared" si="121"/>
        <v>332.91999999999996</v>
      </c>
      <c r="O378" s="10"/>
      <c r="P378" s="9">
        <f t="shared" si="122"/>
        <v>0</v>
      </c>
      <c r="Q378" s="10"/>
      <c r="R378" s="9">
        <f t="shared" si="123"/>
        <v>0</v>
      </c>
      <c r="S378" s="10"/>
      <c r="T378" s="9">
        <f t="shared" si="124"/>
        <v>0</v>
      </c>
      <c r="U378" s="11"/>
      <c r="V378" s="9">
        <f t="shared" si="125"/>
        <v>0</v>
      </c>
      <c r="W378" s="11"/>
      <c r="X378" s="9">
        <f t="shared" si="126"/>
        <v>0</v>
      </c>
      <c r="Y378" s="10"/>
      <c r="Z378" s="9">
        <f t="shared" si="127"/>
        <v>0</v>
      </c>
      <c r="AA378" s="11"/>
      <c r="AB378" s="9">
        <f t="shared" si="128"/>
        <v>0</v>
      </c>
      <c r="AC378" s="11"/>
      <c r="AD378" s="9">
        <f t="shared" si="129"/>
        <v>0</v>
      </c>
      <c r="AE378" s="11"/>
      <c r="AF378" s="9">
        <f t="shared" si="130"/>
        <v>0</v>
      </c>
      <c r="AG378" s="11"/>
      <c r="AH378" s="9">
        <f t="shared" si="119"/>
        <v>0</v>
      </c>
      <c r="AI378" s="11"/>
      <c r="AJ378" s="9">
        <f t="shared" si="116"/>
        <v>0</v>
      </c>
      <c r="AK378" s="11"/>
      <c r="AL378" s="9">
        <f t="shared" si="117"/>
        <v>0</v>
      </c>
      <c r="AM378" s="10"/>
      <c r="AN378" s="12">
        <f t="shared" si="131"/>
        <v>0</v>
      </c>
      <c r="AO378" s="13">
        <f t="shared" si="101"/>
        <v>332.91999999999996</v>
      </c>
    </row>
    <row r="379" spans="1:41" hidden="1" x14ac:dyDescent="0.25">
      <c r="A379" s="14" t="s">
        <v>271</v>
      </c>
      <c r="B379" s="19" t="s">
        <v>518</v>
      </c>
      <c r="C379" s="17" t="s">
        <v>15</v>
      </c>
      <c r="D379" s="38">
        <v>300</v>
      </c>
      <c r="E379" s="70">
        <v>0</v>
      </c>
      <c r="F379" s="9">
        <f t="shared" si="102"/>
        <v>0</v>
      </c>
      <c r="G379" s="69">
        <v>0</v>
      </c>
      <c r="H379" s="9">
        <f t="shared" si="103"/>
        <v>0</v>
      </c>
      <c r="I379" s="10"/>
      <c r="J379" s="9">
        <f t="shared" si="120"/>
        <v>0</v>
      </c>
      <c r="K379" s="11"/>
      <c r="L379" s="9">
        <f t="shared" si="105"/>
        <v>0</v>
      </c>
      <c r="M379" s="10"/>
      <c r="N379" s="9">
        <f t="shared" si="121"/>
        <v>0</v>
      </c>
      <c r="O379" s="10"/>
      <c r="P379" s="9">
        <f t="shared" si="122"/>
        <v>0</v>
      </c>
      <c r="Q379" s="10"/>
      <c r="R379" s="9">
        <f t="shared" si="123"/>
        <v>0</v>
      </c>
      <c r="S379" s="10"/>
      <c r="T379" s="9">
        <f t="shared" si="124"/>
        <v>0</v>
      </c>
      <c r="U379" s="11"/>
      <c r="V379" s="9">
        <f t="shared" si="125"/>
        <v>0</v>
      </c>
      <c r="W379" s="11"/>
      <c r="X379" s="9">
        <f t="shared" si="126"/>
        <v>0</v>
      </c>
      <c r="Y379" s="10"/>
      <c r="Z379" s="9">
        <f t="shared" si="127"/>
        <v>0</v>
      </c>
      <c r="AA379" s="11"/>
      <c r="AB379" s="9">
        <f t="shared" si="128"/>
        <v>0</v>
      </c>
      <c r="AC379" s="11"/>
      <c r="AD379" s="9">
        <f t="shared" si="129"/>
        <v>0</v>
      </c>
      <c r="AE379" s="11"/>
      <c r="AF379" s="9">
        <f t="shared" si="130"/>
        <v>0</v>
      </c>
      <c r="AG379" s="11"/>
      <c r="AH379" s="9">
        <f t="shared" si="119"/>
        <v>0</v>
      </c>
      <c r="AI379" s="11"/>
      <c r="AJ379" s="9">
        <f t="shared" si="116"/>
        <v>0</v>
      </c>
      <c r="AK379" s="11"/>
      <c r="AL379" s="9">
        <f t="shared" si="117"/>
        <v>0</v>
      </c>
      <c r="AM379" s="10"/>
      <c r="AN379" s="12">
        <f t="shared" si="131"/>
        <v>0</v>
      </c>
      <c r="AO379" s="13">
        <f t="shared" si="101"/>
        <v>0</v>
      </c>
    </row>
    <row r="380" spans="1:41" hidden="1" x14ac:dyDescent="0.25">
      <c r="A380" s="14" t="s">
        <v>271</v>
      </c>
      <c r="B380" s="19" t="s">
        <v>519</v>
      </c>
      <c r="C380" s="17" t="s">
        <v>15</v>
      </c>
      <c r="D380" s="38">
        <v>300</v>
      </c>
      <c r="E380" s="70">
        <v>0</v>
      </c>
      <c r="F380" s="9">
        <f t="shared" si="102"/>
        <v>0</v>
      </c>
      <c r="G380" s="69">
        <v>0</v>
      </c>
      <c r="H380" s="9">
        <f t="shared" si="103"/>
        <v>0</v>
      </c>
      <c r="I380" s="10"/>
      <c r="J380" s="9">
        <f t="shared" si="120"/>
        <v>0</v>
      </c>
      <c r="K380" s="11"/>
      <c r="L380" s="9">
        <f t="shared" si="105"/>
        <v>0</v>
      </c>
      <c r="M380" s="10"/>
      <c r="N380" s="9">
        <f t="shared" si="121"/>
        <v>0</v>
      </c>
      <c r="O380" s="10"/>
      <c r="P380" s="9">
        <f t="shared" si="122"/>
        <v>0</v>
      </c>
      <c r="Q380" s="10"/>
      <c r="R380" s="9">
        <f t="shared" si="123"/>
        <v>0</v>
      </c>
      <c r="S380" s="10"/>
      <c r="T380" s="9">
        <f t="shared" si="124"/>
        <v>0</v>
      </c>
      <c r="U380" s="11"/>
      <c r="V380" s="9">
        <f t="shared" si="125"/>
        <v>0</v>
      </c>
      <c r="W380" s="11"/>
      <c r="X380" s="9">
        <f t="shared" si="126"/>
        <v>0</v>
      </c>
      <c r="Y380" s="10"/>
      <c r="Z380" s="9">
        <f t="shared" si="127"/>
        <v>0</v>
      </c>
      <c r="AA380" s="11"/>
      <c r="AB380" s="9">
        <f t="shared" si="128"/>
        <v>0</v>
      </c>
      <c r="AC380" s="11"/>
      <c r="AD380" s="9">
        <f t="shared" si="129"/>
        <v>0</v>
      </c>
      <c r="AE380" s="11"/>
      <c r="AF380" s="9">
        <f t="shared" si="130"/>
        <v>0</v>
      </c>
      <c r="AG380" s="11"/>
      <c r="AH380" s="9">
        <f t="shared" si="119"/>
        <v>0</v>
      </c>
      <c r="AI380" s="11"/>
      <c r="AJ380" s="9">
        <f t="shared" si="116"/>
        <v>0</v>
      </c>
      <c r="AK380" s="11"/>
      <c r="AL380" s="9">
        <f t="shared" si="117"/>
        <v>0</v>
      </c>
      <c r="AM380" s="10"/>
      <c r="AN380" s="12">
        <f t="shared" si="131"/>
        <v>0</v>
      </c>
      <c r="AO380" s="13">
        <f t="shared" si="101"/>
        <v>0</v>
      </c>
    </row>
    <row r="381" spans="1:41" hidden="1" x14ac:dyDescent="0.25">
      <c r="A381" s="14" t="s">
        <v>271</v>
      </c>
      <c r="B381" s="19" t="s">
        <v>520</v>
      </c>
      <c r="C381" s="17" t="s">
        <v>15</v>
      </c>
      <c r="D381" s="38">
        <v>300</v>
      </c>
      <c r="E381" s="70">
        <v>0</v>
      </c>
      <c r="F381" s="9">
        <f t="shared" si="102"/>
        <v>0</v>
      </c>
      <c r="G381" s="69">
        <v>0</v>
      </c>
      <c r="H381" s="9">
        <f t="shared" si="103"/>
        <v>0</v>
      </c>
      <c r="I381" s="10"/>
      <c r="J381" s="9">
        <f t="shared" si="120"/>
        <v>0</v>
      </c>
      <c r="K381" s="11"/>
      <c r="L381" s="9">
        <f t="shared" si="105"/>
        <v>0</v>
      </c>
      <c r="M381" s="10"/>
      <c r="N381" s="9">
        <f t="shared" si="121"/>
        <v>0</v>
      </c>
      <c r="O381" s="10"/>
      <c r="P381" s="9">
        <f t="shared" si="122"/>
        <v>0</v>
      </c>
      <c r="Q381" s="10"/>
      <c r="R381" s="9">
        <f t="shared" si="123"/>
        <v>0</v>
      </c>
      <c r="S381" s="10"/>
      <c r="T381" s="9">
        <f t="shared" si="124"/>
        <v>0</v>
      </c>
      <c r="U381" s="11"/>
      <c r="V381" s="9">
        <f t="shared" si="125"/>
        <v>0</v>
      </c>
      <c r="W381" s="11"/>
      <c r="X381" s="9">
        <f t="shared" si="126"/>
        <v>0</v>
      </c>
      <c r="Y381" s="10"/>
      <c r="Z381" s="9">
        <f t="shared" si="127"/>
        <v>0</v>
      </c>
      <c r="AA381" s="11"/>
      <c r="AB381" s="9">
        <f t="shared" si="128"/>
        <v>0</v>
      </c>
      <c r="AC381" s="11"/>
      <c r="AD381" s="9">
        <f t="shared" si="129"/>
        <v>0</v>
      </c>
      <c r="AE381" s="11"/>
      <c r="AF381" s="9">
        <f t="shared" si="130"/>
        <v>0</v>
      </c>
      <c r="AG381" s="11"/>
      <c r="AH381" s="9">
        <f t="shared" si="119"/>
        <v>0</v>
      </c>
      <c r="AI381" s="11"/>
      <c r="AJ381" s="9">
        <f t="shared" si="116"/>
        <v>0</v>
      </c>
      <c r="AK381" s="11"/>
      <c r="AL381" s="9">
        <f t="shared" si="117"/>
        <v>0</v>
      </c>
      <c r="AM381" s="10"/>
      <c r="AN381" s="12">
        <f t="shared" si="131"/>
        <v>0</v>
      </c>
      <c r="AO381" s="13">
        <f t="shared" si="101"/>
        <v>0</v>
      </c>
    </row>
    <row r="382" spans="1:41" hidden="1" x14ac:dyDescent="0.25">
      <c r="A382" s="14" t="s">
        <v>271</v>
      </c>
      <c r="B382" s="19" t="s">
        <v>521</v>
      </c>
      <c r="C382" s="17" t="s">
        <v>15</v>
      </c>
      <c r="D382" s="38">
        <v>300</v>
      </c>
      <c r="E382" s="70">
        <v>0</v>
      </c>
      <c r="F382" s="9">
        <f t="shared" si="102"/>
        <v>0</v>
      </c>
      <c r="G382" s="69">
        <v>0</v>
      </c>
      <c r="H382" s="9">
        <f t="shared" si="103"/>
        <v>0</v>
      </c>
      <c r="I382" s="10"/>
      <c r="J382" s="9">
        <f t="shared" si="120"/>
        <v>0</v>
      </c>
      <c r="K382" s="11"/>
      <c r="L382" s="9">
        <f t="shared" si="105"/>
        <v>0</v>
      </c>
      <c r="M382" s="10"/>
      <c r="N382" s="9">
        <f t="shared" si="121"/>
        <v>0</v>
      </c>
      <c r="O382" s="10"/>
      <c r="P382" s="9">
        <f t="shared" si="122"/>
        <v>0</v>
      </c>
      <c r="Q382" s="10"/>
      <c r="R382" s="9">
        <f t="shared" si="123"/>
        <v>0</v>
      </c>
      <c r="S382" s="10"/>
      <c r="T382" s="9">
        <f t="shared" si="124"/>
        <v>0</v>
      </c>
      <c r="U382" s="11"/>
      <c r="V382" s="9">
        <f t="shared" si="125"/>
        <v>0</v>
      </c>
      <c r="W382" s="11"/>
      <c r="X382" s="9">
        <f t="shared" si="126"/>
        <v>0</v>
      </c>
      <c r="Y382" s="10"/>
      <c r="Z382" s="9">
        <f t="shared" si="127"/>
        <v>0</v>
      </c>
      <c r="AA382" s="11"/>
      <c r="AB382" s="9">
        <f t="shared" si="128"/>
        <v>0</v>
      </c>
      <c r="AC382" s="11"/>
      <c r="AD382" s="9">
        <f t="shared" si="129"/>
        <v>0</v>
      </c>
      <c r="AE382" s="11"/>
      <c r="AF382" s="9">
        <f t="shared" si="130"/>
        <v>0</v>
      </c>
      <c r="AG382" s="11"/>
      <c r="AH382" s="9">
        <f t="shared" si="119"/>
        <v>0</v>
      </c>
      <c r="AI382" s="11"/>
      <c r="AJ382" s="9">
        <f t="shared" si="116"/>
        <v>0</v>
      </c>
      <c r="AK382" s="11"/>
      <c r="AL382" s="9">
        <f t="shared" si="117"/>
        <v>0</v>
      </c>
      <c r="AM382" s="10"/>
      <c r="AN382" s="12">
        <f t="shared" si="131"/>
        <v>0</v>
      </c>
      <c r="AO382" s="13">
        <f t="shared" si="101"/>
        <v>0</v>
      </c>
    </row>
    <row r="383" spans="1:41" hidden="1" x14ac:dyDescent="0.25">
      <c r="A383" s="14" t="s">
        <v>271</v>
      </c>
      <c r="B383" s="19" t="s">
        <v>529</v>
      </c>
      <c r="C383" s="17" t="s">
        <v>15</v>
      </c>
      <c r="D383" s="38">
        <v>335</v>
      </c>
      <c r="E383" s="70">
        <v>0</v>
      </c>
      <c r="F383" s="9">
        <f t="shared" si="102"/>
        <v>0</v>
      </c>
      <c r="G383" s="69">
        <v>0</v>
      </c>
      <c r="H383" s="9">
        <f t="shared" si="103"/>
        <v>0</v>
      </c>
      <c r="I383" s="10"/>
      <c r="J383" s="9">
        <f t="shared" si="120"/>
        <v>0</v>
      </c>
      <c r="K383" s="11"/>
      <c r="L383" s="9">
        <f t="shared" si="105"/>
        <v>0</v>
      </c>
      <c r="M383" s="10"/>
      <c r="N383" s="9">
        <f t="shared" si="121"/>
        <v>0</v>
      </c>
      <c r="O383" s="10"/>
      <c r="P383" s="9">
        <f t="shared" si="122"/>
        <v>0</v>
      </c>
      <c r="Q383" s="10"/>
      <c r="R383" s="9">
        <f t="shared" si="123"/>
        <v>0</v>
      </c>
      <c r="S383" s="10"/>
      <c r="T383" s="9">
        <f t="shared" si="124"/>
        <v>0</v>
      </c>
      <c r="U383" s="11"/>
      <c r="V383" s="9">
        <f t="shared" si="125"/>
        <v>0</v>
      </c>
      <c r="W383" s="11"/>
      <c r="X383" s="9">
        <f t="shared" si="126"/>
        <v>0</v>
      </c>
      <c r="Y383" s="10"/>
      <c r="Z383" s="9">
        <f t="shared" si="127"/>
        <v>0</v>
      </c>
      <c r="AA383" s="11"/>
      <c r="AB383" s="9">
        <f t="shared" si="128"/>
        <v>0</v>
      </c>
      <c r="AC383" s="11"/>
      <c r="AD383" s="9">
        <f t="shared" si="129"/>
        <v>0</v>
      </c>
      <c r="AE383" s="11"/>
      <c r="AF383" s="9">
        <f t="shared" si="130"/>
        <v>0</v>
      </c>
      <c r="AG383" s="11"/>
      <c r="AH383" s="9">
        <f t="shared" si="119"/>
        <v>0</v>
      </c>
      <c r="AI383" s="11"/>
      <c r="AJ383" s="9">
        <f t="shared" si="116"/>
        <v>0</v>
      </c>
      <c r="AK383" s="11"/>
      <c r="AL383" s="9">
        <f t="shared" si="117"/>
        <v>0</v>
      </c>
      <c r="AM383" s="10"/>
      <c r="AN383" s="12">
        <f t="shared" si="131"/>
        <v>0</v>
      </c>
      <c r="AO383" s="13">
        <f t="shared" si="101"/>
        <v>0</v>
      </c>
    </row>
    <row r="384" spans="1:41" hidden="1" x14ac:dyDescent="0.25">
      <c r="A384" s="14" t="s">
        <v>271</v>
      </c>
      <c r="B384" s="19" t="s">
        <v>530</v>
      </c>
      <c r="C384" s="17" t="s">
        <v>15</v>
      </c>
      <c r="D384" s="38">
        <v>335</v>
      </c>
      <c r="E384" s="70">
        <v>0</v>
      </c>
      <c r="F384" s="9">
        <f t="shared" si="102"/>
        <v>0</v>
      </c>
      <c r="G384" s="69">
        <v>0</v>
      </c>
      <c r="H384" s="9">
        <f t="shared" si="103"/>
        <v>0</v>
      </c>
      <c r="I384" s="10"/>
      <c r="J384" s="9">
        <f t="shared" si="120"/>
        <v>0</v>
      </c>
      <c r="K384" s="11"/>
      <c r="L384" s="9">
        <f t="shared" si="105"/>
        <v>0</v>
      </c>
      <c r="M384" s="10"/>
      <c r="N384" s="9">
        <f t="shared" si="121"/>
        <v>0</v>
      </c>
      <c r="O384" s="10"/>
      <c r="P384" s="9">
        <f t="shared" si="122"/>
        <v>0</v>
      </c>
      <c r="Q384" s="10"/>
      <c r="R384" s="9">
        <f t="shared" si="123"/>
        <v>0</v>
      </c>
      <c r="S384" s="10"/>
      <c r="T384" s="9">
        <f t="shared" si="124"/>
        <v>0</v>
      </c>
      <c r="U384" s="11"/>
      <c r="V384" s="9">
        <f t="shared" si="125"/>
        <v>0</v>
      </c>
      <c r="W384" s="11"/>
      <c r="X384" s="9">
        <f t="shared" si="126"/>
        <v>0</v>
      </c>
      <c r="Y384" s="10"/>
      <c r="Z384" s="9">
        <f t="shared" si="127"/>
        <v>0</v>
      </c>
      <c r="AA384" s="11"/>
      <c r="AB384" s="9">
        <f t="shared" si="128"/>
        <v>0</v>
      </c>
      <c r="AC384" s="11"/>
      <c r="AD384" s="9">
        <f t="shared" si="129"/>
        <v>0</v>
      </c>
      <c r="AE384" s="11"/>
      <c r="AF384" s="9">
        <f t="shared" si="130"/>
        <v>0</v>
      </c>
      <c r="AG384" s="11"/>
      <c r="AH384" s="9">
        <f t="shared" si="119"/>
        <v>0</v>
      </c>
      <c r="AI384" s="11"/>
      <c r="AJ384" s="9">
        <f t="shared" si="116"/>
        <v>0</v>
      </c>
      <c r="AK384" s="11"/>
      <c r="AL384" s="9">
        <f t="shared" si="117"/>
        <v>0</v>
      </c>
      <c r="AM384" s="10"/>
      <c r="AN384" s="12">
        <f t="shared" si="131"/>
        <v>0</v>
      </c>
      <c r="AO384" s="13">
        <f t="shared" si="101"/>
        <v>0</v>
      </c>
    </row>
    <row r="385" spans="1:41" hidden="1" x14ac:dyDescent="0.25">
      <c r="A385" s="14" t="s">
        <v>271</v>
      </c>
      <c r="B385" s="19" t="s">
        <v>552</v>
      </c>
      <c r="C385" s="17" t="s">
        <v>15</v>
      </c>
      <c r="D385" s="38">
        <v>335</v>
      </c>
      <c r="E385" s="70">
        <v>0</v>
      </c>
      <c r="F385" s="9">
        <f t="shared" si="102"/>
        <v>0</v>
      </c>
      <c r="G385" s="69">
        <v>0</v>
      </c>
      <c r="H385" s="9">
        <f t="shared" si="103"/>
        <v>0</v>
      </c>
      <c r="I385" s="10"/>
      <c r="J385" s="9">
        <f t="shared" si="120"/>
        <v>0</v>
      </c>
      <c r="K385" s="11"/>
      <c r="L385" s="9">
        <f t="shared" si="105"/>
        <v>0</v>
      </c>
      <c r="M385" s="10"/>
      <c r="N385" s="9">
        <f t="shared" si="121"/>
        <v>0</v>
      </c>
      <c r="O385" s="10"/>
      <c r="P385" s="9">
        <f t="shared" si="122"/>
        <v>0</v>
      </c>
      <c r="Q385" s="10"/>
      <c r="R385" s="9">
        <f t="shared" si="123"/>
        <v>0</v>
      </c>
      <c r="S385" s="10"/>
      <c r="T385" s="9">
        <f t="shared" si="124"/>
        <v>0</v>
      </c>
      <c r="U385" s="11"/>
      <c r="V385" s="9">
        <f t="shared" si="125"/>
        <v>0</v>
      </c>
      <c r="W385" s="11"/>
      <c r="X385" s="9">
        <f t="shared" si="126"/>
        <v>0</v>
      </c>
      <c r="Y385" s="10"/>
      <c r="Z385" s="9">
        <f t="shared" si="127"/>
        <v>0</v>
      </c>
      <c r="AA385" s="11"/>
      <c r="AB385" s="9">
        <f t="shared" si="128"/>
        <v>0</v>
      </c>
      <c r="AC385" s="11"/>
      <c r="AD385" s="9">
        <f t="shared" si="129"/>
        <v>0</v>
      </c>
      <c r="AE385" s="11"/>
      <c r="AF385" s="9">
        <f t="shared" si="130"/>
        <v>0</v>
      </c>
      <c r="AG385" s="11"/>
      <c r="AH385" s="9">
        <f t="shared" si="119"/>
        <v>0</v>
      </c>
      <c r="AI385" s="11"/>
      <c r="AJ385" s="9">
        <f t="shared" si="116"/>
        <v>0</v>
      </c>
      <c r="AK385" s="11"/>
      <c r="AL385" s="9">
        <f t="shared" si="117"/>
        <v>0</v>
      </c>
      <c r="AM385" s="10"/>
      <c r="AN385" s="12">
        <f t="shared" si="131"/>
        <v>0</v>
      </c>
      <c r="AO385" s="13">
        <f t="shared" si="101"/>
        <v>0</v>
      </c>
    </row>
    <row r="386" spans="1:41" hidden="1" x14ac:dyDescent="0.25">
      <c r="A386" s="14" t="s">
        <v>331</v>
      </c>
      <c r="B386" s="19" t="s">
        <v>492</v>
      </c>
      <c r="C386" s="44" t="s">
        <v>15</v>
      </c>
      <c r="D386" s="56">
        <v>125</v>
      </c>
      <c r="E386" s="70">
        <v>0</v>
      </c>
      <c r="F386" s="9">
        <f t="shared" si="102"/>
        <v>0</v>
      </c>
      <c r="G386" s="69">
        <v>0</v>
      </c>
      <c r="H386" s="9">
        <f t="shared" si="103"/>
        <v>0</v>
      </c>
      <c r="I386" s="10"/>
      <c r="J386" s="9">
        <f t="shared" si="120"/>
        <v>0</v>
      </c>
      <c r="K386" s="11"/>
      <c r="L386" s="9">
        <f t="shared" si="105"/>
        <v>0</v>
      </c>
      <c r="M386" s="10"/>
      <c r="N386" s="9">
        <f t="shared" si="121"/>
        <v>0</v>
      </c>
      <c r="O386" s="10"/>
      <c r="P386" s="9">
        <f t="shared" si="122"/>
        <v>0</v>
      </c>
      <c r="Q386" s="10"/>
      <c r="R386" s="9">
        <f t="shared" si="123"/>
        <v>0</v>
      </c>
      <c r="S386" s="10"/>
      <c r="T386" s="9">
        <f t="shared" si="124"/>
        <v>0</v>
      </c>
      <c r="U386" s="11"/>
      <c r="V386" s="9">
        <f t="shared" si="125"/>
        <v>0</v>
      </c>
      <c r="W386" s="11"/>
      <c r="X386" s="9">
        <f t="shared" si="126"/>
        <v>0</v>
      </c>
      <c r="Y386" s="10"/>
      <c r="Z386" s="9">
        <f t="shared" si="127"/>
        <v>0</v>
      </c>
      <c r="AA386" s="11"/>
      <c r="AB386" s="9">
        <f t="shared" si="128"/>
        <v>0</v>
      </c>
      <c r="AC386" s="11"/>
      <c r="AD386" s="9">
        <f t="shared" si="129"/>
        <v>0</v>
      </c>
      <c r="AE386" s="11"/>
      <c r="AF386" s="9">
        <f t="shared" si="130"/>
        <v>0</v>
      </c>
      <c r="AG386" s="11"/>
      <c r="AH386" s="9">
        <f t="shared" si="119"/>
        <v>0</v>
      </c>
      <c r="AI386" s="11"/>
      <c r="AJ386" s="9">
        <f t="shared" si="116"/>
        <v>0</v>
      </c>
      <c r="AK386" s="11"/>
      <c r="AL386" s="9">
        <f t="shared" si="117"/>
        <v>0</v>
      </c>
      <c r="AM386" s="10"/>
      <c r="AN386" s="12">
        <f t="shared" si="131"/>
        <v>0</v>
      </c>
      <c r="AO386" s="13">
        <f t="shared" si="101"/>
        <v>0</v>
      </c>
    </row>
    <row r="387" spans="1:41" hidden="1" x14ac:dyDescent="0.25">
      <c r="A387" s="14" t="s">
        <v>347</v>
      </c>
      <c r="B387" s="15" t="s">
        <v>348</v>
      </c>
      <c r="C387" s="44" t="s">
        <v>349</v>
      </c>
      <c r="D387" s="59">
        <v>0</v>
      </c>
      <c r="E387" s="70">
        <v>0</v>
      </c>
      <c r="F387" s="9">
        <f t="shared" si="102"/>
        <v>0</v>
      </c>
      <c r="G387" s="69">
        <v>0</v>
      </c>
      <c r="H387" s="9">
        <f t="shared" si="103"/>
        <v>0</v>
      </c>
      <c r="I387" s="10"/>
      <c r="J387" s="9">
        <f t="shared" si="120"/>
        <v>0</v>
      </c>
      <c r="K387" s="11"/>
      <c r="L387" s="9">
        <f t="shared" si="105"/>
        <v>0</v>
      </c>
      <c r="M387" s="10"/>
      <c r="N387" s="9">
        <f t="shared" si="121"/>
        <v>0</v>
      </c>
      <c r="O387" s="10"/>
      <c r="P387" s="9">
        <f t="shared" si="122"/>
        <v>0</v>
      </c>
      <c r="Q387" s="10"/>
      <c r="R387" s="9">
        <f t="shared" si="123"/>
        <v>0</v>
      </c>
      <c r="S387" s="10"/>
      <c r="T387" s="9">
        <f t="shared" si="124"/>
        <v>0</v>
      </c>
      <c r="U387" s="11"/>
      <c r="V387" s="9">
        <f t="shared" si="125"/>
        <v>0</v>
      </c>
      <c r="W387" s="11"/>
      <c r="X387" s="9">
        <f t="shared" si="126"/>
        <v>0</v>
      </c>
      <c r="Y387" s="10"/>
      <c r="Z387" s="9">
        <f t="shared" si="127"/>
        <v>0</v>
      </c>
      <c r="AA387" s="11"/>
      <c r="AB387" s="9">
        <f t="shared" si="128"/>
        <v>0</v>
      </c>
      <c r="AC387" s="11"/>
      <c r="AD387" s="9">
        <f t="shared" si="129"/>
        <v>0</v>
      </c>
      <c r="AE387" s="11"/>
      <c r="AF387" s="9">
        <f t="shared" si="130"/>
        <v>0</v>
      </c>
      <c r="AG387" s="11"/>
      <c r="AH387" s="9">
        <f t="shared" si="119"/>
        <v>0</v>
      </c>
      <c r="AI387" s="11"/>
      <c r="AJ387" s="9">
        <f t="shared" si="116"/>
        <v>0</v>
      </c>
      <c r="AK387" s="11"/>
      <c r="AL387" s="9">
        <f t="shared" si="117"/>
        <v>0</v>
      </c>
      <c r="AM387" s="10"/>
      <c r="AN387" s="12">
        <f t="shared" si="131"/>
        <v>0</v>
      </c>
      <c r="AO387" s="13">
        <f t="shared" si="101"/>
        <v>0</v>
      </c>
    </row>
    <row r="388" spans="1:41" hidden="1" x14ac:dyDescent="0.25">
      <c r="A388" s="14" t="s">
        <v>347</v>
      </c>
      <c r="B388" s="15" t="s">
        <v>479</v>
      </c>
      <c r="C388" s="44" t="s">
        <v>15</v>
      </c>
      <c r="D388" s="59">
        <v>28</v>
      </c>
      <c r="E388" s="70">
        <v>0</v>
      </c>
      <c r="F388" s="9">
        <f t="shared" si="102"/>
        <v>0</v>
      </c>
      <c r="G388" s="69">
        <v>0</v>
      </c>
      <c r="H388" s="9">
        <f t="shared" si="103"/>
        <v>0</v>
      </c>
      <c r="I388" s="10"/>
      <c r="J388" s="9">
        <f t="shared" si="120"/>
        <v>0</v>
      </c>
      <c r="K388" s="11"/>
      <c r="L388" s="9">
        <f t="shared" si="105"/>
        <v>0</v>
      </c>
      <c r="M388" s="10"/>
      <c r="N388" s="9">
        <f t="shared" si="121"/>
        <v>0</v>
      </c>
      <c r="O388" s="94">
        <v>1</v>
      </c>
      <c r="P388" s="9">
        <f t="shared" si="122"/>
        <v>32.479999999999997</v>
      </c>
      <c r="Q388" s="10"/>
      <c r="R388" s="9">
        <f t="shared" si="123"/>
        <v>0</v>
      </c>
      <c r="S388" s="10"/>
      <c r="T388" s="9">
        <f t="shared" si="124"/>
        <v>0</v>
      </c>
      <c r="U388" s="11"/>
      <c r="V388" s="9">
        <f t="shared" si="125"/>
        <v>0</v>
      </c>
      <c r="W388" s="11"/>
      <c r="X388" s="9">
        <f t="shared" si="126"/>
        <v>0</v>
      </c>
      <c r="Y388" s="10"/>
      <c r="Z388" s="9">
        <f t="shared" si="127"/>
        <v>0</v>
      </c>
      <c r="AA388" s="11"/>
      <c r="AB388" s="9">
        <f t="shared" si="128"/>
        <v>0</v>
      </c>
      <c r="AC388" s="11"/>
      <c r="AD388" s="9">
        <f t="shared" si="129"/>
        <v>0</v>
      </c>
      <c r="AE388" s="11"/>
      <c r="AF388" s="9">
        <f t="shared" si="130"/>
        <v>0</v>
      </c>
      <c r="AG388" s="11"/>
      <c r="AH388" s="9">
        <f t="shared" si="119"/>
        <v>0</v>
      </c>
      <c r="AI388" s="11"/>
      <c r="AJ388" s="9">
        <f t="shared" si="116"/>
        <v>0</v>
      </c>
      <c r="AK388" s="11"/>
      <c r="AL388" s="9">
        <f t="shared" si="117"/>
        <v>0</v>
      </c>
      <c r="AM388" s="10"/>
      <c r="AN388" s="12">
        <f t="shared" si="131"/>
        <v>0</v>
      </c>
      <c r="AO388" s="13">
        <f t="shared" si="101"/>
        <v>32.479999999999997</v>
      </c>
    </row>
    <row r="389" spans="1:41" hidden="1" x14ac:dyDescent="0.25">
      <c r="A389" s="14" t="s">
        <v>347</v>
      </c>
      <c r="B389" s="15" t="s">
        <v>350</v>
      </c>
      <c r="C389" s="49" t="s">
        <v>15</v>
      </c>
      <c r="D389" s="56">
        <v>47.41</v>
      </c>
      <c r="E389" s="70">
        <v>0</v>
      </c>
      <c r="F389" s="9">
        <f t="shared" si="102"/>
        <v>0</v>
      </c>
      <c r="G389" s="69">
        <v>0</v>
      </c>
      <c r="H389" s="9">
        <f t="shared" si="103"/>
        <v>0</v>
      </c>
      <c r="I389" s="10"/>
      <c r="J389" s="9">
        <f t="shared" si="120"/>
        <v>0</v>
      </c>
      <c r="K389" s="11"/>
      <c r="L389" s="9">
        <f t="shared" si="105"/>
        <v>0</v>
      </c>
      <c r="M389" s="10"/>
      <c r="N389" s="9">
        <f t="shared" si="121"/>
        <v>0</v>
      </c>
      <c r="O389" s="10"/>
      <c r="P389" s="9">
        <f t="shared" si="122"/>
        <v>0</v>
      </c>
      <c r="Q389" s="10"/>
      <c r="R389" s="9">
        <f t="shared" si="123"/>
        <v>0</v>
      </c>
      <c r="S389" s="10"/>
      <c r="T389" s="9">
        <f t="shared" si="124"/>
        <v>0</v>
      </c>
      <c r="U389" s="11"/>
      <c r="V389" s="9">
        <f t="shared" si="125"/>
        <v>0</v>
      </c>
      <c r="W389" s="11"/>
      <c r="X389" s="9">
        <f t="shared" si="126"/>
        <v>0</v>
      </c>
      <c r="Y389" s="10"/>
      <c r="Z389" s="9">
        <f t="shared" si="127"/>
        <v>0</v>
      </c>
      <c r="AA389" s="11"/>
      <c r="AB389" s="9">
        <f t="shared" si="128"/>
        <v>0</v>
      </c>
      <c r="AC389" s="11"/>
      <c r="AD389" s="9">
        <f t="shared" si="129"/>
        <v>0</v>
      </c>
      <c r="AE389" s="11"/>
      <c r="AF389" s="9">
        <f t="shared" si="130"/>
        <v>0</v>
      </c>
      <c r="AG389" s="11"/>
      <c r="AH389" s="9">
        <f t="shared" si="119"/>
        <v>0</v>
      </c>
      <c r="AI389" s="11"/>
      <c r="AJ389" s="9">
        <f t="shared" si="116"/>
        <v>0</v>
      </c>
      <c r="AK389" s="11"/>
      <c r="AL389" s="9">
        <f t="shared" si="117"/>
        <v>0</v>
      </c>
      <c r="AM389" s="10"/>
      <c r="AN389" s="12">
        <f t="shared" si="131"/>
        <v>0</v>
      </c>
      <c r="AO389" s="13">
        <f t="shared" si="101"/>
        <v>0</v>
      </c>
    </row>
    <row r="390" spans="1:41" hidden="1" x14ac:dyDescent="0.25">
      <c r="A390" s="14" t="s">
        <v>347</v>
      </c>
      <c r="B390" s="15" t="s">
        <v>493</v>
      </c>
      <c r="C390" s="49" t="s">
        <v>15</v>
      </c>
      <c r="D390" s="56">
        <v>8.5</v>
      </c>
      <c r="E390" s="70">
        <v>0</v>
      </c>
      <c r="F390" s="9">
        <f t="shared" si="102"/>
        <v>0</v>
      </c>
      <c r="G390" s="69">
        <v>0</v>
      </c>
      <c r="H390" s="9">
        <f t="shared" si="103"/>
        <v>0</v>
      </c>
      <c r="I390" s="10"/>
      <c r="J390" s="9">
        <f t="shared" si="120"/>
        <v>0</v>
      </c>
      <c r="K390" s="11"/>
      <c r="L390" s="9">
        <f t="shared" si="105"/>
        <v>0</v>
      </c>
      <c r="M390" s="10"/>
      <c r="N390" s="9">
        <f t="shared" si="121"/>
        <v>0</v>
      </c>
      <c r="O390" s="10"/>
      <c r="P390" s="9">
        <f t="shared" si="122"/>
        <v>0</v>
      </c>
      <c r="Q390" s="10"/>
      <c r="R390" s="9">
        <f t="shared" si="123"/>
        <v>0</v>
      </c>
      <c r="S390" s="10"/>
      <c r="T390" s="9">
        <f t="shared" si="124"/>
        <v>0</v>
      </c>
      <c r="U390" s="11"/>
      <c r="V390" s="9">
        <f t="shared" si="125"/>
        <v>0</v>
      </c>
      <c r="W390" s="11"/>
      <c r="X390" s="9">
        <f t="shared" si="126"/>
        <v>0</v>
      </c>
      <c r="Y390" s="10"/>
      <c r="Z390" s="9">
        <f t="shared" si="127"/>
        <v>0</v>
      </c>
      <c r="AA390" s="11"/>
      <c r="AB390" s="9">
        <f t="shared" si="128"/>
        <v>0</v>
      </c>
      <c r="AC390" s="11"/>
      <c r="AD390" s="9">
        <f t="shared" si="129"/>
        <v>0</v>
      </c>
      <c r="AE390" s="11"/>
      <c r="AF390" s="9">
        <f t="shared" si="130"/>
        <v>0</v>
      </c>
      <c r="AG390" s="11"/>
      <c r="AH390" s="9">
        <f t="shared" si="119"/>
        <v>0</v>
      </c>
      <c r="AI390" s="11"/>
      <c r="AJ390" s="9">
        <f t="shared" si="116"/>
        <v>0</v>
      </c>
      <c r="AK390" s="11"/>
      <c r="AL390" s="9">
        <f t="shared" si="117"/>
        <v>0</v>
      </c>
      <c r="AM390" s="10"/>
      <c r="AN390" s="12">
        <f t="shared" si="131"/>
        <v>0</v>
      </c>
      <c r="AO390" s="13">
        <f t="shared" ref="AO390:AO431" si="132">F390+H390+J390+L390+N390+P390+R390+T390+V390+X390+Z390+AB390+AD390+AF390+AH390+AL390+AN390+AJ390</f>
        <v>0</v>
      </c>
    </row>
    <row r="391" spans="1:41" hidden="1" x14ac:dyDescent="0.25">
      <c r="A391" s="14" t="s">
        <v>347</v>
      </c>
      <c r="B391" s="15" t="s">
        <v>351</v>
      </c>
      <c r="C391" s="48" t="s">
        <v>15</v>
      </c>
      <c r="D391" s="56">
        <v>5.17</v>
      </c>
      <c r="E391" s="70">
        <v>0</v>
      </c>
      <c r="F391" s="9">
        <f t="shared" si="102"/>
        <v>0</v>
      </c>
      <c r="G391" s="69">
        <v>0</v>
      </c>
      <c r="H391" s="9">
        <f t="shared" si="103"/>
        <v>0</v>
      </c>
      <c r="I391" s="10"/>
      <c r="J391" s="9">
        <f t="shared" si="120"/>
        <v>0</v>
      </c>
      <c r="K391" s="11"/>
      <c r="L391" s="9">
        <f t="shared" si="105"/>
        <v>0</v>
      </c>
      <c r="M391" s="10"/>
      <c r="N391" s="9">
        <f t="shared" si="121"/>
        <v>0</v>
      </c>
      <c r="O391" s="10"/>
      <c r="P391" s="9">
        <f t="shared" si="122"/>
        <v>0</v>
      </c>
      <c r="Q391" s="10"/>
      <c r="R391" s="9">
        <f t="shared" si="123"/>
        <v>0</v>
      </c>
      <c r="S391" s="10"/>
      <c r="T391" s="9">
        <f t="shared" si="124"/>
        <v>0</v>
      </c>
      <c r="U391" s="11"/>
      <c r="V391" s="9">
        <f t="shared" si="125"/>
        <v>0</v>
      </c>
      <c r="W391" s="11"/>
      <c r="X391" s="9">
        <f t="shared" si="126"/>
        <v>0</v>
      </c>
      <c r="Y391" s="10"/>
      <c r="Z391" s="9">
        <f t="shared" si="127"/>
        <v>0</v>
      </c>
      <c r="AA391" s="11"/>
      <c r="AB391" s="9">
        <f t="shared" si="128"/>
        <v>0</v>
      </c>
      <c r="AC391" s="11"/>
      <c r="AD391" s="9">
        <f t="shared" si="129"/>
        <v>0</v>
      </c>
      <c r="AE391" s="11"/>
      <c r="AF391" s="9">
        <f t="shared" si="130"/>
        <v>0</v>
      </c>
      <c r="AG391" s="11"/>
      <c r="AH391" s="9">
        <f t="shared" si="119"/>
        <v>0</v>
      </c>
      <c r="AI391" s="11"/>
      <c r="AJ391" s="9">
        <f t="shared" si="116"/>
        <v>0</v>
      </c>
      <c r="AK391" s="11"/>
      <c r="AL391" s="9">
        <f t="shared" si="117"/>
        <v>0</v>
      </c>
      <c r="AM391" s="10"/>
      <c r="AN391" s="12">
        <f t="shared" si="131"/>
        <v>0</v>
      </c>
      <c r="AO391" s="13">
        <f t="shared" si="132"/>
        <v>0</v>
      </c>
    </row>
    <row r="392" spans="1:41" hidden="1" x14ac:dyDescent="0.25">
      <c r="A392" s="14" t="s">
        <v>347</v>
      </c>
      <c r="B392" s="15" t="s">
        <v>352</v>
      </c>
      <c r="C392" s="44" t="s">
        <v>48</v>
      </c>
      <c r="D392" s="56">
        <v>116.51</v>
      </c>
      <c r="E392" s="70">
        <v>0</v>
      </c>
      <c r="F392" s="9">
        <f t="shared" ref="F392:F431" si="133">D392*E392</f>
        <v>0</v>
      </c>
      <c r="G392" s="69">
        <v>0</v>
      </c>
      <c r="H392" s="9">
        <f t="shared" ref="H392:H431" si="134">(G392*D392)*1.16</f>
        <v>0</v>
      </c>
      <c r="I392" s="10"/>
      <c r="J392" s="9">
        <f t="shared" si="120"/>
        <v>0</v>
      </c>
      <c r="K392" s="11"/>
      <c r="L392" s="9">
        <f t="shared" ref="L392:L431" si="135">(K392*D392)*1.16</f>
        <v>0</v>
      </c>
      <c r="M392" s="11"/>
      <c r="N392" s="9">
        <f t="shared" si="121"/>
        <v>0</v>
      </c>
      <c r="O392" s="10"/>
      <c r="P392" s="9">
        <f t="shared" si="122"/>
        <v>0</v>
      </c>
      <c r="Q392" s="10"/>
      <c r="R392" s="9">
        <f t="shared" si="123"/>
        <v>0</v>
      </c>
      <c r="S392" s="10"/>
      <c r="T392" s="9">
        <f t="shared" si="124"/>
        <v>0</v>
      </c>
      <c r="U392" s="11"/>
      <c r="V392" s="9">
        <f t="shared" si="125"/>
        <v>0</v>
      </c>
      <c r="W392" s="11"/>
      <c r="X392" s="9">
        <f t="shared" si="126"/>
        <v>0</v>
      </c>
      <c r="Y392" s="10"/>
      <c r="Z392" s="9">
        <f t="shared" si="127"/>
        <v>0</v>
      </c>
      <c r="AA392" s="11"/>
      <c r="AB392" s="9">
        <f t="shared" si="128"/>
        <v>0</v>
      </c>
      <c r="AC392" s="11"/>
      <c r="AD392" s="9">
        <f t="shared" si="129"/>
        <v>0</v>
      </c>
      <c r="AE392" s="11"/>
      <c r="AF392" s="9">
        <f t="shared" si="130"/>
        <v>0</v>
      </c>
      <c r="AG392" s="11"/>
      <c r="AH392" s="9">
        <f t="shared" si="119"/>
        <v>0</v>
      </c>
      <c r="AI392" s="11"/>
      <c r="AJ392" s="9">
        <f t="shared" ref="AJ392:AJ431" si="136">(AI392*D392)*1.16</f>
        <v>0</v>
      </c>
      <c r="AK392" s="11"/>
      <c r="AL392" s="9">
        <f t="shared" ref="AL392:AL431" si="137">(AK392*D392)*1.16</f>
        <v>0</v>
      </c>
      <c r="AM392" s="10"/>
      <c r="AN392" s="12">
        <f t="shared" si="131"/>
        <v>0</v>
      </c>
      <c r="AO392" s="13">
        <f t="shared" si="132"/>
        <v>0</v>
      </c>
    </row>
    <row r="393" spans="1:41" hidden="1" x14ac:dyDescent="0.25">
      <c r="A393" s="14" t="s">
        <v>347</v>
      </c>
      <c r="B393" s="15" t="s">
        <v>353</v>
      </c>
      <c r="C393" s="46" t="s">
        <v>354</v>
      </c>
      <c r="D393" s="59">
        <v>30</v>
      </c>
      <c r="E393" s="70">
        <v>0</v>
      </c>
      <c r="F393" s="9">
        <f t="shared" si="133"/>
        <v>0</v>
      </c>
      <c r="G393" s="69">
        <v>0</v>
      </c>
      <c r="H393" s="9">
        <f t="shared" si="134"/>
        <v>0</v>
      </c>
      <c r="I393" s="10"/>
      <c r="J393" s="9">
        <f t="shared" si="120"/>
        <v>0</v>
      </c>
      <c r="K393" s="11"/>
      <c r="L393" s="9">
        <f t="shared" si="135"/>
        <v>0</v>
      </c>
      <c r="M393" s="11"/>
      <c r="N393" s="9">
        <f t="shared" si="121"/>
        <v>0</v>
      </c>
      <c r="O393" s="10"/>
      <c r="P393" s="9">
        <f t="shared" si="122"/>
        <v>0</v>
      </c>
      <c r="Q393" s="10"/>
      <c r="R393" s="9">
        <f t="shared" si="123"/>
        <v>0</v>
      </c>
      <c r="S393" s="10"/>
      <c r="T393" s="9">
        <f t="shared" si="124"/>
        <v>0</v>
      </c>
      <c r="U393" s="11"/>
      <c r="V393" s="9">
        <f t="shared" si="125"/>
        <v>0</v>
      </c>
      <c r="W393" s="11"/>
      <c r="X393" s="9">
        <f t="shared" si="126"/>
        <v>0</v>
      </c>
      <c r="Y393" s="10"/>
      <c r="Z393" s="9">
        <f t="shared" si="127"/>
        <v>0</v>
      </c>
      <c r="AA393" s="11"/>
      <c r="AB393" s="9">
        <f t="shared" si="128"/>
        <v>0</v>
      </c>
      <c r="AC393" s="11"/>
      <c r="AD393" s="9">
        <f t="shared" si="129"/>
        <v>0</v>
      </c>
      <c r="AE393" s="11"/>
      <c r="AF393" s="9">
        <f t="shared" si="130"/>
        <v>0</v>
      </c>
      <c r="AG393" s="11"/>
      <c r="AH393" s="9">
        <f t="shared" si="119"/>
        <v>0</v>
      </c>
      <c r="AI393" s="11"/>
      <c r="AJ393" s="9">
        <f t="shared" si="136"/>
        <v>0</v>
      </c>
      <c r="AK393" s="11"/>
      <c r="AL393" s="9">
        <f t="shared" si="137"/>
        <v>0</v>
      </c>
      <c r="AM393" s="10"/>
      <c r="AN393" s="12">
        <f t="shared" si="131"/>
        <v>0</v>
      </c>
      <c r="AO393" s="13">
        <f t="shared" si="132"/>
        <v>0</v>
      </c>
    </row>
    <row r="394" spans="1:41" hidden="1" x14ac:dyDescent="0.25">
      <c r="A394" s="14" t="s">
        <v>347</v>
      </c>
      <c r="B394" s="15" t="s">
        <v>355</v>
      </c>
      <c r="C394" s="48" t="s">
        <v>15</v>
      </c>
      <c r="D394" s="56">
        <v>75</v>
      </c>
      <c r="E394" s="70">
        <v>0</v>
      </c>
      <c r="F394" s="9">
        <f t="shared" si="133"/>
        <v>0</v>
      </c>
      <c r="G394" s="69">
        <v>0</v>
      </c>
      <c r="H394" s="9">
        <f t="shared" si="134"/>
        <v>0</v>
      </c>
      <c r="I394" s="10"/>
      <c r="J394" s="9">
        <f t="shared" ref="J394:J425" si="138">(I394*D394)*1.16</f>
        <v>0</v>
      </c>
      <c r="K394" s="11"/>
      <c r="L394" s="9">
        <f t="shared" si="135"/>
        <v>0</v>
      </c>
      <c r="M394" s="11"/>
      <c r="N394" s="9">
        <f t="shared" ref="N394:N425" si="139">(M394*D394)*1.16</f>
        <v>0</v>
      </c>
      <c r="O394" s="10"/>
      <c r="P394" s="9">
        <f t="shared" ref="P394:P425" si="140">(O394*D394)*1.16</f>
        <v>0</v>
      </c>
      <c r="Q394" s="10"/>
      <c r="R394" s="9">
        <f t="shared" ref="R394:R425" si="141">(Q394*D394)*1.16</f>
        <v>0</v>
      </c>
      <c r="S394" s="10"/>
      <c r="T394" s="9">
        <f t="shared" ref="T394:T425" si="142">(S394*D394)*1.16</f>
        <v>0</v>
      </c>
      <c r="U394" s="11"/>
      <c r="V394" s="9">
        <f t="shared" ref="V394:V425" si="143">(U394*D394)*1.16</f>
        <v>0</v>
      </c>
      <c r="W394" s="11"/>
      <c r="X394" s="9">
        <f t="shared" ref="X394:X425" si="144">(W394*D394)*1.16</f>
        <v>0</v>
      </c>
      <c r="Y394" s="10"/>
      <c r="Z394" s="9">
        <f t="shared" ref="Z394:Z425" si="145">(Y394*D394)*1.16</f>
        <v>0</v>
      </c>
      <c r="AA394" s="11"/>
      <c r="AB394" s="9">
        <f t="shared" ref="AB394:AB425" si="146">(AA394*D394)*1.16</f>
        <v>0</v>
      </c>
      <c r="AC394" s="11"/>
      <c r="AD394" s="9">
        <f t="shared" ref="AD394:AD425" si="147">(AC394*D394)*1.16</f>
        <v>0</v>
      </c>
      <c r="AE394" s="11"/>
      <c r="AF394" s="9">
        <f t="shared" ref="AF394:AF425" si="148">(AE394*D394)*1.16</f>
        <v>0</v>
      </c>
      <c r="AG394" s="11"/>
      <c r="AH394" s="9">
        <f t="shared" si="119"/>
        <v>0</v>
      </c>
      <c r="AI394" s="11"/>
      <c r="AJ394" s="9">
        <f t="shared" si="136"/>
        <v>0</v>
      </c>
      <c r="AK394" s="11"/>
      <c r="AL394" s="9">
        <f t="shared" si="137"/>
        <v>0</v>
      </c>
      <c r="AM394" s="10"/>
      <c r="AN394" s="12">
        <f t="shared" ref="AN394:AN425" si="149">(AM394*D394)*1.16</f>
        <v>0</v>
      </c>
      <c r="AO394" s="13">
        <f t="shared" si="132"/>
        <v>0</v>
      </c>
    </row>
    <row r="395" spans="1:41" hidden="1" x14ac:dyDescent="0.25">
      <c r="A395" s="20" t="s">
        <v>347</v>
      </c>
      <c r="B395" s="15" t="s">
        <v>356</v>
      </c>
      <c r="C395" s="42" t="s">
        <v>15</v>
      </c>
      <c r="D395" s="56">
        <v>50.76</v>
      </c>
      <c r="E395" s="70">
        <v>0</v>
      </c>
      <c r="F395" s="9">
        <f t="shared" si="133"/>
        <v>0</v>
      </c>
      <c r="G395" s="69">
        <v>0</v>
      </c>
      <c r="H395" s="9">
        <f t="shared" si="134"/>
        <v>0</v>
      </c>
      <c r="I395" s="10"/>
      <c r="J395" s="9">
        <f t="shared" si="138"/>
        <v>0</v>
      </c>
      <c r="K395" s="11"/>
      <c r="L395" s="9">
        <f t="shared" si="135"/>
        <v>0</v>
      </c>
      <c r="M395" s="11"/>
      <c r="N395" s="9">
        <f t="shared" si="139"/>
        <v>0</v>
      </c>
      <c r="O395" s="10"/>
      <c r="P395" s="9">
        <f t="shared" si="140"/>
        <v>0</v>
      </c>
      <c r="Q395" s="10"/>
      <c r="R395" s="9">
        <f t="shared" si="141"/>
        <v>0</v>
      </c>
      <c r="S395" s="10"/>
      <c r="T395" s="9">
        <f t="shared" si="142"/>
        <v>0</v>
      </c>
      <c r="U395" s="11"/>
      <c r="V395" s="9">
        <f t="shared" si="143"/>
        <v>0</v>
      </c>
      <c r="W395" s="11"/>
      <c r="X395" s="9">
        <f t="shared" si="144"/>
        <v>0</v>
      </c>
      <c r="Y395" s="10"/>
      <c r="Z395" s="9">
        <f t="shared" si="145"/>
        <v>0</v>
      </c>
      <c r="AA395" s="11"/>
      <c r="AB395" s="9">
        <f t="shared" si="146"/>
        <v>0</v>
      </c>
      <c r="AC395" s="11"/>
      <c r="AD395" s="9">
        <f t="shared" si="147"/>
        <v>0</v>
      </c>
      <c r="AE395" s="11"/>
      <c r="AF395" s="9">
        <f t="shared" si="148"/>
        <v>0</v>
      </c>
      <c r="AG395" s="11"/>
      <c r="AH395" s="9">
        <f t="shared" si="119"/>
        <v>0</v>
      </c>
      <c r="AI395" s="11"/>
      <c r="AJ395" s="9">
        <f t="shared" si="136"/>
        <v>0</v>
      </c>
      <c r="AK395" s="11"/>
      <c r="AL395" s="9">
        <f t="shared" si="137"/>
        <v>0</v>
      </c>
      <c r="AM395" s="10"/>
      <c r="AN395" s="12">
        <f t="shared" si="149"/>
        <v>0</v>
      </c>
      <c r="AO395" s="13">
        <f t="shared" si="132"/>
        <v>0</v>
      </c>
    </row>
    <row r="396" spans="1:41" hidden="1" x14ac:dyDescent="0.25">
      <c r="A396" s="20" t="s">
        <v>357</v>
      </c>
      <c r="B396" s="21" t="s">
        <v>358</v>
      </c>
      <c r="C396" s="46" t="s">
        <v>359</v>
      </c>
      <c r="D396" s="56">
        <v>18.12</v>
      </c>
      <c r="E396" s="70">
        <v>0</v>
      </c>
      <c r="F396" s="9">
        <f t="shared" si="133"/>
        <v>0</v>
      </c>
      <c r="G396" s="69">
        <v>0</v>
      </c>
      <c r="H396" s="9">
        <f t="shared" si="134"/>
        <v>0</v>
      </c>
      <c r="I396" s="10"/>
      <c r="J396" s="9">
        <f t="shared" si="138"/>
        <v>0</v>
      </c>
      <c r="K396" s="11"/>
      <c r="L396" s="9">
        <f t="shared" si="135"/>
        <v>0</v>
      </c>
      <c r="M396" s="10"/>
      <c r="N396" s="9">
        <f t="shared" si="139"/>
        <v>0</v>
      </c>
      <c r="O396" s="10"/>
      <c r="P396" s="9">
        <f t="shared" si="140"/>
        <v>0</v>
      </c>
      <c r="Q396" s="10"/>
      <c r="R396" s="9">
        <f t="shared" si="141"/>
        <v>0</v>
      </c>
      <c r="S396" s="10"/>
      <c r="T396" s="9">
        <f t="shared" si="142"/>
        <v>0</v>
      </c>
      <c r="U396" s="11"/>
      <c r="V396" s="9">
        <f t="shared" si="143"/>
        <v>0</v>
      </c>
      <c r="W396" s="11"/>
      <c r="X396" s="9">
        <f t="shared" si="144"/>
        <v>0</v>
      </c>
      <c r="Y396" s="10"/>
      <c r="Z396" s="9">
        <f t="shared" si="145"/>
        <v>0</v>
      </c>
      <c r="AA396" s="11"/>
      <c r="AB396" s="9">
        <f t="shared" si="146"/>
        <v>0</v>
      </c>
      <c r="AC396" s="11"/>
      <c r="AD396" s="9">
        <f t="shared" si="147"/>
        <v>0</v>
      </c>
      <c r="AE396" s="11"/>
      <c r="AF396" s="9">
        <f t="shared" si="148"/>
        <v>0</v>
      </c>
      <c r="AG396" s="11"/>
      <c r="AH396" s="9">
        <f t="shared" ref="AH396:AH431" si="150">(AG396*D396)*1.16</f>
        <v>0</v>
      </c>
      <c r="AI396" s="11"/>
      <c r="AJ396" s="9">
        <f t="shared" si="136"/>
        <v>0</v>
      </c>
      <c r="AK396" s="11"/>
      <c r="AL396" s="9">
        <f t="shared" si="137"/>
        <v>0</v>
      </c>
      <c r="AM396" s="10"/>
      <c r="AN396" s="12">
        <f t="shared" si="149"/>
        <v>0</v>
      </c>
      <c r="AO396" s="13">
        <f t="shared" si="132"/>
        <v>0</v>
      </c>
    </row>
    <row r="397" spans="1:41" hidden="1" x14ac:dyDescent="0.25">
      <c r="A397" s="20" t="s">
        <v>357</v>
      </c>
      <c r="B397" s="15" t="s">
        <v>396</v>
      </c>
      <c r="C397" s="46" t="s">
        <v>359</v>
      </c>
      <c r="D397" s="56">
        <f>109.8/5</f>
        <v>21.96</v>
      </c>
      <c r="E397" s="70">
        <v>0</v>
      </c>
      <c r="F397" s="9">
        <f t="shared" si="133"/>
        <v>0</v>
      </c>
      <c r="G397" s="69">
        <v>1</v>
      </c>
      <c r="H397" s="9">
        <f t="shared" si="134"/>
        <v>25.473599999999998</v>
      </c>
      <c r="I397" s="10"/>
      <c r="J397" s="9">
        <f t="shared" si="138"/>
        <v>0</v>
      </c>
      <c r="K397" s="11"/>
      <c r="L397" s="9">
        <f t="shared" si="135"/>
        <v>0</v>
      </c>
      <c r="M397" s="10"/>
      <c r="N397" s="9">
        <f t="shared" si="139"/>
        <v>0</v>
      </c>
      <c r="O397" s="10"/>
      <c r="P397" s="9">
        <f t="shared" si="140"/>
        <v>0</v>
      </c>
      <c r="Q397" s="10"/>
      <c r="R397" s="9">
        <f t="shared" si="141"/>
        <v>0</v>
      </c>
      <c r="S397" s="10"/>
      <c r="T397" s="9">
        <f t="shared" si="142"/>
        <v>0</v>
      </c>
      <c r="U397" s="11"/>
      <c r="V397" s="9">
        <f t="shared" si="143"/>
        <v>0</v>
      </c>
      <c r="W397" s="11"/>
      <c r="X397" s="9">
        <f t="shared" si="144"/>
        <v>0</v>
      </c>
      <c r="Y397" s="10"/>
      <c r="Z397" s="9">
        <f t="shared" si="145"/>
        <v>0</v>
      </c>
      <c r="AA397" s="11"/>
      <c r="AB397" s="9">
        <f t="shared" si="146"/>
        <v>0</v>
      </c>
      <c r="AC397" s="11"/>
      <c r="AD397" s="9">
        <f t="shared" si="147"/>
        <v>0</v>
      </c>
      <c r="AE397" s="11"/>
      <c r="AF397" s="9">
        <f t="shared" si="148"/>
        <v>0</v>
      </c>
      <c r="AG397" s="11"/>
      <c r="AH397" s="9">
        <f t="shared" si="150"/>
        <v>0</v>
      </c>
      <c r="AI397" s="11"/>
      <c r="AJ397" s="9">
        <f t="shared" si="136"/>
        <v>0</v>
      </c>
      <c r="AK397" s="11"/>
      <c r="AL397" s="9">
        <f t="shared" si="137"/>
        <v>0</v>
      </c>
      <c r="AM397" s="10"/>
      <c r="AN397" s="12">
        <f t="shared" si="149"/>
        <v>0</v>
      </c>
      <c r="AO397" s="13">
        <f t="shared" si="132"/>
        <v>25.473599999999998</v>
      </c>
    </row>
    <row r="398" spans="1:41" hidden="1" x14ac:dyDescent="0.25">
      <c r="A398" s="20" t="s">
        <v>357</v>
      </c>
      <c r="B398" s="15" t="s">
        <v>360</v>
      </c>
      <c r="C398" s="46" t="s">
        <v>504</v>
      </c>
      <c r="D398" s="56">
        <f>(40.34/42)</f>
        <v>0.96047619047619059</v>
      </c>
      <c r="E398" s="70">
        <v>0</v>
      </c>
      <c r="F398" s="9">
        <f t="shared" si="133"/>
        <v>0</v>
      </c>
      <c r="G398" s="69">
        <v>0</v>
      </c>
      <c r="H398" s="9">
        <f t="shared" si="134"/>
        <v>0</v>
      </c>
      <c r="I398" s="10"/>
      <c r="J398" s="9">
        <f t="shared" si="138"/>
        <v>0</v>
      </c>
      <c r="K398" s="11"/>
      <c r="L398" s="9">
        <f t="shared" si="135"/>
        <v>0</v>
      </c>
      <c r="M398" s="10"/>
      <c r="N398" s="9">
        <f t="shared" si="139"/>
        <v>0</v>
      </c>
      <c r="O398" s="10"/>
      <c r="P398" s="9">
        <f t="shared" si="140"/>
        <v>0</v>
      </c>
      <c r="Q398" s="10"/>
      <c r="R398" s="9">
        <f t="shared" si="141"/>
        <v>0</v>
      </c>
      <c r="S398" s="10"/>
      <c r="T398" s="9">
        <f t="shared" si="142"/>
        <v>0</v>
      </c>
      <c r="U398" s="11"/>
      <c r="V398" s="9">
        <f t="shared" si="143"/>
        <v>0</v>
      </c>
      <c r="W398" s="11"/>
      <c r="X398" s="9">
        <f t="shared" si="144"/>
        <v>0</v>
      </c>
      <c r="Y398" s="10"/>
      <c r="Z398" s="9">
        <f t="shared" si="145"/>
        <v>0</v>
      </c>
      <c r="AA398" s="11"/>
      <c r="AB398" s="9">
        <f t="shared" si="146"/>
        <v>0</v>
      </c>
      <c r="AC398" s="11"/>
      <c r="AD398" s="9">
        <f t="shared" si="147"/>
        <v>0</v>
      </c>
      <c r="AE398" s="11"/>
      <c r="AF398" s="9">
        <f t="shared" si="148"/>
        <v>0</v>
      </c>
      <c r="AG398" s="11"/>
      <c r="AH398" s="9">
        <f t="shared" si="150"/>
        <v>0</v>
      </c>
      <c r="AI398" s="11"/>
      <c r="AJ398" s="9">
        <f t="shared" si="136"/>
        <v>0</v>
      </c>
      <c r="AK398" s="11"/>
      <c r="AL398" s="9">
        <f t="shared" si="137"/>
        <v>0</v>
      </c>
      <c r="AM398" s="10"/>
      <c r="AN398" s="12">
        <f t="shared" si="149"/>
        <v>0</v>
      </c>
      <c r="AO398" s="13">
        <f t="shared" si="132"/>
        <v>0</v>
      </c>
    </row>
    <row r="399" spans="1:41" hidden="1" x14ac:dyDescent="0.25">
      <c r="A399" s="20" t="s">
        <v>357</v>
      </c>
      <c r="B399" s="15" t="s">
        <v>362</v>
      </c>
      <c r="C399" s="46" t="s">
        <v>505</v>
      </c>
      <c r="D399" s="56">
        <f>(40.34/12)</f>
        <v>3.3616666666666668</v>
      </c>
      <c r="E399" s="70">
        <v>0</v>
      </c>
      <c r="F399" s="9">
        <f t="shared" si="133"/>
        <v>0</v>
      </c>
      <c r="G399" s="69">
        <v>39</v>
      </c>
      <c r="H399" s="9">
        <f t="shared" si="134"/>
        <v>152.08180000000002</v>
      </c>
      <c r="I399" s="10"/>
      <c r="J399" s="9">
        <f t="shared" si="138"/>
        <v>0</v>
      </c>
      <c r="K399" s="11"/>
      <c r="L399" s="9">
        <f t="shared" si="135"/>
        <v>0</v>
      </c>
      <c r="M399" s="10"/>
      <c r="N399" s="9">
        <f t="shared" si="139"/>
        <v>0</v>
      </c>
      <c r="O399" s="10"/>
      <c r="P399" s="9">
        <f t="shared" si="140"/>
        <v>0</v>
      </c>
      <c r="Q399" s="10"/>
      <c r="R399" s="9">
        <f t="shared" si="141"/>
        <v>0</v>
      </c>
      <c r="S399" s="10"/>
      <c r="T399" s="9">
        <f t="shared" si="142"/>
        <v>0</v>
      </c>
      <c r="U399" s="11"/>
      <c r="V399" s="9">
        <f t="shared" si="143"/>
        <v>0</v>
      </c>
      <c r="W399" s="11"/>
      <c r="X399" s="9">
        <f t="shared" si="144"/>
        <v>0</v>
      </c>
      <c r="Y399" s="10"/>
      <c r="Z399" s="9">
        <f t="shared" si="145"/>
        <v>0</v>
      </c>
      <c r="AA399" s="11"/>
      <c r="AB399" s="9">
        <f t="shared" si="146"/>
        <v>0</v>
      </c>
      <c r="AC399" s="11"/>
      <c r="AD399" s="9">
        <f t="shared" si="147"/>
        <v>0</v>
      </c>
      <c r="AE399" s="11"/>
      <c r="AF399" s="9">
        <f t="shared" si="148"/>
        <v>0</v>
      </c>
      <c r="AG399" s="11"/>
      <c r="AH399" s="9">
        <f t="shared" si="150"/>
        <v>0</v>
      </c>
      <c r="AI399" s="11"/>
      <c r="AJ399" s="9">
        <f t="shared" si="136"/>
        <v>0</v>
      </c>
      <c r="AK399" s="11"/>
      <c r="AL399" s="9">
        <f t="shared" si="137"/>
        <v>0</v>
      </c>
      <c r="AM399" s="10"/>
      <c r="AN399" s="12">
        <f t="shared" si="149"/>
        <v>0</v>
      </c>
      <c r="AO399" s="13">
        <f t="shared" si="132"/>
        <v>152.08180000000002</v>
      </c>
    </row>
    <row r="400" spans="1:41" hidden="1" x14ac:dyDescent="0.25">
      <c r="A400" s="20" t="s">
        <v>357</v>
      </c>
      <c r="B400" s="15" t="s">
        <v>361</v>
      </c>
      <c r="C400" s="46" t="s">
        <v>506</v>
      </c>
      <c r="D400" s="56">
        <f>(40.34/11)</f>
        <v>3.6672727272727275</v>
      </c>
      <c r="E400" s="70">
        <v>0</v>
      </c>
      <c r="F400" s="9">
        <f t="shared" si="133"/>
        <v>0</v>
      </c>
      <c r="G400" s="69">
        <v>0</v>
      </c>
      <c r="H400" s="9">
        <f t="shared" si="134"/>
        <v>0</v>
      </c>
      <c r="I400" s="10"/>
      <c r="J400" s="9">
        <f t="shared" si="138"/>
        <v>0</v>
      </c>
      <c r="K400" s="11"/>
      <c r="L400" s="9">
        <f t="shared" si="135"/>
        <v>0</v>
      </c>
      <c r="M400" s="10"/>
      <c r="N400" s="9">
        <f t="shared" si="139"/>
        <v>0</v>
      </c>
      <c r="O400" s="10"/>
      <c r="P400" s="9">
        <f t="shared" si="140"/>
        <v>0</v>
      </c>
      <c r="Q400" s="10"/>
      <c r="R400" s="9">
        <f t="shared" si="141"/>
        <v>0</v>
      </c>
      <c r="S400" s="10"/>
      <c r="T400" s="9">
        <f t="shared" si="142"/>
        <v>0</v>
      </c>
      <c r="U400" s="11"/>
      <c r="V400" s="9">
        <f t="shared" si="143"/>
        <v>0</v>
      </c>
      <c r="W400" s="11"/>
      <c r="X400" s="9">
        <f t="shared" si="144"/>
        <v>0</v>
      </c>
      <c r="Y400" s="10"/>
      <c r="Z400" s="9">
        <f t="shared" si="145"/>
        <v>0</v>
      </c>
      <c r="AA400" s="11"/>
      <c r="AB400" s="9">
        <f t="shared" si="146"/>
        <v>0</v>
      </c>
      <c r="AC400" s="11"/>
      <c r="AD400" s="9">
        <f t="shared" si="147"/>
        <v>0</v>
      </c>
      <c r="AE400" s="11"/>
      <c r="AF400" s="9">
        <f t="shared" si="148"/>
        <v>0</v>
      </c>
      <c r="AG400" s="11"/>
      <c r="AH400" s="9">
        <f t="shared" si="150"/>
        <v>0</v>
      </c>
      <c r="AI400" s="11"/>
      <c r="AJ400" s="9">
        <f t="shared" si="136"/>
        <v>0</v>
      </c>
      <c r="AK400" s="11"/>
      <c r="AL400" s="9">
        <f t="shared" si="137"/>
        <v>0</v>
      </c>
      <c r="AM400" s="10"/>
      <c r="AN400" s="12">
        <f t="shared" si="149"/>
        <v>0</v>
      </c>
      <c r="AO400" s="13">
        <f t="shared" si="132"/>
        <v>0</v>
      </c>
    </row>
    <row r="401" spans="1:41" hidden="1" x14ac:dyDescent="0.25">
      <c r="A401" s="20" t="s">
        <v>357</v>
      </c>
      <c r="B401" s="21" t="s">
        <v>363</v>
      </c>
      <c r="C401" s="46" t="s">
        <v>141</v>
      </c>
      <c r="D401" s="56">
        <v>834.13</v>
      </c>
      <c r="E401" s="70">
        <v>0</v>
      </c>
      <c r="F401" s="9">
        <f t="shared" si="133"/>
        <v>0</v>
      </c>
      <c r="G401" s="69">
        <v>0</v>
      </c>
      <c r="H401" s="9">
        <f t="shared" si="134"/>
        <v>0</v>
      </c>
      <c r="I401" s="10"/>
      <c r="J401" s="9">
        <f t="shared" si="138"/>
        <v>0</v>
      </c>
      <c r="K401" s="11"/>
      <c r="L401" s="9">
        <f t="shared" si="135"/>
        <v>0</v>
      </c>
      <c r="M401" s="10"/>
      <c r="N401" s="9">
        <f t="shared" si="139"/>
        <v>0</v>
      </c>
      <c r="O401" s="10"/>
      <c r="P401" s="9">
        <f t="shared" si="140"/>
        <v>0</v>
      </c>
      <c r="Q401" s="10"/>
      <c r="R401" s="9">
        <f t="shared" si="141"/>
        <v>0</v>
      </c>
      <c r="S401" s="10"/>
      <c r="T401" s="9">
        <f t="shared" si="142"/>
        <v>0</v>
      </c>
      <c r="U401" s="11"/>
      <c r="V401" s="9">
        <f t="shared" si="143"/>
        <v>0</v>
      </c>
      <c r="W401" s="11"/>
      <c r="X401" s="9">
        <f t="shared" si="144"/>
        <v>0</v>
      </c>
      <c r="Y401" s="10"/>
      <c r="Z401" s="9">
        <f t="shared" si="145"/>
        <v>0</v>
      </c>
      <c r="AA401" s="11"/>
      <c r="AB401" s="9">
        <f t="shared" si="146"/>
        <v>0</v>
      </c>
      <c r="AC401" s="11"/>
      <c r="AD401" s="9">
        <f t="shared" si="147"/>
        <v>0</v>
      </c>
      <c r="AE401" s="11"/>
      <c r="AF401" s="9">
        <f t="shared" si="148"/>
        <v>0</v>
      </c>
      <c r="AG401" s="11"/>
      <c r="AH401" s="9">
        <f t="shared" si="150"/>
        <v>0</v>
      </c>
      <c r="AI401" s="11"/>
      <c r="AJ401" s="9">
        <f t="shared" si="136"/>
        <v>0</v>
      </c>
      <c r="AK401" s="11"/>
      <c r="AL401" s="9">
        <f t="shared" si="137"/>
        <v>0</v>
      </c>
      <c r="AM401" s="10"/>
      <c r="AN401" s="12">
        <f t="shared" si="149"/>
        <v>0</v>
      </c>
      <c r="AO401" s="13">
        <f t="shared" si="132"/>
        <v>0</v>
      </c>
    </row>
    <row r="402" spans="1:41" hidden="1" x14ac:dyDescent="0.25">
      <c r="A402" s="20" t="s">
        <v>357</v>
      </c>
      <c r="B402" s="21" t="s">
        <v>364</v>
      </c>
      <c r="C402" s="46" t="s">
        <v>141</v>
      </c>
      <c r="D402" s="56">
        <v>52.94</v>
      </c>
      <c r="E402" s="70">
        <v>0</v>
      </c>
      <c r="F402" s="9">
        <f t="shared" si="133"/>
        <v>0</v>
      </c>
      <c r="G402" s="69">
        <v>0</v>
      </c>
      <c r="H402" s="9">
        <f t="shared" si="134"/>
        <v>0</v>
      </c>
      <c r="I402" s="10"/>
      <c r="J402" s="9">
        <f t="shared" si="138"/>
        <v>0</v>
      </c>
      <c r="K402" s="11"/>
      <c r="L402" s="9">
        <f t="shared" si="135"/>
        <v>0</v>
      </c>
      <c r="M402" s="10"/>
      <c r="N402" s="9">
        <f t="shared" si="139"/>
        <v>0</v>
      </c>
      <c r="O402" s="10"/>
      <c r="P402" s="9">
        <f t="shared" si="140"/>
        <v>0</v>
      </c>
      <c r="Q402" s="10"/>
      <c r="R402" s="9">
        <f t="shared" si="141"/>
        <v>0</v>
      </c>
      <c r="S402" s="10"/>
      <c r="T402" s="9">
        <f t="shared" si="142"/>
        <v>0</v>
      </c>
      <c r="U402" s="11"/>
      <c r="V402" s="9">
        <f t="shared" si="143"/>
        <v>0</v>
      </c>
      <c r="W402" s="11"/>
      <c r="X402" s="9">
        <f t="shared" si="144"/>
        <v>0</v>
      </c>
      <c r="Y402" s="10"/>
      <c r="Z402" s="9">
        <f t="shared" si="145"/>
        <v>0</v>
      </c>
      <c r="AA402" s="11"/>
      <c r="AB402" s="9">
        <f t="shared" si="146"/>
        <v>0</v>
      </c>
      <c r="AC402" s="11"/>
      <c r="AD402" s="9">
        <f t="shared" si="147"/>
        <v>0</v>
      </c>
      <c r="AE402" s="11"/>
      <c r="AF402" s="9">
        <f t="shared" si="148"/>
        <v>0</v>
      </c>
      <c r="AG402" s="11"/>
      <c r="AH402" s="9">
        <f t="shared" si="150"/>
        <v>0</v>
      </c>
      <c r="AI402" s="11"/>
      <c r="AJ402" s="9">
        <f t="shared" si="136"/>
        <v>0</v>
      </c>
      <c r="AK402" s="11"/>
      <c r="AL402" s="9">
        <f t="shared" si="137"/>
        <v>0</v>
      </c>
      <c r="AM402" s="10"/>
      <c r="AN402" s="12">
        <f t="shared" si="149"/>
        <v>0</v>
      </c>
      <c r="AO402" s="13">
        <f t="shared" si="132"/>
        <v>0</v>
      </c>
    </row>
    <row r="403" spans="1:41" hidden="1" x14ac:dyDescent="0.25">
      <c r="A403" s="20" t="s">
        <v>357</v>
      </c>
      <c r="B403" s="15" t="s">
        <v>391</v>
      </c>
      <c r="C403" s="46" t="s">
        <v>15</v>
      </c>
      <c r="D403" s="56">
        <v>63.8</v>
      </c>
      <c r="E403" s="70">
        <v>0</v>
      </c>
      <c r="F403" s="9">
        <f t="shared" si="133"/>
        <v>0</v>
      </c>
      <c r="G403" s="69">
        <v>0</v>
      </c>
      <c r="H403" s="9">
        <f t="shared" si="134"/>
        <v>0</v>
      </c>
      <c r="I403" s="10"/>
      <c r="J403" s="9">
        <f t="shared" si="138"/>
        <v>0</v>
      </c>
      <c r="K403" s="11"/>
      <c r="L403" s="9">
        <f t="shared" si="135"/>
        <v>0</v>
      </c>
      <c r="M403" s="10"/>
      <c r="N403" s="9">
        <f t="shared" si="139"/>
        <v>0</v>
      </c>
      <c r="O403" s="10"/>
      <c r="P403" s="9">
        <f t="shared" si="140"/>
        <v>0</v>
      </c>
      <c r="Q403" s="10"/>
      <c r="R403" s="9">
        <f t="shared" si="141"/>
        <v>0</v>
      </c>
      <c r="S403" s="10"/>
      <c r="T403" s="9">
        <f t="shared" si="142"/>
        <v>0</v>
      </c>
      <c r="U403" s="11"/>
      <c r="V403" s="9">
        <f t="shared" si="143"/>
        <v>0</v>
      </c>
      <c r="W403" s="11"/>
      <c r="X403" s="9">
        <f t="shared" si="144"/>
        <v>0</v>
      </c>
      <c r="Y403" s="10"/>
      <c r="Z403" s="9">
        <f t="shared" si="145"/>
        <v>0</v>
      </c>
      <c r="AA403" s="11"/>
      <c r="AB403" s="9">
        <f t="shared" si="146"/>
        <v>0</v>
      </c>
      <c r="AC403" s="11"/>
      <c r="AD403" s="9">
        <f t="shared" si="147"/>
        <v>0</v>
      </c>
      <c r="AE403" s="11"/>
      <c r="AF403" s="9">
        <f t="shared" si="148"/>
        <v>0</v>
      </c>
      <c r="AG403" s="11"/>
      <c r="AH403" s="9">
        <f t="shared" si="150"/>
        <v>0</v>
      </c>
      <c r="AI403" s="11"/>
      <c r="AJ403" s="9">
        <f t="shared" si="136"/>
        <v>0</v>
      </c>
      <c r="AK403" s="11"/>
      <c r="AL403" s="9">
        <f t="shared" si="137"/>
        <v>0</v>
      </c>
      <c r="AM403" s="10"/>
      <c r="AN403" s="12">
        <f t="shared" si="149"/>
        <v>0</v>
      </c>
      <c r="AO403" s="13">
        <f t="shared" si="132"/>
        <v>0</v>
      </c>
    </row>
    <row r="404" spans="1:41" hidden="1" x14ac:dyDescent="0.25">
      <c r="A404" s="20" t="s">
        <v>357</v>
      </c>
      <c r="B404" s="15" t="s">
        <v>365</v>
      </c>
      <c r="C404" s="46" t="s">
        <v>15</v>
      </c>
      <c r="D404" s="56">
        <v>46.09</v>
      </c>
      <c r="E404" s="70">
        <v>0</v>
      </c>
      <c r="F404" s="9">
        <f t="shared" si="133"/>
        <v>0</v>
      </c>
      <c r="G404" s="69">
        <v>0</v>
      </c>
      <c r="H404" s="9">
        <f t="shared" si="134"/>
        <v>0</v>
      </c>
      <c r="I404" s="10"/>
      <c r="J404" s="9">
        <f t="shared" si="138"/>
        <v>0</v>
      </c>
      <c r="K404" s="11"/>
      <c r="L404" s="9">
        <f t="shared" si="135"/>
        <v>0</v>
      </c>
      <c r="M404" s="10"/>
      <c r="N404" s="9">
        <f t="shared" si="139"/>
        <v>0</v>
      </c>
      <c r="O404" s="10"/>
      <c r="P404" s="9">
        <f t="shared" si="140"/>
        <v>0</v>
      </c>
      <c r="Q404" s="10"/>
      <c r="R404" s="9">
        <f t="shared" si="141"/>
        <v>0</v>
      </c>
      <c r="S404" s="10"/>
      <c r="T404" s="9">
        <f t="shared" si="142"/>
        <v>0</v>
      </c>
      <c r="U404" s="11"/>
      <c r="V404" s="9">
        <f t="shared" si="143"/>
        <v>0</v>
      </c>
      <c r="W404" s="11"/>
      <c r="X404" s="9">
        <f t="shared" si="144"/>
        <v>0</v>
      </c>
      <c r="Y404" s="10"/>
      <c r="Z404" s="9">
        <f t="shared" si="145"/>
        <v>0</v>
      </c>
      <c r="AA404" s="11"/>
      <c r="AB404" s="9">
        <f t="shared" si="146"/>
        <v>0</v>
      </c>
      <c r="AC404" s="11"/>
      <c r="AD404" s="9">
        <f t="shared" si="147"/>
        <v>0</v>
      </c>
      <c r="AE404" s="11"/>
      <c r="AF404" s="9">
        <f t="shared" si="148"/>
        <v>0</v>
      </c>
      <c r="AG404" s="11"/>
      <c r="AH404" s="9">
        <f t="shared" si="150"/>
        <v>0</v>
      </c>
      <c r="AI404" s="11"/>
      <c r="AJ404" s="9">
        <f t="shared" si="136"/>
        <v>0</v>
      </c>
      <c r="AK404" s="11"/>
      <c r="AL404" s="9">
        <f t="shared" si="137"/>
        <v>0</v>
      </c>
      <c r="AM404" s="10"/>
      <c r="AN404" s="12">
        <f t="shared" si="149"/>
        <v>0</v>
      </c>
      <c r="AO404" s="13">
        <f t="shared" si="132"/>
        <v>0</v>
      </c>
    </row>
    <row r="405" spans="1:41" hidden="1" x14ac:dyDescent="0.25">
      <c r="A405" s="20" t="s">
        <v>357</v>
      </c>
      <c r="B405" s="15" t="s">
        <v>495</v>
      </c>
      <c r="C405" s="46" t="s">
        <v>15</v>
      </c>
      <c r="D405" s="56">
        <v>10</v>
      </c>
      <c r="E405" s="70">
        <v>0</v>
      </c>
      <c r="F405" s="9">
        <f t="shared" si="133"/>
        <v>0</v>
      </c>
      <c r="G405" s="69">
        <v>0</v>
      </c>
      <c r="H405" s="9">
        <f t="shared" si="134"/>
        <v>0</v>
      </c>
      <c r="I405" s="10"/>
      <c r="J405" s="9">
        <f t="shared" si="138"/>
        <v>0</v>
      </c>
      <c r="K405" s="11"/>
      <c r="L405" s="9">
        <f t="shared" si="135"/>
        <v>0</v>
      </c>
      <c r="M405" s="10"/>
      <c r="N405" s="9">
        <f t="shared" si="139"/>
        <v>0</v>
      </c>
      <c r="O405" s="10"/>
      <c r="P405" s="9">
        <f t="shared" si="140"/>
        <v>0</v>
      </c>
      <c r="Q405" s="10"/>
      <c r="R405" s="9">
        <f t="shared" si="141"/>
        <v>0</v>
      </c>
      <c r="S405" s="10"/>
      <c r="T405" s="9">
        <f t="shared" si="142"/>
        <v>0</v>
      </c>
      <c r="U405" s="11"/>
      <c r="V405" s="9">
        <f t="shared" si="143"/>
        <v>0</v>
      </c>
      <c r="W405" s="11"/>
      <c r="X405" s="9">
        <f t="shared" si="144"/>
        <v>0</v>
      </c>
      <c r="Y405" s="10"/>
      <c r="Z405" s="9">
        <f t="shared" si="145"/>
        <v>0</v>
      </c>
      <c r="AA405" s="11"/>
      <c r="AB405" s="9">
        <f t="shared" si="146"/>
        <v>0</v>
      </c>
      <c r="AC405" s="11"/>
      <c r="AD405" s="9">
        <f t="shared" si="147"/>
        <v>0</v>
      </c>
      <c r="AE405" s="11"/>
      <c r="AF405" s="9">
        <f t="shared" si="148"/>
        <v>0</v>
      </c>
      <c r="AG405" s="11"/>
      <c r="AH405" s="9">
        <f t="shared" si="150"/>
        <v>0</v>
      </c>
      <c r="AI405" s="11"/>
      <c r="AJ405" s="9">
        <f t="shared" si="136"/>
        <v>0</v>
      </c>
      <c r="AK405" s="11"/>
      <c r="AL405" s="9">
        <f t="shared" si="137"/>
        <v>0</v>
      </c>
      <c r="AM405" s="10"/>
      <c r="AN405" s="12">
        <f t="shared" si="149"/>
        <v>0</v>
      </c>
      <c r="AO405" s="13">
        <f t="shared" si="132"/>
        <v>0</v>
      </c>
    </row>
    <row r="406" spans="1:41" hidden="1" x14ac:dyDescent="0.25">
      <c r="A406" s="20" t="s">
        <v>357</v>
      </c>
      <c r="B406" s="15" t="s">
        <v>397</v>
      </c>
      <c r="C406" s="46" t="s">
        <v>349</v>
      </c>
      <c r="D406" s="56">
        <f>161.04/20</f>
        <v>8.0519999999999996</v>
      </c>
      <c r="E406" s="70">
        <v>0</v>
      </c>
      <c r="F406" s="9">
        <f t="shared" si="133"/>
        <v>0</v>
      </c>
      <c r="G406" s="69">
        <v>0</v>
      </c>
      <c r="H406" s="9">
        <f t="shared" si="134"/>
        <v>0</v>
      </c>
      <c r="I406" s="10"/>
      <c r="J406" s="9">
        <f t="shared" si="138"/>
        <v>0</v>
      </c>
      <c r="K406" s="11"/>
      <c r="L406" s="9">
        <f t="shared" si="135"/>
        <v>0</v>
      </c>
      <c r="M406" s="10"/>
      <c r="N406" s="9">
        <f t="shared" si="139"/>
        <v>0</v>
      </c>
      <c r="O406" s="10"/>
      <c r="P406" s="9">
        <f t="shared" si="140"/>
        <v>0</v>
      </c>
      <c r="Q406" s="10"/>
      <c r="R406" s="9">
        <f t="shared" si="141"/>
        <v>0</v>
      </c>
      <c r="S406" s="10"/>
      <c r="T406" s="9">
        <f t="shared" si="142"/>
        <v>0</v>
      </c>
      <c r="U406" s="11"/>
      <c r="V406" s="9">
        <f t="shared" si="143"/>
        <v>0</v>
      </c>
      <c r="W406" s="11"/>
      <c r="X406" s="9">
        <f t="shared" si="144"/>
        <v>0</v>
      </c>
      <c r="Y406" s="10"/>
      <c r="Z406" s="9">
        <f t="shared" si="145"/>
        <v>0</v>
      </c>
      <c r="AA406" s="11"/>
      <c r="AB406" s="9">
        <f t="shared" si="146"/>
        <v>0</v>
      </c>
      <c r="AC406" s="11"/>
      <c r="AD406" s="9">
        <f t="shared" si="147"/>
        <v>0</v>
      </c>
      <c r="AE406" s="11"/>
      <c r="AF406" s="9">
        <f t="shared" si="148"/>
        <v>0</v>
      </c>
      <c r="AG406" s="11"/>
      <c r="AH406" s="9">
        <f t="shared" si="150"/>
        <v>0</v>
      </c>
      <c r="AI406" s="11"/>
      <c r="AJ406" s="9">
        <f t="shared" si="136"/>
        <v>0</v>
      </c>
      <c r="AK406" s="11"/>
      <c r="AL406" s="9">
        <f t="shared" si="137"/>
        <v>0</v>
      </c>
      <c r="AM406" s="10"/>
      <c r="AN406" s="12">
        <f t="shared" si="149"/>
        <v>0</v>
      </c>
      <c r="AO406" s="13">
        <f t="shared" si="132"/>
        <v>0</v>
      </c>
    </row>
    <row r="407" spans="1:41" hidden="1" x14ac:dyDescent="0.25">
      <c r="A407" s="20" t="s">
        <v>357</v>
      </c>
      <c r="B407" s="21" t="s">
        <v>366</v>
      </c>
      <c r="C407" s="46" t="s">
        <v>367</v>
      </c>
      <c r="D407" s="56">
        <v>69.47</v>
      </c>
      <c r="E407" s="70">
        <v>0</v>
      </c>
      <c r="F407" s="9">
        <f t="shared" si="133"/>
        <v>0</v>
      </c>
      <c r="G407" s="69">
        <v>0</v>
      </c>
      <c r="H407" s="9">
        <f t="shared" si="134"/>
        <v>0</v>
      </c>
      <c r="I407" s="10"/>
      <c r="J407" s="9">
        <f t="shared" si="138"/>
        <v>0</v>
      </c>
      <c r="K407" s="11"/>
      <c r="L407" s="9">
        <f t="shared" si="135"/>
        <v>0</v>
      </c>
      <c r="M407" s="10"/>
      <c r="N407" s="9">
        <f t="shared" si="139"/>
        <v>0</v>
      </c>
      <c r="O407" s="10"/>
      <c r="P407" s="9">
        <f t="shared" si="140"/>
        <v>0</v>
      </c>
      <c r="Q407" s="10"/>
      <c r="R407" s="9">
        <f t="shared" si="141"/>
        <v>0</v>
      </c>
      <c r="S407" s="10"/>
      <c r="T407" s="9">
        <f t="shared" si="142"/>
        <v>0</v>
      </c>
      <c r="U407" s="11"/>
      <c r="V407" s="9">
        <f t="shared" si="143"/>
        <v>0</v>
      </c>
      <c r="W407" s="11"/>
      <c r="X407" s="9">
        <f t="shared" si="144"/>
        <v>0</v>
      </c>
      <c r="Y407" s="10"/>
      <c r="Z407" s="9">
        <f t="shared" si="145"/>
        <v>0</v>
      </c>
      <c r="AA407" s="11"/>
      <c r="AB407" s="9">
        <f t="shared" si="146"/>
        <v>0</v>
      </c>
      <c r="AC407" s="11"/>
      <c r="AD407" s="9">
        <f t="shared" si="147"/>
        <v>0</v>
      </c>
      <c r="AE407" s="11"/>
      <c r="AF407" s="9">
        <f t="shared" si="148"/>
        <v>0</v>
      </c>
      <c r="AG407" s="11"/>
      <c r="AH407" s="9">
        <f t="shared" si="150"/>
        <v>0</v>
      </c>
      <c r="AI407" s="11"/>
      <c r="AJ407" s="9">
        <f t="shared" si="136"/>
        <v>0</v>
      </c>
      <c r="AK407" s="11"/>
      <c r="AL407" s="9">
        <f t="shared" si="137"/>
        <v>0</v>
      </c>
      <c r="AM407" s="10"/>
      <c r="AN407" s="12">
        <f t="shared" si="149"/>
        <v>0</v>
      </c>
      <c r="AO407" s="13">
        <f t="shared" si="132"/>
        <v>0</v>
      </c>
    </row>
    <row r="408" spans="1:41" hidden="1" x14ac:dyDescent="0.25">
      <c r="A408" s="20" t="s">
        <v>357</v>
      </c>
      <c r="B408" s="15" t="s">
        <v>368</v>
      </c>
      <c r="C408" s="46" t="s">
        <v>15</v>
      </c>
      <c r="D408" s="59">
        <v>59.6</v>
      </c>
      <c r="E408" s="70">
        <v>0</v>
      </c>
      <c r="F408" s="9">
        <f t="shared" si="133"/>
        <v>0</v>
      </c>
      <c r="G408" s="69">
        <v>0</v>
      </c>
      <c r="H408" s="9">
        <f t="shared" si="134"/>
        <v>0</v>
      </c>
      <c r="I408" s="10"/>
      <c r="J408" s="9">
        <f t="shared" si="138"/>
        <v>0</v>
      </c>
      <c r="K408" s="11"/>
      <c r="L408" s="9">
        <f t="shared" si="135"/>
        <v>0</v>
      </c>
      <c r="M408" s="10"/>
      <c r="N408" s="9">
        <f t="shared" si="139"/>
        <v>0</v>
      </c>
      <c r="O408" s="10"/>
      <c r="P408" s="9">
        <f t="shared" si="140"/>
        <v>0</v>
      </c>
      <c r="Q408" s="10"/>
      <c r="R408" s="9">
        <f t="shared" si="141"/>
        <v>0</v>
      </c>
      <c r="S408" s="10"/>
      <c r="T408" s="9">
        <f t="shared" si="142"/>
        <v>0</v>
      </c>
      <c r="U408" s="11"/>
      <c r="V408" s="9">
        <f t="shared" si="143"/>
        <v>0</v>
      </c>
      <c r="W408" s="11"/>
      <c r="X408" s="9">
        <f t="shared" si="144"/>
        <v>0</v>
      </c>
      <c r="Y408" s="10"/>
      <c r="Z408" s="9">
        <f t="shared" si="145"/>
        <v>0</v>
      </c>
      <c r="AA408" s="11"/>
      <c r="AB408" s="9">
        <f t="shared" si="146"/>
        <v>0</v>
      </c>
      <c r="AC408" s="11"/>
      <c r="AD408" s="9">
        <f t="shared" si="147"/>
        <v>0</v>
      </c>
      <c r="AE408" s="11"/>
      <c r="AF408" s="9">
        <f t="shared" si="148"/>
        <v>0</v>
      </c>
      <c r="AG408" s="11"/>
      <c r="AH408" s="9">
        <f t="shared" si="150"/>
        <v>0</v>
      </c>
      <c r="AI408" s="11"/>
      <c r="AJ408" s="9">
        <f t="shared" si="136"/>
        <v>0</v>
      </c>
      <c r="AK408" s="11"/>
      <c r="AL408" s="9">
        <f t="shared" si="137"/>
        <v>0</v>
      </c>
      <c r="AM408" s="10"/>
      <c r="AN408" s="12">
        <f t="shared" si="149"/>
        <v>0</v>
      </c>
      <c r="AO408" s="13">
        <f t="shared" si="132"/>
        <v>0</v>
      </c>
    </row>
    <row r="409" spans="1:41" hidden="1" x14ac:dyDescent="0.25">
      <c r="A409" s="20" t="s">
        <v>357</v>
      </c>
      <c r="B409" s="15" t="s">
        <v>476</v>
      </c>
      <c r="C409" s="44" t="s">
        <v>369</v>
      </c>
      <c r="D409" s="56">
        <v>13</v>
      </c>
      <c r="E409" s="70">
        <v>0</v>
      </c>
      <c r="F409" s="9">
        <f t="shared" si="133"/>
        <v>0</v>
      </c>
      <c r="G409" s="69">
        <v>0</v>
      </c>
      <c r="H409" s="9">
        <f t="shared" si="134"/>
        <v>0</v>
      </c>
      <c r="I409" s="10"/>
      <c r="J409" s="9">
        <f t="shared" si="138"/>
        <v>0</v>
      </c>
      <c r="K409" s="11"/>
      <c r="L409" s="9">
        <f t="shared" si="135"/>
        <v>0</v>
      </c>
      <c r="M409" s="10"/>
      <c r="N409" s="9">
        <f t="shared" si="139"/>
        <v>0</v>
      </c>
      <c r="O409" s="10"/>
      <c r="P409" s="9">
        <f t="shared" si="140"/>
        <v>0</v>
      </c>
      <c r="Q409" s="10"/>
      <c r="R409" s="9">
        <f t="shared" si="141"/>
        <v>0</v>
      </c>
      <c r="S409" s="10"/>
      <c r="T409" s="9">
        <f t="shared" si="142"/>
        <v>0</v>
      </c>
      <c r="U409" s="11"/>
      <c r="V409" s="9">
        <f t="shared" si="143"/>
        <v>0</v>
      </c>
      <c r="W409" s="11"/>
      <c r="X409" s="9">
        <f t="shared" si="144"/>
        <v>0</v>
      </c>
      <c r="Y409" s="10"/>
      <c r="Z409" s="9">
        <f t="shared" si="145"/>
        <v>0</v>
      </c>
      <c r="AA409" s="11"/>
      <c r="AB409" s="9">
        <f t="shared" si="146"/>
        <v>0</v>
      </c>
      <c r="AC409" s="11"/>
      <c r="AD409" s="9">
        <f t="shared" si="147"/>
        <v>0</v>
      </c>
      <c r="AE409" s="11"/>
      <c r="AF409" s="9">
        <f t="shared" si="148"/>
        <v>0</v>
      </c>
      <c r="AG409" s="11"/>
      <c r="AH409" s="9">
        <f t="shared" si="150"/>
        <v>0</v>
      </c>
      <c r="AI409" s="11"/>
      <c r="AJ409" s="9">
        <f t="shared" si="136"/>
        <v>0</v>
      </c>
      <c r="AK409" s="11"/>
      <c r="AL409" s="9">
        <f t="shared" si="137"/>
        <v>0</v>
      </c>
      <c r="AM409" s="10"/>
      <c r="AN409" s="12">
        <f t="shared" si="149"/>
        <v>0</v>
      </c>
      <c r="AO409" s="13">
        <f t="shared" si="132"/>
        <v>0</v>
      </c>
    </row>
    <row r="410" spans="1:41" hidden="1" x14ac:dyDescent="0.25">
      <c r="A410" s="20" t="s">
        <v>357</v>
      </c>
      <c r="B410" s="15" t="s">
        <v>370</v>
      </c>
      <c r="C410" s="44" t="s">
        <v>15</v>
      </c>
      <c r="D410" s="56">
        <v>35.99</v>
      </c>
      <c r="E410" s="70">
        <v>0</v>
      </c>
      <c r="F410" s="9">
        <f t="shared" si="133"/>
        <v>0</v>
      </c>
      <c r="G410" s="69">
        <v>0</v>
      </c>
      <c r="H410" s="9">
        <f t="shared" si="134"/>
        <v>0</v>
      </c>
      <c r="I410" s="10"/>
      <c r="J410" s="9">
        <f t="shared" si="138"/>
        <v>0</v>
      </c>
      <c r="K410" s="11"/>
      <c r="L410" s="9">
        <f t="shared" si="135"/>
        <v>0</v>
      </c>
      <c r="M410" s="10"/>
      <c r="N410" s="9">
        <f t="shared" si="139"/>
        <v>0</v>
      </c>
      <c r="O410" s="10"/>
      <c r="P410" s="9">
        <f t="shared" si="140"/>
        <v>0</v>
      </c>
      <c r="Q410" s="10"/>
      <c r="R410" s="9">
        <f t="shared" si="141"/>
        <v>0</v>
      </c>
      <c r="S410" s="10"/>
      <c r="T410" s="9">
        <f t="shared" si="142"/>
        <v>0</v>
      </c>
      <c r="U410" s="11"/>
      <c r="V410" s="9">
        <f t="shared" si="143"/>
        <v>0</v>
      </c>
      <c r="W410" s="11"/>
      <c r="X410" s="9">
        <f t="shared" si="144"/>
        <v>0</v>
      </c>
      <c r="Y410" s="10"/>
      <c r="Z410" s="9">
        <f t="shared" si="145"/>
        <v>0</v>
      </c>
      <c r="AA410" s="11"/>
      <c r="AB410" s="9">
        <f t="shared" si="146"/>
        <v>0</v>
      </c>
      <c r="AC410" s="11"/>
      <c r="AD410" s="9">
        <f t="shared" si="147"/>
        <v>0</v>
      </c>
      <c r="AE410" s="11"/>
      <c r="AF410" s="9">
        <f t="shared" si="148"/>
        <v>0</v>
      </c>
      <c r="AG410" s="11"/>
      <c r="AH410" s="9">
        <f t="shared" si="150"/>
        <v>0</v>
      </c>
      <c r="AI410" s="11"/>
      <c r="AJ410" s="9">
        <f t="shared" si="136"/>
        <v>0</v>
      </c>
      <c r="AK410" s="11"/>
      <c r="AL410" s="9">
        <f t="shared" si="137"/>
        <v>0</v>
      </c>
      <c r="AM410" s="10"/>
      <c r="AN410" s="12">
        <f t="shared" si="149"/>
        <v>0</v>
      </c>
      <c r="AO410" s="13">
        <f t="shared" si="132"/>
        <v>0</v>
      </c>
    </row>
    <row r="411" spans="1:41" hidden="1" x14ac:dyDescent="0.25">
      <c r="A411" s="20" t="s">
        <v>357</v>
      </c>
      <c r="B411" s="15" t="s">
        <v>371</v>
      </c>
      <c r="C411" s="46" t="s">
        <v>349</v>
      </c>
      <c r="D411" s="56">
        <f>246.44/20</f>
        <v>12.321999999999999</v>
      </c>
      <c r="E411" s="70">
        <v>0</v>
      </c>
      <c r="F411" s="9">
        <f t="shared" si="133"/>
        <v>0</v>
      </c>
      <c r="G411" s="69">
        <v>1</v>
      </c>
      <c r="H411" s="9">
        <f t="shared" si="134"/>
        <v>14.293519999999997</v>
      </c>
      <c r="I411" s="10"/>
      <c r="J411" s="9">
        <f t="shared" si="138"/>
        <v>0</v>
      </c>
      <c r="K411" s="11"/>
      <c r="L411" s="9">
        <f t="shared" si="135"/>
        <v>0</v>
      </c>
      <c r="M411" s="10"/>
      <c r="N411" s="9">
        <f t="shared" si="139"/>
        <v>0</v>
      </c>
      <c r="O411" s="10"/>
      <c r="P411" s="9">
        <f t="shared" si="140"/>
        <v>0</v>
      </c>
      <c r="Q411" s="10"/>
      <c r="R411" s="9">
        <f t="shared" si="141"/>
        <v>0</v>
      </c>
      <c r="S411" s="10"/>
      <c r="T411" s="9">
        <f t="shared" si="142"/>
        <v>0</v>
      </c>
      <c r="U411" s="11"/>
      <c r="V411" s="9">
        <f t="shared" si="143"/>
        <v>0</v>
      </c>
      <c r="W411" s="11"/>
      <c r="X411" s="9">
        <f t="shared" si="144"/>
        <v>0</v>
      </c>
      <c r="Y411" s="10"/>
      <c r="Z411" s="9">
        <f t="shared" si="145"/>
        <v>0</v>
      </c>
      <c r="AA411" s="11"/>
      <c r="AB411" s="9">
        <f t="shared" si="146"/>
        <v>0</v>
      </c>
      <c r="AC411" s="11"/>
      <c r="AD411" s="9">
        <f t="shared" si="147"/>
        <v>0</v>
      </c>
      <c r="AE411" s="11"/>
      <c r="AF411" s="9">
        <f t="shared" si="148"/>
        <v>0</v>
      </c>
      <c r="AG411" s="11"/>
      <c r="AH411" s="9">
        <f t="shared" si="150"/>
        <v>0</v>
      </c>
      <c r="AI411" s="11"/>
      <c r="AJ411" s="9">
        <f t="shared" si="136"/>
        <v>0</v>
      </c>
      <c r="AK411" s="11"/>
      <c r="AL411" s="9">
        <f t="shared" si="137"/>
        <v>0</v>
      </c>
      <c r="AM411" s="10"/>
      <c r="AN411" s="12">
        <f t="shared" si="149"/>
        <v>0</v>
      </c>
      <c r="AO411" s="13">
        <f t="shared" si="132"/>
        <v>14.293519999999997</v>
      </c>
    </row>
    <row r="412" spans="1:41" hidden="1" x14ac:dyDescent="0.25">
      <c r="A412" s="20" t="s">
        <v>357</v>
      </c>
      <c r="B412" s="15" t="s">
        <v>372</v>
      </c>
      <c r="C412" s="46" t="s">
        <v>15</v>
      </c>
      <c r="D412" s="56">
        <v>20.100000000000001</v>
      </c>
      <c r="E412" s="70">
        <v>0</v>
      </c>
      <c r="F412" s="9">
        <f t="shared" si="133"/>
        <v>0</v>
      </c>
      <c r="G412" s="69">
        <v>0</v>
      </c>
      <c r="H412" s="9">
        <f t="shared" si="134"/>
        <v>0</v>
      </c>
      <c r="I412" s="10"/>
      <c r="J412" s="9">
        <f t="shared" si="138"/>
        <v>0</v>
      </c>
      <c r="K412" s="11"/>
      <c r="L412" s="9">
        <f t="shared" si="135"/>
        <v>0</v>
      </c>
      <c r="M412" s="10"/>
      <c r="N412" s="9">
        <f t="shared" si="139"/>
        <v>0</v>
      </c>
      <c r="O412" s="10"/>
      <c r="P412" s="9">
        <f t="shared" si="140"/>
        <v>0</v>
      </c>
      <c r="Q412" s="10"/>
      <c r="R412" s="9">
        <f t="shared" si="141"/>
        <v>0</v>
      </c>
      <c r="S412" s="10"/>
      <c r="T412" s="9">
        <f t="shared" si="142"/>
        <v>0</v>
      </c>
      <c r="U412" s="11"/>
      <c r="V412" s="9">
        <f t="shared" si="143"/>
        <v>0</v>
      </c>
      <c r="W412" s="11"/>
      <c r="X412" s="9">
        <f t="shared" si="144"/>
        <v>0</v>
      </c>
      <c r="Y412" s="10"/>
      <c r="Z412" s="9">
        <f t="shared" si="145"/>
        <v>0</v>
      </c>
      <c r="AA412" s="11"/>
      <c r="AB412" s="9">
        <f t="shared" si="146"/>
        <v>0</v>
      </c>
      <c r="AC412" s="11"/>
      <c r="AD412" s="9">
        <f t="shared" si="147"/>
        <v>0</v>
      </c>
      <c r="AE412" s="11"/>
      <c r="AF412" s="9">
        <f t="shared" si="148"/>
        <v>0</v>
      </c>
      <c r="AG412" s="11"/>
      <c r="AH412" s="9">
        <f t="shared" si="150"/>
        <v>0</v>
      </c>
      <c r="AI412" s="11"/>
      <c r="AJ412" s="9">
        <f t="shared" si="136"/>
        <v>0</v>
      </c>
      <c r="AK412" s="11"/>
      <c r="AL412" s="9">
        <f t="shared" si="137"/>
        <v>0</v>
      </c>
      <c r="AM412" s="10"/>
      <c r="AN412" s="12">
        <f t="shared" si="149"/>
        <v>0</v>
      </c>
      <c r="AO412" s="13">
        <f t="shared" si="132"/>
        <v>0</v>
      </c>
    </row>
    <row r="413" spans="1:41" hidden="1" x14ac:dyDescent="0.25">
      <c r="A413" s="20" t="s">
        <v>357</v>
      </c>
      <c r="B413" s="15" t="s">
        <v>373</v>
      </c>
      <c r="C413" s="49" t="s">
        <v>15</v>
      </c>
      <c r="D413" s="55">
        <v>19</v>
      </c>
      <c r="E413" s="70">
        <v>0</v>
      </c>
      <c r="F413" s="9">
        <f t="shared" si="133"/>
        <v>0</v>
      </c>
      <c r="G413" s="69">
        <v>0</v>
      </c>
      <c r="H413" s="9">
        <f t="shared" si="134"/>
        <v>0</v>
      </c>
      <c r="I413" s="10"/>
      <c r="J413" s="9">
        <f t="shared" si="138"/>
        <v>0</v>
      </c>
      <c r="K413" s="11"/>
      <c r="L413" s="9">
        <f t="shared" si="135"/>
        <v>0</v>
      </c>
      <c r="M413" s="10"/>
      <c r="N413" s="9">
        <f t="shared" si="139"/>
        <v>0</v>
      </c>
      <c r="O413" s="10"/>
      <c r="P413" s="9">
        <f t="shared" si="140"/>
        <v>0</v>
      </c>
      <c r="Q413" s="10"/>
      <c r="R413" s="9">
        <f t="shared" si="141"/>
        <v>0</v>
      </c>
      <c r="S413" s="10"/>
      <c r="T413" s="9">
        <f t="shared" si="142"/>
        <v>0</v>
      </c>
      <c r="U413" s="11"/>
      <c r="V413" s="9">
        <f t="shared" si="143"/>
        <v>0</v>
      </c>
      <c r="W413" s="11"/>
      <c r="X413" s="9">
        <f t="shared" si="144"/>
        <v>0</v>
      </c>
      <c r="Y413" s="10"/>
      <c r="Z413" s="9">
        <f t="shared" si="145"/>
        <v>0</v>
      </c>
      <c r="AA413" s="11"/>
      <c r="AB413" s="9">
        <f t="shared" si="146"/>
        <v>0</v>
      </c>
      <c r="AC413" s="11"/>
      <c r="AD413" s="9">
        <f t="shared" si="147"/>
        <v>0</v>
      </c>
      <c r="AE413" s="11"/>
      <c r="AF413" s="9">
        <f t="shared" si="148"/>
        <v>0</v>
      </c>
      <c r="AG413" s="11"/>
      <c r="AH413" s="9">
        <f t="shared" si="150"/>
        <v>0</v>
      </c>
      <c r="AI413" s="11"/>
      <c r="AJ413" s="9">
        <f t="shared" si="136"/>
        <v>0</v>
      </c>
      <c r="AK413" s="11"/>
      <c r="AL413" s="9">
        <f t="shared" si="137"/>
        <v>0</v>
      </c>
      <c r="AM413" s="10"/>
      <c r="AN413" s="12">
        <f t="shared" si="149"/>
        <v>0</v>
      </c>
      <c r="AO413" s="13">
        <f t="shared" si="132"/>
        <v>0</v>
      </c>
    </row>
    <row r="414" spans="1:41" hidden="1" x14ac:dyDescent="0.25">
      <c r="A414" s="20" t="s">
        <v>357</v>
      </c>
      <c r="B414" s="15" t="s">
        <v>433</v>
      </c>
      <c r="C414" s="49" t="s">
        <v>15</v>
      </c>
      <c r="D414" s="55">
        <v>0</v>
      </c>
      <c r="E414" s="70">
        <v>0</v>
      </c>
      <c r="F414" s="9">
        <f t="shared" si="133"/>
        <v>0</v>
      </c>
      <c r="G414" s="69">
        <v>0</v>
      </c>
      <c r="H414" s="9">
        <f t="shared" si="134"/>
        <v>0</v>
      </c>
      <c r="I414" s="10"/>
      <c r="J414" s="9">
        <f t="shared" si="138"/>
        <v>0</v>
      </c>
      <c r="K414" s="11"/>
      <c r="L414" s="9">
        <f t="shared" si="135"/>
        <v>0</v>
      </c>
      <c r="M414" s="10"/>
      <c r="N414" s="9">
        <f t="shared" si="139"/>
        <v>0</v>
      </c>
      <c r="O414" s="10"/>
      <c r="P414" s="9">
        <f t="shared" si="140"/>
        <v>0</v>
      </c>
      <c r="Q414" s="10"/>
      <c r="R414" s="9">
        <f t="shared" si="141"/>
        <v>0</v>
      </c>
      <c r="S414" s="10"/>
      <c r="T414" s="9">
        <f t="shared" si="142"/>
        <v>0</v>
      </c>
      <c r="U414" s="11"/>
      <c r="V414" s="9">
        <f t="shared" si="143"/>
        <v>0</v>
      </c>
      <c r="W414" s="11"/>
      <c r="X414" s="9">
        <f t="shared" si="144"/>
        <v>0</v>
      </c>
      <c r="Y414" s="10"/>
      <c r="Z414" s="9">
        <f t="shared" si="145"/>
        <v>0</v>
      </c>
      <c r="AA414" s="11"/>
      <c r="AB414" s="9">
        <f t="shared" si="146"/>
        <v>0</v>
      </c>
      <c r="AC414" s="11"/>
      <c r="AD414" s="9">
        <f t="shared" si="147"/>
        <v>0</v>
      </c>
      <c r="AE414" s="11"/>
      <c r="AF414" s="9">
        <f t="shared" si="148"/>
        <v>0</v>
      </c>
      <c r="AG414" s="11"/>
      <c r="AH414" s="9">
        <f t="shared" si="150"/>
        <v>0</v>
      </c>
      <c r="AI414" s="11"/>
      <c r="AJ414" s="9">
        <f t="shared" si="136"/>
        <v>0</v>
      </c>
      <c r="AK414" s="11"/>
      <c r="AL414" s="9">
        <f t="shared" si="137"/>
        <v>0</v>
      </c>
      <c r="AM414" s="10"/>
      <c r="AN414" s="12">
        <f t="shared" si="149"/>
        <v>0</v>
      </c>
      <c r="AO414" s="13">
        <f t="shared" si="132"/>
        <v>0</v>
      </c>
    </row>
    <row r="415" spans="1:41" hidden="1" x14ac:dyDescent="0.25">
      <c r="A415" s="20" t="s">
        <v>357</v>
      </c>
      <c r="B415" s="15" t="s">
        <v>374</v>
      </c>
      <c r="C415" s="46" t="s">
        <v>349</v>
      </c>
      <c r="D415" s="56">
        <v>49.31</v>
      </c>
      <c r="E415" s="70">
        <v>0</v>
      </c>
      <c r="F415" s="9">
        <f t="shared" si="133"/>
        <v>0</v>
      </c>
      <c r="G415" s="69">
        <v>2</v>
      </c>
      <c r="H415" s="9">
        <f t="shared" si="134"/>
        <v>114.39919999999999</v>
      </c>
      <c r="I415" s="10"/>
      <c r="J415" s="9">
        <f t="shared" si="138"/>
        <v>0</v>
      </c>
      <c r="K415" s="11"/>
      <c r="L415" s="9">
        <f t="shared" si="135"/>
        <v>0</v>
      </c>
      <c r="M415" s="10"/>
      <c r="N415" s="9">
        <f t="shared" si="139"/>
        <v>0</v>
      </c>
      <c r="O415" s="10"/>
      <c r="P415" s="9">
        <f t="shared" si="140"/>
        <v>0</v>
      </c>
      <c r="Q415" s="10"/>
      <c r="R415" s="9">
        <f t="shared" si="141"/>
        <v>0</v>
      </c>
      <c r="S415" s="10"/>
      <c r="T415" s="9">
        <f t="shared" si="142"/>
        <v>0</v>
      </c>
      <c r="U415" s="11"/>
      <c r="V415" s="9">
        <f t="shared" si="143"/>
        <v>0</v>
      </c>
      <c r="W415" s="11"/>
      <c r="X415" s="9">
        <f t="shared" si="144"/>
        <v>0</v>
      </c>
      <c r="Y415" s="10"/>
      <c r="Z415" s="9">
        <f t="shared" si="145"/>
        <v>0</v>
      </c>
      <c r="AA415" s="11"/>
      <c r="AB415" s="9">
        <f t="shared" si="146"/>
        <v>0</v>
      </c>
      <c r="AC415" s="11"/>
      <c r="AD415" s="9">
        <f t="shared" si="147"/>
        <v>0</v>
      </c>
      <c r="AE415" s="11"/>
      <c r="AF415" s="9">
        <f t="shared" si="148"/>
        <v>0</v>
      </c>
      <c r="AG415" s="11"/>
      <c r="AH415" s="9">
        <f t="shared" si="150"/>
        <v>0</v>
      </c>
      <c r="AI415" s="11"/>
      <c r="AJ415" s="9">
        <f t="shared" si="136"/>
        <v>0</v>
      </c>
      <c r="AK415" s="11"/>
      <c r="AL415" s="9">
        <f t="shared" si="137"/>
        <v>0</v>
      </c>
      <c r="AM415" s="10"/>
      <c r="AN415" s="12">
        <f t="shared" si="149"/>
        <v>0</v>
      </c>
      <c r="AO415" s="13">
        <f t="shared" si="132"/>
        <v>114.39919999999999</v>
      </c>
    </row>
    <row r="416" spans="1:41" hidden="1" x14ac:dyDescent="0.25">
      <c r="A416" s="20" t="s">
        <v>357</v>
      </c>
      <c r="B416" s="15" t="s">
        <v>441</v>
      </c>
      <c r="C416" s="46" t="s">
        <v>442</v>
      </c>
      <c r="D416" s="56">
        <v>16</v>
      </c>
      <c r="E416" s="70">
        <v>0</v>
      </c>
      <c r="F416" s="9">
        <f t="shared" si="133"/>
        <v>0</v>
      </c>
      <c r="G416" s="69">
        <v>1</v>
      </c>
      <c r="H416" s="9">
        <f t="shared" si="134"/>
        <v>18.559999999999999</v>
      </c>
      <c r="I416" s="10"/>
      <c r="J416" s="9">
        <f t="shared" si="138"/>
        <v>0</v>
      </c>
      <c r="K416" s="11"/>
      <c r="L416" s="9">
        <f t="shared" si="135"/>
        <v>0</v>
      </c>
      <c r="M416" s="10"/>
      <c r="N416" s="9">
        <f t="shared" si="139"/>
        <v>0</v>
      </c>
      <c r="O416" s="10"/>
      <c r="P416" s="9">
        <f t="shared" si="140"/>
        <v>0</v>
      </c>
      <c r="Q416" s="10"/>
      <c r="R416" s="9">
        <f t="shared" si="141"/>
        <v>0</v>
      </c>
      <c r="S416" s="10"/>
      <c r="T416" s="9">
        <f t="shared" si="142"/>
        <v>0</v>
      </c>
      <c r="U416" s="11"/>
      <c r="V416" s="9">
        <f t="shared" si="143"/>
        <v>0</v>
      </c>
      <c r="W416" s="11"/>
      <c r="X416" s="9">
        <f t="shared" si="144"/>
        <v>0</v>
      </c>
      <c r="Y416" s="10"/>
      <c r="Z416" s="9">
        <f t="shared" si="145"/>
        <v>0</v>
      </c>
      <c r="AA416" s="11"/>
      <c r="AB416" s="9">
        <f t="shared" si="146"/>
        <v>0</v>
      </c>
      <c r="AC416" s="11"/>
      <c r="AD416" s="9">
        <f t="shared" si="147"/>
        <v>0</v>
      </c>
      <c r="AE416" s="11"/>
      <c r="AF416" s="9">
        <f t="shared" si="148"/>
        <v>0</v>
      </c>
      <c r="AG416" s="11"/>
      <c r="AH416" s="9">
        <f t="shared" si="150"/>
        <v>0</v>
      </c>
      <c r="AI416" s="11"/>
      <c r="AJ416" s="9">
        <f t="shared" si="136"/>
        <v>0</v>
      </c>
      <c r="AK416" s="11"/>
      <c r="AL416" s="9">
        <f t="shared" si="137"/>
        <v>0</v>
      </c>
      <c r="AM416" s="10"/>
      <c r="AN416" s="12">
        <f t="shared" si="149"/>
        <v>0</v>
      </c>
      <c r="AO416" s="13">
        <f t="shared" si="132"/>
        <v>18.559999999999999</v>
      </c>
    </row>
    <row r="417" spans="1:41" hidden="1" x14ac:dyDescent="0.25">
      <c r="A417" s="20" t="s">
        <v>357</v>
      </c>
      <c r="B417" s="15" t="s">
        <v>375</v>
      </c>
      <c r="C417" s="44" t="s">
        <v>349</v>
      </c>
      <c r="D417" s="56">
        <f>344.04/20</f>
        <v>17.202000000000002</v>
      </c>
      <c r="E417" s="70">
        <v>0</v>
      </c>
      <c r="F417" s="9">
        <f t="shared" si="133"/>
        <v>0</v>
      </c>
      <c r="G417" s="69">
        <v>0</v>
      </c>
      <c r="H417" s="9">
        <f t="shared" si="134"/>
        <v>0</v>
      </c>
      <c r="I417" s="10"/>
      <c r="J417" s="9">
        <f t="shared" si="138"/>
        <v>0</v>
      </c>
      <c r="K417" s="11"/>
      <c r="L417" s="9">
        <f t="shared" si="135"/>
        <v>0</v>
      </c>
      <c r="M417" s="10"/>
      <c r="N417" s="9">
        <f t="shared" si="139"/>
        <v>0</v>
      </c>
      <c r="O417" s="10"/>
      <c r="P417" s="9">
        <f t="shared" si="140"/>
        <v>0</v>
      </c>
      <c r="Q417" s="10"/>
      <c r="R417" s="9">
        <f t="shared" si="141"/>
        <v>0</v>
      </c>
      <c r="S417" s="10"/>
      <c r="T417" s="9">
        <f t="shared" si="142"/>
        <v>0</v>
      </c>
      <c r="U417" s="11"/>
      <c r="V417" s="9">
        <f t="shared" si="143"/>
        <v>0</v>
      </c>
      <c r="W417" s="11"/>
      <c r="X417" s="9">
        <f t="shared" si="144"/>
        <v>0</v>
      </c>
      <c r="Y417" s="10"/>
      <c r="Z417" s="9">
        <f t="shared" si="145"/>
        <v>0</v>
      </c>
      <c r="AA417" s="11"/>
      <c r="AB417" s="9">
        <f t="shared" si="146"/>
        <v>0</v>
      </c>
      <c r="AC417" s="11"/>
      <c r="AD417" s="9">
        <f t="shared" si="147"/>
        <v>0</v>
      </c>
      <c r="AE417" s="11"/>
      <c r="AF417" s="9">
        <f t="shared" si="148"/>
        <v>0</v>
      </c>
      <c r="AG417" s="11"/>
      <c r="AH417" s="9">
        <f t="shared" si="150"/>
        <v>0</v>
      </c>
      <c r="AI417" s="11"/>
      <c r="AJ417" s="9">
        <f t="shared" si="136"/>
        <v>0</v>
      </c>
      <c r="AK417" s="11"/>
      <c r="AL417" s="9">
        <f t="shared" si="137"/>
        <v>0</v>
      </c>
      <c r="AM417" s="10"/>
      <c r="AN417" s="12">
        <f t="shared" si="149"/>
        <v>0</v>
      </c>
      <c r="AO417" s="13">
        <f t="shared" si="132"/>
        <v>0</v>
      </c>
    </row>
    <row r="418" spans="1:41" hidden="1" x14ac:dyDescent="0.25">
      <c r="A418" s="20" t="s">
        <v>357</v>
      </c>
      <c r="B418" s="15" t="s">
        <v>439</v>
      </c>
      <c r="C418" s="44" t="s">
        <v>442</v>
      </c>
      <c r="D418" s="56">
        <v>190.32</v>
      </c>
      <c r="E418" s="70">
        <v>0</v>
      </c>
      <c r="F418" s="9">
        <f t="shared" si="133"/>
        <v>0</v>
      </c>
      <c r="G418" s="69">
        <v>0</v>
      </c>
      <c r="H418" s="9">
        <f t="shared" si="134"/>
        <v>0</v>
      </c>
      <c r="I418" s="10"/>
      <c r="J418" s="9">
        <f t="shared" si="138"/>
        <v>0</v>
      </c>
      <c r="K418" s="11"/>
      <c r="L418" s="9">
        <f t="shared" si="135"/>
        <v>0</v>
      </c>
      <c r="M418" s="10"/>
      <c r="N418" s="9">
        <f t="shared" si="139"/>
        <v>0</v>
      </c>
      <c r="O418" s="10"/>
      <c r="P418" s="9">
        <f t="shared" si="140"/>
        <v>0</v>
      </c>
      <c r="Q418" s="10"/>
      <c r="R418" s="9">
        <f t="shared" si="141"/>
        <v>0</v>
      </c>
      <c r="S418" s="10"/>
      <c r="T418" s="9">
        <f t="shared" si="142"/>
        <v>0</v>
      </c>
      <c r="U418" s="11"/>
      <c r="V418" s="9">
        <f t="shared" si="143"/>
        <v>0</v>
      </c>
      <c r="W418" s="11"/>
      <c r="X418" s="9">
        <f t="shared" si="144"/>
        <v>0</v>
      </c>
      <c r="Y418" s="10"/>
      <c r="Z418" s="9">
        <f t="shared" si="145"/>
        <v>0</v>
      </c>
      <c r="AA418" s="11"/>
      <c r="AB418" s="9">
        <f t="shared" si="146"/>
        <v>0</v>
      </c>
      <c r="AC418" s="11"/>
      <c r="AD418" s="9">
        <f t="shared" si="147"/>
        <v>0</v>
      </c>
      <c r="AE418" s="11"/>
      <c r="AF418" s="9">
        <f t="shared" si="148"/>
        <v>0</v>
      </c>
      <c r="AG418" s="11"/>
      <c r="AH418" s="9">
        <f t="shared" si="150"/>
        <v>0</v>
      </c>
      <c r="AI418" s="11"/>
      <c r="AJ418" s="9">
        <f t="shared" si="136"/>
        <v>0</v>
      </c>
      <c r="AK418" s="11"/>
      <c r="AL418" s="9">
        <f t="shared" si="137"/>
        <v>0</v>
      </c>
      <c r="AM418" s="10"/>
      <c r="AN418" s="12">
        <f t="shared" si="149"/>
        <v>0</v>
      </c>
      <c r="AO418" s="13">
        <f t="shared" si="132"/>
        <v>0</v>
      </c>
    </row>
    <row r="419" spans="1:41" hidden="1" x14ac:dyDescent="0.25">
      <c r="A419" s="20" t="s">
        <v>357</v>
      </c>
      <c r="B419" s="15" t="s">
        <v>376</v>
      </c>
      <c r="C419" s="44" t="s">
        <v>349</v>
      </c>
      <c r="D419" s="55">
        <v>34</v>
      </c>
      <c r="E419" s="70">
        <v>0</v>
      </c>
      <c r="F419" s="9">
        <f t="shared" si="133"/>
        <v>0</v>
      </c>
      <c r="G419" s="69">
        <v>0</v>
      </c>
      <c r="H419" s="9">
        <f t="shared" si="134"/>
        <v>0</v>
      </c>
      <c r="I419" s="10"/>
      <c r="J419" s="9">
        <f t="shared" si="138"/>
        <v>0</v>
      </c>
      <c r="K419" s="11"/>
      <c r="L419" s="9">
        <f t="shared" si="135"/>
        <v>0</v>
      </c>
      <c r="M419" s="10"/>
      <c r="N419" s="9">
        <f t="shared" si="139"/>
        <v>0</v>
      </c>
      <c r="O419" s="10"/>
      <c r="P419" s="9">
        <f t="shared" si="140"/>
        <v>0</v>
      </c>
      <c r="Q419" s="10"/>
      <c r="R419" s="9">
        <f t="shared" si="141"/>
        <v>0</v>
      </c>
      <c r="S419" s="10"/>
      <c r="T419" s="9">
        <f t="shared" si="142"/>
        <v>0</v>
      </c>
      <c r="U419" s="11"/>
      <c r="V419" s="9">
        <f t="shared" si="143"/>
        <v>0</v>
      </c>
      <c r="W419" s="11"/>
      <c r="X419" s="9">
        <f t="shared" si="144"/>
        <v>0</v>
      </c>
      <c r="Y419" s="10"/>
      <c r="Z419" s="9">
        <f t="shared" si="145"/>
        <v>0</v>
      </c>
      <c r="AA419" s="11"/>
      <c r="AB419" s="9">
        <f t="shared" si="146"/>
        <v>0</v>
      </c>
      <c r="AC419" s="11"/>
      <c r="AD419" s="9">
        <f t="shared" si="147"/>
        <v>0</v>
      </c>
      <c r="AE419" s="11"/>
      <c r="AF419" s="9">
        <f t="shared" si="148"/>
        <v>0</v>
      </c>
      <c r="AG419" s="11"/>
      <c r="AH419" s="9">
        <f t="shared" si="150"/>
        <v>0</v>
      </c>
      <c r="AI419" s="11"/>
      <c r="AJ419" s="9">
        <f t="shared" si="136"/>
        <v>0</v>
      </c>
      <c r="AK419" s="11"/>
      <c r="AL419" s="9">
        <f t="shared" si="137"/>
        <v>0</v>
      </c>
      <c r="AM419" s="10"/>
      <c r="AN419" s="12">
        <f t="shared" si="149"/>
        <v>0</v>
      </c>
      <c r="AO419" s="13">
        <f t="shared" si="132"/>
        <v>0</v>
      </c>
    </row>
    <row r="420" spans="1:41" hidden="1" x14ac:dyDescent="0.25">
      <c r="A420" s="20" t="s">
        <v>357</v>
      </c>
      <c r="B420" s="15" t="s">
        <v>377</v>
      </c>
      <c r="C420" s="44" t="s">
        <v>349</v>
      </c>
      <c r="D420" s="56">
        <v>10</v>
      </c>
      <c r="E420" s="70">
        <v>0</v>
      </c>
      <c r="F420" s="9">
        <f t="shared" si="133"/>
        <v>0</v>
      </c>
      <c r="G420" s="69">
        <v>0</v>
      </c>
      <c r="H420" s="9">
        <f t="shared" si="134"/>
        <v>0</v>
      </c>
      <c r="I420" s="10"/>
      <c r="J420" s="9">
        <f t="shared" si="138"/>
        <v>0</v>
      </c>
      <c r="K420" s="11"/>
      <c r="L420" s="9">
        <f t="shared" si="135"/>
        <v>0</v>
      </c>
      <c r="M420" s="10"/>
      <c r="N420" s="9">
        <f t="shared" si="139"/>
        <v>0</v>
      </c>
      <c r="O420" s="10"/>
      <c r="P420" s="9">
        <f t="shared" si="140"/>
        <v>0</v>
      </c>
      <c r="Q420" s="10"/>
      <c r="R420" s="9">
        <f t="shared" si="141"/>
        <v>0</v>
      </c>
      <c r="S420" s="10"/>
      <c r="T420" s="9">
        <f t="shared" si="142"/>
        <v>0</v>
      </c>
      <c r="U420" s="11"/>
      <c r="V420" s="9">
        <f t="shared" si="143"/>
        <v>0</v>
      </c>
      <c r="W420" s="11"/>
      <c r="X420" s="9">
        <f t="shared" si="144"/>
        <v>0</v>
      </c>
      <c r="Y420" s="10"/>
      <c r="Z420" s="9">
        <f t="shared" si="145"/>
        <v>0</v>
      </c>
      <c r="AA420" s="11"/>
      <c r="AB420" s="9">
        <f t="shared" si="146"/>
        <v>0</v>
      </c>
      <c r="AC420" s="11"/>
      <c r="AD420" s="9">
        <f t="shared" si="147"/>
        <v>0</v>
      </c>
      <c r="AE420" s="11"/>
      <c r="AF420" s="9">
        <f t="shared" si="148"/>
        <v>0</v>
      </c>
      <c r="AG420" s="11"/>
      <c r="AH420" s="9">
        <f t="shared" si="150"/>
        <v>0</v>
      </c>
      <c r="AI420" s="11"/>
      <c r="AJ420" s="9">
        <f t="shared" si="136"/>
        <v>0</v>
      </c>
      <c r="AK420" s="11"/>
      <c r="AL420" s="9">
        <f t="shared" si="137"/>
        <v>0</v>
      </c>
      <c r="AM420" s="10"/>
      <c r="AN420" s="12">
        <f t="shared" si="149"/>
        <v>0</v>
      </c>
      <c r="AO420" s="13">
        <f t="shared" si="132"/>
        <v>0</v>
      </c>
    </row>
    <row r="421" spans="1:41" hidden="1" x14ac:dyDescent="0.25">
      <c r="A421" s="20" t="s">
        <v>357</v>
      </c>
      <c r="B421" s="15" t="s">
        <v>378</v>
      </c>
      <c r="C421" s="44" t="s">
        <v>379</v>
      </c>
      <c r="D421" s="56">
        <f>109.8/5</f>
        <v>21.96</v>
      </c>
      <c r="E421" s="70">
        <v>0</v>
      </c>
      <c r="F421" s="9">
        <f t="shared" si="133"/>
        <v>0</v>
      </c>
      <c r="G421" s="69">
        <v>0</v>
      </c>
      <c r="H421" s="9">
        <f t="shared" si="134"/>
        <v>0</v>
      </c>
      <c r="I421" s="10"/>
      <c r="J421" s="9">
        <f t="shared" si="138"/>
        <v>0</v>
      </c>
      <c r="K421" s="11"/>
      <c r="L421" s="9">
        <f t="shared" si="135"/>
        <v>0</v>
      </c>
      <c r="M421" s="10"/>
      <c r="N421" s="9">
        <f t="shared" si="139"/>
        <v>0</v>
      </c>
      <c r="O421" s="10"/>
      <c r="P421" s="9">
        <f t="shared" si="140"/>
        <v>0</v>
      </c>
      <c r="Q421" s="10"/>
      <c r="R421" s="9">
        <f t="shared" si="141"/>
        <v>0</v>
      </c>
      <c r="S421" s="10"/>
      <c r="T421" s="9">
        <f t="shared" si="142"/>
        <v>0</v>
      </c>
      <c r="U421" s="11"/>
      <c r="V421" s="9">
        <f t="shared" si="143"/>
        <v>0</v>
      </c>
      <c r="W421" s="11"/>
      <c r="X421" s="9">
        <f t="shared" si="144"/>
        <v>0</v>
      </c>
      <c r="Y421" s="10"/>
      <c r="Z421" s="9">
        <f t="shared" si="145"/>
        <v>0</v>
      </c>
      <c r="AA421" s="11"/>
      <c r="AB421" s="9">
        <f t="shared" si="146"/>
        <v>0</v>
      </c>
      <c r="AC421" s="11"/>
      <c r="AD421" s="9">
        <f t="shared" si="147"/>
        <v>0</v>
      </c>
      <c r="AE421" s="11"/>
      <c r="AF421" s="9">
        <f t="shared" si="148"/>
        <v>0</v>
      </c>
      <c r="AG421" s="11"/>
      <c r="AH421" s="9">
        <f t="shared" si="150"/>
        <v>0</v>
      </c>
      <c r="AI421" s="11"/>
      <c r="AJ421" s="9">
        <f t="shared" si="136"/>
        <v>0</v>
      </c>
      <c r="AK421" s="11"/>
      <c r="AL421" s="9">
        <f t="shared" si="137"/>
        <v>0</v>
      </c>
      <c r="AM421" s="10"/>
      <c r="AN421" s="12">
        <f t="shared" si="149"/>
        <v>0</v>
      </c>
      <c r="AO421" s="13">
        <f t="shared" si="132"/>
        <v>0</v>
      </c>
    </row>
    <row r="422" spans="1:41" hidden="1" x14ac:dyDescent="0.25">
      <c r="A422" s="14" t="s">
        <v>357</v>
      </c>
      <c r="B422" s="15" t="s">
        <v>380</v>
      </c>
      <c r="C422" s="44" t="s">
        <v>29</v>
      </c>
      <c r="D422" s="56">
        <f>343.22/12</f>
        <v>28.60166666666667</v>
      </c>
      <c r="E422" s="70">
        <v>0</v>
      </c>
      <c r="F422" s="9">
        <f t="shared" si="133"/>
        <v>0</v>
      </c>
      <c r="G422" s="69">
        <v>0</v>
      </c>
      <c r="H422" s="9">
        <f t="shared" si="134"/>
        <v>0</v>
      </c>
      <c r="I422" s="10"/>
      <c r="J422" s="9">
        <f t="shared" si="138"/>
        <v>0</v>
      </c>
      <c r="K422" s="11"/>
      <c r="L422" s="9">
        <f t="shared" si="135"/>
        <v>0</v>
      </c>
      <c r="M422" s="10"/>
      <c r="N422" s="9">
        <f t="shared" si="139"/>
        <v>0</v>
      </c>
      <c r="O422" s="10">
        <v>6</v>
      </c>
      <c r="P422" s="9">
        <f t="shared" si="140"/>
        <v>199.0676</v>
      </c>
      <c r="Q422" s="10"/>
      <c r="R422" s="9">
        <f t="shared" si="141"/>
        <v>0</v>
      </c>
      <c r="S422" s="10"/>
      <c r="T422" s="9">
        <f t="shared" si="142"/>
        <v>0</v>
      </c>
      <c r="U422" s="11"/>
      <c r="V422" s="9">
        <f t="shared" si="143"/>
        <v>0</v>
      </c>
      <c r="W422" s="11"/>
      <c r="X422" s="9">
        <f t="shared" si="144"/>
        <v>0</v>
      </c>
      <c r="Y422" s="10"/>
      <c r="Z422" s="9">
        <f t="shared" si="145"/>
        <v>0</v>
      </c>
      <c r="AA422" s="11"/>
      <c r="AB422" s="9">
        <f t="shared" si="146"/>
        <v>0</v>
      </c>
      <c r="AC422" s="11"/>
      <c r="AD422" s="9">
        <f t="shared" si="147"/>
        <v>0</v>
      </c>
      <c r="AE422" s="11"/>
      <c r="AF422" s="9">
        <f t="shared" si="148"/>
        <v>0</v>
      </c>
      <c r="AG422" s="11"/>
      <c r="AH422" s="9">
        <f t="shared" si="150"/>
        <v>0</v>
      </c>
      <c r="AI422" s="11"/>
      <c r="AJ422" s="9">
        <f t="shared" si="136"/>
        <v>0</v>
      </c>
      <c r="AK422" s="11"/>
      <c r="AL422" s="9">
        <f t="shared" si="137"/>
        <v>0</v>
      </c>
      <c r="AM422" s="10"/>
      <c r="AN422" s="12">
        <f t="shared" si="149"/>
        <v>0</v>
      </c>
      <c r="AO422" s="13">
        <f t="shared" si="132"/>
        <v>199.0676</v>
      </c>
    </row>
    <row r="423" spans="1:41" hidden="1" x14ac:dyDescent="0.25">
      <c r="A423" s="20" t="s">
        <v>357</v>
      </c>
      <c r="B423" s="15" t="s">
        <v>381</v>
      </c>
      <c r="C423" s="44" t="s">
        <v>15</v>
      </c>
      <c r="D423" s="56">
        <v>11</v>
      </c>
      <c r="E423" s="70">
        <v>0</v>
      </c>
      <c r="F423" s="9">
        <f t="shared" si="133"/>
        <v>0</v>
      </c>
      <c r="G423" s="69">
        <v>1</v>
      </c>
      <c r="H423" s="9">
        <f t="shared" si="134"/>
        <v>12.76</v>
      </c>
      <c r="I423" s="10"/>
      <c r="J423" s="9">
        <f t="shared" si="138"/>
        <v>0</v>
      </c>
      <c r="K423" s="11"/>
      <c r="L423" s="9">
        <f t="shared" si="135"/>
        <v>0</v>
      </c>
      <c r="M423" s="10"/>
      <c r="N423" s="9">
        <f t="shared" si="139"/>
        <v>0</v>
      </c>
      <c r="O423" s="10"/>
      <c r="P423" s="9">
        <f t="shared" si="140"/>
        <v>0</v>
      </c>
      <c r="Q423" s="10"/>
      <c r="R423" s="9">
        <f t="shared" si="141"/>
        <v>0</v>
      </c>
      <c r="S423" s="10"/>
      <c r="T423" s="9">
        <f t="shared" si="142"/>
        <v>0</v>
      </c>
      <c r="U423" s="11"/>
      <c r="V423" s="9">
        <f t="shared" si="143"/>
        <v>0</v>
      </c>
      <c r="W423" s="11"/>
      <c r="X423" s="9">
        <f t="shared" si="144"/>
        <v>0</v>
      </c>
      <c r="Y423" s="10"/>
      <c r="Z423" s="9">
        <f t="shared" si="145"/>
        <v>0</v>
      </c>
      <c r="AA423" s="11"/>
      <c r="AB423" s="9">
        <f t="shared" si="146"/>
        <v>0</v>
      </c>
      <c r="AC423" s="11"/>
      <c r="AD423" s="9">
        <f t="shared" si="147"/>
        <v>0</v>
      </c>
      <c r="AE423" s="11"/>
      <c r="AF423" s="9">
        <f t="shared" si="148"/>
        <v>0</v>
      </c>
      <c r="AG423" s="11"/>
      <c r="AH423" s="9">
        <f t="shared" si="150"/>
        <v>0</v>
      </c>
      <c r="AI423" s="11"/>
      <c r="AJ423" s="9">
        <f t="shared" si="136"/>
        <v>0</v>
      </c>
      <c r="AK423" s="11"/>
      <c r="AL423" s="9">
        <f t="shared" si="137"/>
        <v>0</v>
      </c>
      <c r="AM423" s="10"/>
      <c r="AN423" s="12">
        <f t="shared" si="149"/>
        <v>0</v>
      </c>
      <c r="AO423" s="13">
        <f t="shared" si="132"/>
        <v>12.76</v>
      </c>
    </row>
    <row r="424" spans="1:41" hidden="1" x14ac:dyDescent="0.25">
      <c r="A424" s="20" t="s">
        <v>357</v>
      </c>
      <c r="B424" s="15" t="s">
        <v>382</v>
      </c>
      <c r="C424" s="46" t="s">
        <v>349</v>
      </c>
      <c r="D424" s="56">
        <f>246.44/20</f>
        <v>12.321999999999999</v>
      </c>
      <c r="E424" s="70">
        <v>0</v>
      </c>
      <c r="F424" s="9">
        <f t="shared" si="133"/>
        <v>0</v>
      </c>
      <c r="G424" s="69">
        <v>0</v>
      </c>
      <c r="H424" s="9">
        <f t="shared" si="134"/>
        <v>0</v>
      </c>
      <c r="I424" s="10"/>
      <c r="J424" s="9">
        <f t="shared" si="138"/>
        <v>0</v>
      </c>
      <c r="K424" s="11"/>
      <c r="L424" s="9">
        <f t="shared" si="135"/>
        <v>0</v>
      </c>
      <c r="M424" s="10"/>
      <c r="N424" s="9">
        <f t="shared" si="139"/>
        <v>0</v>
      </c>
      <c r="O424" s="10"/>
      <c r="P424" s="9">
        <f t="shared" si="140"/>
        <v>0</v>
      </c>
      <c r="Q424" s="10"/>
      <c r="R424" s="9">
        <f t="shared" si="141"/>
        <v>0</v>
      </c>
      <c r="S424" s="10"/>
      <c r="T424" s="9">
        <f t="shared" si="142"/>
        <v>0</v>
      </c>
      <c r="U424" s="11"/>
      <c r="V424" s="9">
        <f t="shared" si="143"/>
        <v>0</v>
      </c>
      <c r="W424" s="11"/>
      <c r="X424" s="9">
        <f t="shared" si="144"/>
        <v>0</v>
      </c>
      <c r="Y424" s="10"/>
      <c r="Z424" s="9">
        <f t="shared" si="145"/>
        <v>0</v>
      </c>
      <c r="AA424" s="11"/>
      <c r="AB424" s="9">
        <f t="shared" si="146"/>
        <v>0</v>
      </c>
      <c r="AC424" s="11"/>
      <c r="AD424" s="9">
        <f t="shared" si="147"/>
        <v>0</v>
      </c>
      <c r="AE424" s="11"/>
      <c r="AF424" s="9">
        <f t="shared" si="148"/>
        <v>0</v>
      </c>
      <c r="AG424" s="11"/>
      <c r="AH424" s="9">
        <f t="shared" si="150"/>
        <v>0</v>
      </c>
      <c r="AI424" s="11"/>
      <c r="AJ424" s="9">
        <f t="shared" si="136"/>
        <v>0</v>
      </c>
      <c r="AK424" s="11"/>
      <c r="AL424" s="9">
        <f t="shared" si="137"/>
        <v>0</v>
      </c>
      <c r="AM424" s="10"/>
      <c r="AN424" s="12">
        <f t="shared" si="149"/>
        <v>0</v>
      </c>
      <c r="AO424" s="13">
        <f t="shared" si="132"/>
        <v>0</v>
      </c>
    </row>
    <row r="425" spans="1:41" hidden="1" x14ac:dyDescent="0.25">
      <c r="A425" s="20" t="s">
        <v>357</v>
      </c>
      <c r="B425" s="15" t="s">
        <v>383</v>
      </c>
      <c r="C425" s="46" t="s">
        <v>349</v>
      </c>
      <c r="D425" s="59">
        <v>53.55</v>
      </c>
      <c r="E425" s="70">
        <v>0</v>
      </c>
      <c r="F425" s="9">
        <f t="shared" si="133"/>
        <v>0</v>
      </c>
      <c r="G425" s="69">
        <v>40</v>
      </c>
      <c r="H425" s="9">
        <f t="shared" si="134"/>
        <v>2484.7199999999998</v>
      </c>
      <c r="I425" s="10"/>
      <c r="J425" s="9">
        <f t="shared" si="138"/>
        <v>0</v>
      </c>
      <c r="K425" s="11"/>
      <c r="L425" s="9">
        <f t="shared" si="135"/>
        <v>0</v>
      </c>
      <c r="M425" s="10"/>
      <c r="N425" s="9">
        <f t="shared" si="139"/>
        <v>0</v>
      </c>
      <c r="O425" s="10"/>
      <c r="P425" s="9">
        <f t="shared" si="140"/>
        <v>0</v>
      </c>
      <c r="Q425" s="10"/>
      <c r="R425" s="9">
        <f t="shared" si="141"/>
        <v>0</v>
      </c>
      <c r="S425" s="10"/>
      <c r="T425" s="9">
        <f t="shared" si="142"/>
        <v>0</v>
      </c>
      <c r="U425" s="11"/>
      <c r="V425" s="9">
        <f t="shared" si="143"/>
        <v>0</v>
      </c>
      <c r="W425" s="11"/>
      <c r="X425" s="9">
        <f t="shared" si="144"/>
        <v>0</v>
      </c>
      <c r="Y425" s="10"/>
      <c r="Z425" s="9">
        <f t="shared" si="145"/>
        <v>0</v>
      </c>
      <c r="AA425" s="11"/>
      <c r="AB425" s="9">
        <f t="shared" si="146"/>
        <v>0</v>
      </c>
      <c r="AC425" s="11"/>
      <c r="AD425" s="9">
        <f t="shared" si="147"/>
        <v>0</v>
      </c>
      <c r="AE425" s="11"/>
      <c r="AF425" s="9">
        <f t="shared" si="148"/>
        <v>0</v>
      </c>
      <c r="AG425" s="11"/>
      <c r="AH425" s="9">
        <f t="shared" si="150"/>
        <v>0</v>
      </c>
      <c r="AI425" s="11"/>
      <c r="AJ425" s="9">
        <f t="shared" si="136"/>
        <v>0</v>
      </c>
      <c r="AK425" s="11"/>
      <c r="AL425" s="9">
        <f t="shared" si="137"/>
        <v>0</v>
      </c>
      <c r="AM425" s="10"/>
      <c r="AN425" s="12">
        <f t="shared" si="149"/>
        <v>0</v>
      </c>
      <c r="AO425" s="13">
        <f t="shared" si="132"/>
        <v>2484.7199999999998</v>
      </c>
    </row>
    <row r="426" spans="1:41" hidden="1" x14ac:dyDescent="0.25">
      <c r="A426" s="22" t="s">
        <v>357</v>
      </c>
      <c r="B426" s="23" t="s">
        <v>384</v>
      </c>
      <c r="C426" s="50" t="s">
        <v>141</v>
      </c>
      <c r="D426" s="55">
        <v>298.95999999999998</v>
      </c>
      <c r="E426" s="70">
        <v>0</v>
      </c>
      <c r="F426" s="9">
        <f t="shared" si="133"/>
        <v>0</v>
      </c>
      <c r="G426" s="69">
        <v>10</v>
      </c>
      <c r="H426" s="9">
        <f t="shared" si="134"/>
        <v>3467.9359999999997</v>
      </c>
      <c r="I426" s="10"/>
      <c r="J426" s="9">
        <f t="shared" ref="J426:J431" si="151">(I426*D426)*1.16</f>
        <v>0</v>
      </c>
      <c r="K426" s="11"/>
      <c r="L426" s="9">
        <f t="shared" si="135"/>
        <v>0</v>
      </c>
      <c r="M426" s="10"/>
      <c r="N426" s="9">
        <f t="shared" ref="N426:N431" si="152">(M426*D426)*1.16</f>
        <v>0</v>
      </c>
      <c r="O426" s="10"/>
      <c r="P426" s="9">
        <f t="shared" ref="P426:P431" si="153">(O426*D426)*1.16</f>
        <v>0</v>
      </c>
      <c r="Q426" s="10"/>
      <c r="R426" s="9">
        <f t="shared" ref="R426:R431" si="154">(Q426*D426)*1.16</f>
        <v>0</v>
      </c>
      <c r="S426" s="10"/>
      <c r="T426" s="9">
        <f t="shared" ref="T426:T431" si="155">(S426*D426)*1.16</f>
        <v>0</v>
      </c>
      <c r="U426" s="11"/>
      <c r="V426" s="9">
        <f t="shared" ref="V426:V431" si="156">(U426*D426)*1.16</f>
        <v>0</v>
      </c>
      <c r="W426" s="11"/>
      <c r="X426" s="9">
        <f t="shared" ref="X426:X431" si="157">(W426*D426)*1.16</f>
        <v>0</v>
      </c>
      <c r="Y426" s="10"/>
      <c r="Z426" s="9">
        <f t="shared" ref="Z426:Z431" si="158">(Y426*D426)*1.16</f>
        <v>0</v>
      </c>
      <c r="AA426" s="11"/>
      <c r="AB426" s="9">
        <f t="shared" ref="AB426:AB431" si="159">(AA426*D426)*1.16</f>
        <v>0</v>
      </c>
      <c r="AC426" s="11"/>
      <c r="AD426" s="9">
        <f t="shared" ref="AD426:AD431" si="160">(AC426*D426)*1.16</f>
        <v>0</v>
      </c>
      <c r="AE426" s="11"/>
      <c r="AF426" s="9">
        <f t="shared" ref="AF426:AF431" si="161">(AE426*D426)*1.16</f>
        <v>0</v>
      </c>
      <c r="AG426" s="11"/>
      <c r="AH426" s="9">
        <f t="shared" si="150"/>
        <v>0</v>
      </c>
      <c r="AI426" s="11"/>
      <c r="AJ426" s="9">
        <f t="shared" si="136"/>
        <v>0</v>
      </c>
      <c r="AK426" s="11"/>
      <c r="AL426" s="9">
        <f t="shared" si="137"/>
        <v>0</v>
      </c>
      <c r="AM426" s="10"/>
      <c r="AN426" s="12">
        <f t="shared" ref="AN426:AN431" si="162">(AM426*D426)*1.16</f>
        <v>0</v>
      </c>
      <c r="AO426" s="13">
        <f t="shared" si="132"/>
        <v>3467.9359999999997</v>
      </c>
    </row>
    <row r="427" spans="1:41" hidden="1" x14ac:dyDescent="0.25">
      <c r="A427" s="20" t="s">
        <v>357</v>
      </c>
      <c r="B427" s="15" t="s">
        <v>385</v>
      </c>
      <c r="C427" s="46" t="s">
        <v>349</v>
      </c>
      <c r="D427" s="56">
        <v>11.25</v>
      </c>
      <c r="E427" s="70">
        <v>0</v>
      </c>
      <c r="F427" s="9">
        <f t="shared" si="133"/>
        <v>0</v>
      </c>
      <c r="G427" s="69">
        <v>0</v>
      </c>
      <c r="H427" s="9">
        <f t="shared" si="134"/>
        <v>0</v>
      </c>
      <c r="I427" s="10"/>
      <c r="J427" s="9">
        <f t="shared" si="151"/>
        <v>0</v>
      </c>
      <c r="K427" s="11"/>
      <c r="L427" s="9">
        <f t="shared" si="135"/>
        <v>0</v>
      </c>
      <c r="M427" s="10"/>
      <c r="N427" s="9">
        <f t="shared" si="152"/>
        <v>0</v>
      </c>
      <c r="O427" s="10"/>
      <c r="P427" s="9">
        <f t="shared" si="153"/>
        <v>0</v>
      </c>
      <c r="Q427" s="10"/>
      <c r="R427" s="9">
        <f t="shared" si="154"/>
        <v>0</v>
      </c>
      <c r="S427" s="10"/>
      <c r="T427" s="9">
        <f t="shared" si="155"/>
        <v>0</v>
      </c>
      <c r="U427" s="11"/>
      <c r="V427" s="9">
        <f t="shared" si="156"/>
        <v>0</v>
      </c>
      <c r="W427" s="11"/>
      <c r="X427" s="9">
        <f t="shared" si="157"/>
        <v>0</v>
      </c>
      <c r="Y427" s="10"/>
      <c r="Z427" s="9">
        <f t="shared" si="158"/>
        <v>0</v>
      </c>
      <c r="AA427" s="11"/>
      <c r="AB427" s="9">
        <f t="shared" si="159"/>
        <v>0</v>
      </c>
      <c r="AC427" s="11"/>
      <c r="AD427" s="9">
        <f t="shared" si="160"/>
        <v>0</v>
      </c>
      <c r="AE427" s="11"/>
      <c r="AF427" s="9">
        <f t="shared" si="161"/>
        <v>0</v>
      </c>
      <c r="AG427" s="11"/>
      <c r="AH427" s="9">
        <f t="shared" si="150"/>
        <v>0</v>
      </c>
      <c r="AI427" s="11"/>
      <c r="AJ427" s="9">
        <f t="shared" si="136"/>
        <v>0</v>
      </c>
      <c r="AK427" s="11"/>
      <c r="AL427" s="9">
        <f t="shared" si="137"/>
        <v>0</v>
      </c>
      <c r="AM427" s="10"/>
      <c r="AN427" s="12">
        <f t="shared" si="162"/>
        <v>0</v>
      </c>
      <c r="AO427" s="13">
        <f t="shared" si="132"/>
        <v>0</v>
      </c>
    </row>
    <row r="428" spans="1:41" hidden="1" x14ac:dyDescent="0.25">
      <c r="A428" s="22" t="s">
        <v>357</v>
      </c>
      <c r="B428" s="24" t="s">
        <v>386</v>
      </c>
      <c r="C428" s="61" t="s">
        <v>387</v>
      </c>
      <c r="D428" s="56">
        <f>249.31/20</f>
        <v>12.4655</v>
      </c>
      <c r="E428" s="70">
        <v>0</v>
      </c>
      <c r="F428" s="9">
        <f t="shared" si="133"/>
        <v>0</v>
      </c>
      <c r="G428" s="69">
        <v>0</v>
      </c>
      <c r="H428" s="9">
        <f t="shared" si="134"/>
        <v>0</v>
      </c>
      <c r="I428" s="10"/>
      <c r="J428" s="9">
        <f t="shared" si="151"/>
        <v>0</v>
      </c>
      <c r="K428" s="11"/>
      <c r="L428" s="9">
        <f t="shared" si="135"/>
        <v>0</v>
      </c>
      <c r="M428" s="10"/>
      <c r="N428" s="9">
        <f t="shared" si="152"/>
        <v>0</v>
      </c>
      <c r="O428" s="10">
        <v>10</v>
      </c>
      <c r="P428" s="9">
        <f t="shared" si="153"/>
        <v>144.59979999999999</v>
      </c>
      <c r="Q428" s="10"/>
      <c r="R428" s="9">
        <f t="shared" si="154"/>
        <v>0</v>
      </c>
      <c r="S428" s="10"/>
      <c r="T428" s="9">
        <f t="shared" si="155"/>
        <v>0</v>
      </c>
      <c r="U428" s="11"/>
      <c r="V428" s="9">
        <f t="shared" si="156"/>
        <v>0</v>
      </c>
      <c r="W428" s="11"/>
      <c r="X428" s="9">
        <f t="shared" si="157"/>
        <v>0</v>
      </c>
      <c r="Y428" s="10"/>
      <c r="Z428" s="9">
        <f t="shared" si="158"/>
        <v>0</v>
      </c>
      <c r="AA428" s="11"/>
      <c r="AB428" s="9">
        <f t="shared" si="159"/>
        <v>0</v>
      </c>
      <c r="AC428" s="11"/>
      <c r="AD428" s="9">
        <f t="shared" si="160"/>
        <v>0</v>
      </c>
      <c r="AE428" s="11"/>
      <c r="AF428" s="9">
        <f t="shared" si="161"/>
        <v>0</v>
      </c>
      <c r="AG428" s="11"/>
      <c r="AH428" s="9">
        <f t="shared" si="150"/>
        <v>0</v>
      </c>
      <c r="AI428" s="11"/>
      <c r="AJ428" s="9">
        <f t="shared" si="136"/>
        <v>0</v>
      </c>
      <c r="AK428" s="11"/>
      <c r="AL428" s="9">
        <f t="shared" si="137"/>
        <v>0</v>
      </c>
      <c r="AM428" s="10"/>
      <c r="AN428" s="12">
        <f t="shared" si="162"/>
        <v>0</v>
      </c>
      <c r="AO428" s="13">
        <f t="shared" si="132"/>
        <v>144.59979999999999</v>
      </c>
    </row>
    <row r="429" spans="1:41" hidden="1" x14ac:dyDescent="0.25">
      <c r="A429" s="20" t="s">
        <v>357</v>
      </c>
      <c r="B429" s="15" t="s">
        <v>388</v>
      </c>
      <c r="C429" s="44" t="s">
        <v>15</v>
      </c>
      <c r="D429" s="56">
        <v>40.26</v>
      </c>
      <c r="E429" s="70">
        <v>0</v>
      </c>
      <c r="F429" s="9">
        <f t="shared" si="133"/>
        <v>0</v>
      </c>
      <c r="G429" s="69">
        <v>0</v>
      </c>
      <c r="H429" s="9">
        <f t="shared" si="134"/>
        <v>0</v>
      </c>
      <c r="I429" s="10"/>
      <c r="J429" s="9">
        <f t="shared" si="151"/>
        <v>0</v>
      </c>
      <c r="K429" s="11"/>
      <c r="L429" s="9">
        <f t="shared" si="135"/>
        <v>0</v>
      </c>
      <c r="M429" s="10"/>
      <c r="N429" s="9">
        <f t="shared" si="152"/>
        <v>0</v>
      </c>
      <c r="O429" s="10"/>
      <c r="P429" s="9">
        <f t="shared" si="153"/>
        <v>0</v>
      </c>
      <c r="Q429" s="10"/>
      <c r="R429" s="9">
        <f t="shared" si="154"/>
        <v>0</v>
      </c>
      <c r="S429" s="10"/>
      <c r="T429" s="9">
        <f t="shared" si="155"/>
        <v>0</v>
      </c>
      <c r="U429" s="11"/>
      <c r="V429" s="9">
        <f t="shared" si="156"/>
        <v>0</v>
      </c>
      <c r="W429" s="11"/>
      <c r="X429" s="9">
        <f t="shared" si="157"/>
        <v>0</v>
      </c>
      <c r="Y429" s="10"/>
      <c r="Z429" s="9">
        <f t="shared" si="158"/>
        <v>0</v>
      </c>
      <c r="AA429" s="11"/>
      <c r="AB429" s="9">
        <f t="shared" si="159"/>
        <v>0</v>
      </c>
      <c r="AC429" s="11"/>
      <c r="AD429" s="9">
        <f t="shared" si="160"/>
        <v>0</v>
      </c>
      <c r="AE429" s="11"/>
      <c r="AF429" s="9">
        <f t="shared" si="161"/>
        <v>0</v>
      </c>
      <c r="AG429" s="11"/>
      <c r="AH429" s="9">
        <f t="shared" si="150"/>
        <v>0</v>
      </c>
      <c r="AI429" s="11"/>
      <c r="AJ429" s="9">
        <f t="shared" si="136"/>
        <v>0</v>
      </c>
      <c r="AK429" s="11"/>
      <c r="AL429" s="9">
        <f t="shared" si="137"/>
        <v>0</v>
      </c>
      <c r="AM429" s="10"/>
      <c r="AN429" s="12">
        <f t="shared" si="162"/>
        <v>0</v>
      </c>
      <c r="AO429" s="13">
        <f t="shared" si="132"/>
        <v>0</v>
      </c>
    </row>
    <row r="430" spans="1:41" hidden="1" x14ac:dyDescent="0.25">
      <c r="A430" s="22" t="s">
        <v>357</v>
      </c>
      <c r="B430" s="24" t="s">
        <v>389</v>
      </c>
      <c r="C430" s="50" t="s">
        <v>15</v>
      </c>
      <c r="D430" s="56">
        <v>15</v>
      </c>
      <c r="E430" s="70">
        <v>0</v>
      </c>
      <c r="F430" s="9">
        <f t="shared" si="133"/>
        <v>0</v>
      </c>
      <c r="G430" s="69">
        <v>0</v>
      </c>
      <c r="H430" s="9">
        <f t="shared" si="134"/>
        <v>0</v>
      </c>
      <c r="I430" s="10"/>
      <c r="J430" s="9">
        <f t="shared" si="151"/>
        <v>0</v>
      </c>
      <c r="K430" s="11"/>
      <c r="L430" s="9">
        <f t="shared" si="135"/>
        <v>0</v>
      </c>
      <c r="M430" s="10"/>
      <c r="N430" s="9">
        <f t="shared" si="152"/>
        <v>0</v>
      </c>
      <c r="O430" s="94">
        <v>1</v>
      </c>
      <c r="P430" s="9">
        <f t="shared" si="153"/>
        <v>17.399999999999999</v>
      </c>
      <c r="Q430" s="10"/>
      <c r="R430" s="9">
        <f t="shared" si="154"/>
        <v>0</v>
      </c>
      <c r="S430" s="10"/>
      <c r="T430" s="9">
        <f t="shared" si="155"/>
        <v>0</v>
      </c>
      <c r="U430" s="11"/>
      <c r="V430" s="9">
        <f t="shared" si="156"/>
        <v>0</v>
      </c>
      <c r="W430" s="11"/>
      <c r="X430" s="9">
        <f t="shared" si="157"/>
        <v>0</v>
      </c>
      <c r="Y430" s="10"/>
      <c r="Z430" s="9">
        <f t="shared" si="158"/>
        <v>0</v>
      </c>
      <c r="AA430" s="11"/>
      <c r="AB430" s="9">
        <f t="shared" si="159"/>
        <v>0</v>
      </c>
      <c r="AC430" s="11"/>
      <c r="AD430" s="9">
        <f t="shared" si="160"/>
        <v>0</v>
      </c>
      <c r="AE430" s="11"/>
      <c r="AF430" s="9">
        <f t="shared" si="161"/>
        <v>0</v>
      </c>
      <c r="AG430" s="11"/>
      <c r="AH430" s="9">
        <f t="shared" si="150"/>
        <v>0</v>
      </c>
      <c r="AI430" s="11"/>
      <c r="AJ430" s="9">
        <f t="shared" si="136"/>
        <v>0</v>
      </c>
      <c r="AK430" s="11"/>
      <c r="AL430" s="9">
        <f t="shared" si="137"/>
        <v>0</v>
      </c>
      <c r="AM430" s="10"/>
      <c r="AN430" s="12">
        <f t="shared" si="162"/>
        <v>0</v>
      </c>
      <c r="AO430" s="13">
        <f t="shared" si="132"/>
        <v>17.399999999999999</v>
      </c>
    </row>
    <row r="431" spans="1:41" hidden="1" x14ac:dyDescent="0.25">
      <c r="A431" s="20" t="s">
        <v>357</v>
      </c>
      <c r="B431" s="15" t="s">
        <v>390</v>
      </c>
      <c r="C431" s="46" t="s">
        <v>15</v>
      </c>
      <c r="D431" s="59">
        <v>6.5</v>
      </c>
      <c r="E431" s="70">
        <v>0</v>
      </c>
      <c r="F431" s="9">
        <f t="shared" si="133"/>
        <v>0</v>
      </c>
      <c r="G431" s="69">
        <v>39</v>
      </c>
      <c r="H431" s="9">
        <f t="shared" si="134"/>
        <v>294.06</v>
      </c>
      <c r="I431" s="10"/>
      <c r="J431" s="9">
        <f t="shared" si="151"/>
        <v>0</v>
      </c>
      <c r="K431" s="11"/>
      <c r="L431" s="9">
        <f t="shared" si="135"/>
        <v>0</v>
      </c>
      <c r="M431" s="10"/>
      <c r="N431" s="9">
        <f t="shared" si="152"/>
        <v>0</v>
      </c>
      <c r="O431" s="10"/>
      <c r="P431" s="9">
        <f t="shared" si="153"/>
        <v>0</v>
      </c>
      <c r="Q431" s="10"/>
      <c r="R431" s="9">
        <f t="shared" si="154"/>
        <v>0</v>
      </c>
      <c r="S431" s="10"/>
      <c r="T431" s="9">
        <f t="shared" si="155"/>
        <v>0</v>
      </c>
      <c r="U431" s="11"/>
      <c r="V431" s="9">
        <f t="shared" si="156"/>
        <v>0</v>
      </c>
      <c r="W431" s="11"/>
      <c r="X431" s="9">
        <f t="shared" si="157"/>
        <v>0</v>
      </c>
      <c r="Y431" s="10"/>
      <c r="Z431" s="9">
        <f t="shared" si="158"/>
        <v>0</v>
      </c>
      <c r="AA431" s="11"/>
      <c r="AB431" s="9">
        <f t="shared" si="159"/>
        <v>0</v>
      </c>
      <c r="AC431" s="11"/>
      <c r="AD431" s="9">
        <f t="shared" si="160"/>
        <v>0</v>
      </c>
      <c r="AE431" s="11"/>
      <c r="AF431" s="9">
        <f t="shared" si="161"/>
        <v>0</v>
      </c>
      <c r="AG431" s="11"/>
      <c r="AH431" s="9">
        <f t="shared" si="150"/>
        <v>0</v>
      </c>
      <c r="AI431" s="11"/>
      <c r="AJ431" s="9">
        <f t="shared" si="136"/>
        <v>0</v>
      </c>
      <c r="AK431" s="11"/>
      <c r="AL431" s="9">
        <f t="shared" si="137"/>
        <v>0</v>
      </c>
      <c r="AM431" s="10"/>
      <c r="AN431" s="12">
        <f t="shared" si="162"/>
        <v>0</v>
      </c>
      <c r="AO431" s="13">
        <f t="shared" si="132"/>
        <v>294.06</v>
      </c>
    </row>
    <row r="432" spans="1:41" hidden="1" x14ac:dyDescent="0.25">
      <c r="G432" s="1">
        <v>1</v>
      </c>
    </row>
    <row r="433" spans="7:7" hidden="1" x14ac:dyDescent="0.25">
      <c r="G433" s="1">
        <v>3</v>
      </c>
    </row>
    <row r="434" spans="7:7" hidden="1" x14ac:dyDescent="0.25">
      <c r="G434" s="1">
        <v>0</v>
      </c>
    </row>
    <row r="435" spans="7:7" hidden="1" x14ac:dyDescent="0.25">
      <c r="G435" s="1">
        <v>0</v>
      </c>
    </row>
  </sheetData>
  <autoFilter ref="A4:AP435" xr:uid="{E2856D84-2481-49C3-97D4-B6BC9A8994D3}">
    <filterColumn colId="12">
      <customFilters>
        <customFilter operator="notEqual" val=" "/>
      </customFilters>
    </filterColumn>
  </autoFilter>
  <mergeCells count="5">
    <mergeCell ref="A2:A4"/>
    <mergeCell ref="B2:B4"/>
    <mergeCell ref="C2:C4"/>
    <mergeCell ref="D2:D4"/>
    <mergeCell ref="AO3:AO4"/>
  </mergeCells>
  <conditionalFormatting sqref="A5:D25 A391:D404 A406:D431 A305:D327 A187:D187 A186 A189:D210 A188 C186 C188 A360:D360 A328:A359 A211 A213 D211:D213 A362:D378 A386:D389 A38:D64 A185:D185 C328:D359 A176:C176 A27:D36 A26:C26 A65:C65 A66:D175 A181:C184 A220:D296">
    <cfRule type="expression" dxfId="142" priority="38">
      <formula>ROW()=CELL("fila")</formula>
    </cfRule>
  </conditionalFormatting>
  <conditionalFormatting sqref="A214:C219">
    <cfRule type="expression" dxfId="141" priority="37">
      <formula>ROW()=CELL("fila")</formula>
    </cfRule>
  </conditionalFormatting>
  <conditionalFormatting sqref="D214:D219">
    <cfRule type="expression" dxfId="140" priority="36">
      <formula>ROW()=CELL("fila")</formula>
    </cfRule>
  </conditionalFormatting>
  <conditionalFormatting sqref="A37:C37">
    <cfRule type="expression" dxfId="139" priority="35">
      <formula>ROW()=CELL("fila")</formula>
    </cfRule>
  </conditionalFormatting>
  <conditionalFormatting sqref="D37">
    <cfRule type="expression" dxfId="138" priority="34">
      <formula>ROW()=CELL("fila")</formula>
    </cfRule>
  </conditionalFormatting>
  <conditionalFormatting sqref="A390:C390">
    <cfRule type="expression" dxfId="137" priority="33">
      <formula>ROW()=CELL("fila")</formula>
    </cfRule>
  </conditionalFormatting>
  <conditionalFormatting sqref="D390">
    <cfRule type="expression" dxfId="136" priority="32">
      <formula>ROW()=CELL("fila")</formula>
    </cfRule>
  </conditionalFormatting>
  <conditionalFormatting sqref="A405:C405">
    <cfRule type="expression" dxfId="135" priority="31">
      <formula>ROW()=CELL("fila")</formula>
    </cfRule>
  </conditionalFormatting>
  <conditionalFormatting sqref="D405">
    <cfRule type="expression" dxfId="134" priority="30">
      <formula>ROW()=CELL("fila")</formula>
    </cfRule>
  </conditionalFormatting>
  <conditionalFormatting sqref="A297:C304">
    <cfRule type="expression" dxfId="133" priority="29">
      <formula>ROW()=CELL("fila")</formula>
    </cfRule>
  </conditionalFormatting>
  <conditionalFormatting sqref="D297:D304">
    <cfRule type="expression" dxfId="132" priority="28">
      <formula>ROW()=CELL("fila")</formula>
    </cfRule>
  </conditionalFormatting>
  <conditionalFormatting sqref="D186">
    <cfRule type="expression" dxfId="131" priority="27">
      <formula>ROW()=CELL("fila")</formula>
    </cfRule>
  </conditionalFormatting>
  <conditionalFormatting sqref="B186">
    <cfRule type="expression" dxfId="130" priority="26">
      <formula>ROW()=CELL("fila")</formula>
    </cfRule>
  </conditionalFormatting>
  <conditionalFormatting sqref="B188">
    <cfRule type="expression" dxfId="129" priority="25">
      <formula>ROW()=CELL("fila")</formula>
    </cfRule>
  </conditionalFormatting>
  <conditionalFormatting sqref="B328:B359">
    <cfRule type="expression" dxfId="128" priority="24">
      <formula>ROW()=CELL("fila")</formula>
    </cfRule>
  </conditionalFormatting>
  <conditionalFormatting sqref="B211">
    <cfRule type="expression" dxfId="127" priority="22">
      <formula>ROW()=CELL("fila")</formula>
    </cfRule>
  </conditionalFormatting>
  <conditionalFormatting sqref="B213">
    <cfRule type="expression" dxfId="126" priority="21">
      <formula>ROW()=CELL("fila")</formula>
    </cfRule>
  </conditionalFormatting>
  <conditionalFormatting sqref="C211:C213">
    <cfRule type="expression" dxfId="125" priority="20">
      <formula>ROW()=CELL("fila")</formula>
    </cfRule>
  </conditionalFormatting>
  <conditionalFormatting sqref="A212">
    <cfRule type="expression" dxfId="124" priority="19">
      <formula>ROW()=CELL("fila")</formula>
    </cfRule>
  </conditionalFormatting>
  <conditionalFormatting sqref="B212">
    <cfRule type="expression" dxfId="123" priority="18">
      <formula>ROW()=CELL("fila")</formula>
    </cfRule>
  </conditionalFormatting>
  <conditionalFormatting sqref="A361:B361">
    <cfRule type="expression" dxfId="122" priority="17">
      <formula>ROW()=CELL("fila")</formula>
    </cfRule>
  </conditionalFormatting>
  <conditionalFormatting sqref="C361:D361">
    <cfRule type="expression" dxfId="121" priority="16">
      <formula>ROW()=CELL("fila")</formula>
    </cfRule>
  </conditionalFormatting>
  <conditionalFormatting sqref="B379:D379 C380:D380 C381 B380:B385">
    <cfRule type="expression" dxfId="120" priority="15">
      <formula>ROW()=CELL("fila")</formula>
    </cfRule>
  </conditionalFormatting>
  <conditionalFormatting sqref="A379">
    <cfRule type="expression" dxfId="119" priority="14">
      <formula>ROW()=CELL("fila")</formula>
    </cfRule>
  </conditionalFormatting>
  <conditionalFormatting sqref="A380">
    <cfRule type="expression" dxfId="118" priority="13">
      <formula>ROW()=CELL("fila")</formula>
    </cfRule>
  </conditionalFormatting>
  <conditionalFormatting sqref="A381">
    <cfRule type="expression" dxfId="117" priority="12">
      <formula>ROW()=CELL("fila")</formula>
    </cfRule>
  </conditionalFormatting>
  <conditionalFormatting sqref="D381">
    <cfRule type="expression" dxfId="116" priority="11">
      <formula>ROW()=CELL("fila")</formula>
    </cfRule>
  </conditionalFormatting>
  <conditionalFormatting sqref="C382:C385">
    <cfRule type="expression" dxfId="115" priority="10">
      <formula>ROW()=CELL("fila")</formula>
    </cfRule>
  </conditionalFormatting>
  <conditionalFormatting sqref="A382:A385">
    <cfRule type="expression" dxfId="114" priority="9">
      <formula>ROW()=CELL("fila")</formula>
    </cfRule>
  </conditionalFormatting>
  <conditionalFormatting sqref="D382:D385">
    <cfRule type="expression" dxfId="113" priority="8">
      <formula>ROW()=CELL("fila")</formula>
    </cfRule>
  </conditionalFormatting>
  <conditionalFormatting sqref="A177:C179">
    <cfRule type="expression" dxfId="112" priority="7">
      <formula>ROW()=CELL("fila")</formula>
    </cfRule>
  </conditionalFormatting>
  <conditionalFormatting sqref="A180:C180">
    <cfRule type="expression" dxfId="111" priority="6">
      <formula>ROW()=CELL("fila")</formula>
    </cfRule>
  </conditionalFormatting>
  <conditionalFormatting sqref="D176:D180">
    <cfRule type="expression" dxfId="110" priority="5">
      <formula>ROW()=CELL("fila")</formula>
    </cfRule>
  </conditionalFormatting>
  <conditionalFormatting sqref="D26">
    <cfRule type="expression" dxfId="109" priority="4">
      <formula>ROW()=CELL("fila")</formula>
    </cfRule>
  </conditionalFormatting>
  <conditionalFormatting sqref="D65">
    <cfRule type="expression" dxfId="108" priority="3">
      <formula>ROW()=CELL("fila")</formula>
    </cfRule>
  </conditionalFormatting>
  <conditionalFormatting sqref="D181:D184">
    <cfRule type="expression" dxfId="107" priority="2">
      <formula>ROW()=CELL("fila")</formula>
    </cfRule>
  </conditionalFormatting>
  <conditionalFormatting sqref="D188">
    <cfRule type="expression" dxfId="106" priority="1">
      <formula>ROW()=CELL("fila")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8A5E0-7A97-4E07-B5F3-9E0971BDA784}">
  <sheetPr filterMode="1"/>
  <dimension ref="A1:AP437"/>
  <sheetViews>
    <sheetView zoomScale="120" zoomScaleNormal="120" workbookViewId="0">
      <pane xSplit="4" ySplit="4" topLeftCell="AG5" activePane="bottomRight" state="frozen"/>
      <selection pane="topRight" activeCell="E1" sqref="E1"/>
      <selection pane="bottomLeft" activeCell="A5" sqref="A5"/>
      <selection pane="bottomRight" activeCell="AI69" sqref="AI69"/>
    </sheetView>
  </sheetViews>
  <sheetFormatPr baseColWidth="10" defaultColWidth="11.42578125" defaultRowHeight="15" x14ac:dyDescent="0.25"/>
  <cols>
    <col min="1" max="1" width="10.85546875" style="1" customWidth="1"/>
    <col min="2" max="2" width="54.140625" style="1" customWidth="1"/>
    <col min="3" max="3" width="13.85546875" style="1" bestFit="1" customWidth="1"/>
    <col min="4" max="4" width="11.28515625" style="1" customWidth="1"/>
    <col min="5" max="5" width="7.28515625" style="1" customWidth="1"/>
    <col min="6" max="6" width="9" style="1" customWidth="1"/>
    <col min="7" max="7" width="7.28515625" style="1" customWidth="1"/>
    <col min="8" max="8" width="9" style="2" customWidth="1"/>
    <col min="9" max="9" width="7.28515625" style="1" customWidth="1"/>
    <col min="10" max="10" width="9" style="2" customWidth="1"/>
    <col min="11" max="11" width="9.140625" style="1" customWidth="1"/>
    <col min="12" max="12" width="9" style="2" customWidth="1"/>
    <col min="13" max="13" width="7.28515625" style="1" customWidth="1"/>
    <col min="14" max="14" width="9" style="2" customWidth="1"/>
    <col min="15" max="15" width="10.140625" style="1" customWidth="1"/>
    <col min="16" max="16" width="9" style="2" customWidth="1"/>
    <col min="17" max="17" width="7.28515625" style="1" customWidth="1"/>
    <col min="18" max="18" width="9" style="2" customWidth="1"/>
    <col min="19" max="19" width="7.28515625" style="1" customWidth="1"/>
    <col min="20" max="20" width="9" style="2" customWidth="1"/>
    <col min="21" max="21" width="7.28515625" style="1" customWidth="1"/>
    <col min="22" max="22" width="9" style="2" customWidth="1"/>
    <col min="23" max="23" width="7.28515625" style="1" customWidth="1"/>
    <col min="24" max="24" width="9" style="2" customWidth="1"/>
    <col min="25" max="25" width="7.28515625" style="1" customWidth="1"/>
    <col min="26" max="26" width="9" style="2" customWidth="1"/>
    <col min="27" max="27" width="7.28515625" style="1" customWidth="1"/>
    <col min="28" max="28" width="9" style="2" customWidth="1"/>
    <col min="29" max="29" width="7.28515625" style="25" customWidth="1"/>
    <col min="30" max="30" width="9" style="2" customWidth="1"/>
    <col min="31" max="31" width="8.5703125" style="25" customWidth="1"/>
    <col min="32" max="32" width="9" style="2" customWidth="1"/>
    <col min="33" max="33" width="7.28515625" style="25" customWidth="1"/>
    <col min="34" max="34" width="9" style="2" customWidth="1"/>
    <col min="35" max="35" width="7.85546875" style="2" customWidth="1"/>
    <col min="36" max="36" width="8.5703125" style="2" customWidth="1"/>
    <col min="37" max="37" width="7.28515625" style="1" customWidth="1"/>
    <col min="38" max="38" width="9" style="2" customWidth="1"/>
    <col min="39" max="39" width="7.28515625" style="1" customWidth="1"/>
    <col min="40" max="40" width="9" style="2" customWidth="1"/>
    <col min="41" max="41" width="12" style="2" customWidth="1"/>
  </cols>
  <sheetData>
    <row r="1" spans="1:42" ht="51.75" customHeight="1" x14ac:dyDescent="0.25">
      <c r="D1" s="68"/>
      <c r="O1" s="25"/>
    </row>
    <row r="2" spans="1:42" ht="16.5" customHeight="1" thickBot="1" x14ac:dyDescent="0.3">
      <c r="A2" s="114" t="s">
        <v>0</v>
      </c>
      <c r="B2" s="116" t="s">
        <v>1</v>
      </c>
      <c r="C2" s="116" t="s">
        <v>2</v>
      </c>
      <c r="D2" s="118" t="s">
        <v>3</v>
      </c>
      <c r="F2" s="2">
        <f>SUBTOTAL(9,F5:F437)</f>
        <v>0</v>
      </c>
      <c r="H2" s="2">
        <f>SUBTOTAL(9,H5:H437)+12314</f>
        <v>12724.698</v>
      </c>
      <c r="I2" s="3"/>
      <c r="J2" s="2">
        <f>SUBTOTAL(9,J5:J437)</f>
        <v>0</v>
      </c>
      <c r="K2" s="3"/>
      <c r="L2" s="2">
        <f>SUBTOTAL(9,L5:L437)</f>
        <v>0</v>
      </c>
      <c r="M2" s="3"/>
      <c r="N2" s="2">
        <f>SUBTOTAL(9,N5:N437)+P238+P239+P240+P241+P289+P290+P292+P361</f>
        <v>21216.399999999998</v>
      </c>
      <c r="O2" s="3"/>
      <c r="P2" s="2">
        <f>SUBTOTAL(9,P400:P432)</f>
        <v>0</v>
      </c>
      <c r="Q2" s="3"/>
      <c r="R2" s="2">
        <f>SUBTOTAL(9,R5:R437)</f>
        <v>120.2572</v>
      </c>
      <c r="S2" s="3"/>
      <c r="T2" s="2">
        <f>SUBTOTAL(9,T5:T434)</f>
        <v>0</v>
      </c>
      <c r="U2" s="3"/>
      <c r="V2" s="2">
        <f>SUBTOTAL(9,V5:V437)+T309+T361+T363+T364</f>
        <v>154.21039999999999</v>
      </c>
      <c r="W2" s="3"/>
      <c r="X2" s="2">
        <f>SUBTOTAL(9,X5:X437)</f>
        <v>0</v>
      </c>
      <c r="Y2" s="3"/>
      <c r="Z2" s="2">
        <f>SUBTOTAL(9,Z5:Z434)</f>
        <v>0</v>
      </c>
      <c r="AA2" s="3"/>
      <c r="AB2" s="2">
        <f>SUBTOTAL(9,AB5:AB437)</f>
        <v>2291</v>
      </c>
      <c r="AC2" s="2"/>
      <c r="AD2" s="2">
        <f>AF297+AF298+AF299+AF300+AF304</f>
        <v>5649.2</v>
      </c>
      <c r="AE2" s="2"/>
      <c r="AF2" s="2">
        <f>SUBTOTAL(9,AF5:AF296)</f>
        <v>77.105199999999996</v>
      </c>
      <c r="AG2" s="2"/>
      <c r="AH2" s="2">
        <f>SUBTOTAL(9,AH5:AH437)</f>
        <v>0</v>
      </c>
      <c r="AJ2" s="2">
        <f>SUBTOTAL(9,AJ5:AJ437)</f>
        <v>8197.5691999999999</v>
      </c>
      <c r="AK2" s="3"/>
      <c r="AL2" s="2">
        <f>SUBTOTAL(9,AL5:AL437)</f>
        <v>0</v>
      </c>
      <c r="AM2" s="3"/>
      <c r="AN2" s="2">
        <f>SUBTOTAL(9,AN5:AN437)</f>
        <v>957</v>
      </c>
      <c r="AO2" s="2">
        <f>SUBTOTAL(9,AO5:AO437)</f>
        <v>24529.359999999997</v>
      </c>
      <c r="AP2" s="41"/>
    </row>
    <row r="3" spans="1:42" ht="18.75" customHeight="1" thickBot="1" x14ac:dyDescent="0.3">
      <c r="A3" s="115"/>
      <c r="B3" s="117"/>
      <c r="C3" s="117"/>
      <c r="D3" s="11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7"/>
      <c r="AO3" s="121" t="s">
        <v>4</v>
      </c>
    </row>
    <row r="4" spans="1:42" ht="52.5" customHeight="1" thickBot="1" x14ac:dyDescent="0.3">
      <c r="A4" s="115"/>
      <c r="B4" s="117"/>
      <c r="C4" s="117"/>
      <c r="D4" s="120"/>
      <c r="E4" s="54" t="s">
        <v>531</v>
      </c>
      <c r="F4" s="4" t="s">
        <v>5</v>
      </c>
      <c r="G4" s="36" t="s">
        <v>446</v>
      </c>
      <c r="H4" s="4" t="s">
        <v>5</v>
      </c>
      <c r="I4" s="36" t="s">
        <v>545</v>
      </c>
      <c r="J4" s="4" t="s">
        <v>5</v>
      </c>
      <c r="K4" s="37" t="s">
        <v>507</v>
      </c>
      <c r="L4" s="4" t="s">
        <v>5</v>
      </c>
      <c r="M4" s="5" t="s">
        <v>401</v>
      </c>
      <c r="N4" s="4" t="s">
        <v>5</v>
      </c>
      <c r="O4" s="36" t="s">
        <v>562</v>
      </c>
      <c r="P4" s="4" t="s">
        <v>5</v>
      </c>
      <c r="Q4" s="36" t="s">
        <v>481</v>
      </c>
      <c r="R4" s="4" t="s">
        <v>5</v>
      </c>
      <c r="S4" s="5"/>
      <c r="T4" s="4" t="s">
        <v>5</v>
      </c>
      <c r="U4" s="5" t="s">
        <v>403</v>
      </c>
      <c r="V4" s="4" t="s">
        <v>5</v>
      </c>
      <c r="W4" s="37" t="s">
        <v>421</v>
      </c>
      <c r="X4" s="4" t="s">
        <v>5</v>
      </c>
      <c r="Y4" s="5" t="s">
        <v>445</v>
      </c>
      <c r="Z4" s="4" t="s">
        <v>5</v>
      </c>
      <c r="AA4" s="36" t="s">
        <v>580</v>
      </c>
      <c r="AB4" s="4" t="s">
        <v>5</v>
      </c>
      <c r="AC4" s="36" t="s">
        <v>546</v>
      </c>
      <c r="AD4" s="4" t="s">
        <v>5</v>
      </c>
      <c r="AE4" s="36" t="s">
        <v>510</v>
      </c>
      <c r="AF4" s="4" t="s">
        <v>5</v>
      </c>
      <c r="AG4" s="5" t="s">
        <v>426</v>
      </c>
      <c r="AH4" s="4" t="s">
        <v>8</v>
      </c>
      <c r="AI4" s="36" t="s">
        <v>7</v>
      </c>
      <c r="AJ4" s="4" t="s">
        <v>8</v>
      </c>
      <c r="AK4" s="5" t="s">
        <v>9</v>
      </c>
      <c r="AL4" s="4" t="s">
        <v>5</v>
      </c>
      <c r="AM4" s="5" t="s">
        <v>10</v>
      </c>
      <c r="AN4" s="6" t="s">
        <v>5</v>
      </c>
      <c r="AO4" s="122"/>
    </row>
    <row r="5" spans="1:42" ht="14.25" hidden="1" customHeight="1" x14ac:dyDescent="0.25">
      <c r="A5" s="7" t="s">
        <v>11</v>
      </c>
      <c r="B5" s="8" t="s">
        <v>12</v>
      </c>
      <c r="C5" s="62" t="s">
        <v>13</v>
      </c>
      <c r="D5" s="63">
        <v>37.97</v>
      </c>
      <c r="E5" s="70">
        <v>0</v>
      </c>
      <c r="F5" s="9">
        <f t="shared" ref="F5:F68" si="0">D5*E5</f>
        <v>0</v>
      </c>
      <c r="G5" s="69">
        <v>0</v>
      </c>
      <c r="H5" s="9">
        <f t="shared" ref="H5:H68" si="1">(G5*D5)*1.16</f>
        <v>0</v>
      </c>
      <c r="I5" s="10"/>
      <c r="J5" s="9">
        <f t="shared" ref="J5:J68" si="2">(I5*D5)*1.16</f>
        <v>0</v>
      </c>
      <c r="K5" s="11"/>
      <c r="L5" s="9">
        <f t="shared" ref="L5:L68" si="3">(K5*D5)*1.16</f>
        <v>0</v>
      </c>
      <c r="M5" s="10"/>
      <c r="N5" s="9">
        <f t="shared" ref="N5:N68" si="4">(M5*D5)*1.16</f>
        <v>0</v>
      </c>
      <c r="O5" s="10"/>
      <c r="P5" s="9">
        <f t="shared" ref="P5:P68" si="5">(O5*D5)*1.16</f>
        <v>0</v>
      </c>
      <c r="Q5" s="10"/>
      <c r="R5" s="9">
        <f t="shared" ref="R5:R68" si="6">(Q5*D5)*1.16</f>
        <v>0</v>
      </c>
      <c r="S5" s="10"/>
      <c r="T5" s="9">
        <f t="shared" ref="T5:T68" si="7">(S5*D5)*1.16</f>
        <v>0</v>
      </c>
      <c r="U5" s="11"/>
      <c r="V5" s="9">
        <f t="shared" ref="V5:V68" si="8">(U5*D5)*1.16</f>
        <v>0</v>
      </c>
      <c r="W5" s="11"/>
      <c r="X5" s="9">
        <f t="shared" ref="X5:X68" si="9">(W5*D5)*1.16</f>
        <v>0</v>
      </c>
      <c r="Y5" s="10"/>
      <c r="Z5" s="9">
        <f t="shared" ref="Z5:Z68" si="10">(Y5*D5)*1.16</f>
        <v>0</v>
      </c>
      <c r="AA5" s="11"/>
      <c r="AB5" s="9">
        <f t="shared" ref="AB5:AB68" si="11">(AA5*D5)*1.16</f>
        <v>0</v>
      </c>
      <c r="AC5" s="11"/>
      <c r="AD5" s="9">
        <f t="shared" ref="AD5:AD68" si="12">(AC5*D5)*1.16</f>
        <v>0</v>
      </c>
      <c r="AE5" s="11"/>
      <c r="AF5" s="9">
        <f t="shared" ref="AF5:AF68" si="13">(AE5*D5)*1.16</f>
        <v>0</v>
      </c>
      <c r="AG5" s="11"/>
      <c r="AH5" s="9">
        <f>(AG5*D5)*1.16</f>
        <v>0</v>
      </c>
      <c r="AI5" s="11"/>
      <c r="AJ5" s="9">
        <f t="shared" ref="AJ5:AJ68" si="14">(AI5*D5)*1.16</f>
        <v>0</v>
      </c>
      <c r="AK5" s="11"/>
      <c r="AL5" s="9">
        <f t="shared" ref="AL5:AL68" si="15">(AK5*D5)*1.16</f>
        <v>0</v>
      </c>
      <c r="AM5" s="10"/>
      <c r="AN5" s="12">
        <f t="shared" ref="AN5:AN68" si="16">(AM5*D5)*1.16</f>
        <v>0</v>
      </c>
      <c r="AO5" s="13">
        <f>F5+H5+J5+L5+N5+P5+R5+T5+V5+X5+Z5+AB5+AD5+AF5+AH5+AL5+AN5+AJ5</f>
        <v>0</v>
      </c>
    </row>
    <row r="6" spans="1:42" ht="15.75" hidden="1" customHeight="1" x14ac:dyDescent="0.25">
      <c r="A6" s="14" t="s">
        <v>11</v>
      </c>
      <c r="B6" s="15" t="s">
        <v>14</v>
      </c>
      <c r="C6" s="42" t="s">
        <v>48</v>
      </c>
      <c r="D6" s="55">
        <v>15.26</v>
      </c>
      <c r="E6" s="70">
        <v>0</v>
      </c>
      <c r="F6" s="9">
        <f t="shared" si="0"/>
        <v>0</v>
      </c>
      <c r="G6" s="69">
        <v>0</v>
      </c>
      <c r="H6" s="9">
        <f t="shared" si="1"/>
        <v>0</v>
      </c>
      <c r="I6" s="10"/>
      <c r="J6" s="9">
        <f t="shared" si="2"/>
        <v>0</v>
      </c>
      <c r="K6" s="11"/>
      <c r="L6" s="9">
        <f t="shared" si="3"/>
        <v>0</v>
      </c>
      <c r="M6" s="11"/>
      <c r="N6" s="9">
        <f t="shared" si="4"/>
        <v>0</v>
      </c>
      <c r="O6" s="10"/>
      <c r="P6" s="9">
        <f t="shared" si="5"/>
        <v>0</v>
      </c>
      <c r="Q6" s="10"/>
      <c r="R6" s="9">
        <f t="shared" si="6"/>
        <v>0</v>
      </c>
      <c r="S6" s="10"/>
      <c r="T6" s="9">
        <f t="shared" si="7"/>
        <v>0</v>
      </c>
      <c r="U6" s="11"/>
      <c r="V6" s="9">
        <f t="shared" si="8"/>
        <v>0</v>
      </c>
      <c r="W6" s="11"/>
      <c r="X6" s="9">
        <f t="shared" si="9"/>
        <v>0</v>
      </c>
      <c r="Y6" s="10"/>
      <c r="Z6" s="9">
        <f t="shared" si="10"/>
        <v>0</v>
      </c>
      <c r="AA6" s="11"/>
      <c r="AB6" s="9">
        <f t="shared" si="11"/>
        <v>0</v>
      </c>
      <c r="AC6" s="11"/>
      <c r="AD6" s="9">
        <f t="shared" si="12"/>
        <v>0</v>
      </c>
      <c r="AE6" s="11"/>
      <c r="AF6" s="9">
        <f t="shared" si="13"/>
        <v>0</v>
      </c>
      <c r="AG6" s="11"/>
      <c r="AH6" s="9">
        <f>(AG6*D6)*1.16</f>
        <v>0</v>
      </c>
      <c r="AI6" s="11"/>
      <c r="AJ6" s="9">
        <f t="shared" si="14"/>
        <v>0</v>
      </c>
      <c r="AK6" s="11"/>
      <c r="AL6" s="9">
        <f t="shared" si="15"/>
        <v>0</v>
      </c>
      <c r="AM6" s="10"/>
      <c r="AN6" s="12">
        <f t="shared" si="16"/>
        <v>0</v>
      </c>
      <c r="AO6" s="13">
        <f t="shared" ref="AO6:AO69" si="17">F6+H6+J6+L6+N6+P6+R6+T6+V6+X6+Z6+AB6+AD6+AF6+AH6+AL6+AN6+AJ6</f>
        <v>0</v>
      </c>
    </row>
    <row r="7" spans="1:42" hidden="1" x14ac:dyDescent="0.25">
      <c r="A7" s="14" t="s">
        <v>11</v>
      </c>
      <c r="B7" s="15" t="s">
        <v>16</v>
      </c>
      <c r="C7" s="42" t="s">
        <v>17</v>
      </c>
      <c r="D7" s="55">
        <v>28.66</v>
      </c>
      <c r="E7" s="70">
        <v>0</v>
      </c>
      <c r="F7" s="9">
        <f t="shared" si="0"/>
        <v>0</v>
      </c>
      <c r="G7" s="69">
        <v>0</v>
      </c>
      <c r="H7" s="9">
        <f t="shared" si="1"/>
        <v>0</v>
      </c>
      <c r="I7" s="10"/>
      <c r="J7" s="9">
        <f t="shared" si="2"/>
        <v>0</v>
      </c>
      <c r="K7" s="11"/>
      <c r="L7" s="9">
        <f t="shared" si="3"/>
        <v>0</v>
      </c>
      <c r="M7" s="10"/>
      <c r="N7" s="9">
        <f t="shared" si="4"/>
        <v>0</v>
      </c>
      <c r="O7" s="10"/>
      <c r="P7" s="9">
        <f t="shared" si="5"/>
        <v>0</v>
      </c>
      <c r="Q7" s="10"/>
      <c r="R7" s="9">
        <f t="shared" si="6"/>
        <v>0</v>
      </c>
      <c r="S7" s="10"/>
      <c r="T7" s="9">
        <f t="shared" si="7"/>
        <v>0</v>
      </c>
      <c r="U7" s="11"/>
      <c r="V7" s="9">
        <f t="shared" si="8"/>
        <v>0</v>
      </c>
      <c r="W7" s="11"/>
      <c r="X7" s="9">
        <f t="shared" si="9"/>
        <v>0</v>
      </c>
      <c r="Y7" s="10"/>
      <c r="Z7" s="9">
        <f t="shared" si="10"/>
        <v>0</v>
      </c>
      <c r="AA7" s="11"/>
      <c r="AB7" s="9">
        <f t="shared" si="11"/>
        <v>0</v>
      </c>
      <c r="AC7" s="11"/>
      <c r="AD7" s="9">
        <f t="shared" si="12"/>
        <v>0</v>
      </c>
      <c r="AE7" s="11"/>
      <c r="AF7" s="9">
        <f t="shared" si="13"/>
        <v>0</v>
      </c>
      <c r="AG7" s="11"/>
      <c r="AH7" s="9">
        <f>(AG7*D7)*1.16</f>
        <v>0</v>
      </c>
      <c r="AI7" s="11"/>
      <c r="AJ7" s="9">
        <f t="shared" si="14"/>
        <v>0</v>
      </c>
      <c r="AK7" s="11"/>
      <c r="AL7" s="9">
        <f t="shared" si="15"/>
        <v>0</v>
      </c>
      <c r="AM7" s="10"/>
      <c r="AN7" s="12">
        <f t="shared" si="16"/>
        <v>0</v>
      </c>
      <c r="AO7" s="13">
        <f t="shared" si="17"/>
        <v>0</v>
      </c>
    </row>
    <row r="8" spans="1:42" hidden="1" x14ac:dyDescent="0.25">
      <c r="A8" s="14" t="s">
        <v>11</v>
      </c>
      <c r="B8" s="15" t="s">
        <v>18</v>
      </c>
      <c r="C8" s="42" t="s">
        <v>15</v>
      </c>
      <c r="D8" s="55">
        <v>270.39999999999998</v>
      </c>
      <c r="E8" s="70">
        <v>0</v>
      </c>
      <c r="F8" s="9">
        <f t="shared" si="0"/>
        <v>0</v>
      </c>
      <c r="G8" s="69">
        <v>1</v>
      </c>
      <c r="H8" s="9">
        <f t="shared" si="1"/>
        <v>313.66399999999993</v>
      </c>
      <c r="I8" s="10"/>
      <c r="J8" s="9">
        <f t="shared" si="2"/>
        <v>0</v>
      </c>
      <c r="K8" s="11"/>
      <c r="L8" s="9">
        <f t="shared" si="3"/>
        <v>0</v>
      </c>
      <c r="M8" s="10"/>
      <c r="N8" s="9">
        <f t="shared" si="4"/>
        <v>0</v>
      </c>
      <c r="O8" s="10"/>
      <c r="P8" s="9">
        <f t="shared" si="5"/>
        <v>0</v>
      </c>
      <c r="Q8" s="10"/>
      <c r="R8" s="9">
        <f t="shared" si="6"/>
        <v>0</v>
      </c>
      <c r="S8" s="10"/>
      <c r="T8" s="9">
        <f t="shared" si="7"/>
        <v>0</v>
      </c>
      <c r="U8" s="11"/>
      <c r="V8" s="9">
        <f t="shared" si="8"/>
        <v>0</v>
      </c>
      <c r="W8" s="11"/>
      <c r="X8" s="9">
        <f t="shared" si="9"/>
        <v>0</v>
      </c>
      <c r="Y8" s="10"/>
      <c r="Z8" s="9">
        <f t="shared" si="10"/>
        <v>0</v>
      </c>
      <c r="AA8" s="11"/>
      <c r="AB8" s="9">
        <f t="shared" si="11"/>
        <v>0</v>
      </c>
      <c r="AC8" s="11"/>
      <c r="AD8" s="9">
        <f t="shared" si="12"/>
        <v>0</v>
      </c>
      <c r="AE8" s="11"/>
      <c r="AF8" s="9">
        <f t="shared" si="13"/>
        <v>0</v>
      </c>
      <c r="AG8" s="11"/>
      <c r="AH8" s="9">
        <v>0</v>
      </c>
      <c r="AI8" s="11"/>
      <c r="AJ8" s="9">
        <f t="shared" si="14"/>
        <v>0</v>
      </c>
      <c r="AK8" s="11"/>
      <c r="AL8" s="9">
        <f t="shared" si="15"/>
        <v>0</v>
      </c>
      <c r="AM8" s="10"/>
      <c r="AN8" s="12">
        <f t="shared" si="16"/>
        <v>0</v>
      </c>
      <c r="AO8" s="13">
        <f t="shared" si="17"/>
        <v>313.66399999999993</v>
      </c>
    </row>
    <row r="9" spans="1:42" hidden="1" x14ac:dyDescent="0.25">
      <c r="A9" s="14" t="s">
        <v>11</v>
      </c>
      <c r="B9" s="15" t="s">
        <v>19</v>
      </c>
      <c r="C9" s="42" t="s">
        <v>15</v>
      </c>
      <c r="D9" s="55">
        <v>40.11</v>
      </c>
      <c r="E9" s="70">
        <v>2</v>
      </c>
      <c r="F9" s="9">
        <f t="shared" si="0"/>
        <v>80.22</v>
      </c>
      <c r="G9" s="69">
        <v>0</v>
      </c>
      <c r="H9" s="9">
        <f t="shared" si="1"/>
        <v>0</v>
      </c>
      <c r="I9" s="10"/>
      <c r="J9" s="9">
        <f t="shared" si="2"/>
        <v>0</v>
      </c>
      <c r="K9" s="11"/>
      <c r="L9" s="9">
        <f t="shared" si="3"/>
        <v>0</v>
      </c>
      <c r="M9" s="10"/>
      <c r="N9" s="9">
        <f t="shared" si="4"/>
        <v>0</v>
      </c>
      <c r="O9" s="10"/>
      <c r="P9" s="9">
        <f t="shared" si="5"/>
        <v>0</v>
      </c>
      <c r="Q9" s="10"/>
      <c r="R9" s="9">
        <f t="shared" si="6"/>
        <v>0</v>
      </c>
      <c r="S9" s="10"/>
      <c r="T9" s="9">
        <f t="shared" si="7"/>
        <v>0</v>
      </c>
      <c r="U9" s="11"/>
      <c r="V9" s="9">
        <f t="shared" si="8"/>
        <v>0</v>
      </c>
      <c r="W9" s="11"/>
      <c r="X9" s="9">
        <f t="shared" si="9"/>
        <v>0</v>
      </c>
      <c r="Y9" s="10"/>
      <c r="Z9" s="9">
        <f t="shared" si="10"/>
        <v>0</v>
      </c>
      <c r="AA9" s="11"/>
      <c r="AB9" s="9">
        <f t="shared" si="11"/>
        <v>0</v>
      </c>
      <c r="AC9" s="11"/>
      <c r="AD9" s="9">
        <f t="shared" si="12"/>
        <v>0</v>
      </c>
      <c r="AE9" s="11"/>
      <c r="AF9" s="9">
        <f t="shared" si="13"/>
        <v>0</v>
      </c>
      <c r="AG9" s="11"/>
      <c r="AH9" s="9">
        <f t="shared" ref="AH9:AH72" si="18">(AG9*D9)*1.16</f>
        <v>0</v>
      </c>
      <c r="AI9" s="11"/>
      <c r="AJ9" s="9">
        <f t="shared" si="14"/>
        <v>0</v>
      </c>
      <c r="AK9" s="11"/>
      <c r="AL9" s="9">
        <f t="shared" si="15"/>
        <v>0</v>
      </c>
      <c r="AM9" s="10"/>
      <c r="AN9" s="12">
        <f t="shared" si="16"/>
        <v>0</v>
      </c>
      <c r="AO9" s="13">
        <f t="shared" si="17"/>
        <v>80.22</v>
      </c>
    </row>
    <row r="10" spans="1:42" hidden="1" x14ac:dyDescent="0.25">
      <c r="A10" s="14" t="s">
        <v>11</v>
      </c>
      <c r="B10" s="15" t="s">
        <v>20</v>
      </c>
      <c r="C10" s="42" t="s">
        <v>15</v>
      </c>
      <c r="D10" s="56">
        <v>57.79</v>
      </c>
      <c r="E10" s="70">
        <v>0</v>
      </c>
      <c r="F10" s="9">
        <f t="shared" si="0"/>
        <v>0</v>
      </c>
      <c r="G10" s="69">
        <v>0</v>
      </c>
      <c r="H10" s="9">
        <f t="shared" si="1"/>
        <v>0</v>
      </c>
      <c r="I10" s="10"/>
      <c r="J10" s="9">
        <f t="shared" si="2"/>
        <v>0</v>
      </c>
      <c r="K10" s="11"/>
      <c r="L10" s="9">
        <f t="shared" si="3"/>
        <v>0</v>
      </c>
      <c r="M10" s="10"/>
      <c r="N10" s="9">
        <f t="shared" si="4"/>
        <v>0</v>
      </c>
      <c r="O10" s="10"/>
      <c r="P10" s="9">
        <f t="shared" si="5"/>
        <v>0</v>
      </c>
      <c r="Q10" s="10"/>
      <c r="R10" s="9">
        <f t="shared" si="6"/>
        <v>0</v>
      </c>
      <c r="S10" s="10"/>
      <c r="T10" s="9">
        <f t="shared" si="7"/>
        <v>0</v>
      </c>
      <c r="U10" s="11"/>
      <c r="V10" s="9">
        <f t="shared" si="8"/>
        <v>0</v>
      </c>
      <c r="W10" s="11"/>
      <c r="X10" s="9">
        <f t="shared" si="9"/>
        <v>0</v>
      </c>
      <c r="Y10" s="10"/>
      <c r="Z10" s="9">
        <f t="shared" si="10"/>
        <v>0</v>
      </c>
      <c r="AA10" s="11"/>
      <c r="AB10" s="9">
        <f t="shared" si="11"/>
        <v>0</v>
      </c>
      <c r="AC10" s="11"/>
      <c r="AD10" s="9">
        <f t="shared" si="12"/>
        <v>0</v>
      </c>
      <c r="AE10" s="11"/>
      <c r="AF10" s="9">
        <f t="shared" si="13"/>
        <v>0</v>
      </c>
      <c r="AG10" s="11"/>
      <c r="AH10" s="9">
        <f t="shared" si="18"/>
        <v>0</v>
      </c>
      <c r="AI10" s="11"/>
      <c r="AJ10" s="9">
        <f t="shared" si="14"/>
        <v>0</v>
      </c>
      <c r="AK10" s="11"/>
      <c r="AL10" s="9">
        <f t="shared" si="15"/>
        <v>0</v>
      </c>
      <c r="AM10" s="10"/>
      <c r="AN10" s="12">
        <f t="shared" si="16"/>
        <v>0</v>
      </c>
      <c r="AO10" s="13">
        <f t="shared" si="17"/>
        <v>0</v>
      </c>
    </row>
    <row r="11" spans="1:42" hidden="1" x14ac:dyDescent="0.25">
      <c r="A11" s="16" t="s">
        <v>11</v>
      </c>
      <c r="B11" s="15" t="s">
        <v>21</v>
      </c>
      <c r="C11" s="43" t="s">
        <v>15</v>
      </c>
      <c r="D11" s="56">
        <v>79.17</v>
      </c>
      <c r="E11" s="70">
        <v>0</v>
      </c>
      <c r="F11" s="9">
        <f t="shared" si="0"/>
        <v>0</v>
      </c>
      <c r="G11" s="69">
        <v>0</v>
      </c>
      <c r="H11" s="9">
        <f t="shared" si="1"/>
        <v>0</v>
      </c>
      <c r="I11" s="10"/>
      <c r="J11" s="9">
        <f t="shared" si="2"/>
        <v>0</v>
      </c>
      <c r="K11" s="11"/>
      <c r="L11" s="9">
        <f t="shared" si="3"/>
        <v>0</v>
      </c>
      <c r="M11" s="10"/>
      <c r="N11" s="9">
        <f t="shared" si="4"/>
        <v>0</v>
      </c>
      <c r="O11" s="10"/>
      <c r="P11" s="9">
        <f t="shared" si="5"/>
        <v>0</v>
      </c>
      <c r="Q11" s="10"/>
      <c r="R11" s="9">
        <f t="shared" si="6"/>
        <v>0</v>
      </c>
      <c r="S11" s="10"/>
      <c r="T11" s="9">
        <f t="shared" si="7"/>
        <v>0</v>
      </c>
      <c r="U11" s="11"/>
      <c r="V11" s="9">
        <f t="shared" si="8"/>
        <v>0</v>
      </c>
      <c r="W11" s="11"/>
      <c r="X11" s="9">
        <f t="shared" si="9"/>
        <v>0</v>
      </c>
      <c r="Y11" s="10"/>
      <c r="Z11" s="9">
        <f t="shared" si="10"/>
        <v>0</v>
      </c>
      <c r="AA11" s="11"/>
      <c r="AB11" s="9">
        <f t="shared" si="11"/>
        <v>0</v>
      </c>
      <c r="AC11" s="11"/>
      <c r="AD11" s="9">
        <f t="shared" si="12"/>
        <v>0</v>
      </c>
      <c r="AE11" s="11"/>
      <c r="AF11" s="9">
        <f t="shared" si="13"/>
        <v>0</v>
      </c>
      <c r="AG11" s="11">
        <v>2</v>
      </c>
      <c r="AH11" s="9">
        <f t="shared" si="18"/>
        <v>183.67439999999999</v>
      </c>
      <c r="AI11" s="11"/>
      <c r="AJ11" s="9">
        <f t="shared" si="14"/>
        <v>0</v>
      </c>
      <c r="AK11" s="11"/>
      <c r="AL11" s="9">
        <f t="shared" si="15"/>
        <v>0</v>
      </c>
      <c r="AM11" s="10"/>
      <c r="AN11" s="12">
        <f t="shared" si="16"/>
        <v>0</v>
      </c>
      <c r="AO11" s="13">
        <f t="shared" si="17"/>
        <v>183.67439999999999</v>
      </c>
    </row>
    <row r="12" spans="1:42" hidden="1" x14ac:dyDescent="0.25">
      <c r="A12" s="14" t="s">
        <v>11</v>
      </c>
      <c r="B12" s="15" t="s">
        <v>22</v>
      </c>
      <c r="C12" s="42" t="s">
        <v>15</v>
      </c>
      <c r="D12" s="56">
        <v>40.11</v>
      </c>
      <c r="E12" s="70">
        <v>0</v>
      </c>
      <c r="F12" s="9">
        <f t="shared" si="0"/>
        <v>0</v>
      </c>
      <c r="G12" s="69">
        <v>0</v>
      </c>
      <c r="H12" s="9">
        <f t="shared" si="1"/>
        <v>0</v>
      </c>
      <c r="I12" s="10"/>
      <c r="J12" s="9">
        <f t="shared" si="2"/>
        <v>0</v>
      </c>
      <c r="K12" s="11"/>
      <c r="L12" s="9">
        <f t="shared" si="3"/>
        <v>0</v>
      </c>
      <c r="M12" s="10"/>
      <c r="N12" s="9">
        <f t="shared" si="4"/>
        <v>0</v>
      </c>
      <c r="O12" s="10"/>
      <c r="P12" s="9">
        <f t="shared" si="5"/>
        <v>0</v>
      </c>
      <c r="Q12" s="10"/>
      <c r="R12" s="9">
        <f t="shared" si="6"/>
        <v>0</v>
      </c>
      <c r="S12" s="10"/>
      <c r="T12" s="9">
        <f t="shared" si="7"/>
        <v>0</v>
      </c>
      <c r="U12" s="11"/>
      <c r="V12" s="9">
        <f t="shared" si="8"/>
        <v>0</v>
      </c>
      <c r="W12" s="11"/>
      <c r="X12" s="9">
        <f t="shared" si="9"/>
        <v>0</v>
      </c>
      <c r="Y12" s="10"/>
      <c r="Z12" s="9">
        <f t="shared" si="10"/>
        <v>0</v>
      </c>
      <c r="AA12" s="11"/>
      <c r="AB12" s="9">
        <f t="shared" si="11"/>
        <v>0</v>
      </c>
      <c r="AC12" s="11"/>
      <c r="AD12" s="9">
        <f t="shared" si="12"/>
        <v>0</v>
      </c>
      <c r="AE12" s="11"/>
      <c r="AF12" s="9">
        <f t="shared" si="13"/>
        <v>0</v>
      </c>
      <c r="AG12" s="11"/>
      <c r="AH12" s="9">
        <f t="shared" si="18"/>
        <v>0</v>
      </c>
      <c r="AI12" s="11"/>
      <c r="AJ12" s="9">
        <f t="shared" si="14"/>
        <v>0</v>
      </c>
      <c r="AK12" s="11"/>
      <c r="AL12" s="9">
        <f t="shared" si="15"/>
        <v>0</v>
      </c>
      <c r="AM12" s="10"/>
      <c r="AN12" s="12">
        <f t="shared" si="16"/>
        <v>0</v>
      </c>
      <c r="AO12" s="13">
        <f t="shared" si="17"/>
        <v>0</v>
      </c>
    </row>
    <row r="13" spans="1:42" hidden="1" x14ac:dyDescent="0.25">
      <c r="A13" s="14" t="s">
        <v>11</v>
      </c>
      <c r="B13" s="15" t="s">
        <v>23</v>
      </c>
      <c r="C13" s="42" t="s">
        <v>15</v>
      </c>
      <c r="D13" s="56">
        <v>43.92</v>
      </c>
      <c r="E13" s="70">
        <v>0</v>
      </c>
      <c r="F13" s="9">
        <f t="shared" si="0"/>
        <v>0</v>
      </c>
      <c r="G13" s="69">
        <v>0</v>
      </c>
      <c r="H13" s="9">
        <f t="shared" si="1"/>
        <v>0</v>
      </c>
      <c r="I13" s="10"/>
      <c r="J13" s="9">
        <f t="shared" si="2"/>
        <v>0</v>
      </c>
      <c r="K13" s="11"/>
      <c r="L13" s="9">
        <f t="shared" si="3"/>
        <v>0</v>
      </c>
      <c r="M13" s="10"/>
      <c r="N13" s="9">
        <f t="shared" si="4"/>
        <v>0</v>
      </c>
      <c r="O13" s="10"/>
      <c r="P13" s="9">
        <f t="shared" si="5"/>
        <v>0</v>
      </c>
      <c r="Q13" s="10"/>
      <c r="R13" s="9">
        <f t="shared" si="6"/>
        <v>0</v>
      </c>
      <c r="S13" s="10"/>
      <c r="T13" s="9">
        <f t="shared" si="7"/>
        <v>0</v>
      </c>
      <c r="U13" s="11"/>
      <c r="V13" s="9">
        <f t="shared" si="8"/>
        <v>0</v>
      </c>
      <c r="W13" s="11"/>
      <c r="X13" s="9">
        <f t="shared" si="9"/>
        <v>0</v>
      </c>
      <c r="Y13" s="10"/>
      <c r="Z13" s="9">
        <f t="shared" si="10"/>
        <v>0</v>
      </c>
      <c r="AA13" s="11"/>
      <c r="AB13" s="9">
        <f t="shared" si="11"/>
        <v>0</v>
      </c>
      <c r="AC13" s="11"/>
      <c r="AD13" s="9">
        <f t="shared" si="12"/>
        <v>0</v>
      </c>
      <c r="AE13" s="11"/>
      <c r="AF13" s="9">
        <f t="shared" si="13"/>
        <v>0</v>
      </c>
      <c r="AG13" s="11"/>
      <c r="AH13" s="9">
        <f t="shared" si="18"/>
        <v>0</v>
      </c>
      <c r="AI13" s="11"/>
      <c r="AJ13" s="9">
        <f t="shared" si="14"/>
        <v>0</v>
      </c>
      <c r="AK13" s="11"/>
      <c r="AL13" s="9">
        <f t="shared" si="15"/>
        <v>0</v>
      </c>
      <c r="AM13" s="10"/>
      <c r="AN13" s="12">
        <f t="shared" si="16"/>
        <v>0</v>
      </c>
      <c r="AO13" s="13">
        <f t="shared" si="17"/>
        <v>0</v>
      </c>
    </row>
    <row r="14" spans="1:42" hidden="1" x14ac:dyDescent="0.25">
      <c r="A14" s="14" t="s">
        <v>11</v>
      </c>
      <c r="B14" s="15" t="s">
        <v>24</v>
      </c>
      <c r="C14" s="42" t="s">
        <v>25</v>
      </c>
      <c r="D14" s="56">
        <v>25.56</v>
      </c>
      <c r="E14" s="70">
        <v>0</v>
      </c>
      <c r="F14" s="9">
        <f t="shared" si="0"/>
        <v>0</v>
      </c>
      <c r="G14" s="69">
        <v>0</v>
      </c>
      <c r="H14" s="9">
        <f t="shared" si="1"/>
        <v>0</v>
      </c>
      <c r="I14" s="10"/>
      <c r="J14" s="9">
        <f t="shared" si="2"/>
        <v>0</v>
      </c>
      <c r="K14" s="11"/>
      <c r="L14" s="9">
        <f t="shared" si="3"/>
        <v>0</v>
      </c>
      <c r="M14" s="10"/>
      <c r="N14" s="9">
        <f t="shared" si="4"/>
        <v>0</v>
      </c>
      <c r="O14" s="10"/>
      <c r="P14" s="9">
        <f t="shared" si="5"/>
        <v>0</v>
      </c>
      <c r="Q14" s="10"/>
      <c r="R14" s="9">
        <f t="shared" si="6"/>
        <v>0</v>
      </c>
      <c r="S14" s="10"/>
      <c r="T14" s="9">
        <f t="shared" si="7"/>
        <v>0</v>
      </c>
      <c r="U14" s="11"/>
      <c r="V14" s="9">
        <f t="shared" si="8"/>
        <v>0</v>
      </c>
      <c r="W14" s="11"/>
      <c r="X14" s="9">
        <f t="shared" si="9"/>
        <v>0</v>
      </c>
      <c r="Y14" s="10"/>
      <c r="Z14" s="9">
        <f t="shared" si="10"/>
        <v>0</v>
      </c>
      <c r="AA14" s="11"/>
      <c r="AB14" s="9">
        <f t="shared" si="11"/>
        <v>0</v>
      </c>
      <c r="AC14" s="11"/>
      <c r="AD14" s="9">
        <f t="shared" si="12"/>
        <v>0</v>
      </c>
      <c r="AE14" s="11"/>
      <c r="AF14" s="9">
        <f t="shared" si="13"/>
        <v>0</v>
      </c>
      <c r="AG14" s="11"/>
      <c r="AH14" s="9">
        <f t="shared" si="18"/>
        <v>0</v>
      </c>
      <c r="AI14" s="11"/>
      <c r="AJ14" s="9">
        <f t="shared" si="14"/>
        <v>0</v>
      </c>
      <c r="AK14" s="11"/>
      <c r="AL14" s="9">
        <f t="shared" si="15"/>
        <v>0</v>
      </c>
      <c r="AM14" s="10"/>
      <c r="AN14" s="12">
        <f t="shared" si="16"/>
        <v>0</v>
      </c>
      <c r="AO14" s="13">
        <f t="shared" si="17"/>
        <v>0</v>
      </c>
    </row>
    <row r="15" spans="1:42" hidden="1" x14ac:dyDescent="0.25">
      <c r="A15" s="14" t="s">
        <v>11</v>
      </c>
      <c r="B15" s="15" t="s">
        <v>26</v>
      </c>
      <c r="C15" s="42" t="s">
        <v>15</v>
      </c>
      <c r="D15" s="56">
        <f>85/12</f>
        <v>7.083333333333333</v>
      </c>
      <c r="E15" s="70">
        <v>0</v>
      </c>
      <c r="F15" s="9">
        <f t="shared" si="0"/>
        <v>0</v>
      </c>
      <c r="G15" s="69">
        <v>0</v>
      </c>
      <c r="H15" s="9">
        <f t="shared" si="1"/>
        <v>0</v>
      </c>
      <c r="I15" s="10"/>
      <c r="J15" s="9">
        <f t="shared" si="2"/>
        <v>0</v>
      </c>
      <c r="K15" s="11"/>
      <c r="L15" s="9">
        <f t="shared" si="3"/>
        <v>0</v>
      </c>
      <c r="M15" s="10"/>
      <c r="N15" s="9">
        <f t="shared" si="4"/>
        <v>0</v>
      </c>
      <c r="O15" s="10"/>
      <c r="P15" s="9">
        <f t="shared" si="5"/>
        <v>0</v>
      </c>
      <c r="Q15" s="10"/>
      <c r="R15" s="9">
        <f t="shared" si="6"/>
        <v>0</v>
      </c>
      <c r="S15" s="10"/>
      <c r="T15" s="9">
        <f t="shared" si="7"/>
        <v>0</v>
      </c>
      <c r="U15" s="11"/>
      <c r="V15" s="9">
        <f t="shared" si="8"/>
        <v>0</v>
      </c>
      <c r="W15" s="11"/>
      <c r="X15" s="9">
        <f t="shared" si="9"/>
        <v>0</v>
      </c>
      <c r="Y15" s="10"/>
      <c r="Z15" s="9">
        <f t="shared" si="10"/>
        <v>0</v>
      </c>
      <c r="AA15" s="11"/>
      <c r="AB15" s="9">
        <f t="shared" si="11"/>
        <v>0</v>
      </c>
      <c r="AC15" s="11"/>
      <c r="AD15" s="9">
        <f t="shared" si="12"/>
        <v>0</v>
      </c>
      <c r="AE15" s="11"/>
      <c r="AF15" s="9">
        <f t="shared" si="13"/>
        <v>0</v>
      </c>
      <c r="AG15" s="11"/>
      <c r="AH15" s="9">
        <f t="shared" si="18"/>
        <v>0</v>
      </c>
      <c r="AI15" s="11"/>
      <c r="AJ15" s="9">
        <f t="shared" si="14"/>
        <v>0</v>
      </c>
      <c r="AK15" s="11"/>
      <c r="AL15" s="9">
        <f t="shared" si="15"/>
        <v>0</v>
      </c>
      <c r="AM15" s="10"/>
      <c r="AN15" s="12">
        <f t="shared" si="16"/>
        <v>0</v>
      </c>
      <c r="AO15" s="13">
        <f t="shared" si="17"/>
        <v>0</v>
      </c>
    </row>
    <row r="16" spans="1:42" hidden="1" x14ac:dyDescent="0.25">
      <c r="A16" s="14" t="s">
        <v>11</v>
      </c>
      <c r="B16" s="15" t="s">
        <v>570</v>
      </c>
      <c r="C16" s="42" t="s">
        <v>15</v>
      </c>
      <c r="D16" s="56">
        <v>9.74</v>
      </c>
      <c r="E16" s="70">
        <v>0</v>
      </c>
      <c r="F16" s="9">
        <f t="shared" si="0"/>
        <v>0</v>
      </c>
      <c r="G16" s="69">
        <v>0</v>
      </c>
      <c r="H16" s="9">
        <f t="shared" si="1"/>
        <v>0</v>
      </c>
      <c r="I16" s="10"/>
      <c r="J16" s="9">
        <f t="shared" si="2"/>
        <v>0</v>
      </c>
      <c r="K16" s="11"/>
      <c r="L16" s="9">
        <f t="shared" si="3"/>
        <v>0</v>
      </c>
      <c r="M16" s="11"/>
      <c r="N16" s="9">
        <f t="shared" si="4"/>
        <v>0</v>
      </c>
      <c r="O16" s="10"/>
      <c r="P16" s="9">
        <f t="shared" si="5"/>
        <v>0</v>
      </c>
      <c r="Q16" s="10"/>
      <c r="R16" s="9">
        <f t="shared" si="6"/>
        <v>0</v>
      </c>
      <c r="S16" s="10"/>
      <c r="T16" s="9">
        <f t="shared" si="7"/>
        <v>0</v>
      </c>
      <c r="U16" s="11"/>
      <c r="V16" s="9">
        <f t="shared" si="8"/>
        <v>0</v>
      </c>
      <c r="W16" s="11"/>
      <c r="X16" s="9">
        <f t="shared" si="9"/>
        <v>0</v>
      </c>
      <c r="Y16" s="10"/>
      <c r="Z16" s="9">
        <f t="shared" si="10"/>
        <v>0</v>
      </c>
      <c r="AA16" s="11"/>
      <c r="AB16" s="9">
        <f t="shared" si="11"/>
        <v>0</v>
      </c>
      <c r="AC16" s="11"/>
      <c r="AD16" s="9">
        <f t="shared" si="12"/>
        <v>0</v>
      </c>
      <c r="AE16" s="11"/>
      <c r="AF16" s="9">
        <f t="shared" si="13"/>
        <v>0</v>
      </c>
      <c r="AG16" s="11"/>
      <c r="AH16" s="9">
        <f t="shared" si="18"/>
        <v>0</v>
      </c>
      <c r="AI16" s="11"/>
      <c r="AJ16" s="9">
        <f t="shared" si="14"/>
        <v>0</v>
      </c>
      <c r="AK16" s="11"/>
      <c r="AL16" s="9">
        <f t="shared" si="15"/>
        <v>0</v>
      </c>
      <c r="AM16" s="10"/>
      <c r="AN16" s="12">
        <f t="shared" si="16"/>
        <v>0</v>
      </c>
      <c r="AO16" s="13">
        <f t="shared" si="17"/>
        <v>0</v>
      </c>
    </row>
    <row r="17" spans="1:41" hidden="1" x14ac:dyDescent="0.25">
      <c r="A17" s="14" t="s">
        <v>11</v>
      </c>
      <c r="B17" s="15" t="s">
        <v>28</v>
      </c>
      <c r="C17" s="44" t="s">
        <v>29</v>
      </c>
      <c r="D17" s="56">
        <v>13.11</v>
      </c>
      <c r="E17" s="70">
        <v>0</v>
      </c>
      <c r="F17" s="9">
        <f t="shared" si="0"/>
        <v>0</v>
      </c>
      <c r="G17" s="69">
        <v>0</v>
      </c>
      <c r="H17" s="9">
        <f t="shared" si="1"/>
        <v>0</v>
      </c>
      <c r="I17" s="10"/>
      <c r="J17" s="9">
        <f t="shared" si="2"/>
        <v>0</v>
      </c>
      <c r="K17" s="11"/>
      <c r="L17" s="9">
        <f t="shared" si="3"/>
        <v>0</v>
      </c>
      <c r="M17" s="10"/>
      <c r="N17" s="9">
        <f t="shared" si="4"/>
        <v>0</v>
      </c>
      <c r="O17" s="10"/>
      <c r="P17" s="9">
        <f t="shared" si="5"/>
        <v>0</v>
      </c>
      <c r="Q17" s="10"/>
      <c r="R17" s="9">
        <f t="shared" si="6"/>
        <v>0</v>
      </c>
      <c r="S17" s="10"/>
      <c r="T17" s="9">
        <f t="shared" si="7"/>
        <v>0</v>
      </c>
      <c r="U17" s="11"/>
      <c r="V17" s="9">
        <f t="shared" si="8"/>
        <v>0</v>
      </c>
      <c r="W17" s="11"/>
      <c r="X17" s="9">
        <f t="shared" si="9"/>
        <v>0</v>
      </c>
      <c r="Y17" s="10"/>
      <c r="Z17" s="9">
        <f t="shared" si="10"/>
        <v>0</v>
      </c>
      <c r="AA17" s="11"/>
      <c r="AB17" s="9">
        <f t="shared" si="11"/>
        <v>0</v>
      </c>
      <c r="AC17" s="11"/>
      <c r="AD17" s="9">
        <f t="shared" si="12"/>
        <v>0</v>
      </c>
      <c r="AE17" s="11"/>
      <c r="AF17" s="9">
        <f t="shared" si="13"/>
        <v>0</v>
      </c>
      <c r="AG17" s="11"/>
      <c r="AH17" s="9">
        <f t="shared" si="18"/>
        <v>0</v>
      </c>
      <c r="AI17" s="11"/>
      <c r="AJ17" s="9">
        <f t="shared" si="14"/>
        <v>0</v>
      </c>
      <c r="AK17" s="11"/>
      <c r="AL17" s="9">
        <f t="shared" si="15"/>
        <v>0</v>
      </c>
      <c r="AM17" s="10"/>
      <c r="AN17" s="12">
        <f t="shared" si="16"/>
        <v>0</v>
      </c>
      <c r="AO17" s="13">
        <f t="shared" si="17"/>
        <v>0</v>
      </c>
    </row>
    <row r="18" spans="1:41" hidden="1" x14ac:dyDescent="0.25">
      <c r="A18" s="14" t="s">
        <v>11</v>
      </c>
      <c r="B18" s="15" t="s">
        <v>30</v>
      </c>
      <c r="C18" s="45" t="s">
        <v>31</v>
      </c>
      <c r="D18" s="56">
        <v>22.56</v>
      </c>
      <c r="E18" s="70">
        <v>0</v>
      </c>
      <c r="F18" s="9">
        <f t="shared" si="0"/>
        <v>0</v>
      </c>
      <c r="G18" s="69">
        <v>0</v>
      </c>
      <c r="H18" s="9">
        <f t="shared" si="1"/>
        <v>0</v>
      </c>
      <c r="I18" s="10"/>
      <c r="J18" s="9">
        <f t="shared" si="2"/>
        <v>0</v>
      </c>
      <c r="K18" s="11"/>
      <c r="L18" s="9">
        <f t="shared" si="3"/>
        <v>0</v>
      </c>
      <c r="M18" s="10"/>
      <c r="N18" s="9">
        <f t="shared" si="4"/>
        <v>0</v>
      </c>
      <c r="O18" s="10"/>
      <c r="P18" s="9">
        <f t="shared" si="5"/>
        <v>0</v>
      </c>
      <c r="Q18" s="10"/>
      <c r="R18" s="9">
        <f t="shared" si="6"/>
        <v>0</v>
      </c>
      <c r="S18" s="10"/>
      <c r="T18" s="9">
        <f t="shared" si="7"/>
        <v>0</v>
      </c>
      <c r="U18" s="11"/>
      <c r="V18" s="9">
        <f t="shared" si="8"/>
        <v>0</v>
      </c>
      <c r="W18" s="11"/>
      <c r="X18" s="9">
        <f t="shared" si="9"/>
        <v>0</v>
      </c>
      <c r="Y18" s="10"/>
      <c r="Z18" s="9">
        <f t="shared" si="10"/>
        <v>0</v>
      </c>
      <c r="AA18" s="11"/>
      <c r="AB18" s="9">
        <f t="shared" si="11"/>
        <v>0</v>
      </c>
      <c r="AC18" s="11"/>
      <c r="AD18" s="9">
        <f t="shared" si="12"/>
        <v>0</v>
      </c>
      <c r="AE18" s="11"/>
      <c r="AF18" s="9">
        <f t="shared" si="13"/>
        <v>0</v>
      </c>
      <c r="AG18" s="11"/>
      <c r="AH18" s="9">
        <f t="shared" si="18"/>
        <v>0</v>
      </c>
      <c r="AI18" s="11"/>
      <c r="AJ18" s="9">
        <f t="shared" si="14"/>
        <v>0</v>
      </c>
      <c r="AK18" s="11"/>
      <c r="AL18" s="9">
        <f t="shared" si="15"/>
        <v>0</v>
      </c>
      <c r="AM18" s="10"/>
      <c r="AN18" s="12">
        <f t="shared" si="16"/>
        <v>0</v>
      </c>
      <c r="AO18" s="13">
        <f t="shared" si="17"/>
        <v>0</v>
      </c>
    </row>
    <row r="19" spans="1:41" hidden="1" x14ac:dyDescent="0.25">
      <c r="A19" s="14" t="s">
        <v>11</v>
      </c>
      <c r="B19" s="15" t="s">
        <v>32</v>
      </c>
      <c r="C19" s="45" t="s">
        <v>31</v>
      </c>
      <c r="D19" s="56">
        <v>5.82</v>
      </c>
      <c r="E19" s="70">
        <v>0</v>
      </c>
      <c r="F19" s="9">
        <f t="shared" si="0"/>
        <v>0</v>
      </c>
      <c r="G19" s="69">
        <v>0</v>
      </c>
      <c r="H19" s="9">
        <f t="shared" si="1"/>
        <v>0</v>
      </c>
      <c r="I19" s="10"/>
      <c r="J19" s="9">
        <f t="shared" si="2"/>
        <v>0</v>
      </c>
      <c r="K19" s="11"/>
      <c r="L19" s="9">
        <f t="shared" si="3"/>
        <v>0</v>
      </c>
      <c r="M19" s="10"/>
      <c r="N19" s="9">
        <f t="shared" si="4"/>
        <v>0</v>
      </c>
      <c r="O19" s="10"/>
      <c r="P19" s="9">
        <f t="shared" si="5"/>
        <v>0</v>
      </c>
      <c r="Q19" s="10"/>
      <c r="R19" s="9">
        <f t="shared" si="6"/>
        <v>0</v>
      </c>
      <c r="S19" s="10"/>
      <c r="T19" s="9">
        <f t="shared" si="7"/>
        <v>0</v>
      </c>
      <c r="U19" s="11"/>
      <c r="V19" s="9">
        <f t="shared" si="8"/>
        <v>0</v>
      </c>
      <c r="W19" s="11"/>
      <c r="X19" s="9">
        <f t="shared" si="9"/>
        <v>0</v>
      </c>
      <c r="Y19" s="10"/>
      <c r="Z19" s="9">
        <f t="shared" si="10"/>
        <v>0</v>
      </c>
      <c r="AA19" s="11"/>
      <c r="AB19" s="9">
        <f t="shared" si="11"/>
        <v>0</v>
      </c>
      <c r="AC19" s="11"/>
      <c r="AD19" s="9">
        <f t="shared" si="12"/>
        <v>0</v>
      </c>
      <c r="AE19" s="11"/>
      <c r="AF19" s="9">
        <f t="shared" si="13"/>
        <v>0</v>
      </c>
      <c r="AG19" s="11"/>
      <c r="AH19" s="9">
        <f t="shared" si="18"/>
        <v>0</v>
      </c>
      <c r="AI19" s="11"/>
      <c r="AJ19" s="9">
        <f t="shared" si="14"/>
        <v>0</v>
      </c>
      <c r="AK19" s="11"/>
      <c r="AL19" s="9">
        <f t="shared" si="15"/>
        <v>0</v>
      </c>
      <c r="AM19" s="10"/>
      <c r="AN19" s="12">
        <f t="shared" si="16"/>
        <v>0</v>
      </c>
      <c r="AO19" s="13">
        <f t="shared" si="17"/>
        <v>0</v>
      </c>
    </row>
    <row r="20" spans="1:41" hidden="1" x14ac:dyDescent="0.25">
      <c r="A20" s="14" t="s">
        <v>11</v>
      </c>
      <c r="B20" s="15" t="s">
        <v>33</v>
      </c>
      <c r="C20" s="45" t="s">
        <v>34</v>
      </c>
      <c r="D20" s="56">
        <v>5.39</v>
      </c>
      <c r="E20" s="70">
        <v>0</v>
      </c>
      <c r="F20" s="9">
        <f t="shared" si="0"/>
        <v>0</v>
      </c>
      <c r="G20" s="69">
        <v>0</v>
      </c>
      <c r="H20" s="9">
        <f t="shared" si="1"/>
        <v>0</v>
      </c>
      <c r="I20" s="10"/>
      <c r="J20" s="9">
        <f t="shared" si="2"/>
        <v>0</v>
      </c>
      <c r="K20" s="11"/>
      <c r="L20" s="9">
        <f t="shared" si="3"/>
        <v>0</v>
      </c>
      <c r="M20" s="10"/>
      <c r="N20" s="9">
        <f t="shared" si="4"/>
        <v>0</v>
      </c>
      <c r="O20" s="10"/>
      <c r="P20" s="9">
        <f t="shared" si="5"/>
        <v>0</v>
      </c>
      <c r="Q20" s="10"/>
      <c r="R20" s="9">
        <f t="shared" si="6"/>
        <v>0</v>
      </c>
      <c r="S20" s="10"/>
      <c r="T20" s="9">
        <f t="shared" si="7"/>
        <v>0</v>
      </c>
      <c r="U20" s="11"/>
      <c r="V20" s="9">
        <f t="shared" si="8"/>
        <v>0</v>
      </c>
      <c r="W20" s="11"/>
      <c r="X20" s="9">
        <f t="shared" si="9"/>
        <v>0</v>
      </c>
      <c r="Y20" s="10"/>
      <c r="Z20" s="9">
        <f t="shared" si="10"/>
        <v>0</v>
      </c>
      <c r="AA20" s="11"/>
      <c r="AB20" s="9">
        <f t="shared" si="11"/>
        <v>0</v>
      </c>
      <c r="AC20" s="11"/>
      <c r="AD20" s="9">
        <f t="shared" si="12"/>
        <v>0</v>
      </c>
      <c r="AE20" s="11"/>
      <c r="AF20" s="9">
        <f t="shared" si="13"/>
        <v>0</v>
      </c>
      <c r="AG20" s="11"/>
      <c r="AH20" s="9">
        <f t="shared" si="18"/>
        <v>0</v>
      </c>
      <c r="AI20" s="11"/>
      <c r="AJ20" s="9">
        <f t="shared" si="14"/>
        <v>0</v>
      </c>
      <c r="AK20" s="11"/>
      <c r="AL20" s="9">
        <f t="shared" si="15"/>
        <v>0</v>
      </c>
      <c r="AM20" s="10"/>
      <c r="AN20" s="12">
        <f t="shared" si="16"/>
        <v>0</v>
      </c>
      <c r="AO20" s="13">
        <f t="shared" si="17"/>
        <v>0</v>
      </c>
    </row>
    <row r="21" spans="1:41" hidden="1" x14ac:dyDescent="0.25">
      <c r="A21" s="14" t="s">
        <v>11</v>
      </c>
      <c r="B21" s="15" t="s">
        <v>35</v>
      </c>
      <c r="C21" s="42" t="s">
        <v>15</v>
      </c>
      <c r="D21" s="56">
        <v>22.8</v>
      </c>
      <c r="E21" s="70">
        <v>0</v>
      </c>
      <c r="F21" s="9">
        <f t="shared" si="0"/>
        <v>0</v>
      </c>
      <c r="G21" s="69">
        <v>0</v>
      </c>
      <c r="H21" s="9">
        <f t="shared" si="1"/>
        <v>0</v>
      </c>
      <c r="I21" s="10"/>
      <c r="J21" s="9">
        <f t="shared" si="2"/>
        <v>0</v>
      </c>
      <c r="K21" s="11"/>
      <c r="L21" s="9">
        <f t="shared" si="3"/>
        <v>0</v>
      </c>
      <c r="M21" s="10"/>
      <c r="N21" s="9">
        <f t="shared" si="4"/>
        <v>0</v>
      </c>
      <c r="O21" s="10"/>
      <c r="P21" s="9">
        <f t="shared" si="5"/>
        <v>0</v>
      </c>
      <c r="Q21" s="10"/>
      <c r="R21" s="9">
        <f t="shared" si="6"/>
        <v>0</v>
      </c>
      <c r="S21" s="10"/>
      <c r="T21" s="9">
        <f t="shared" si="7"/>
        <v>0</v>
      </c>
      <c r="U21" s="11"/>
      <c r="V21" s="9">
        <f t="shared" si="8"/>
        <v>0</v>
      </c>
      <c r="W21" s="11"/>
      <c r="X21" s="9">
        <f t="shared" si="9"/>
        <v>0</v>
      </c>
      <c r="Y21" s="10"/>
      <c r="Z21" s="9">
        <f t="shared" si="10"/>
        <v>0</v>
      </c>
      <c r="AA21" s="11"/>
      <c r="AB21" s="9">
        <f t="shared" si="11"/>
        <v>0</v>
      </c>
      <c r="AC21" s="11"/>
      <c r="AD21" s="9">
        <f t="shared" si="12"/>
        <v>0</v>
      </c>
      <c r="AE21" s="11"/>
      <c r="AF21" s="9">
        <f t="shared" si="13"/>
        <v>0</v>
      </c>
      <c r="AG21" s="11"/>
      <c r="AH21" s="9">
        <f t="shared" si="18"/>
        <v>0</v>
      </c>
      <c r="AI21" s="11"/>
      <c r="AJ21" s="9">
        <f t="shared" si="14"/>
        <v>0</v>
      </c>
      <c r="AK21" s="11"/>
      <c r="AL21" s="9">
        <f t="shared" si="15"/>
        <v>0</v>
      </c>
      <c r="AM21" s="10"/>
      <c r="AN21" s="12">
        <f t="shared" si="16"/>
        <v>0</v>
      </c>
      <c r="AO21" s="13">
        <f t="shared" si="17"/>
        <v>0</v>
      </c>
    </row>
    <row r="22" spans="1:41" hidden="1" x14ac:dyDescent="0.25">
      <c r="A22" s="14" t="s">
        <v>11</v>
      </c>
      <c r="B22" s="15" t="s">
        <v>36</v>
      </c>
      <c r="C22" s="42" t="s">
        <v>15</v>
      </c>
      <c r="D22" s="56">
        <v>2.3199999999999998</v>
      </c>
      <c r="E22" s="70">
        <v>0</v>
      </c>
      <c r="F22" s="9">
        <f t="shared" si="0"/>
        <v>0</v>
      </c>
      <c r="G22" s="69">
        <v>0</v>
      </c>
      <c r="H22" s="9">
        <f t="shared" si="1"/>
        <v>0</v>
      </c>
      <c r="I22" s="10"/>
      <c r="J22" s="9">
        <f t="shared" si="2"/>
        <v>0</v>
      </c>
      <c r="K22" s="11"/>
      <c r="L22" s="9">
        <f t="shared" si="3"/>
        <v>0</v>
      </c>
      <c r="M22" s="100">
        <v>100</v>
      </c>
      <c r="N22" s="9">
        <f t="shared" si="4"/>
        <v>269.11999999999995</v>
      </c>
      <c r="O22" s="10"/>
      <c r="P22" s="9">
        <f t="shared" si="5"/>
        <v>0</v>
      </c>
      <c r="Q22" s="10"/>
      <c r="R22" s="9">
        <f t="shared" si="6"/>
        <v>0</v>
      </c>
      <c r="S22" s="10"/>
      <c r="T22" s="9">
        <f t="shared" si="7"/>
        <v>0</v>
      </c>
      <c r="U22" s="11"/>
      <c r="V22" s="9">
        <f t="shared" si="8"/>
        <v>0</v>
      </c>
      <c r="W22" s="11"/>
      <c r="X22" s="9">
        <f t="shared" si="9"/>
        <v>0</v>
      </c>
      <c r="Y22" s="10"/>
      <c r="Z22" s="9">
        <f t="shared" si="10"/>
        <v>0</v>
      </c>
      <c r="AA22" s="11"/>
      <c r="AB22" s="9">
        <f t="shared" si="11"/>
        <v>0</v>
      </c>
      <c r="AC22" s="11"/>
      <c r="AD22" s="9">
        <f t="shared" si="12"/>
        <v>0</v>
      </c>
      <c r="AE22" s="11">
        <v>19</v>
      </c>
      <c r="AF22" s="9">
        <f t="shared" si="13"/>
        <v>51.132799999999996</v>
      </c>
      <c r="AG22" s="11"/>
      <c r="AH22" s="9">
        <f t="shared" si="18"/>
        <v>0</v>
      </c>
      <c r="AI22" s="11"/>
      <c r="AJ22" s="9">
        <f t="shared" si="14"/>
        <v>0</v>
      </c>
      <c r="AK22" s="11"/>
      <c r="AL22" s="9">
        <f t="shared" si="15"/>
        <v>0</v>
      </c>
      <c r="AM22" s="10"/>
      <c r="AN22" s="12">
        <f t="shared" si="16"/>
        <v>0</v>
      </c>
      <c r="AO22" s="13">
        <f t="shared" si="17"/>
        <v>320.25279999999992</v>
      </c>
    </row>
    <row r="23" spans="1:41" hidden="1" x14ac:dyDescent="0.25">
      <c r="A23" s="14" t="s">
        <v>11</v>
      </c>
      <c r="B23" s="15" t="s">
        <v>37</v>
      </c>
      <c r="C23" s="42" t="s">
        <v>38</v>
      </c>
      <c r="D23" s="56">
        <v>11.29</v>
      </c>
      <c r="E23" s="70">
        <v>2</v>
      </c>
      <c r="F23" s="9">
        <f t="shared" si="0"/>
        <v>22.58</v>
      </c>
      <c r="G23" s="69">
        <v>0</v>
      </c>
      <c r="H23" s="9">
        <f t="shared" si="1"/>
        <v>0</v>
      </c>
      <c r="I23" s="10"/>
      <c r="J23" s="9">
        <f t="shared" si="2"/>
        <v>0</v>
      </c>
      <c r="K23" s="11"/>
      <c r="L23" s="9">
        <f t="shared" si="3"/>
        <v>0</v>
      </c>
      <c r="M23" s="10"/>
      <c r="N23" s="9">
        <f t="shared" si="4"/>
        <v>0</v>
      </c>
      <c r="O23" s="10"/>
      <c r="P23" s="9">
        <f t="shared" si="5"/>
        <v>0</v>
      </c>
      <c r="Q23" s="10"/>
      <c r="R23" s="9">
        <f t="shared" si="6"/>
        <v>0</v>
      </c>
      <c r="S23" s="10"/>
      <c r="T23" s="9">
        <f t="shared" si="7"/>
        <v>0</v>
      </c>
      <c r="U23" s="11"/>
      <c r="V23" s="9">
        <f t="shared" si="8"/>
        <v>0</v>
      </c>
      <c r="W23" s="11"/>
      <c r="X23" s="9">
        <f t="shared" si="9"/>
        <v>0</v>
      </c>
      <c r="Y23" s="10"/>
      <c r="Z23" s="9">
        <f t="shared" si="10"/>
        <v>0</v>
      </c>
      <c r="AA23" s="11"/>
      <c r="AB23" s="9">
        <f t="shared" si="11"/>
        <v>0</v>
      </c>
      <c r="AC23" s="11"/>
      <c r="AD23" s="9">
        <f t="shared" si="12"/>
        <v>0</v>
      </c>
      <c r="AE23" s="11"/>
      <c r="AF23" s="9">
        <f t="shared" si="13"/>
        <v>0</v>
      </c>
      <c r="AG23" s="11"/>
      <c r="AH23" s="9">
        <f t="shared" si="18"/>
        <v>0</v>
      </c>
      <c r="AI23" s="11"/>
      <c r="AJ23" s="9">
        <f t="shared" si="14"/>
        <v>0</v>
      </c>
      <c r="AK23" s="11"/>
      <c r="AL23" s="9">
        <f t="shared" si="15"/>
        <v>0</v>
      </c>
      <c r="AM23" s="10"/>
      <c r="AN23" s="12">
        <f t="shared" si="16"/>
        <v>0</v>
      </c>
      <c r="AO23" s="13">
        <f t="shared" si="17"/>
        <v>22.58</v>
      </c>
    </row>
    <row r="24" spans="1:41" hidden="1" x14ac:dyDescent="0.25">
      <c r="A24" s="14" t="s">
        <v>11</v>
      </c>
      <c r="B24" s="15" t="s">
        <v>39</v>
      </c>
      <c r="C24" s="44" t="s">
        <v>40</v>
      </c>
      <c r="D24" s="56">
        <v>6.8</v>
      </c>
      <c r="E24" s="70">
        <v>0</v>
      </c>
      <c r="F24" s="9">
        <f t="shared" si="0"/>
        <v>0</v>
      </c>
      <c r="G24" s="69">
        <v>0</v>
      </c>
      <c r="H24" s="9">
        <f t="shared" si="1"/>
        <v>0</v>
      </c>
      <c r="I24" s="10"/>
      <c r="J24" s="9">
        <f t="shared" si="2"/>
        <v>0</v>
      </c>
      <c r="K24" s="11"/>
      <c r="L24" s="9">
        <f t="shared" si="3"/>
        <v>0</v>
      </c>
      <c r="M24" s="10"/>
      <c r="N24" s="9">
        <f t="shared" si="4"/>
        <v>0</v>
      </c>
      <c r="O24" s="10"/>
      <c r="P24" s="9">
        <f t="shared" si="5"/>
        <v>0</v>
      </c>
      <c r="Q24" s="10"/>
      <c r="R24" s="9">
        <f t="shared" si="6"/>
        <v>0</v>
      </c>
      <c r="S24" s="10"/>
      <c r="T24" s="9">
        <f t="shared" si="7"/>
        <v>0</v>
      </c>
      <c r="U24" s="11"/>
      <c r="V24" s="9">
        <f t="shared" si="8"/>
        <v>0</v>
      </c>
      <c r="W24" s="11"/>
      <c r="X24" s="9">
        <f t="shared" si="9"/>
        <v>0</v>
      </c>
      <c r="Y24" s="10"/>
      <c r="Z24" s="9">
        <f t="shared" si="10"/>
        <v>0</v>
      </c>
      <c r="AA24" s="11"/>
      <c r="AB24" s="9">
        <f t="shared" si="11"/>
        <v>0</v>
      </c>
      <c r="AC24" s="11"/>
      <c r="AD24" s="9">
        <f t="shared" si="12"/>
        <v>0</v>
      </c>
      <c r="AE24" s="11"/>
      <c r="AF24" s="9">
        <f t="shared" si="13"/>
        <v>0</v>
      </c>
      <c r="AG24" s="11"/>
      <c r="AH24" s="9">
        <f t="shared" si="18"/>
        <v>0</v>
      </c>
      <c r="AI24" s="11"/>
      <c r="AJ24" s="9">
        <f t="shared" si="14"/>
        <v>0</v>
      </c>
      <c r="AK24" s="11"/>
      <c r="AL24" s="9">
        <f t="shared" si="15"/>
        <v>0</v>
      </c>
      <c r="AM24" s="10"/>
      <c r="AN24" s="12">
        <f t="shared" si="16"/>
        <v>0</v>
      </c>
      <c r="AO24" s="13">
        <f t="shared" si="17"/>
        <v>0</v>
      </c>
    </row>
    <row r="25" spans="1:41" hidden="1" x14ac:dyDescent="0.25">
      <c r="A25" s="14" t="s">
        <v>11</v>
      </c>
      <c r="B25" s="15" t="s">
        <v>41</v>
      </c>
      <c r="C25" s="44" t="s">
        <v>40</v>
      </c>
      <c r="D25" s="56">
        <v>10.87</v>
      </c>
      <c r="E25" s="70">
        <v>1</v>
      </c>
      <c r="F25" s="9">
        <f t="shared" si="0"/>
        <v>10.87</v>
      </c>
      <c r="G25" s="69">
        <v>0</v>
      </c>
      <c r="H25" s="9">
        <f t="shared" si="1"/>
        <v>0</v>
      </c>
      <c r="I25" s="10"/>
      <c r="J25" s="9">
        <f t="shared" si="2"/>
        <v>0</v>
      </c>
      <c r="K25" s="11"/>
      <c r="L25" s="9">
        <f t="shared" si="3"/>
        <v>0</v>
      </c>
      <c r="M25" s="10"/>
      <c r="N25" s="9">
        <f t="shared" si="4"/>
        <v>0</v>
      </c>
      <c r="O25" s="10"/>
      <c r="P25" s="9">
        <f t="shared" si="5"/>
        <v>0</v>
      </c>
      <c r="Q25" s="10"/>
      <c r="R25" s="9">
        <f t="shared" si="6"/>
        <v>0</v>
      </c>
      <c r="S25" s="10"/>
      <c r="T25" s="9">
        <f t="shared" si="7"/>
        <v>0</v>
      </c>
      <c r="U25" s="11"/>
      <c r="V25" s="9">
        <f t="shared" si="8"/>
        <v>0</v>
      </c>
      <c r="W25" s="11"/>
      <c r="X25" s="9">
        <f t="shared" si="9"/>
        <v>0</v>
      </c>
      <c r="Y25" s="10"/>
      <c r="Z25" s="9">
        <f t="shared" si="10"/>
        <v>0</v>
      </c>
      <c r="AA25" s="11"/>
      <c r="AB25" s="9">
        <f t="shared" si="11"/>
        <v>0</v>
      </c>
      <c r="AC25" s="11"/>
      <c r="AD25" s="9">
        <f t="shared" si="12"/>
        <v>0</v>
      </c>
      <c r="AE25" s="11"/>
      <c r="AF25" s="9">
        <f t="shared" si="13"/>
        <v>0</v>
      </c>
      <c r="AG25" s="11"/>
      <c r="AH25" s="9">
        <f t="shared" si="18"/>
        <v>0</v>
      </c>
      <c r="AI25" s="11"/>
      <c r="AJ25" s="9">
        <f t="shared" si="14"/>
        <v>0</v>
      </c>
      <c r="AK25" s="11"/>
      <c r="AL25" s="9">
        <f t="shared" si="15"/>
        <v>0</v>
      </c>
      <c r="AM25" s="10"/>
      <c r="AN25" s="12">
        <f t="shared" si="16"/>
        <v>0</v>
      </c>
      <c r="AO25" s="13">
        <f t="shared" si="17"/>
        <v>10.87</v>
      </c>
    </row>
    <row r="26" spans="1:41" hidden="1" x14ac:dyDescent="0.25">
      <c r="A26" s="14" t="s">
        <v>11</v>
      </c>
      <c r="B26" s="21" t="s">
        <v>494</v>
      </c>
      <c r="C26" s="46" t="s">
        <v>15</v>
      </c>
      <c r="D26" s="38">
        <v>83.5</v>
      </c>
      <c r="E26" s="70">
        <v>0</v>
      </c>
      <c r="F26" s="9">
        <f t="shared" si="0"/>
        <v>0</v>
      </c>
      <c r="G26" s="69">
        <v>0</v>
      </c>
      <c r="H26" s="9">
        <f t="shared" si="1"/>
        <v>0</v>
      </c>
      <c r="I26" s="10"/>
      <c r="J26" s="9">
        <f t="shared" si="2"/>
        <v>0</v>
      </c>
      <c r="K26" s="11"/>
      <c r="L26" s="9">
        <f t="shared" si="3"/>
        <v>0</v>
      </c>
      <c r="M26" s="10"/>
      <c r="N26" s="9">
        <f t="shared" si="4"/>
        <v>0</v>
      </c>
      <c r="O26" s="10"/>
      <c r="P26" s="9">
        <f t="shared" si="5"/>
        <v>0</v>
      </c>
      <c r="Q26" s="10"/>
      <c r="R26" s="9">
        <f t="shared" si="6"/>
        <v>0</v>
      </c>
      <c r="S26" s="10"/>
      <c r="T26" s="9">
        <f t="shared" si="7"/>
        <v>0</v>
      </c>
      <c r="U26" s="11"/>
      <c r="V26" s="9">
        <f t="shared" si="8"/>
        <v>0</v>
      </c>
      <c r="W26" s="11"/>
      <c r="X26" s="9">
        <f t="shared" si="9"/>
        <v>0</v>
      </c>
      <c r="Y26" s="10"/>
      <c r="Z26" s="9">
        <f t="shared" si="10"/>
        <v>0</v>
      </c>
      <c r="AA26" s="11"/>
      <c r="AB26" s="9">
        <f t="shared" si="11"/>
        <v>0</v>
      </c>
      <c r="AC26" s="11"/>
      <c r="AD26" s="9">
        <f t="shared" si="12"/>
        <v>0</v>
      </c>
      <c r="AE26" s="11"/>
      <c r="AF26" s="9">
        <f t="shared" si="13"/>
        <v>0</v>
      </c>
      <c r="AG26" s="11"/>
      <c r="AH26" s="9">
        <f t="shared" si="18"/>
        <v>0</v>
      </c>
      <c r="AI26" s="11"/>
      <c r="AJ26" s="9">
        <f t="shared" si="14"/>
        <v>0</v>
      </c>
      <c r="AK26" s="11"/>
      <c r="AL26" s="9">
        <f t="shared" si="15"/>
        <v>0</v>
      </c>
      <c r="AM26" s="10"/>
      <c r="AN26" s="12">
        <f t="shared" si="16"/>
        <v>0</v>
      </c>
      <c r="AO26" s="13">
        <f t="shared" si="17"/>
        <v>0</v>
      </c>
    </row>
    <row r="27" spans="1:41" hidden="1" x14ac:dyDescent="0.25">
      <c r="A27" s="14" t="s">
        <v>11</v>
      </c>
      <c r="B27" s="15" t="s">
        <v>42</v>
      </c>
      <c r="C27" s="42" t="s">
        <v>15</v>
      </c>
      <c r="D27" s="56">
        <v>2.4300000000000002</v>
      </c>
      <c r="E27" s="70">
        <v>0</v>
      </c>
      <c r="F27" s="9">
        <f t="shared" si="0"/>
        <v>0</v>
      </c>
      <c r="G27" s="69">
        <v>0</v>
      </c>
      <c r="H27" s="9">
        <f t="shared" si="1"/>
        <v>0</v>
      </c>
      <c r="I27" s="10"/>
      <c r="J27" s="9">
        <f t="shared" si="2"/>
        <v>0</v>
      </c>
      <c r="K27" s="11"/>
      <c r="L27" s="9">
        <f t="shared" si="3"/>
        <v>0</v>
      </c>
      <c r="M27" s="10"/>
      <c r="N27" s="9">
        <f t="shared" si="4"/>
        <v>0</v>
      </c>
      <c r="O27" s="10"/>
      <c r="P27" s="9">
        <f t="shared" si="5"/>
        <v>0</v>
      </c>
      <c r="Q27" s="10"/>
      <c r="R27" s="9">
        <f t="shared" si="6"/>
        <v>0</v>
      </c>
      <c r="S27" s="10"/>
      <c r="T27" s="9">
        <f t="shared" si="7"/>
        <v>0</v>
      </c>
      <c r="U27" s="11"/>
      <c r="V27" s="9">
        <f t="shared" si="8"/>
        <v>0</v>
      </c>
      <c r="W27" s="11"/>
      <c r="X27" s="9">
        <f t="shared" si="9"/>
        <v>0</v>
      </c>
      <c r="Y27" s="10"/>
      <c r="Z27" s="9">
        <f t="shared" si="10"/>
        <v>0</v>
      </c>
      <c r="AA27" s="11"/>
      <c r="AB27" s="9">
        <f t="shared" si="11"/>
        <v>0</v>
      </c>
      <c r="AC27" s="11"/>
      <c r="AD27" s="9">
        <f t="shared" si="12"/>
        <v>0</v>
      </c>
      <c r="AE27" s="11"/>
      <c r="AF27" s="9">
        <f t="shared" si="13"/>
        <v>0</v>
      </c>
      <c r="AG27" s="11"/>
      <c r="AH27" s="9">
        <f t="shared" si="18"/>
        <v>0</v>
      </c>
      <c r="AI27" s="11"/>
      <c r="AJ27" s="9">
        <f t="shared" si="14"/>
        <v>0</v>
      </c>
      <c r="AK27" s="11"/>
      <c r="AL27" s="9">
        <f t="shared" si="15"/>
        <v>0</v>
      </c>
      <c r="AM27" s="10"/>
      <c r="AN27" s="12">
        <f t="shared" si="16"/>
        <v>0</v>
      </c>
      <c r="AO27" s="13">
        <f t="shared" si="17"/>
        <v>0</v>
      </c>
    </row>
    <row r="28" spans="1:41" hidden="1" x14ac:dyDescent="0.25">
      <c r="A28" s="14" t="s">
        <v>11</v>
      </c>
      <c r="B28" s="15" t="s">
        <v>43</v>
      </c>
      <c r="C28" s="42" t="s">
        <v>15</v>
      </c>
      <c r="D28" s="56">
        <v>2.81</v>
      </c>
      <c r="E28" s="70">
        <v>0</v>
      </c>
      <c r="F28" s="9">
        <f t="shared" si="0"/>
        <v>0</v>
      </c>
      <c r="G28" s="69">
        <v>0</v>
      </c>
      <c r="H28" s="9">
        <f t="shared" si="1"/>
        <v>0</v>
      </c>
      <c r="I28" s="10"/>
      <c r="J28" s="9">
        <f t="shared" si="2"/>
        <v>0</v>
      </c>
      <c r="K28" s="11"/>
      <c r="L28" s="9">
        <f t="shared" si="3"/>
        <v>0</v>
      </c>
      <c r="M28" s="10"/>
      <c r="N28" s="9">
        <f t="shared" si="4"/>
        <v>0</v>
      </c>
      <c r="O28" s="10"/>
      <c r="P28" s="9">
        <f t="shared" si="5"/>
        <v>0</v>
      </c>
      <c r="Q28" s="10"/>
      <c r="R28" s="9">
        <f t="shared" si="6"/>
        <v>0</v>
      </c>
      <c r="S28" s="10"/>
      <c r="T28" s="9">
        <f t="shared" si="7"/>
        <v>0</v>
      </c>
      <c r="U28" s="11"/>
      <c r="V28" s="9">
        <f t="shared" si="8"/>
        <v>0</v>
      </c>
      <c r="W28" s="11"/>
      <c r="X28" s="9">
        <f t="shared" si="9"/>
        <v>0</v>
      </c>
      <c r="Y28" s="10"/>
      <c r="Z28" s="9">
        <f t="shared" si="10"/>
        <v>0</v>
      </c>
      <c r="AA28" s="11"/>
      <c r="AB28" s="9">
        <f t="shared" si="11"/>
        <v>0</v>
      </c>
      <c r="AC28" s="11"/>
      <c r="AD28" s="9">
        <f t="shared" si="12"/>
        <v>0</v>
      </c>
      <c r="AE28" s="11"/>
      <c r="AF28" s="9">
        <f t="shared" si="13"/>
        <v>0</v>
      </c>
      <c r="AG28" s="11"/>
      <c r="AH28" s="9">
        <f t="shared" si="18"/>
        <v>0</v>
      </c>
      <c r="AI28" s="11"/>
      <c r="AJ28" s="9">
        <f t="shared" si="14"/>
        <v>0</v>
      </c>
      <c r="AK28" s="11"/>
      <c r="AL28" s="9">
        <f t="shared" si="15"/>
        <v>0</v>
      </c>
      <c r="AM28" s="10"/>
      <c r="AN28" s="12">
        <f t="shared" si="16"/>
        <v>0</v>
      </c>
      <c r="AO28" s="13">
        <f t="shared" si="17"/>
        <v>0</v>
      </c>
    </row>
    <row r="29" spans="1:41" hidden="1" x14ac:dyDescent="0.25">
      <c r="A29" s="14" t="s">
        <v>11</v>
      </c>
      <c r="B29" s="15" t="s">
        <v>44</v>
      </c>
      <c r="C29" s="42" t="s">
        <v>15</v>
      </c>
      <c r="D29" s="56">
        <v>8.81</v>
      </c>
      <c r="E29" s="70">
        <v>0</v>
      </c>
      <c r="F29" s="9">
        <f t="shared" si="0"/>
        <v>0</v>
      </c>
      <c r="G29" s="69">
        <v>0</v>
      </c>
      <c r="H29" s="9">
        <f t="shared" si="1"/>
        <v>0</v>
      </c>
      <c r="I29" s="10"/>
      <c r="J29" s="9">
        <f t="shared" si="2"/>
        <v>0</v>
      </c>
      <c r="K29" s="11"/>
      <c r="L29" s="9">
        <f t="shared" si="3"/>
        <v>0</v>
      </c>
      <c r="M29" s="10"/>
      <c r="N29" s="9">
        <f t="shared" si="4"/>
        <v>0</v>
      </c>
      <c r="O29" s="10"/>
      <c r="P29" s="9">
        <f t="shared" si="5"/>
        <v>0</v>
      </c>
      <c r="Q29" s="10"/>
      <c r="R29" s="9">
        <f t="shared" si="6"/>
        <v>0</v>
      </c>
      <c r="S29" s="10"/>
      <c r="T29" s="9">
        <f t="shared" si="7"/>
        <v>0</v>
      </c>
      <c r="U29" s="11"/>
      <c r="V29" s="9">
        <f t="shared" si="8"/>
        <v>0</v>
      </c>
      <c r="W29" s="11"/>
      <c r="X29" s="9">
        <f t="shared" si="9"/>
        <v>0</v>
      </c>
      <c r="Y29" s="10"/>
      <c r="Z29" s="9">
        <f t="shared" si="10"/>
        <v>0</v>
      </c>
      <c r="AA29" s="11"/>
      <c r="AB29" s="9">
        <f t="shared" si="11"/>
        <v>0</v>
      </c>
      <c r="AC29" s="11"/>
      <c r="AD29" s="9">
        <f t="shared" si="12"/>
        <v>0</v>
      </c>
      <c r="AE29" s="11"/>
      <c r="AF29" s="9">
        <f t="shared" si="13"/>
        <v>0</v>
      </c>
      <c r="AG29" s="11"/>
      <c r="AH29" s="9">
        <f t="shared" si="18"/>
        <v>0</v>
      </c>
      <c r="AI29" s="11"/>
      <c r="AJ29" s="9">
        <f t="shared" si="14"/>
        <v>0</v>
      </c>
      <c r="AK29" s="11"/>
      <c r="AL29" s="9">
        <f t="shared" si="15"/>
        <v>0</v>
      </c>
      <c r="AM29" s="10"/>
      <c r="AN29" s="12">
        <f t="shared" si="16"/>
        <v>0</v>
      </c>
      <c r="AO29" s="13">
        <f t="shared" si="17"/>
        <v>0</v>
      </c>
    </row>
    <row r="30" spans="1:41" hidden="1" x14ac:dyDescent="0.25">
      <c r="A30" s="14" t="s">
        <v>11</v>
      </c>
      <c r="B30" s="15" t="s">
        <v>45</v>
      </c>
      <c r="C30" s="42" t="s">
        <v>15</v>
      </c>
      <c r="D30" s="56">
        <v>60.83</v>
      </c>
      <c r="E30" s="70">
        <v>0</v>
      </c>
      <c r="F30" s="9">
        <f t="shared" si="0"/>
        <v>0</v>
      </c>
      <c r="G30" s="69">
        <v>0</v>
      </c>
      <c r="H30" s="9">
        <f t="shared" si="1"/>
        <v>0</v>
      </c>
      <c r="I30" s="10"/>
      <c r="J30" s="9">
        <f t="shared" si="2"/>
        <v>0</v>
      </c>
      <c r="K30" s="11"/>
      <c r="L30" s="9">
        <f t="shared" si="3"/>
        <v>0</v>
      </c>
      <c r="M30" s="10"/>
      <c r="N30" s="9">
        <f t="shared" si="4"/>
        <v>0</v>
      </c>
      <c r="O30" s="10"/>
      <c r="P30" s="9">
        <f t="shared" si="5"/>
        <v>0</v>
      </c>
      <c r="Q30" s="10"/>
      <c r="R30" s="9">
        <f t="shared" si="6"/>
        <v>0</v>
      </c>
      <c r="S30" s="10"/>
      <c r="T30" s="9">
        <f t="shared" si="7"/>
        <v>0</v>
      </c>
      <c r="U30" s="11"/>
      <c r="V30" s="9">
        <f t="shared" si="8"/>
        <v>0</v>
      </c>
      <c r="W30" s="11"/>
      <c r="X30" s="9">
        <f t="shared" si="9"/>
        <v>0</v>
      </c>
      <c r="Y30" s="10"/>
      <c r="Z30" s="9">
        <f t="shared" si="10"/>
        <v>0</v>
      </c>
      <c r="AA30" s="11"/>
      <c r="AB30" s="9">
        <f t="shared" si="11"/>
        <v>0</v>
      </c>
      <c r="AC30" s="11"/>
      <c r="AD30" s="9">
        <f t="shared" si="12"/>
        <v>0</v>
      </c>
      <c r="AE30" s="11"/>
      <c r="AF30" s="9">
        <f t="shared" si="13"/>
        <v>0</v>
      </c>
      <c r="AG30" s="11"/>
      <c r="AH30" s="9">
        <f t="shared" si="18"/>
        <v>0</v>
      </c>
      <c r="AI30" s="11"/>
      <c r="AJ30" s="9">
        <f t="shared" si="14"/>
        <v>0</v>
      </c>
      <c r="AK30" s="11"/>
      <c r="AL30" s="9">
        <f t="shared" si="15"/>
        <v>0</v>
      </c>
      <c r="AM30" s="10"/>
      <c r="AN30" s="12">
        <f t="shared" si="16"/>
        <v>0</v>
      </c>
      <c r="AO30" s="13">
        <f t="shared" si="17"/>
        <v>0</v>
      </c>
    </row>
    <row r="31" spans="1:41" hidden="1" x14ac:dyDescent="0.25">
      <c r="A31" s="14" t="s">
        <v>11</v>
      </c>
      <c r="B31" s="15" t="s">
        <v>46</v>
      </c>
      <c r="C31" s="42" t="s">
        <v>15</v>
      </c>
      <c r="D31" s="56">
        <v>104.35</v>
      </c>
      <c r="E31" s="70">
        <v>0</v>
      </c>
      <c r="F31" s="9">
        <f t="shared" si="0"/>
        <v>0</v>
      </c>
      <c r="G31" s="69">
        <v>0</v>
      </c>
      <c r="H31" s="9">
        <f t="shared" si="1"/>
        <v>0</v>
      </c>
      <c r="I31" s="10"/>
      <c r="J31" s="9">
        <f t="shared" si="2"/>
        <v>0</v>
      </c>
      <c r="K31" s="11"/>
      <c r="L31" s="9">
        <f t="shared" si="3"/>
        <v>0</v>
      </c>
      <c r="M31" s="10"/>
      <c r="N31" s="9">
        <f t="shared" si="4"/>
        <v>0</v>
      </c>
      <c r="O31" s="10"/>
      <c r="P31" s="9">
        <f t="shared" si="5"/>
        <v>0</v>
      </c>
      <c r="Q31" s="10"/>
      <c r="R31" s="9">
        <f t="shared" si="6"/>
        <v>0</v>
      </c>
      <c r="S31" s="10"/>
      <c r="T31" s="9">
        <f t="shared" si="7"/>
        <v>0</v>
      </c>
      <c r="U31" s="11"/>
      <c r="V31" s="9">
        <f t="shared" si="8"/>
        <v>0</v>
      </c>
      <c r="W31" s="11"/>
      <c r="X31" s="9">
        <f t="shared" si="9"/>
        <v>0</v>
      </c>
      <c r="Y31" s="10"/>
      <c r="Z31" s="9">
        <f t="shared" si="10"/>
        <v>0</v>
      </c>
      <c r="AA31" s="11"/>
      <c r="AB31" s="9">
        <f t="shared" si="11"/>
        <v>0</v>
      </c>
      <c r="AC31" s="11"/>
      <c r="AD31" s="9">
        <f t="shared" si="12"/>
        <v>0</v>
      </c>
      <c r="AE31" s="11"/>
      <c r="AF31" s="9">
        <f t="shared" si="13"/>
        <v>0</v>
      </c>
      <c r="AG31" s="11"/>
      <c r="AH31" s="9">
        <f t="shared" si="18"/>
        <v>0</v>
      </c>
      <c r="AI31" s="11"/>
      <c r="AJ31" s="9">
        <f t="shared" si="14"/>
        <v>0</v>
      </c>
      <c r="AK31" s="11"/>
      <c r="AL31" s="9">
        <f t="shared" si="15"/>
        <v>0</v>
      </c>
      <c r="AM31" s="10"/>
      <c r="AN31" s="12">
        <f t="shared" si="16"/>
        <v>0</v>
      </c>
      <c r="AO31" s="13">
        <f t="shared" si="17"/>
        <v>0</v>
      </c>
    </row>
    <row r="32" spans="1:41" hidden="1" x14ac:dyDescent="0.25">
      <c r="A32" s="14" t="s">
        <v>11</v>
      </c>
      <c r="B32" s="15" t="s">
        <v>47</v>
      </c>
      <c r="C32" s="42" t="s">
        <v>15</v>
      </c>
      <c r="D32" s="56">
        <v>82.84</v>
      </c>
      <c r="E32" s="70">
        <v>0</v>
      </c>
      <c r="F32" s="9">
        <f t="shared" si="0"/>
        <v>0</v>
      </c>
      <c r="G32" s="69">
        <v>0</v>
      </c>
      <c r="H32" s="9">
        <f t="shared" si="1"/>
        <v>0</v>
      </c>
      <c r="I32" s="10"/>
      <c r="J32" s="9">
        <f t="shared" si="2"/>
        <v>0</v>
      </c>
      <c r="K32" s="11"/>
      <c r="L32" s="9">
        <f t="shared" si="3"/>
        <v>0</v>
      </c>
      <c r="M32" s="100">
        <v>5</v>
      </c>
      <c r="N32" s="9">
        <f t="shared" si="4"/>
        <v>480.47200000000004</v>
      </c>
      <c r="O32" s="10"/>
      <c r="P32" s="9">
        <f t="shared" si="5"/>
        <v>0</v>
      </c>
      <c r="Q32" s="10"/>
      <c r="R32" s="9">
        <f t="shared" si="6"/>
        <v>0</v>
      </c>
      <c r="S32" s="10"/>
      <c r="T32" s="9">
        <f t="shared" si="7"/>
        <v>0</v>
      </c>
      <c r="U32" s="11"/>
      <c r="V32" s="9">
        <f t="shared" si="8"/>
        <v>0</v>
      </c>
      <c r="W32" s="11"/>
      <c r="X32" s="9">
        <f t="shared" si="9"/>
        <v>0</v>
      </c>
      <c r="Y32" s="10"/>
      <c r="Z32" s="9">
        <f t="shared" si="10"/>
        <v>0</v>
      </c>
      <c r="AA32" s="11"/>
      <c r="AB32" s="9">
        <f t="shared" si="11"/>
        <v>0</v>
      </c>
      <c r="AC32" s="11"/>
      <c r="AD32" s="9">
        <f t="shared" si="12"/>
        <v>0</v>
      </c>
      <c r="AE32" s="11"/>
      <c r="AF32" s="9">
        <f t="shared" si="13"/>
        <v>0</v>
      </c>
      <c r="AG32" s="11"/>
      <c r="AH32" s="9">
        <f t="shared" si="18"/>
        <v>0</v>
      </c>
      <c r="AI32" s="11"/>
      <c r="AJ32" s="9">
        <f t="shared" si="14"/>
        <v>0</v>
      </c>
      <c r="AK32" s="11"/>
      <c r="AL32" s="9">
        <f t="shared" si="15"/>
        <v>0</v>
      </c>
      <c r="AM32" s="10"/>
      <c r="AN32" s="12">
        <f t="shared" si="16"/>
        <v>0</v>
      </c>
      <c r="AO32" s="13">
        <f t="shared" si="17"/>
        <v>480.47200000000004</v>
      </c>
    </row>
    <row r="33" spans="1:41" hidden="1" x14ac:dyDescent="0.25">
      <c r="A33" s="14" t="s">
        <v>11</v>
      </c>
      <c r="B33" s="15" t="s">
        <v>447</v>
      </c>
      <c r="C33" s="42" t="s">
        <v>48</v>
      </c>
      <c r="D33" s="56">
        <v>28.65</v>
      </c>
      <c r="E33" s="70">
        <v>0</v>
      </c>
      <c r="F33" s="9">
        <f t="shared" si="0"/>
        <v>0</v>
      </c>
      <c r="G33" s="69">
        <v>0</v>
      </c>
      <c r="H33" s="9">
        <f t="shared" si="1"/>
        <v>0</v>
      </c>
      <c r="I33" s="10"/>
      <c r="J33" s="9">
        <f t="shared" si="2"/>
        <v>0</v>
      </c>
      <c r="K33" s="11"/>
      <c r="L33" s="9">
        <f t="shared" si="3"/>
        <v>0</v>
      </c>
      <c r="M33" s="10"/>
      <c r="N33" s="9">
        <f t="shared" si="4"/>
        <v>0</v>
      </c>
      <c r="O33" s="10"/>
      <c r="P33" s="9">
        <f t="shared" si="5"/>
        <v>0</v>
      </c>
      <c r="Q33" s="10"/>
      <c r="R33" s="9">
        <f t="shared" si="6"/>
        <v>0</v>
      </c>
      <c r="S33" s="10"/>
      <c r="T33" s="9">
        <f t="shared" si="7"/>
        <v>0</v>
      </c>
      <c r="U33" s="11"/>
      <c r="V33" s="9">
        <f t="shared" si="8"/>
        <v>0</v>
      </c>
      <c r="W33" s="11"/>
      <c r="X33" s="9">
        <f t="shared" si="9"/>
        <v>0</v>
      </c>
      <c r="Y33" s="10"/>
      <c r="Z33" s="9">
        <f t="shared" si="10"/>
        <v>0</v>
      </c>
      <c r="AA33" s="11"/>
      <c r="AB33" s="9">
        <f t="shared" si="11"/>
        <v>0</v>
      </c>
      <c r="AC33" s="11"/>
      <c r="AD33" s="9">
        <f t="shared" si="12"/>
        <v>0</v>
      </c>
      <c r="AE33" s="11"/>
      <c r="AF33" s="9">
        <f t="shared" si="13"/>
        <v>0</v>
      </c>
      <c r="AG33" s="11"/>
      <c r="AH33" s="9">
        <f t="shared" si="18"/>
        <v>0</v>
      </c>
      <c r="AI33" s="11"/>
      <c r="AJ33" s="9">
        <f t="shared" si="14"/>
        <v>0</v>
      </c>
      <c r="AK33" s="11"/>
      <c r="AL33" s="9">
        <f t="shared" si="15"/>
        <v>0</v>
      </c>
      <c r="AM33" s="10"/>
      <c r="AN33" s="12">
        <f t="shared" si="16"/>
        <v>0</v>
      </c>
      <c r="AO33" s="13">
        <f t="shared" si="17"/>
        <v>0</v>
      </c>
    </row>
    <row r="34" spans="1:41" hidden="1" x14ac:dyDescent="0.25">
      <c r="A34" s="14" t="s">
        <v>11</v>
      </c>
      <c r="B34" s="15" t="s">
        <v>448</v>
      </c>
      <c r="C34" s="42" t="s">
        <v>48</v>
      </c>
      <c r="D34" s="56">
        <v>28.65</v>
      </c>
      <c r="E34" s="70">
        <v>0</v>
      </c>
      <c r="F34" s="9">
        <f t="shared" si="0"/>
        <v>0</v>
      </c>
      <c r="G34" s="69">
        <v>0</v>
      </c>
      <c r="H34" s="9">
        <f t="shared" si="1"/>
        <v>0</v>
      </c>
      <c r="I34" s="10"/>
      <c r="J34" s="9">
        <f t="shared" si="2"/>
        <v>0</v>
      </c>
      <c r="K34" s="11"/>
      <c r="L34" s="9">
        <f t="shared" si="3"/>
        <v>0</v>
      </c>
      <c r="M34" s="10"/>
      <c r="N34" s="9">
        <f t="shared" si="4"/>
        <v>0</v>
      </c>
      <c r="O34" s="10"/>
      <c r="P34" s="9">
        <f t="shared" si="5"/>
        <v>0</v>
      </c>
      <c r="Q34" s="10"/>
      <c r="R34" s="9">
        <f t="shared" si="6"/>
        <v>0</v>
      </c>
      <c r="S34" s="10"/>
      <c r="T34" s="9">
        <f t="shared" si="7"/>
        <v>0</v>
      </c>
      <c r="U34" s="11"/>
      <c r="V34" s="9">
        <f t="shared" si="8"/>
        <v>0</v>
      </c>
      <c r="W34" s="11"/>
      <c r="X34" s="9">
        <f t="shared" si="9"/>
        <v>0</v>
      </c>
      <c r="Y34" s="10"/>
      <c r="Z34" s="9">
        <f t="shared" si="10"/>
        <v>0</v>
      </c>
      <c r="AA34" s="11"/>
      <c r="AB34" s="9">
        <f t="shared" si="11"/>
        <v>0</v>
      </c>
      <c r="AC34" s="11"/>
      <c r="AD34" s="9">
        <f t="shared" si="12"/>
        <v>0</v>
      </c>
      <c r="AE34" s="11"/>
      <c r="AF34" s="9">
        <f t="shared" si="13"/>
        <v>0</v>
      </c>
      <c r="AG34" s="11"/>
      <c r="AH34" s="9">
        <f t="shared" si="18"/>
        <v>0</v>
      </c>
      <c r="AI34" s="11"/>
      <c r="AJ34" s="9">
        <f t="shared" si="14"/>
        <v>0</v>
      </c>
      <c r="AK34" s="11"/>
      <c r="AL34" s="9">
        <f t="shared" si="15"/>
        <v>0</v>
      </c>
      <c r="AM34" s="10"/>
      <c r="AN34" s="12">
        <f t="shared" si="16"/>
        <v>0</v>
      </c>
      <c r="AO34" s="13">
        <f t="shared" si="17"/>
        <v>0</v>
      </c>
    </row>
    <row r="35" spans="1:41" hidden="1" x14ac:dyDescent="0.25">
      <c r="A35" s="14" t="s">
        <v>11</v>
      </c>
      <c r="B35" s="15" t="s">
        <v>49</v>
      </c>
      <c r="C35" s="42" t="s">
        <v>50</v>
      </c>
      <c r="D35" s="56">
        <v>25.56</v>
      </c>
      <c r="E35" s="70">
        <v>0</v>
      </c>
      <c r="F35" s="9">
        <f t="shared" si="0"/>
        <v>0</v>
      </c>
      <c r="G35" s="69">
        <v>0</v>
      </c>
      <c r="H35" s="9">
        <f t="shared" si="1"/>
        <v>0</v>
      </c>
      <c r="I35" s="10"/>
      <c r="J35" s="9">
        <f t="shared" si="2"/>
        <v>0</v>
      </c>
      <c r="K35" s="11"/>
      <c r="L35" s="9">
        <f t="shared" si="3"/>
        <v>0</v>
      </c>
      <c r="M35" s="10"/>
      <c r="N35" s="9">
        <f t="shared" si="4"/>
        <v>0</v>
      </c>
      <c r="O35" s="10"/>
      <c r="P35" s="9">
        <f t="shared" si="5"/>
        <v>0</v>
      </c>
      <c r="Q35" s="10"/>
      <c r="R35" s="9">
        <f t="shared" si="6"/>
        <v>0</v>
      </c>
      <c r="S35" s="10"/>
      <c r="T35" s="9">
        <f t="shared" si="7"/>
        <v>0</v>
      </c>
      <c r="U35" s="11"/>
      <c r="V35" s="9">
        <f t="shared" si="8"/>
        <v>0</v>
      </c>
      <c r="W35" s="11"/>
      <c r="X35" s="9">
        <f t="shared" si="9"/>
        <v>0</v>
      </c>
      <c r="Y35" s="10"/>
      <c r="Z35" s="9">
        <f t="shared" si="10"/>
        <v>0</v>
      </c>
      <c r="AA35" s="11"/>
      <c r="AB35" s="9">
        <f t="shared" si="11"/>
        <v>0</v>
      </c>
      <c r="AC35" s="11"/>
      <c r="AD35" s="9">
        <f t="shared" si="12"/>
        <v>0</v>
      </c>
      <c r="AE35" s="11"/>
      <c r="AF35" s="9">
        <f t="shared" si="13"/>
        <v>0</v>
      </c>
      <c r="AG35" s="11"/>
      <c r="AH35" s="9">
        <f t="shared" si="18"/>
        <v>0</v>
      </c>
      <c r="AI35" s="11"/>
      <c r="AJ35" s="9">
        <f t="shared" si="14"/>
        <v>0</v>
      </c>
      <c r="AK35" s="11"/>
      <c r="AL35" s="9">
        <f t="shared" si="15"/>
        <v>0</v>
      </c>
      <c r="AM35" s="10"/>
      <c r="AN35" s="12">
        <f t="shared" si="16"/>
        <v>0</v>
      </c>
      <c r="AO35" s="13">
        <f t="shared" si="17"/>
        <v>0</v>
      </c>
    </row>
    <row r="36" spans="1:41" hidden="1" x14ac:dyDescent="0.25">
      <c r="A36" s="14" t="s">
        <v>11</v>
      </c>
      <c r="B36" s="15" t="s">
        <v>51</v>
      </c>
      <c r="C36" s="42" t="s">
        <v>50</v>
      </c>
      <c r="D36" s="56">
        <v>25.56</v>
      </c>
      <c r="E36" s="70">
        <v>0</v>
      </c>
      <c r="F36" s="9">
        <f t="shared" si="0"/>
        <v>0</v>
      </c>
      <c r="G36" s="69">
        <v>0</v>
      </c>
      <c r="H36" s="9">
        <f t="shared" si="1"/>
        <v>0</v>
      </c>
      <c r="I36" s="10"/>
      <c r="J36" s="9">
        <f t="shared" si="2"/>
        <v>0</v>
      </c>
      <c r="K36" s="11"/>
      <c r="L36" s="9">
        <f t="shared" si="3"/>
        <v>0</v>
      </c>
      <c r="M36" s="10"/>
      <c r="N36" s="9">
        <f t="shared" si="4"/>
        <v>0</v>
      </c>
      <c r="O36" s="10"/>
      <c r="P36" s="9">
        <f t="shared" si="5"/>
        <v>0</v>
      </c>
      <c r="Q36" s="10"/>
      <c r="R36" s="9">
        <f t="shared" si="6"/>
        <v>0</v>
      </c>
      <c r="S36" s="10"/>
      <c r="T36" s="9">
        <f t="shared" si="7"/>
        <v>0</v>
      </c>
      <c r="U36" s="11"/>
      <c r="V36" s="9">
        <f t="shared" si="8"/>
        <v>0</v>
      </c>
      <c r="W36" s="11"/>
      <c r="X36" s="9">
        <f t="shared" si="9"/>
        <v>0</v>
      </c>
      <c r="Y36" s="10"/>
      <c r="Z36" s="9">
        <f t="shared" si="10"/>
        <v>0</v>
      </c>
      <c r="AA36" s="11"/>
      <c r="AB36" s="9">
        <f t="shared" si="11"/>
        <v>0</v>
      </c>
      <c r="AC36" s="11"/>
      <c r="AD36" s="9">
        <f t="shared" si="12"/>
        <v>0</v>
      </c>
      <c r="AE36" s="11"/>
      <c r="AF36" s="9">
        <f t="shared" si="13"/>
        <v>0</v>
      </c>
      <c r="AG36" s="11"/>
      <c r="AH36" s="9">
        <f t="shared" si="18"/>
        <v>0</v>
      </c>
      <c r="AI36" s="11"/>
      <c r="AJ36" s="9">
        <f t="shared" si="14"/>
        <v>0</v>
      </c>
      <c r="AK36" s="11"/>
      <c r="AL36" s="9">
        <f t="shared" si="15"/>
        <v>0</v>
      </c>
      <c r="AM36" s="10"/>
      <c r="AN36" s="12">
        <f t="shared" si="16"/>
        <v>0</v>
      </c>
      <c r="AO36" s="13">
        <f t="shared" si="17"/>
        <v>0</v>
      </c>
    </row>
    <row r="37" spans="1:41" hidden="1" x14ac:dyDescent="0.25">
      <c r="A37" s="14" t="s">
        <v>11</v>
      </c>
      <c r="B37" s="15" t="s">
        <v>488</v>
      </c>
      <c r="C37" s="42" t="s">
        <v>489</v>
      </c>
      <c r="D37" s="56">
        <v>56.75</v>
      </c>
      <c r="E37" s="70">
        <v>0</v>
      </c>
      <c r="F37" s="9">
        <f t="shared" si="0"/>
        <v>0</v>
      </c>
      <c r="G37" s="69">
        <v>0</v>
      </c>
      <c r="H37" s="9">
        <f t="shared" si="1"/>
        <v>0</v>
      </c>
      <c r="I37" s="10"/>
      <c r="J37" s="9">
        <f t="shared" si="2"/>
        <v>0</v>
      </c>
      <c r="K37" s="11"/>
      <c r="L37" s="9">
        <f t="shared" si="3"/>
        <v>0</v>
      </c>
      <c r="M37" s="10"/>
      <c r="N37" s="9">
        <f t="shared" si="4"/>
        <v>0</v>
      </c>
      <c r="O37" s="10"/>
      <c r="P37" s="9">
        <f t="shared" si="5"/>
        <v>0</v>
      </c>
      <c r="Q37" s="10"/>
      <c r="R37" s="9">
        <f t="shared" si="6"/>
        <v>0</v>
      </c>
      <c r="S37" s="10"/>
      <c r="T37" s="9">
        <f t="shared" si="7"/>
        <v>0</v>
      </c>
      <c r="U37" s="11"/>
      <c r="V37" s="9">
        <f t="shared" si="8"/>
        <v>0</v>
      </c>
      <c r="W37" s="11"/>
      <c r="X37" s="9">
        <f t="shared" si="9"/>
        <v>0</v>
      </c>
      <c r="Y37" s="10"/>
      <c r="Z37" s="9">
        <f t="shared" si="10"/>
        <v>0</v>
      </c>
      <c r="AA37" s="11"/>
      <c r="AB37" s="9">
        <f t="shared" si="11"/>
        <v>0</v>
      </c>
      <c r="AC37" s="11"/>
      <c r="AD37" s="9">
        <f t="shared" si="12"/>
        <v>0</v>
      </c>
      <c r="AE37" s="11"/>
      <c r="AF37" s="9">
        <f t="shared" si="13"/>
        <v>0</v>
      </c>
      <c r="AG37" s="11"/>
      <c r="AH37" s="9">
        <f t="shared" si="18"/>
        <v>0</v>
      </c>
      <c r="AI37" s="11"/>
      <c r="AJ37" s="9">
        <f t="shared" si="14"/>
        <v>0</v>
      </c>
      <c r="AK37" s="11"/>
      <c r="AL37" s="9">
        <f t="shared" si="15"/>
        <v>0</v>
      </c>
      <c r="AM37" s="10"/>
      <c r="AN37" s="12">
        <f t="shared" si="16"/>
        <v>0</v>
      </c>
      <c r="AO37" s="13">
        <f t="shared" si="17"/>
        <v>0</v>
      </c>
    </row>
    <row r="38" spans="1:41" hidden="1" x14ac:dyDescent="0.25">
      <c r="A38" s="14" t="s">
        <v>11</v>
      </c>
      <c r="B38" s="15" t="s">
        <v>449</v>
      </c>
      <c r="C38" s="42" t="s">
        <v>50</v>
      </c>
      <c r="D38" s="56">
        <v>23.69</v>
      </c>
      <c r="E38" s="70">
        <v>0</v>
      </c>
      <c r="F38" s="9">
        <f t="shared" si="0"/>
        <v>0</v>
      </c>
      <c r="G38" s="69">
        <v>0</v>
      </c>
      <c r="H38" s="9">
        <f t="shared" si="1"/>
        <v>0</v>
      </c>
      <c r="I38" s="10"/>
      <c r="J38" s="9">
        <f t="shared" si="2"/>
        <v>0</v>
      </c>
      <c r="K38" s="11"/>
      <c r="L38" s="9">
        <f t="shared" si="3"/>
        <v>0</v>
      </c>
      <c r="M38" s="10"/>
      <c r="N38" s="9">
        <f t="shared" si="4"/>
        <v>0</v>
      </c>
      <c r="O38" s="10"/>
      <c r="P38" s="9">
        <f t="shared" si="5"/>
        <v>0</v>
      </c>
      <c r="Q38" s="10"/>
      <c r="R38" s="9">
        <f t="shared" si="6"/>
        <v>0</v>
      </c>
      <c r="S38" s="10"/>
      <c r="T38" s="9">
        <f t="shared" si="7"/>
        <v>0</v>
      </c>
      <c r="U38" s="11"/>
      <c r="V38" s="9">
        <f t="shared" si="8"/>
        <v>0</v>
      </c>
      <c r="W38" s="11"/>
      <c r="X38" s="9">
        <f t="shared" si="9"/>
        <v>0</v>
      </c>
      <c r="Y38" s="10"/>
      <c r="Z38" s="9">
        <f t="shared" si="10"/>
        <v>0</v>
      </c>
      <c r="AA38" s="11"/>
      <c r="AB38" s="9">
        <f t="shared" si="11"/>
        <v>0</v>
      </c>
      <c r="AC38" s="11"/>
      <c r="AD38" s="9">
        <f t="shared" si="12"/>
        <v>0</v>
      </c>
      <c r="AE38" s="11"/>
      <c r="AF38" s="9">
        <f t="shared" si="13"/>
        <v>0</v>
      </c>
      <c r="AG38" s="11"/>
      <c r="AH38" s="9">
        <f t="shared" si="18"/>
        <v>0</v>
      </c>
      <c r="AI38" s="11"/>
      <c r="AJ38" s="9">
        <f t="shared" si="14"/>
        <v>0</v>
      </c>
      <c r="AK38" s="11"/>
      <c r="AL38" s="9">
        <f t="shared" si="15"/>
        <v>0</v>
      </c>
      <c r="AM38" s="10"/>
      <c r="AN38" s="12">
        <f t="shared" si="16"/>
        <v>0</v>
      </c>
      <c r="AO38" s="13">
        <f t="shared" si="17"/>
        <v>0</v>
      </c>
    </row>
    <row r="39" spans="1:41" hidden="1" x14ac:dyDescent="0.25">
      <c r="A39" s="14" t="s">
        <v>11</v>
      </c>
      <c r="B39" s="15" t="s">
        <v>52</v>
      </c>
      <c r="C39" s="42" t="s">
        <v>50</v>
      </c>
      <c r="D39" s="56">
        <v>23.69</v>
      </c>
      <c r="E39" s="70">
        <v>0</v>
      </c>
      <c r="F39" s="9">
        <f t="shared" si="0"/>
        <v>0</v>
      </c>
      <c r="G39" s="69">
        <v>0</v>
      </c>
      <c r="H39" s="9">
        <f t="shared" si="1"/>
        <v>0</v>
      </c>
      <c r="I39" s="10"/>
      <c r="J39" s="9">
        <f t="shared" si="2"/>
        <v>0</v>
      </c>
      <c r="K39" s="11"/>
      <c r="L39" s="9">
        <f t="shared" si="3"/>
        <v>0</v>
      </c>
      <c r="M39" s="10"/>
      <c r="N39" s="9">
        <f t="shared" si="4"/>
        <v>0</v>
      </c>
      <c r="O39" s="10"/>
      <c r="P39" s="9">
        <f t="shared" si="5"/>
        <v>0</v>
      </c>
      <c r="Q39" s="10"/>
      <c r="R39" s="9">
        <f t="shared" si="6"/>
        <v>0</v>
      </c>
      <c r="S39" s="10"/>
      <c r="T39" s="9">
        <f t="shared" si="7"/>
        <v>0</v>
      </c>
      <c r="U39" s="11"/>
      <c r="V39" s="9">
        <f t="shared" si="8"/>
        <v>0</v>
      </c>
      <c r="W39" s="11"/>
      <c r="X39" s="9">
        <f t="shared" si="9"/>
        <v>0</v>
      </c>
      <c r="Y39" s="10"/>
      <c r="Z39" s="9">
        <f t="shared" si="10"/>
        <v>0</v>
      </c>
      <c r="AA39" s="11"/>
      <c r="AB39" s="9">
        <f t="shared" si="11"/>
        <v>0</v>
      </c>
      <c r="AC39" s="11"/>
      <c r="AD39" s="9">
        <f t="shared" si="12"/>
        <v>0</v>
      </c>
      <c r="AE39" s="11"/>
      <c r="AF39" s="9">
        <f t="shared" si="13"/>
        <v>0</v>
      </c>
      <c r="AG39" s="11"/>
      <c r="AH39" s="9">
        <f t="shared" si="18"/>
        <v>0</v>
      </c>
      <c r="AI39" s="11"/>
      <c r="AJ39" s="9">
        <f t="shared" si="14"/>
        <v>0</v>
      </c>
      <c r="AK39" s="11"/>
      <c r="AL39" s="9">
        <f t="shared" si="15"/>
        <v>0</v>
      </c>
      <c r="AM39" s="10"/>
      <c r="AN39" s="12">
        <f t="shared" si="16"/>
        <v>0</v>
      </c>
      <c r="AO39" s="13">
        <f t="shared" si="17"/>
        <v>0</v>
      </c>
    </row>
    <row r="40" spans="1:41" hidden="1" x14ac:dyDescent="0.25">
      <c r="A40" s="14" t="s">
        <v>11</v>
      </c>
      <c r="B40" s="15" t="s">
        <v>53</v>
      </c>
      <c r="C40" s="42" t="s">
        <v>50</v>
      </c>
      <c r="D40" s="56">
        <v>23.69</v>
      </c>
      <c r="E40" s="70">
        <v>0</v>
      </c>
      <c r="F40" s="9">
        <f t="shared" si="0"/>
        <v>0</v>
      </c>
      <c r="G40" s="69">
        <v>0</v>
      </c>
      <c r="H40" s="9">
        <f t="shared" si="1"/>
        <v>0</v>
      </c>
      <c r="I40" s="10"/>
      <c r="J40" s="9">
        <f t="shared" si="2"/>
        <v>0</v>
      </c>
      <c r="K40" s="11"/>
      <c r="L40" s="9">
        <f t="shared" si="3"/>
        <v>0</v>
      </c>
      <c r="M40" s="10"/>
      <c r="N40" s="9">
        <f t="shared" si="4"/>
        <v>0</v>
      </c>
      <c r="O40" s="10"/>
      <c r="P40" s="9">
        <f t="shared" si="5"/>
        <v>0</v>
      </c>
      <c r="Q40" s="10"/>
      <c r="R40" s="9">
        <f t="shared" si="6"/>
        <v>0</v>
      </c>
      <c r="S40" s="10"/>
      <c r="T40" s="9">
        <f t="shared" si="7"/>
        <v>0</v>
      </c>
      <c r="U40" s="11"/>
      <c r="V40" s="9">
        <f t="shared" si="8"/>
        <v>0</v>
      </c>
      <c r="W40" s="11"/>
      <c r="X40" s="9">
        <f t="shared" si="9"/>
        <v>0</v>
      </c>
      <c r="Y40" s="10"/>
      <c r="Z40" s="9">
        <f t="shared" si="10"/>
        <v>0</v>
      </c>
      <c r="AA40" s="11"/>
      <c r="AB40" s="9">
        <f t="shared" si="11"/>
        <v>0</v>
      </c>
      <c r="AC40" s="11"/>
      <c r="AD40" s="9">
        <f t="shared" si="12"/>
        <v>0</v>
      </c>
      <c r="AE40" s="11"/>
      <c r="AF40" s="9">
        <f t="shared" si="13"/>
        <v>0</v>
      </c>
      <c r="AG40" s="11"/>
      <c r="AH40" s="9">
        <f t="shared" si="18"/>
        <v>0</v>
      </c>
      <c r="AI40" s="11"/>
      <c r="AJ40" s="9">
        <f t="shared" si="14"/>
        <v>0</v>
      </c>
      <c r="AK40" s="11"/>
      <c r="AL40" s="9">
        <f t="shared" si="15"/>
        <v>0</v>
      </c>
      <c r="AM40" s="10"/>
      <c r="AN40" s="12">
        <f t="shared" si="16"/>
        <v>0</v>
      </c>
      <c r="AO40" s="13">
        <f t="shared" si="17"/>
        <v>0</v>
      </c>
    </row>
    <row r="41" spans="1:41" hidden="1" x14ac:dyDescent="0.25">
      <c r="A41" s="14" t="s">
        <v>11</v>
      </c>
      <c r="B41" s="15" t="s">
        <v>54</v>
      </c>
      <c r="C41" s="42" t="s">
        <v>50</v>
      </c>
      <c r="D41" s="56">
        <v>23.69</v>
      </c>
      <c r="E41" s="70">
        <v>0</v>
      </c>
      <c r="F41" s="9">
        <f t="shared" si="0"/>
        <v>0</v>
      </c>
      <c r="G41" s="69">
        <v>0</v>
      </c>
      <c r="H41" s="9">
        <f t="shared" si="1"/>
        <v>0</v>
      </c>
      <c r="I41" s="10"/>
      <c r="J41" s="9">
        <f t="shared" si="2"/>
        <v>0</v>
      </c>
      <c r="K41" s="11"/>
      <c r="L41" s="9">
        <f t="shared" si="3"/>
        <v>0</v>
      </c>
      <c r="M41" s="10"/>
      <c r="N41" s="9">
        <f t="shared" si="4"/>
        <v>0</v>
      </c>
      <c r="O41" s="10"/>
      <c r="P41" s="9">
        <f t="shared" si="5"/>
        <v>0</v>
      </c>
      <c r="Q41" s="10"/>
      <c r="R41" s="9">
        <f t="shared" si="6"/>
        <v>0</v>
      </c>
      <c r="S41" s="10"/>
      <c r="T41" s="9">
        <f t="shared" si="7"/>
        <v>0</v>
      </c>
      <c r="U41" s="11"/>
      <c r="V41" s="9">
        <f t="shared" si="8"/>
        <v>0</v>
      </c>
      <c r="W41" s="11"/>
      <c r="X41" s="9">
        <f t="shared" si="9"/>
        <v>0</v>
      </c>
      <c r="Y41" s="10"/>
      <c r="Z41" s="9">
        <f t="shared" si="10"/>
        <v>0</v>
      </c>
      <c r="AA41" s="11"/>
      <c r="AB41" s="9">
        <f t="shared" si="11"/>
        <v>0</v>
      </c>
      <c r="AC41" s="11"/>
      <c r="AD41" s="9">
        <f t="shared" si="12"/>
        <v>0</v>
      </c>
      <c r="AE41" s="11"/>
      <c r="AF41" s="9">
        <f t="shared" si="13"/>
        <v>0</v>
      </c>
      <c r="AG41" s="11"/>
      <c r="AH41" s="9">
        <f t="shared" si="18"/>
        <v>0</v>
      </c>
      <c r="AI41" s="11"/>
      <c r="AJ41" s="9">
        <f t="shared" si="14"/>
        <v>0</v>
      </c>
      <c r="AK41" s="11"/>
      <c r="AL41" s="9">
        <f t="shared" si="15"/>
        <v>0</v>
      </c>
      <c r="AM41" s="10"/>
      <c r="AN41" s="12">
        <f t="shared" si="16"/>
        <v>0</v>
      </c>
      <c r="AO41" s="13">
        <f t="shared" si="17"/>
        <v>0</v>
      </c>
    </row>
    <row r="42" spans="1:41" hidden="1" x14ac:dyDescent="0.25">
      <c r="A42" s="14" t="s">
        <v>11</v>
      </c>
      <c r="B42" s="15" t="s">
        <v>55</v>
      </c>
      <c r="C42" s="42" t="s">
        <v>50</v>
      </c>
      <c r="D42" s="56">
        <v>23.69</v>
      </c>
      <c r="E42" s="70">
        <v>0</v>
      </c>
      <c r="F42" s="9">
        <f t="shared" si="0"/>
        <v>0</v>
      </c>
      <c r="G42" s="69">
        <v>0</v>
      </c>
      <c r="H42" s="9">
        <f t="shared" si="1"/>
        <v>0</v>
      </c>
      <c r="I42" s="10"/>
      <c r="J42" s="9">
        <f t="shared" si="2"/>
        <v>0</v>
      </c>
      <c r="K42" s="11"/>
      <c r="L42" s="9">
        <f t="shared" si="3"/>
        <v>0</v>
      </c>
      <c r="M42" s="10"/>
      <c r="N42" s="9">
        <f t="shared" si="4"/>
        <v>0</v>
      </c>
      <c r="O42" s="10"/>
      <c r="P42" s="9">
        <f t="shared" si="5"/>
        <v>0</v>
      </c>
      <c r="Q42" s="10"/>
      <c r="R42" s="9">
        <f t="shared" si="6"/>
        <v>0</v>
      </c>
      <c r="S42" s="10"/>
      <c r="T42" s="9">
        <f t="shared" si="7"/>
        <v>0</v>
      </c>
      <c r="U42" s="11"/>
      <c r="V42" s="9">
        <f t="shared" si="8"/>
        <v>0</v>
      </c>
      <c r="W42" s="11"/>
      <c r="X42" s="9">
        <f t="shared" si="9"/>
        <v>0</v>
      </c>
      <c r="Y42" s="10"/>
      <c r="Z42" s="9">
        <f t="shared" si="10"/>
        <v>0</v>
      </c>
      <c r="AA42" s="11"/>
      <c r="AB42" s="9">
        <f t="shared" si="11"/>
        <v>0</v>
      </c>
      <c r="AC42" s="11"/>
      <c r="AD42" s="9">
        <f t="shared" si="12"/>
        <v>0</v>
      </c>
      <c r="AE42" s="11"/>
      <c r="AF42" s="9">
        <f t="shared" si="13"/>
        <v>0</v>
      </c>
      <c r="AG42" s="11"/>
      <c r="AH42" s="9">
        <f t="shared" si="18"/>
        <v>0</v>
      </c>
      <c r="AI42" s="11"/>
      <c r="AJ42" s="9">
        <f t="shared" si="14"/>
        <v>0</v>
      </c>
      <c r="AK42" s="11"/>
      <c r="AL42" s="9">
        <f t="shared" si="15"/>
        <v>0</v>
      </c>
      <c r="AM42" s="10"/>
      <c r="AN42" s="12">
        <f t="shared" si="16"/>
        <v>0</v>
      </c>
      <c r="AO42" s="13">
        <f t="shared" si="17"/>
        <v>0</v>
      </c>
    </row>
    <row r="43" spans="1:41" hidden="1" x14ac:dyDescent="0.25">
      <c r="A43" s="14" t="s">
        <v>11</v>
      </c>
      <c r="B43" s="15" t="s">
        <v>56</v>
      </c>
      <c r="C43" s="42" t="s">
        <v>50</v>
      </c>
      <c r="D43" s="56">
        <v>23.69</v>
      </c>
      <c r="E43" s="70">
        <v>0</v>
      </c>
      <c r="F43" s="9">
        <f t="shared" si="0"/>
        <v>0</v>
      </c>
      <c r="G43" s="69">
        <v>0</v>
      </c>
      <c r="H43" s="9">
        <f t="shared" si="1"/>
        <v>0</v>
      </c>
      <c r="I43" s="10"/>
      <c r="J43" s="9">
        <f t="shared" si="2"/>
        <v>0</v>
      </c>
      <c r="K43" s="11"/>
      <c r="L43" s="9">
        <f t="shared" si="3"/>
        <v>0</v>
      </c>
      <c r="M43" s="10"/>
      <c r="N43" s="9">
        <f t="shared" si="4"/>
        <v>0</v>
      </c>
      <c r="O43" s="10"/>
      <c r="P43" s="9">
        <f t="shared" si="5"/>
        <v>0</v>
      </c>
      <c r="Q43" s="10"/>
      <c r="R43" s="9">
        <f t="shared" si="6"/>
        <v>0</v>
      </c>
      <c r="S43" s="10"/>
      <c r="T43" s="9">
        <f t="shared" si="7"/>
        <v>0</v>
      </c>
      <c r="U43" s="11"/>
      <c r="V43" s="9">
        <f t="shared" si="8"/>
        <v>0</v>
      </c>
      <c r="W43" s="11"/>
      <c r="X43" s="9">
        <f t="shared" si="9"/>
        <v>0</v>
      </c>
      <c r="Y43" s="10"/>
      <c r="Z43" s="9">
        <f t="shared" si="10"/>
        <v>0</v>
      </c>
      <c r="AA43" s="11"/>
      <c r="AB43" s="9">
        <f t="shared" si="11"/>
        <v>0</v>
      </c>
      <c r="AC43" s="11"/>
      <c r="AD43" s="9">
        <f t="shared" si="12"/>
        <v>0</v>
      </c>
      <c r="AE43" s="11"/>
      <c r="AF43" s="9">
        <f t="shared" si="13"/>
        <v>0</v>
      </c>
      <c r="AG43" s="11"/>
      <c r="AH43" s="9">
        <f t="shared" si="18"/>
        <v>0</v>
      </c>
      <c r="AI43" s="11"/>
      <c r="AJ43" s="9">
        <f t="shared" si="14"/>
        <v>0</v>
      </c>
      <c r="AK43" s="11"/>
      <c r="AL43" s="9">
        <f t="shared" si="15"/>
        <v>0</v>
      </c>
      <c r="AM43" s="10"/>
      <c r="AN43" s="12">
        <f t="shared" si="16"/>
        <v>0</v>
      </c>
      <c r="AO43" s="13">
        <f t="shared" si="17"/>
        <v>0</v>
      </c>
    </row>
    <row r="44" spans="1:41" hidden="1" x14ac:dyDescent="0.25">
      <c r="A44" s="14" t="s">
        <v>11</v>
      </c>
      <c r="B44" s="15" t="s">
        <v>57</v>
      </c>
      <c r="C44" s="42" t="s">
        <v>50</v>
      </c>
      <c r="D44" s="56">
        <v>23.69</v>
      </c>
      <c r="E44" s="70">
        <v>0</v>
      </c>
      <c r="F44" s="9">
        <f t="shared" si="0"/>
        <v>0</v>
      </c>
      <c r="G44" s="69">
        <v>0</v>
      </c>
      <c r="H44" s="9">
        <f t="shared" si="1"/>
        <v>0</v>
      </c>
      <c r="I44" s="10"/>
      <c r="J44" s="9">
        <f t="shared" si="2"/>
        <v>0</v>
      </c>
      <c r="K44" s="11"/>
      <c r="L44" s="9">
        <f t="shared" si="3"/>
        <v>0</v>
      </c>
      <c r="M44" s="10"/>
      <c r="N44" s="9">
        <f t="shared" si="4"/>
        <v>0</v>
      </c>
      <c r="O44" s="10"/>
      <c r="P44" s="9">
        <f t="shared" si="5"/>
        <v>0</v>
      </c>
      <c r="Q44" s="10"/>
      <c r="R44" s="9">
        <f t="shared" si="6"/>
        <v>0</v>
      </c>
      <c r="S44" s="10"/>
      <c r="T44" s="9">
        <f t="shared" si="7"/>
        <v>0</v>
      </c>
      <c r="U44" s="11"/>
      <c r="V44" s="9">
        <f t="shared" si="8"/>
        <v>0</v>
      </c>
      <c r="W44" s="11"/>
      <c r="X44" s="9">
        <f t="shared" si="9"/>
        <v>0</v>
      </c>
      <c r="Y44" s="10"/>
      <c r="Z44" s="9">
        <f t="shared" si="10"/>
        <v>0</v>
      </c>
      <c r="AA44" s="11"/>
      <c r="AB44" s="9">
        <f t="shared" si="11"/>
        <v>0</v>
      </c>
      <c r="AC44" s="11"/>
      <c r="AD44" s="9">
        <f t="shared" si="12"/>
        <v>0</v>
      </c>
      <c r="AE44" s="11"/>
      <c r="AF44" s="9">
        <f t="shared" si="13"/>
        <v>0</v>
      </c>
      <c r="AG44" s="11"/>
      <c r="AH44" s="9">
        <f t="shared" si="18"/>
        <v>0</v>
      </c>
      <c r="AI44" s="11"/>
      <c r="AJ44" s="9">
        <f t="shared" si="14"/>
        <v>0</v>
      </c>
      <c r="AK44" s="11"/>
      <c r="AL44" s="9">
        <f t="shared" si="15"/>
        <v>0</v>
      </c>
      <c r="AM44" s="10"/>
      <c r="AN44" s="12">
        <f t="shared" si="16"/>
        <v>0</v>
      </c>
      <c r="AO44" s="13">
        <f t="shared" si="17"/>
        <v>0</v>
      </c>
    </row>
    <row r="45" spans="1:41" hidden="1" x14ac:dyDescent="0.25">
      <c r="A45" s="14" t="s">
        <v>11</v>
      </c>
      <c r="B45" s="15" t="s">
        <v>58</v>
      </c>
      <c r="C45" s="42" t="s">
        <v>50</v>
      </c>
      <c r="D45" s="56">
        <v>23.69</v>
      </c>
      <c r="E45" s="70">
        <v>0</v>
      </c>
      <c r="F45" s="9">
        <f t="shared" si="0"/>
        <v>0</v>
      </c>
      <c r="G45" s="69">
        <v>0</v>
      </c>
      <c r="H45" s="9">
        <f t="shared" si="1"/>
        <v>0</v>
      </c>
      <c r="I45" s="10"/>
      <c r="J45" s="9">
        <f t="shared" si="2"/>
        <v>0</v>
      </c>
      <c r="K45" s="11"/>
      <c r="L45" s="9">
        <f t="shared" si="3"/>
        <v>0</v>
      </c>
      <c r="M45" s="10"/>
      <c r="N45" s="9">
        <f t="shared" si="4"/>
        <v>0</v>
      </c>
      <c r="O45" s="10"/>
      <c r="P45" s="9">
        <f t="shared" si="5"/>
        <v>0</v>
      </c>
      <c r="Q45" s="10"/>
      <c r="R45" s="9">
        <f t="shared" si="6"/>
        <v>0</v>
      </c>
      <c r="S45" s="10"/>
      <c r="T45" s="9">
        <f t="shared" si="7"/>
        <v>0</v>
      </c>
      <c r="U45" s="11"/>
      <c r="V45" s="9">
        <f t="shared" si="8"/>
        <v>0</v>
      </c>
      <c r="W45" s="11"/>
      <c r="X45" s="9">
        <f t="shared" si="9"/>
        <v>0</v>
      </c>
      <c r="Y45" s="10"/>
      <c r="Z45" s="9">
        <f t="shared" si="10"/>
        <v>0</v>
      </c>
      <c r="AA45" s="11"/>
      <c r="AB45" s="9">
        <f t="shared" si="11"/>
        <v>0</v>
      </c>
      <c r="AC45" s="11"/>
      <c r="AD45" s="9">
        <f t="shared" si="12"/>
        <v>0</v>
      </c>
      <c r="AE45" s="11"/>
      <c r="AF45" s="9">
        <f t="shared" si="13"/>
        <v>0</v>
      </c>
      <c r="AG45" s="11"/>
      <c r="AH45" s="9">
        <f t="shared" si="18"/>
        <v>0</v>
      </c>
      <c r="AI45" s="11"/>
      <c r="AJ45" s="9">
        <f t="shared" si="14"/>
        <v>0</v>
      </c>
      <c r="AK45" s="11"/>
      <c r="AL45" s="9">
        <f t="shared" si="15"/>
        <v>0</v>
      </c>
      <c r="AM45" s="10"/>
      <c r="AN45" s="12">
        <f t="shared" si="16"/>
        <v>0</v>
      </c>
      <c r="AO45" s="13">
        <f t="shared" si="17"/>
        <v>0</v>
      </c>
    </row>
    <row r="46" spans="1:41" hidden="1" x14ac:dyDescent="0.25">
      <c r="A46" s="14" t="s">
        <v>11</v>
      </c>
      <c r="B46" s="15" t="s">
        <v>59</v>
      </c>
      <c r="C46" s="42" t="s">
        <v>50</v>
      </c>
      <c r="D46" s="56">
        <v>23.69</v>
      </c>
      <c r="E46" s="70">
        <v>0</v>
      </c>
      <c r="F46" s="9">
        <f t="shared" si="0"/>
        <v>0</v>
      </c>
      <c r="G46" s="69">
        <v>0</v>
      </c>
      <c r="H46" s="9">
        <f t="shared" si="1"/>
        <v>0</v>
      </c>
      <c r="I46" s="10"/>
      <c r="J46" s="9">
        <f t="shared" si="2"/>
        <v>0</v>
      </c>
      <c r="K46" s="11"/>
      <c r="L46" s="9">
        <f t="shared" si="3"/>
        <v>0</v>
      </c>
      <c r="M46" s="10"/>
      <c r="N46" s="9">
        <f t="shared" si="4"/>
        <v>0</v>
      </c>
      <c r="O46" s="10"/>
      <c r="P46" s="9">
        <f t="shared" si="5"/>
        <v>0</v>
      </c>
      <c r="Q46" s="10"/>
      <c r="R46" s="9">
        <f t="shared" si="6"/>
        <v>0</v>
      </c>
      <c r="S46" s="10"/>
      <c r="T46" s="9">
        <f t="shared" si="7"/>
        <v>0</v>
      </c>
      <c r="U46" s="11"/>
      <c r="V46" s="9">
        <f t="shared" si="8"/>
        <v>0</v>
      </c>
      <c r="W46" s="11"/>
      <c r="X46" s="9">
        <f t="shared" si="9"/>
        <v>0</v>
      </c>
      <c r="Y46" s="10"/>
      <c r="Z46" s="9">
        <f t="shared" si="10"/>
        <v>0</v>
      </c>
      <c r="AA46" s="11"/>
      <c r="AB46" s="9">
        <f t="shared" si="11"/>
        <v>0</v>
      </c>
      <c r="AC46" s="11"/>
      <c r="AD46" s="9">
        <f t="shared" si="12"/>
        <v>0</v>
      </c>
      <c r="AE46" s="11"/>
      <c r="AF46" s="9">
        <f t="shared" si="13"/>
        <v>0</v>
      </c>
      <c r="AG46" s="11"/>
      <c r="AH46" s="9">
        <f t="shared" si="18"/>
        <v>0</v>
      </c>
      <c r="AI46" s="11"/>
      <c r="AJ46" s="9">
        <f t="shared" si="14"/>
        <v>0</v>
      </c>
      <c r="AK46" s="11"/>
      <c r="AL46" s="9">
        <f t="shared" si="15"/>
        <v>0</v>
      </c>
      <c r="AM46" s="10"/>
      <c r="AN46" s="12">
        <f t="shared" si="16"/>
        <v>0</v>
      </c>
      <c r="AO46" s="13">
        <f t="shared" si="17"/>
        <v>0</v>
      </c>
    </row>
    <row r="47" spans="1:41" hidden="1" x14ac:dyDescent="0.25">
      <c r="A47" s="14" t="s">
        <v>11</v>
      </c>
      <c r="B47" s="15" t="s">
        <v>60</v>
      </c>
      <c r="C47" s="42" t="s">
        <v>50</v>
      </c>
      <c r="D47" s="56">
        <v>23.69</v>
      </c>
      <c r="E47" s="70">
        <v>0</v>
      </c>
      <c r="F47" s="9">
        <f t="shared" si="0"/>
        <v>0</v>
      </c>
      <c r="G47" s="69">
        <v>0</v>
      </c>
      <c r="H47" s="9">
        <f t="shared" si="1"/>
        <v>0</v>
      </c>
      <c r="I47" s="10"/>
      <c r="J47" s="9">
        <f t="shared" si="2"/>
        <v>0</v>
      </c>
      <c r="K47" s="11"/>
      <c r="L47" s="9">
        <f t="shared" si="3"/>
        <v>0</v>
      </c>
      <c r="M47" s="10"/>
      <c r="N47" s="9">
        <f t="shared" si="4"/>
        <v>0</v>
      </c>
      <c r="O47" s="10"/>
      <c r="P47" s="9">
        <f t="shared" si="5"/>
        <v>0</v>
      </c>
      <c r="Q47" s="10"/>
      <c r="R47" s="9">
        <f t="shared" si="6"/>
        <v>0</v>
      </c>
      <c r="S47" s="10"/>
      <c r="T47" s="9">
        <f t="shared" si="7"/>
        <v>0</v>
      </c>
      <c r="U47" s="11"/>
      <c r="V47" s="9">
        <f t="shared" si="8"/>
        <v>0</v>
      </c>
      <c r="W47" s="11"/>
      <c r="X47" s="9">
        <f t="shared" si="9"/>
        <v>0</v>
      </c>
      <c r="Y47" s="10"/>
      <c r="Z47" s="9">
        <f t="shared" si="10"/>
        <v>0</v>
      </c>
      <c r="AA47" s="11"/>
      <c r="AB47" s="9">
        <f t="shared" si="11"/>
        <v>0</v>
      </c>
      <c r="AC47" s="11"/>
      <c r="AD47" s="9">
        <f t="shared" si="12"/>
        <v>0</v>
      </c>
      <c r="AE47" s="11"/>
      <c r="AF47" s="9">
        <f t="shared" si="13"/>
        <v>0</v>
      </c>
      <c r="AG47" s="11"/>
      <c r="AH47" s="9">
        <f t="shared" si="18"/>
        <v>0</v>
      </c>
      <c r="AI47" s="11"/>
      <c r="AJ47" s="9">
        <f t="shared" si="14"/>
        <v>0</v>
      </c>
      <c r="AK47" s="11"/>
      <c r="AL47" s="9">
        <f t="shared" si="15"/>
        <v>0</v>
      </c>
      <c r="AM47" s="10"/>
      <c r="AN47" s="12">
        <f t="shared" si="16"/>
        <v>0</v>
      </c>
      <c r="AO47" s="13">
        <f t="shared" si="17"/>
        <v>0</v>
      </c>
    </row>
    <row r="48" spans="1:41" hidden="1" x14ac:dyDescent="0.25">
      <c r="A48" s="14" t="s">
        <v>11</v>
      </c>
      <c r="B48" s="15" t="s">
        <v>399</v>
      </c>
      <c r="C48" s="42" t="s">
        <v>50</v>
      </c>
      <c r="D48" s="56">
        <v>23.69</v>
      </c>
      <c r="E48" s="70">
        <v>0</v>
      </c>
      <c r="F48" s="9">
        <f t="shared" si="0"/>
        <v>0</v>
      </c>
      <c r="G48" s="69">
        <v>0</v>
      </c>
      <c r="H48" s="9">
        <f t="shared" si="1"/>
        <v>0</v>
      </c>
      <c r="I48" s="10"/>
      <c r="J48" s="9">
        <f t="shared" si="2"/>
        <v>0</v>
      </c>
      <c r="K48" s="11"/>
      <c r="L48" s="9">
        <f t="shared" si="3"/>
        <v>0</v>
      </c>
      <c r="M48" s="10"/>
      <c r="N48" s="9">
        <f t="shared" si="4"/>
        <v>0</v>
      </c>
      <c r="O48" s="10"/>
      <c r="P48" s="9">
        <f t="shared" si="5"/>
        <v>0</v>
      </c>
      <c r="Q48" s="10"/>
      <c r="R48" s="9">
        <f t="shared" si="6"/>
        <v>0</v>
      </c>
      <c r="S48" s="10"/>
      <c r="T48" s="9">
        <f t="shared" si="7"/>
        <v>0</v>
      </c>
      <c r="U48" s="11"/>
      <c r="V48" s="9">
        <f t="shared" si="8"/>
        <v>0</v>
      </c>
      <c r="W48" s="11"/>
      <c r="X48" s="9">
        <f t="shared" si="9"/>
        <v>0</v>
      </c>
      <c r="Y48" s="10"/>
      <c r="Z48" s="9">
        <f t="shared" si="10"/>
        <v>0</v>
      </c>
      <c r="AA48" s="11"/>
      <c r="AB48" s="9">
        <f t="shared" si="11"/>
        <v>0</v>
      </c>
      <c r="AC48" s="11"/>
      <c r="AD48" s="9">
        <f t="shared" si="12"/>
        <v>0</v>
      </c>
      <c r="AE48" s="11"/>
      <c r="AF48" s="9">
        <f t="shared" si="13"/>
        <v>0</v>
      </c>
      <c r="AG48" s="11"/>
      <c r="AH48" s="9">
        <f t="shared" si="18"/>
        <v>0</v>
      </c>
      <c r="AI48" s="11"/>
      <c r="AJ48" s="9">
        <f t="shared" si="14"/>
        <v>0</v>
      </c>
      <c r="AK48" s="11"/>
      <c r="AL48" s="9">
        <f t="shared" si="15"/>
        <v>0</v>
      </c>
      <c r="AM48" s="10"/>
      <c r="AN48" s="12">
        <f t="shared" si="16"/>
        <v>0</v>
      </c>
      <c r="AO48" s="13">
        <f t="shared" si="17"/>
        <v>0</v>
      </c>
    </row>
    <row r="49" spans="1:41" hidden="1" x14ac:dyDescent="0.25">
      <c r="A49" s="14" t="s">
        <v>11</v>
      </c>
      <c r="B49" s="15" t="s">
        <v>61</v>
      </c>
      <c r="C49" s="42" t="s">
        <v>50</v>
      </c>
      <c r="D49" s="56">
        <v>23.69</v>
      </c>
      <c r="E49" s="70">
        <v>0</v>
      </c>
      <c r="F49" s="9">
        <f t="shared" si="0"/>
        <v>0</v>
      </c>
      <c r="G49" s="69">
        <v>0</v>
      </c>
      <c r="H49" s="9">
        <f t="shared" si="1"/>
        <v>0</v>
      </c>
      <c r="I49" s="10"/>
      <c r="J49" s="9">
        <f t="shared" si="2"/>
        <v>0</v>
      </c>
      <c r="K49" s="11"/>
      <c r="L49" s="9">
        <f t="shared" si="3"/>
        <v>0</v>
      </c>
      <c r="M49" s="10"/>
      <c r="N49" s="9">
        <f t="shared" si="4"/>
        <v>0</v>
      </c>
      <c r="O49" s="10"/>
      <c r="P49" s="9">
        <f t="shared" si="5"/>
        <v>0</v>
      </c>
      <c r="Q49" s="10"/>
      <c r="R49" s="9">
        <f t="shared" si="6"/>
        <v>0</v>
      </c>
      <c r="S49" s="10"/>
      <c r="T49" s="9">
        <f t="shared" si="7"/>
        <v>0</v>
      </c>
      <c r="U49" s="11"/>
      <c r="V49" s="9">
        <f t="shared" si="8"/>
        <v>0</v>
      </c>
      <c r="W49" s="11"/>
      <c r="X49" s="9">
        <f t="shared" si="9"/>
        <v>0</v>
      </c>
      <c r="Y49" s="10"/>
      <c r="Z49" s="9">
        <f t="shared" si="10"/>
        <v>0</v>
      </c>
      <c r="AA49" s="11"/>
      <c r="AB49" s="9">
        <f t="shared" si="11"/>
        <v>0</v>
      </c>
      <c r="AC49" s="11"/>
      <c r="AD49" s="9">
        <f t="shared" si="12"/>
        <v>0</v>
      </c>
      <c r="AE49" s="11"/>
      <c r="AF49" s="9">
        <f t="shared" si="13"/>
        <v>0</v>
      </c>
      <c r="AG49" s="11"/>
      <c r="AH49" s="9">
        <f t="shared" si="18"/>
        <v>0</v>
      </c>
      <c r="AI49" s="11"/>
      <c r="AJ49" s="9">
        <f t="shared" si="14"/>
        <v>0</v>
      </c>
      <c r="AK49" s="11"/>
      <c r="AL49" s="9">
        <f t="shared" si="15"/>
        <v>0</v>
      </c>
      <c r="AM49" s="10"/>
      <c r="AN49" s="12">
        <f t="shared" si="16"/>
        <v>0</v>
      </c>
      <c r="AO49" s="13">
        <f t="shared" si="17"/>
        <v>0</v>
      </c>
    </row>
    <row r="50" spans="1:41" hidden="1" x14ac:dyDescent="0.25">
      <c r="A50" s="14" t="s">
        <v>11</v>
      </c>
      <c r="B50" s="15" t="s">
        <v>62</v>
      </c>
      <c r="C50" s="42" t="s">
        <v>50</v>
      </c>
      <c r="D50" s="56">
        <v>23.69</v>
      </c>
      <c r="E50" s="70">
        <v>0</v>
      </c>
      <c r="F50" s="9">
        <f t="shared" si="0"/>
        <v>0</v>
      </c>
      <c r="G50" s="69">
        <v>0</v>
      </c>
      <c r="H50" s="9">
        <f t="shared" si="1"/>
        <v>0</v>
      </c>
      <c r="I50" s="10"/>
      <c r="J50" s="9">
        <f t="shared" si="2"/>
        <v>0</v>
      </c>
      <c r="K50" s="11"/>
      <c r="L50" s="9">
        <f t="shared" si="3"/>
        <v>0</v>
      </c>
      <c r="M50" s="10"/>
      <c r="N50" s="9">
        <f t="shared" si="4"/>
        <v>0</v>
      </c>
      <c r="O50" s="10"/>
      <c r="P50" s="9">
        <f t="shared" si="5"/>
        <v>0</v>
      </c>
      <c r="Q50" s="10"/>
      <c r="R50" s="9">
        <f t="shared" si="6"/>
        <v>0</v>
      </c>
      <c r="S50" s="10"/>
      <c r="T50" s="9">
        <f t="shared" si="7"/>
        <v>0</v>
      </c>
      <c r="U50" s="11"/>
      <c r="V50" s="9">
        <f t="shared" si="8"/>
        <v>0</v>
      </c>
      <c r="W50" s="11"/>
      <c r="X50" s="9">
        <f t="shared" si="9"/>
        <v>0</v>
      </c>
      <c r="Y50" s="10"/>
      <c r="Z50" s="9">
        <f t="shared" si="10"/>
        <v>0</v>
      </c>
      <c r="AA50" s="11"/>
      <c r="AB50" s="9">
        <f t="shared" si="11"/>
        <v>0</v>
      </c>
      <c r="AC50" s="11"/>
      <c r="AD50" s="9">
        <f t="shared" si="12"/>
        <v>0</v>
      </c>
      <c r="AE50" s="11"/>
      <c r="AF50" s="9">
        <f t="shared" si="13"/>
        <v>0</v>
      </c>
      <c r="AG50" s="11"/>
      <c r="AH50" s="9">
        <f t="shared" si="18"/>
        <v>0</v>
      </c>
      <c r="AI50" s="11"/>
      <c r="AJ50" s="9">
        <f t="shared" si="14"/>
        <v>0</v>
      </c>
      <c r="AK50" s="11"/>
      <c r="AL50" s="9">
        <f t="shared" si="15"/>
        <v>0</v>
      </c>
      <c r="AM50" s="10"/>
      <c r="AN50" s="12">
        <f t="shared" si="16"/>
        <v>0</v>
      </c>
      <c r="AO50" s="13">
        <f t="shared" si="17"/>
        <v>0</v>
      </c>
    </row>
    <row r="51" spans="1:41" hidden="1" x14ac:dyDescent="0.25">
      <c r="A51" s="14" t="s">
        <v>11</v>
      </c>
      <c r="B51" s="15" t="s">
        <v>400</v>
      </c>
      <c r="C51" s="42" t="s">
        <v>50</v>
      </c>
      <c r="D51" s="56">
        <v>23.69</v>
      </c>
      <c r="E51" s="70">
        <v>0</v>
      </c>
      <c r="F51" s="9">
        <f t="shared" si="0"/>
        <v>0</v>
      </c>
      <c r="G51" s="69">
        <v>0</v>
      </c>
      <c r="H51" s="9">
        <f t="shared" si="1"/>
        <v>0</v>
      </c>
      <c r="I51" s="10"/>
      <c r="J51" s="9">
        <f t="shared" si="2"/>
        <v>0</v>
      </c>
      <c r="K51" s="11"/>
      <c r="L51" s="9">
        <f t="shared" si="3"/>
        <v>0</v>
      </c>
      <c r="M51" s="10"/>
      <c r="N51" s="9">
        <f t="shared" si="4"/>
        <v>0</v>
      </c>
      <c r="O51" s="10"/>
      <c r="P51" s="9">
        <f t="shared" si="5"/>
        <v>0</v>
      </c>
      <c r="Q51" s="10"/>
      <c r="R51" s="9">
        <f t="shared" si="6"/>
        <v>0</v>
      </c>
      <c r="S51" s="10"/>
      <c r="T51" s="9">
        <f t="shared" si="7"/>
        <v>0</v>
      </c>
      <c r="U51" s="11"/>
      <c r="V51" s="9">
        <f t="shared" si="8"/>
        <v>0</v>
      </c>
      <c r="W51" s="11"/>
      <c r="X51" s="9">
        <f t="shared" si="9"/>
        <v>0</v>
      </c>
      <c r="Y51" s="10"/>
      <c r="Z51" s="9">
        <f t="shared" si="10"/>
        <v>0</v>
      </c>
      <c r="AA51" s="11"/>
      <c r="AB51" s="9">
        <f t="shared" si="11"/>
        <v>0</v>
      </c>
      <c r="AC51" s="11"/>
      <c r="AD51" s="9">
        <f t="shared" si="12"/>
        <v>0</v>
      </c>
      <c r="AE51" s="11"/>
      <c r="AF51" s="9">
        <f t="shared" si="13"/>
        <v>0</v>
      </c>
      <c r="AG51" s="11"/>
      <c r="AH51" s="9">
        <f t="shared" si="18"/>
        <v>0</v>
      </c>
      <c r="AI51" s="11"/>
      <c r="AJ51" s="9">
        <f t="shared" si="14"/>
        <v>0</v>
      </c>
      <c r="AK51" s="11"/>
      <c r="AL51" s="9">
        <f t="shared" si="15"/>
        <v>0</v>
      </c>
      <c r="AM51" s="10"/>
      <c r="AN51" s="12">
        <f t="shared" si="16"/>
        <v>0</v>
      </c>
      <c r="AO51" s="13">
        <f t="shared" si="17"/>
        <v>0</v>
      </c>
    </row>
    <row r="52" spans="1:41" hidden="1" x14ac:dyDescent="0.25">
      <c r="A52" s="14" t="s">
        <v>11</v>
      </c>
      <c r="B52" s="15" t="s">
        <v>63</v>
      </c>
      <c r="C52" s="42" t="s">
        <v>50</v>
      </c>
      <c r="D52" s="56">
        <v>23.69</v>
      </c>
      <c r="E52" s="70">
        <v>0</v>
      </c>
      <c r="F52" s="9">
        <f t="shared" si="0"/>
        <v>0</v>
      </c>
      <c r="G52" s="69">
        <v>0</v>
      </c>
      <c r="H52" s="9">
        <f t="shared" si="1"/>
        <v>0</v>
      </c>
      <c r="I52" s="10"/>
      <c r="J52" s="9">
        <f t="shared" si="2"/>
        <v>0</v>
      </c>
      <c r="K52" s="11"/>
      <c r="L52" s="9">
        <f t="shared" si="3"/>
        <v>0</v>
      </c>
      <c r="M52" s="10"/>
      <c r="N52" s="9">
        <f t="shared" si="4"/>
        <v>0</v>
      </c>
      <c r="O52" s="10"/>
      <c r="P52" s="9">
        <f t="shared" si="5"/>
        <v>0</v>
      </c>
      <c r="Q52" s="10"/>
      <c r="R52" s="9">
        <f t="shared" si="6"/>
        <v>0</v>
      </c>
      <c r="S52" s="10"/>
      <c r="T52" s="9">
        <f t="shared" si="7"/>
        <v>0</v>
      </c>
      <c r="U52" s="11"/>
      <c r="V52" s="9">
        <f t="shared" si="8"/>
        <v>0</v>
      </c>
      <c r="W52" s="11"/>
      <c r="X52" s="9">
        <f t="shared" si="9"/>
        <v>0</v>
      </c>
      <c r="Y52" s="10"/>
      <c r="Z52" s="9">
        <f t="shared" si="10"/>
        <v>0</v>
      </c>
      <c r="AA52" s="11"/>
      <c r="AB52" s="9">
        <f t="shared" si="11"/>
        <v>0</v>
      </c>
      <c r="AC52" s="11"/>
      <c r="AD52" s="9">
        <f t="shared" si="12"/>
        <v>0</v>
      </c>
      <c r="AE52" s="11"/>
      <c r="AF52" s="9">
        <f t="shared" si="13"/>
        <v>0</v>
      </c>
      <c r="AG52" s="11"/>
      <c r="AH52" s="9">
        <f t="shared" si="18"/>
        <v>0</v>
      </c>
      <c r="AI52" s="11"/>
      <c r="AJ52" s="9">
        <f t="shared" si="14"/>
        <v>0</v>
      </c>
      <c r="AK52" s="11"/>
      <c r="AL52" s="9">
        <f t="shared" si="15"/>
        <v>0</v>
      </c>
      <c r="AM52" s="10"/>
      <c r="AN52" s="12">
        <f t="shared" si="16"/>
        <v>0</v>
      </c>
      <c r="AO52" s="13">
        <f t="shared" si="17"/>
        <v>0</v>
      </c>
    </row>
    <row r="53" spans="1:41" hidden="1" x14ac:dyDescent="0.25">
      <c r="A53" s="14" t="s">
        <v>11</v>
      </c>
      <c r="B53" s="15" t="s">
        <v>64</v>
      </c>
      <c r="C53" s="42" t="s">
        <v>65</v>
      </c>
      <c r="D53" s="56">
        <v>384.14</v>
      </c>
      <c r="E53" s="70">
        <v>0</v>
      </c>
      <c r="F53" s="9">
        <f t="shared" si="0"/>
        <v>0</v>
      </c>
      <c r="G53" s="69">
        <v>0</v>
      </c>
      <c r="H53" s="9">
        <f t="shared" si="1"/>
        <v>0</v>
      </c>
      <c r="I53" s="10"/>
      <c r="J53" s="9">
        <f t="shared" si="2"/>
        <v>0</v>
      </c>
      <c r="K53" s="11"/>
      <c r="L53" s="9">
        <f t="shared" si="3"/>
        <v>0</v>
      </c>
      <c r="M53" s="10"/>
      <c r="N53" s="9">
        <f t="shared" si="4"/>
        <v>0</v>
      </c>
      <c r="O53" s="10"/>
      <c r="P53" s="9">
        <f t="shared" si="5"/>
        <v>0</v>
      </c>
      <c r="Q53" s="10"/>
      <c r="R53" s="9">
        <f t="shared" si="6"/>
        <v>0</v>
      </c>
      <c r="S53" s="10"/>
      <c r="T53" s="9">
        <f t="shared" si="7"/>
        <v>0</v>
      </c>
      <c r="U53" s="11"/>
      <c r="V53" s="9">
        <f t="shared" si="8"/>
        <v>0</v>
      </c>
      <c r="W53" s="11"/>
      <c r="X53" s="9">
        <f t="shared" si="9"/>
        <v>0</v>
      </c>
      <c r="Y53" s="10"/>
      <c r="Z53" s="9">
        <f t="shared" si="10"/>
        <v>0</v>
      </c>
      <c r="AA53" s="11"/>
      <c r="AB53" s="9">
        <f t="shared" si="11"/>
        <v>0</v>
      </c>
      <c r="AC53" s="11"/>
      <c r="AD53" s="9">
        <f t="shared" si="12"/>
        <v>0</v>
      </c>
      <c r="AE53" s="11"/>
      <c r="AF53" s="9">
        <f t="shared" si="13"/>
        <v>0</v>
      </c>
      <c r="AG53" s="11"/>
      <c r="AH53" s="9">
        <f t="shared" si="18"/>
        <v>0</v>
      </c>
      <c r="AI53" s="11"/>
      <c r="AJ53" s="9">
        <f t="shared" si="14"/>
        <v>0</v>
      </c>
      <c r="AK53" s="11"/>
      <c r="AL53" s="9">
        <f t="shared" si="15"/>
        <v>0</v>
      </c>
      <c r="AM53" s="10"/>
      <c r="AN53" s="12">
        <f t="shared" si="16"/>
        <v>0</v>
      </c>
      <c r="AO53" s="13">
        <f t="shared" si="17"/>
        <v>0</v>
      </c>
    </row>
    <row r="54" spans="1:41" hidden="1" x14ac:dyDescent="0.25">
      <c r="A54" s="14" t="s">
        <v>11</v>
      </c>
      <c r="B54" s="15" t="s">
        <v>66</v>
      </c>
      <c r="C54" s="42" t="s">
        <v>38</v>
      </c>
      <c r="D54" s="56">
        <f>237.67/25</f>
        <v>9.5068000000000001</v>
      </c>
      <c r="E54" s="70">
        <v>0</v>
      </c>
      <c r="F54" s="9">
        <f t="shared" si="0"/>
        <v>0</v>
      </c>
      <c r="G54" s="69">
        <v>0</v>
      </c>
      <c r="H54" s="9">
        <f t="shared" si="1"/>
        <v>0</v>
      </c>
      <c r="I54" s="10"/>
      <c r="J54" s="9">
        <f t="shared" si="2"/>
        <v>0</v>
      </c>
      <c r="K54" s="11"/>
      <c r="L54" s="9">
        <f t="shared" si="3"/>
        <v>0</v>
      </c>
      <c r="M54" s="10"/>
      <c r="N54" s="9">
        <f t="shared" si="4"/>
        <v>0</v>
      </c>
      <c r="O54" s="10"/>
      <c r="P54" s="9">
        <f t="shared" si="5"/>
        <v>0</v>
      </c>
      <c r="Q54" s="10"/>
      <c r="R54" s="9">
        <f t="shared" si="6"/>
        <v>0</v>
      </c>
      <c r="S54" s="10"/>
      <c r="T54" s="9">
        <f t="shared" si="7"/>
        <v>0</v>
      </c>
      <c r="U54" s="11"/>
      <c r="V54" s="9">
        <f t="shared" si="8"/>
        <v>0</v>
      </c>
      <c r="W54" s="11"/>
      <c r="X54" s="9">
        <f t="shared" si="9"/>
        <v>0</v>
      </c>
      <c r="Y54" s="10"/>
      <c r="Z54" s="9">
        <f t="shared" si="10"/>
        <v>0</v>
      </c>
      <c r="AA54" s="11"/>
      <c r="AB54" s="9">
        <f t="shared" si="11"/>
        <v>0</v>
      </c>
      <c r="AC54" s="11"/>
      <c r="AD54" s="9">
        <f t="shared" si="12"/>
        <v>0</v>
      </c>
      <c r="AE54" s="11"/>
      <c r="AF54" s="9">
        <f t="shared" si="13"/>
        <v>0</v>
      </c>
      <c r="AG54" s="11"/>
      <c r="AH54" s="9">
        <f t="shared" si="18"/>
        <v>0</v>
      </c>
      <c r="AI54" s="11"/>
      <c r="AJ54" s="9">
        <f t="shared" si="14"/>
        <v>0</v>
      </c>
      <c r="AK54" s="11"/>
      <c r="AL54" s="9">
        <f t="shared" si="15"/>
        <v>0</v>
      </c>
      <c r="AM54" s="10"/>
      <c r="AN54" s="12">
        <f t="shared" si="16"/>
        <v>0</v>
      </c>
      <c r="AO54" s="13">
        <f t="shared" si="17"/>
        <v>0</v>
      </c>
    </row>
    <row r="55" spans="1:41" hidden="1" x14ac:dyDescent="0.25">
      <c r="A55" s="14" t="s">
        <v>11</v>
      </c>
      <c r="B55" s="15" t="s">
        <v>67</v>
      </c>
      <c r="C55" s="42" t="s">
        <v>38</v>
      </c>
      <c r="D55" s="56">
        <f>237.67/25</f>
        <v>9.5068000000000001</v>
      </c>
      <c r="E55" s="70">
        <v>0</v>
      </c>
      <c r="F55" s="9">
        <f t="shared" si="0"/>
        <v>0</v>
      </c>
      <c r="G55" s="69">
        <v>0</v>
      </c>
      <c r="H55" s="9">
        <f t="shared" si="1"/>
        <v>0</v>
      </c>
      <c r="I55" s="10"/>
      <c r="J55" s="9">
        <f t="shared" si="2"/>
        <v>0</v>
      </c>
      <c r="K55" s="11"/>
      <c r="L55" s="9">
        <f t="shared" si="3"/>
        <v>0</v>
      </c>
      <c r="M55" s="10"/>
      <c r="N55" s="9">
        <f t="shared" si="4"/>
        <v>0</v>
      </c>
      <c r="O55" s="10"/>
      <c r="P55" s="9">
        <f t="shared" si="5"/>
        <v>0</v>
      </c>
      <c r="Q55" s="10"/>
      <c r="R55" s="9">
        <f t="shared" si="6"/>
        <v>0</v>
      </c>
      <c r="S55" s="10"/>
      <c r="T55" s="9">
        <f t="shared" si="7"/>
        <v>0</v>
      </c>
      <c r="U55" s="11"/>
      <c r="V55" s="9">
        <f t="shared" si="8"/>
        <v>0</v>
      </c>
      <c r="W55" s="11"/>
      <c r="X55" s="9">
        <f t="shared" si="9"/>
        <v>0</v>
      </c>
      <c r="Y55" s="10"/>
      <c r="Z55" s="9">
        <f t="shared" si="10"/>
        <v>0</v>
      </c>
      <c r="AA55" s="11"/>
      <c r="AB55" s="9">
        <f t="shared" si="11"/>
        <v>0</v>
      </c>
      <c r="AC55" s="11"/>
      <c r="AD55" s="9">
        <f t="shared" si="12"/>
        <v>0</v>
      </c>
      <c r="AE55" s="11"/>
      <c r="AF55" s="9">
        <f t="shared" si="13"/>
        <v>0</v>
      </c>
      <c r="AG55" s="11"/>
      <c r="AH55" s="9">
        <f t="shared" si="18"/>
        <v>0</v>
      </c>
      <c r="AI55" s="11"/>
      <c r="AJ55" s="9">
        <f t="shared" si="14"/>
        <v>0</v>
      </c>
      <c r="AK55" s="11"/>
      <c r="AL55" s="9">
        <f t="shared" si="15"/>
        <v>0</v>
      </c>
      <c r="AM55" s="10"/>
      <c r="AN55" s="12">
        <f t="shared" si="16"/>
        <v>0</v>
      </c>
      <c r="AO55" s="13">
        <f t="shared" si="17"/>
        <v>0</v>
      </c>
    </row>
    <row r="56" spans="1:41" hidden="1" x14ac:dyDescent="0.25">
      <c r="A56" s="14" t="s">
        <v>11</v>
      </c>
      <c r="B56" s="15" t="s">
        <v>68</v>
      </c>
      <c r="C56" s="44" t="s">
        <v>69</v>
      </c>
      <c r="D56" s="56">
        <f>160/100</f>
        <v>1.6</v>
      </c>
      <c r="E56" s="70">
        <v>0</v>
      </c>
      <c r="F56" s="9">
        <f t="shared" si="0"/>
        <v>0</v>
      </c>
      <c r="G56" s="69">
        <v>0</v>
      </c>
      <c r="H56" s="9">
        <f t="shared" si="1"/>
        <v>0</v>
      </c>
      <c r="I56" s="10"/>
      <c r="J56" s="9">
        <f t="shared" si="2"/>
        <v>0</v>
      </c>
      <c r="K56" s="11"/>
      <c r="L56" s="9">
        <f t="shared" si="3"/>
        <v>0</v>
      </c>
      <c r="M56" s="10"/>
      <c r="N56" s="9">
        <f t="shared" si="4"/>
        <v>0</v>
      </c>
      <c r="O56" s="10"/>
      <c r="P56" s="9">
        <f t="shared" si="5"/>
        <v>0</v>
      </c>
      <c r="Q56" s="10"/>
      <c r="R56" s="9">
        <f t="shared" si="6"/>
        <v>0</v>
      </c>
      <c r="S56" s="10"/>
      <c r="T56" s="9">
        <f t="shared" si="7"/>
        <v>0</v>
      </c>
      <c r="U56" s="11"/>
      <c r="V56" s="9">
        <f t="shared" si="8"/>
        <v>0</v>
      </c>
      <c r="W56" s="11"/>
      <c r="X56" s="9">
        <f t="shared" si="9"/>
        <v>0</v>
      </c>
      <c r="Y56" s="10"/>
      <c r="Z56" s="9">
        <f t="shared" si="10"/>
        <v>0</v>
      </c>
      <c r="AA56" s="11"/>
      <c r="AB56" s="9">
        <f t="shared" si="11"/>
        <v>0</v>
      </c>
      <c r="AC56" s="11"/>
      <c r="AD56" s="9">
        <f t="shared" si="12"/>
        <v>0</v>
      </c>
      <c r="AE56" s="11"/>
      <c r="AF56" s="9">
        <f t="shared" si="13"/>
        <v>0</v>
      </c>
      <c r="AG56" s="11"/>
      <c r="AH56" s="9">
        <f t="shared" si="18"/>
        <v>0</v>
      </c>
      <c r="AI56" s="11"/>
      <c r="AJ56" s="9">
        <f t="shared" si="14"/>
        <v>0</v>
      </c>
      <c r="AK56" s="11"/>
      <c r="AL56" s="9">
        <f t="shared" si="15"/>
        <v>0</v>
      </c>
      <c r="AM56" s="10"/>
      <c r="AN56" s="12">
        <f t="shared" si="16"/>
        <v>0</v>
      </c>
      <c r="AO56" s="13">
        <f t="shared" si="17"/>
        <v>0</v>
      </c>
    </row>
    <row r="57" spans="1:41" hidden="1" x14ac:dyDescent="0.25">
      <c r="A57" s="14" t="s">
        <v>11</v>
      </c>
      <c r="B57" s="15" t="s">
        <v>70</v>
      </c>
      <c r="C57" s="44" t="s">
        <v>69</v>
      </c>
      <c r="D57" s="56">
        <f>139/100</f>
        <v>1.39</v>
      </c>
      <c r="E57" s="70">
        <v>0</v>
      </c>
      <c r="F57" s="9">
        <f t="shared" si="0"/>
        <v>0</v>
      </c>
      <c r="G57" s="69">
        <v>0</v>
      </c>
      <c r="H57" s="9">
        <f t="shared" si="1"/>
        <v>0</v>
      </c>
      <c r="I57" s="10"/>
      <c r="J57" s="9">
        <f t="shared" si="2"/>
        <v>0</v>
      </c>
      <c r="K57" s="11"/>
      <c r="L57" s="9">
        <f t="shared" si="3"/>
        <v>0</v>
      </c>
      <c r="M57" s="10"/>
      <c r="N57" s="9">
        <f t="shared" si="4"/>
        <v>0</v>
      </c>
      <c r="O57" s="10"/>
      <c r="P57" s="9">
        <f t="shared" si="5"/>
        <v>0</v>
      </c>
      <c r="Q57" s="10"/>
      <c r="R57" s="9">
        <f t="shared" si="6"/>
        <v>0</v>
      </c>
      <c r="S57" s="10"/>
      <c r="T57" s="9">
        <f t="shared" si="7"/>
        <v>0</v>
      </c>
      <c r="U57" s="11"/>
      <c r="V57" s="9">
        <f t="shared" si="8"/>
        <v>0</v>
      </c>
      <c r="W57" s="11"/>
      <c r="X57" s="9">
        <f t="shared" si="9"/>
        <v>0</v>
      </c>
      <c r="Y57" s="10"/>
      <c r="Z57" s="9">
        <f t="shared" si="10"/>
        <v>0</v>
      </c>
      <c r="AA57" s="11"/>
      <c r="AB57" s="9">
        <f t="shared" si="11"/>
        <v>0</v>
      </c>
      <c r="AC57" s="11"/>
      <c r="AD57" s="9">
        <f t="shared" si="12"/>
        <v>0</v>
      </c>
      <c r="AE57" s="11"/>
      <c r="AF57" s="9">
        <f t="shared" si="13"/>
        <v>0</v>
      </c>
      <c r="AG57" s="11"/>
      <c r="AH57" s="9">
        <f t="shared" si="18"/>
        <v>0</v>
      </c>
      <c r="AI57" s="11"/>
      <c r="AJ57" s="9">
        <f t="shared" si="14"/>
        <v>0</v>
      </c>
      <c r="AK57" s="11"/>
      <c r="AL57" s="9">
        <f t="shared" si="15"/>
        <v>0</v>
      </c>
      <c r="AM57" s="10"/>
      <c r="AN57" s="12">
        <f t="shared" si="16"/>
        <v>0</v>
      </c>
      <c r="AO57" s="13">
        <f t="shared" si="17"/>
        <v>0</v>
      </c>
    </row>
    <row r="58" spans="1:41" hidden="1" x14ac:dyDescent="0.25">
      <c r="A58" s="14" t="s">
        <v>11</v>
      </c>
      <c r="B58" s="15" t="s">
        <v>71</v>
      </c>
      <c r="C58" s="44" t="s">
        <v>69</v>
      </c>
      <c r="D58" s="56">
        <f>160/100</f>
        <v>1.6</v>
      </c>
      <c r="E58" s="70">
        <v>0</v>
      </c>
      <c r="F58" s="9">
        <f t="shared" si="0"/>
        <v>0</v>
      </c>
      <c r="G58" s="69">
        <v>0</v>
      </c>
      <c r="H58" s="9">
        <f t="shared" si="1"/>
        <v>0</v>
      </c>
      <c r="I58" s="10"/>
      <c r="J58" s="9">
        <f t="shared" si="2"/>
        <v>0</v>
      </c>
      <c r="K58" s="11"/>
      <c r="L58" s="9">
        <f t="shared" si="3"/>
        <v>0</v>
      </c>
      <c r="M58" s="10"/>
      <c r="N58" s="9">
        <f t="shared" si="4"/>
        <v>0</v>
      </c>
      <c r="O58" s="10"/>
      <c r="P58" s="9">
        <f t="shared" si="5"/>
        <v>0</v>
      </c>
      <c r="Q58" s="10"/>
      <c r="R58" s="9">
        <f t="shared" si="6"/>
        <v>0</v>
      </c>
      <c r="S58" s="10"/>
      <c r="T58" s="9">
        <f t="shared" si="7"/>
        <v>0</v>
      </c>
      <c r="U58" s="11"/>
      <c r="V58" s="9">
        <f t="shared" si="8"/>
        <v>0</v>
      </c>
      <c r="W58" s="11"/>
      <c r="X58" s="9">
        <f t="shared" si="9"/>
        <v>0</v>
      </c>
      <c r="Y58" s="10"/>
      <c r="Z58" s="9">
        <f t="shared" si="10"/>
        <v>0</v>
      </c>
      <c r="AA58" s="11"/>
      <c r="AB58" s="9">
        <f t="shared" si="11"/>
        <v>0</v>
      </c>
      <c r="AC58" s="11"/>
      <c r="AD58" s="9">
        <f t="shared" si="12"/>
        <v>0</v>
      </c>
      <c r="AE58" s="11"/>
      <c r="AF58" s="9">
        <f t="shared" si="13"/>
        <v>0</v>
      </c>
      <c r="AG58" s="11"/>
      <c r="AH58" s="9">
        <f t="shared" si="18"/>
        <v>0</v>
      </c>
      <c r="AI58" s="11"/>
      <c r="AJ58" s="9">
        <f t="shared" si="14"/>
        <v>0</v>
      </c>
      <c r="AK58" s="11"/>
      <c r="AL58" s="9">
        <f t="shared" si="15"/>
        <v>0</v>
      </c>
      <c r="AM58" s="10"/>
      <c r="AN58" s="12">
        <f t="shared" si="16"/>
        <v>0</v>
      </c>
      <c r="AO58" s="13">
        <f t="shared" si="17"/>
        <v>0</v>
      </c>
    </row>
    <row r="59" spans="1:41" hidden="1" x14ac:dyDescent="0.25">
      <c r="A59" s="14" t="s">
        <v>11</v>
      </c>
      <c r="B59" s="15" t="s">
        <v>72</v>
      </c>
      <c r="C59" s="44" t="s">
        <v>69</v>
      </c>
      <c r="D59" s="56">
        <f>165/100</f>
        <v>1.65</v>
      </c>
      <c r="E59" s="70">
        <v>0</v>
      </c>
      <c r="F59" s="9">
        <f t="shared" si="0"/>
        <v>0</v>
      </c>
      <c r="G59" s="69">
        <v>0</v>
      </c>
      <c r="H59" s="9">
        <f t="shared" si="1"/>
        <v>0</v>
      </c>
      <c r="I59" s="10"/>
      <c r="J59" s="9">
        <f t="shared" si="2"/>
        <v>0</v>
      </c>
      <c r="K59" s="11"/>
      <c r="L59" s="9">
        <f t="shared" si="3"/>
        <v>0</v>
      </c>
      <c r="M59" s="10"/>
      <c r="N59" s="9">
        <f t="shared" si="4"/>
        <v>0</v>
      </c>
      <c r="O59" s="10"/>
      <c r="P59" s="9">
        <f t="shared" si="5"/>
        <v>0</v>
      </c>
      <c r="Q59" s="10"/>
      <c r="R59" s="9">
        <f t="shared" si="6"/>
        <v>0</v>
      </c>
      <c r="S59" s="10"/>
      <c r="T59" s="9">
        <f t="shared" si="7"/>
        <v>0</v>
      </c>
      <c r="U59" s="11"/>
      <c r="V59" s="9">
        <f t="shared" si="8"/>
        <v>0</v>
      </c>
      <c r="W59" s="11"/>
      <c r="X59" s="9">
        <f t="shared" si="9"/>
        <v>0</v>
      </c>
      <c r="Y59" s="10"/>
      <c r="Z59" s="9">
        <f t="shared" si="10"/>
        <v>0</v>
      </c>
      <c r="AA59" s="11"/>
      <c r="AB59" s="9">
        <f t="shared" si="11"/>
        <v>0</v>
      </c>
      <c r="AC59" s="11"/>
      <c r="AD59" s="9">
        <f t="shared" si="12"/>
        <v>0</v>
      </c>
      <c r="AE59" s="11"/>
      <c r="AF59" s="9">
        <f t="shared" si="13"/>
        <v>0</v>
      </c>
      <c r="AG59" s="11"/>
      <c r="AH59" s="9">
        <f t="shared" si="18"/>
        <v>0</v>
      </c>
      <c r="AI59" s="11"/>
      <c r="AJ59" s="9">
        <f t="shared" si="14"/>
        <v>0</v>
      </c>
      <c r="AK59" s="11"/>
      <c r="AL59" s="9">
        <f t="shared" si="15"/>
        <v>0</v>
      </c>
      <c r="AM59" s="10"/>
      <c r="AN59" s="12">
        <f t="shared" si="16"/>
        <v>0</v>
      </c>
      <c r="AO59" s="13">
        <f t="shared" si="17"/>
        <v>0</v>
      </c>
    </row>
    <row r="60" spans="1:41" hidden="1" x14ac:dyDescent="0.25">
      <c r="A60" s="14" t="s">
        <v>11</v>
      </c>
      <c r="B60" s="15" t="s">
        <v>73</v>
      </c>
      <c r="C60" s="42" t="s">
        <v>15</v>
      </c>
      <c r="D60" s="56">
        <v>477.59</v>
      </c>
      <c r="E60" s="70">
        <v>0</v>
      </c>
      <c r="F60" s="9">
        <f t="shared" si="0"/>
        <v>0</v>
      </c>
      <c r="G60" s="69">
        <v>0</v>
      </c>
      <c r="H60" s="9">
        <f t="shared" si="1"/>
        <v>0</v>
      </c>
      <c r="I60" s="10"/>
      <c r="J60" s="9">
        <f t="shared" si="2"/>
        <v>0</v>
      </c>
      <c r="K60" s="11"/>
      <c r="L60" s="9">
        <f t="shared" si="3"/>
        <v>0</v>
      </c>
      <c r="M60" s="10"/>
      <c r="N60" s="9">
        <f t="shared" si="4"/>
        <v>0</v>
      </c>
      <c r="O60" s="10"/>
      <c r="P60" s="9">
        <f t="shared" si="5"/>
        <v>0</v>
      </c>
      <c r="Q60" s="10"/>
      <c r="R60" s="9">
        <f t="shared" si="6"/>
        <v>0</v>
      </c>
      <c r="S60" s="10"/>
      <c r="T60" s="9">
        <f t="shared" si="7"/>
        <v>0</v>
      </c>
      <c r="U60" s="11"/>
      <c r="V60" s="9">
        <f t="shared" si="8"/>
        <v>0</v>
      </c>
      <c r="W60" s="11"/>
      <c r="X60" s="9">
        <f t="shared" si="9"/>
        <v>0</v>
      </c>
      <c r="Y60" s="10"/>
      <c r="Z60" s="9">
        <f t="shared" si="10"/>
        <v>0</v>
      </c>
      <c r="AA60" s="11"/>
      <c r="AB60" s="9">
        <f t="shared" si="11"/>
        <v>0</v>
      </c>
      <c r="AC60" s="11"/>
      <c r="AD60" s="9">
        <f t="shared" si="12"/>
        <v>0</v>
      </c>
      <c r="AE60" s="11"/>
      <c r="AF60" s="9">
        <f t="shared" si="13"/>
        <v>0</v>
      </c>
      <c r="AG60" s="11"/>
      <c r="AH60" s="9">
        <f t="shared" si="18"/>
        <v>0</v>
      </c>
      <c r="AI60" s="11"/>
      <c r="AJ60" s="9">
        <f t="shared" si="14"/>
        <v>0</v>
      </c>
      <c r="AK60" s="11"/>
      <c r="AL60" s="9">
        <f t="shared" si="15"/>
        <v>0</v>
      </c>
      <c r="AM60" s="10"/>
      <c r="AN60" s="12">
        <f t="shared" si="16"/>
        <v>0</v>
      </c>
      <c r="AO60" s="13">
        <f t="shared" si="17"/>
        <v>0</v>
      </c>
    </row>
    <row r="61" spans="1:41" hidden="1" x14ac:dyDescent="0.25">
      <c r="A61" s="14" t="s">
        <v>11</v>
      </c>
      <c r="B61" s="15" t="s">
        <v>74</v>
      </c>
      <c r="C61" s="42" t="s">
        <v>15</v>
      </c>
      <c r="D61" s="56">
        <v>4.41</v>
      </c>
      <c r="E61" s="70">
        <v>0</v>
      </c>
      <c r="F61" s="9">
        <f t="shared" si="0"/>
        <v>0</v>
      </c>
      <c r="G61" s="69">
        <v>0</v>
      </c>
      <c r="H61" s="9">
        <f t="shared" si="1"/>
        <v>0</v>
      </c>
      <c r="I61" s="10"/>
      <c r="J61" s="9">
        <f t="shared" si="2"/>
        <v>0</v>
      </c>
      <c r="K61" s="11"/>
      <c r="L61" s="9">
        <f t="shared" si="3"/>
        <v>0</v>
      </c>
      <c r="M61" s="10"/>
      <c r="N61" s="9">
        <f t="shared" si="4"/>
        <v>0</v>
      </c>
      <c r="O61" s="10"/>
      <c r="P61" s="9">
        <f t="shared" si="5"/>
        <v>0</v>
      </c>
      <c r="Q61" s="10"/>
      <c r="R61" s="9">
        <f t="shared" si="6"/>
        <v>0</v>
      </c>
      <c r="S61" s="10"/>
      <c r="T61" s="9">
        <f t="shared" si="7"/>
        <v>0</v>
      </c>
      <c r="U61" s="11"/>
      <c r="V61" s="9">
        <f t="shared" si="8"/>
        <v>0</v>
      </c>
      <c r="W61" s="11"/>
      <c r="X61" s="9">
        <f t="shared" si="9"/>
        <v>0</v>
      </c>
      <c r="Y61" s="10"/>
      <c r="Z61" s="9">
        <f t="shared" si="10"/>
        <v>0</v>
      </c>
      <c r="AA61" s="11"/>
      <c r="AB61" s="9">
        <f t="shared" si="11"/>
        <v>0</v>
      </c>
      <c r="AC61" s="11"/>
      <c r="AD61" s="9">
        <f t="shared" si="12"/>
        <v>0</v>
      </c>
      <c r="AE61" s="11"/>
      <c r="AF61" s="9">
        <f t="shared" si="13"/>
        <v>0</v>
      </c>
      <c r="AG61" s="11"/>
      <c r="AH61" s="9">
        <f t="shared" si="18"/>
        <v>0</v>
      </c>
      <c r="AI61" s="11"/>
      <c r="AJ61" s="9">
        <f t="shared" si="14"/>
        <v>0</v>
      </c>
      <c r="AK61" s="11"/>
      <c r="AL61" s="9">
        <f t="shared" si="15"/>
        <v>0</v>
      </c>
      <c r="AM61" s="10"/>
      <c r="AN61" s="12">
        <f t="shared" si="16"/>
        <v>0</v>
      </c>
      <c r="AO61" s="13">
        <f t="shared" si="17"/>
        <v>0</v>
      </c>
    </row>
    <row r="62" spans="1:41" hidden="1" x14ac:dyDescent="0.25">
      <c r="A62" s="14" t="s">
        <v>11</v>
      </c>
      <c r="B62" s="15" t="s">
        <v>75</v>
      </c>
      <c r="C62" s="42" t="s">
        <v>76</v>
      </c>
      <c r="D62" s="56">
        <v>35.49</v>
      </c>
      <c r="E62" s="70">
        <v>0</v>
      </c>
      <c r="F62" s="9">
        <f t="shared" si="0"/>
        <v>0</v>
      </c>
      <c r="G62" s="69">
        <v>0</v>
      </c>
      <c r="H62" s="9">
        <f t="shared" si="1"/>
        <v>0</v>
      </c>
      <c r="I62" s="10"/>
      <c r="J62" s="9">
        <f t="shared" si="2"/>
        <v>0</v>
      </c>
      <c r="K62" s="11"/>
      <c r="L62" s="9">
        <f t="shared" si="3"/>
        <v>0</v>
      </c>
      <c r="M62" s="11"/>
      <c r="N62" s="9">
        <f t="shared" si="4"/>
        <v>0</v>
      </c>
      <c r="O62" s="10"/>
      <c r="P62" s="9">
        <f t="shared" si="5"/>
        <v>0</v>
      </c>
      <c r="Q62" s="10"/>
      <c r="R62" s="9">
        <f t="shared" si="6"/>
        <v>0</v>
      </c>
      <c r="S62" s="10"/>
      <c r="T62" s="9">
        <f t="shared" si="7"/>
        <v>0</v>
      </c>
      <c r="U62" s="11"/>
      <c r="V62" s="9">
        <f t="shared" si="8"/>
        <v>0</v>
      </c>
      <c r="W62" s="11"/>
      <c r="X62" s="9">
        <f t="shared" si="9"/>
        <v>0</v>
      </c>
      <c r="Y62" s="10"/>
      <c r="Z62" s="9">
        <f t="shared" si="10"/>
        <v>0</v>
      </c>
      <c r="AA62" s="11"/>
      <c r="AB62" s="9">
        <f t="shared" si="11"/>
        <v>0</v>
      </c>
      <c r="AC62" s="11"/>
      <c r="AD62" s="9">
        <f t="shared" si="12"/>
        <v>0</v>
      </c>
      <c r="AE62" s="11"/>
      <c r="AF62" s="9">
        <f t="shared" si="13"/>
        <v>0</v>
      </c>
      <c r="AG62" s="11"/>
      <c r="AH62" s="9">
        <f t="shared" si="18"/>
        <v>0</v>
      </c>
      <c r="AI62" s="11"/>
      <c r="AJ62" s="9">
        <f t="shared" si="14"/>
        <v>0</v>
      </c>
      <c r="AK62" s="11"/>
      <c r="AL62" s="9">
        <f t="shared" si="15"/>
        <v>0</v>
      </c>
      <c r="AM62" s="10"/>
      <c r="AN62" s="12">
        <f t="shared" si="16"/>
        <v>0</v>
      </c>
      <c r="AO62" s="13">
        <f t="shared" si="17"/>
        <v>0</v>
      </c>
    </row>
    <row r="63" spans="1:41" hidden="1" x14ac:dyDescent="0.25">
      <c r="A63" s="14" t="s">
        <v>11</v>
      </c>
      <c r="B63" s="15" t="s">
        <v>77</v>
      </c>
      <c r="C63" s="44" t="s">
        <v>69</v>
      </c>
      <c r="D63" s="56">
        <f>60/100</f>
        <v>0.6</v>
      </c>
      <c r="E63" s="70">
        <v>0</v>
      </c>
      <c r="F63" s="9">
        <f t="shared" si="0"/>
        <v>0</v>
      </c>
      <c r="G63" s="69">
        <v>16</v>
      </c>
      <c r="H63" s="9">
        <f t="shared" si="1"/>
        <v>11.135999999999999</v>
      </c>
      <c r="I63" s="10"/>
      <c r="J63" s="9">
        <f t="shared" si="2"/>
        <v>0</v>
      </c>
      <c r="K63" s="11"/>
      <c r="L63" s="9">
        <f t="shared" si="3"/>
        <v>0</v>
      </c>
      <c r="M63" s="10"/>
      <c r="N63" s="9">
        <f t="shared" si="4"/>
        <v>0</v>
      </c>
      <c r="O63" s="10"/>
      <c r="P63" s="9">
        <f t="shared" si="5"/>
        <v>0</v>
      </c>
      <c r="Q63" s="10"/>
      <c r="R63" s="9">
        <f t="shared" si="6"/>
        <v>0</v>
      </c>
      <c r="S63" s="10"/>
      <c r="T63" s="9">
        <f t="shared" si="7"/>
        <v>0</v>
      </c>
      <c r="U63" s="11"/>
      <c r="V63" s="9">
        <f t="shared" si="8"/>
        <v>0</v>
      </c>
      <c r="W63" s="11"/>
      <c r="X63" s="9">
        <f t="shared" si="9"/>
        <v>0</v>
      </c>
      <c r="Y63" s="10"/>
      <c r="Z63" s="9">
        <f t="shared" si="10"/>
        <v>0</v>
      </c>
      <c r="AA63" s="11"/>
      <c r="AB63" s="9">
        <f t="shared" si="11"/>
        <v>0</v>
      </c>
      <c r="AC63" s="11"/>
      <c r="AD63" s="9">
        <f t="shared" si="12"/>
        <v>0</v>
      </c>
      <c r="AE63" s="11"/>
      <c r="AF63" s="9">
        <f t="shared" si="13"/>
        <v>0</v>
      </c>
      <c r="AG63" s="11"/>
      <c r="AH63" s="9">
        <f t="shared" si="18"/>
        <v>0</v>
      </c>
      <c r="AI63" s="11"/>
      <c r="AJ63" s="9">
        <f t="shared" si="14"/>
        <v>0</v>
      </c>
      <c r="AK63" s="11"/>
      <c r="AL63" s="9">
        <f t="shared" si="15"/>
        <v>0</v>
      </c>
      <c r="AM63" s="10"/>
      <c r="AN63" s="12">
        <f t="shared" si="16"/>
        <v>0</v>
      </c>
      <c r="AO63" s="13">
        <f t="shared" si="17"/>
        <v>11.135999999999999</v>
      </c>
    </row>
    <row r="64" spans="1:41" hidden="1" x14ac:dyDescent="0.25">
      <c r="A64" s="14" t="s">
        <v>11</v>
      </c>
      <c r="B64" s="15" t="s">
        <v>78</v>
      </c>
      <c r="C64" s="42" t="s">
        <v>65</v>
      </c>
      <c r="D64" s="56">
        <v>56.1</v>
      </c>
      <c r="E64" s="70">
        <v>0</v>
      </c>
      <c r="F64" s="9">
        <f t="shared" si="0"/>
        <v>0</v>
      </c>
      <c r="G64" s="69">
        <v>0</v>
      </c>
      <c r="H64" s="9">
        <f t="shared" si="1"/>
        <v>0</v>
      </c>
      <c r="I64" s="10"/>
      <c r="J64" s="9">
        <f t="shared" si="2"/>
        <v>0</v>
      </c>
      <c r="K64" s="11"/>
      <c r="L64" s="9">
        <f t="shared" si="3"/>
        <v>0</v>
      </c>
      <c r="M64" s="10"/>
      <c r="N64" s="9">
        <f t="shared" si="4"/>
        <v>0</v>
      </c>
      <c r="O64" s="10"/>
      <c r="P64" s="9">
        <f t="shared" si="5"/>
        <v>0</v>
      </c>
      <c r="Q64" s="10"/>
      <c r="R64" s="9">
        <f t="shared" si="6"/>
        <v>0</v>
      </c>
      <c r="S64" s="10"/>
      <c r="T64" s="9">
        <f t="shared" si="7"/>
        <v>0</v>
      </c>
      <c r="U64" s="11"/>
      <c r="V64" s="9">
        <f t="shared" si="8"/>
        <v>0</v>
      </c>
      <c r="W64" s="11"/>
      <c r="X64" s="9">
        <f t="shared" si="9"/>
        <v>0</v>
      </c>
      <c r="Y64" s="10"/>
      <c r="Z64" s="9">
        <f t="shared" si="10"/>
        <v>0</v>
      </c>
      <c r="AA64" s="11"/>
      <c r="AB64" s="9">
        <f t="shared" si="11"/>
        <v>0</v>
      </c>
      <c r="AC64" s="11"/>
      <c r="AD64" s="9">
        <f t="shared" si="12"/>
        <v>0</v>
      </c>
      <c r="AE64" s="11"/>
      <c r="AF64" s="9">
        <f t="shared" si="13"/>
        <v>0</v>
      </c>
      <c r="AG64" s="11"/>
      <c r="AH64" s="9">
        <f t="shared" si="18"/>
        <v>0</v>
      </c>
      <c r="AI64" s="11"/>
      <c r="AJ64" s="9">
        <f t="shared" si="14"/>
        <v>0</v>
      </c>
      <c r="AK64" s="11"/>
      <c r="AL64" s="9">
        <f t="shared" si="15"/>
        <v>0</v>
      </c>
      <c r="AM64" s="10"/>
      <c r="AN64" s="12">
        <f t="shared" si="16"/>
        <v>0</v>
      </c>
      <c r="AO64" s="13">
        <f t="shared" si="17"/>
        <v>0</v>
      </c>
    </row>
    <row r="65" spans="1:41" hidden="1" x14ac:dyDescent="0.25">
      <c r="A65" s="14" t="s">
        <v>11</v>
      </c>
      <c r="B65" s="15" t="s">
        <v>79</v>
      </c>
      <c r="C65" s="42" t="s">
        <v>65</v>
      </c>
      <c r="D65" s="38">
        <v>56</v>
      </c>
      <c r="E65" s="70">
        <v>0</v>
      </c>
      <c r="F65" s="9">
        <f t="shared" si="0"/>
        <v>0</v>
      </c>
      <c r="G65" s="69">
        <v>2</v>
      </c>
      <c r="H65" s="9">
        <f t="shared" si="1"/>
        <v>129.91999999999999</v>
      </c>
      <c r="I65" s="10"/>
      <c r="J65" s="9">
        <f t="shared" si="2"/>
        <v>0</v>
      </c>
      <c r="K65" s="11"/>
      <c r="L65" s="9">
        <f t="shared" si="3"/>
        <v>0</v>
      </c>
      <c r="M65" s="10"/>
      <c r="N65" s="9">
        <f t="shared" si="4"/>
        <v>0</v>
      </c>
      <c r="O65" s="10"/>
      <c r="P65" s="9">
        <f t="shared" si="5"/>
        <v>0</v>
      </c>
      <c r="Q65" s="10"/>
      <c r="R65" s="9">
        <f t="shared" si="6"/>
        <v>0</v>
      </c>
      <c r="S65" s="10"/>
      <c r="T65" s="9">
        <f t="shared" si="7"/>
        <v>0</v>
      </c>
      <c r="U65" s="11"/>
      <c r="V65" s="9">
        <f t="shared" si="8"/>
        <v>0</v>
      </c>
      <c r="W65" s="11"/>
      <c r="X65" s="9">
        <f t="shared" si="9"/>
        <v>0</v>
      </c>
      <c r="Y65" s="10"/>
      <c r="Z65" s="9">
        <f t="shared" si="10"/>
        <v>0</v>
      </c>
      <c r="AA65" s="11"/>
      <c r="AB65" s="9">
        <f t="shared" si="11"/>
        <v>0</v>
      </c>
      <c r="AC65" s="11"/>
      <c r="AD65" s="9">
        <f t="shared" si="12"/>
        <v>0</v>
      </c>
      <c r="AE65" s="11"/>
      <c r="AF65" s="9">
        <f t="shared" si="13"/>
        <v>0</v>
      </c>
      <c r="AG65" s="11"/>
      <c r="AH65" s="9">
        <f t="shared" si="18"/>
        <v>0</v>
      </c>
      <c r="AI65" s="11"/>
      <c r="AJ65" s="9">
        <f t="shared" si="14"/>
        <v>0</v>
      </c>
      <c r="AK65" s="11"/>
      <c r="AL65" s="9">
        <f t="shared" si="15"/>
        <v>0</v>
      </c>
      <c r="AM65" s="10"/>
      <c r="AN65" s="12">
        <f t="shared" si="16"/>
        <v>0</v>
      </c>
      <c r="AO65" s="13">
        <f t="shared" si="17"/>
        <v>129.91999999999999</v>
      </c>
    </row>
    <row r="66" spans="1:41" hidden="1" x14ac:dyDescent="0.25">
      <c r="A66" s="14" t="s">
        <v>11</v>
      </c>
      <c r="B66" s="15" t="s">
        <v>450</v>
      </c>
      <c r="C66" s="42" t="s">
        <v>65</v>
      </c>
      <c r="D66" s="56">
        <f>56/100</f>
        <v>0.56000000000000005</v>
      </c>
      <c r="E66" s="70">
        <v>0</v>
      </c>
      <c r="F66" s="9">
        <f t="shared" si="0"/>
        <v>0</v>
      </c>
      <c r="G66" s="69">
        <v>0</v>
      </c>
      <c r="H66" s="9">
        <f t="shared" si="1"/>
        <v>0</v>
      </c>
      <c r="I66" s="10"/>
      <c r="J66" s="9">
        <f t="shared" si="2"/>
        <v>0</v>
      </c>
      <c r="K66" s="11"/>
      <c r="L66" s="9">
        <f t="shared" si="3"/>
        <v>0</v>
      </c>
      <c r="M66" s="10"/>
      <c r="N66" s="9">
        <f t="shared" si="4"/>
        <v>0</v>
      </c>
      <c r="O66" s="10"/>
      <c r="P66" s="9">
        <f t="shared" si="5"/>
        <v>0</v>
      </c>
      <c r="Q66" s="10"/>
      <c r="R66" s="9">
        <f t="shared" si="6"/>
        <v>0</v>
      </c>
      <c r="S66" s="10"/>
      <c r="T66" s="9">
        <f t="shared" si="7"/>
        <v>0</v>
      </c>
      <c r="U66" s="11"/>
      <c r="V66" s="9">
        <f t="shared" si="8"/>
        <v>0</v>
      </c>
      <c r="W66" s="11"/>
      <c r="X66" s="9">
        <f t="shared" si="9"/>
        <v>0</v>
      </c>
      <c r="Y66" s="10"/>
      <c r="Z66" s="9">
        <f t="shared" si="10"/>
        <v>0</v>
      </c>
      <c r="AA66" s="11"/>
      <c r="AB66" s="9">
        <f t="shared" si="11"/>
        <v>0</v>
      </c>
      <c r="AC66" s="11"/>
      <c r="AD66" s="9">
        <f t="shared" si="12"/>
        <v>0</v>
      </c>
      <c r="AE66" s="11"/>
      <c r="AF66" s="9">
        <f t="shared" si="13"/>
        <v>0</v>
      </c>
      <c r="AG66" s="11"/>
      <c r="AH66" s="9">
        <f t="shared" si="18"/>
        <v>0</v>
      </c>
      <c r="AI66" s="11"/>
      <c r="AJ66" s="9">
        <f t="shared" si="14"/>
        <v>0</v>
      </c>
      <c r="AK66" s="11"/>
      <c r="AL66" s="9">
        <f t="shared" si="15"/>
        <v>0</v>
      </c>
      <c r="AM66" s="10"/>
      <c r="AN66" s="12">
        <f t="shared" si="16"/>
        <v>0</v>
      </c>
      <c r="AO66" s="13">
        <f t="shared" si="17"/>
        <v>0</v>
      </c>
    </row>
    <row r="67" spans="1:41" hidden="1" x14ac:dyDescent="0.25">
      <c r="A67" s="14" t="s">
        <v>11</v>
      </c>
      <c r="B67" s="15" t="s">
        <v>80</v>
      </c>
      <c r="C67" s="42" t="s">
        <v>65</v>
      </c>
      <c r="D67" s="56">
        <f>56/100</f>
        <v>0.56000000000000005</v>
      </c>
      <c r="E67" s="70">
        <v>0</v>
      </c>
      <c r="F67" s="9">
        <f t="shared" si="0"/>
        <v>0</v>
      </c>
      <c r="G67" s="69">
        <v>0</v>
      </c>
      <c r="H67" s="9">
        <f t="shared" si="1"/>
        <v>0</v>
      </c>
      <c r="I67" s="10"/>
      <c r="J67" s="9">
        <f t="shared" si="2"/>
        <v>0</v>
      </c>
      <c r="K67" s="11"/>
      <c r="L67" s="9">
        <f t="shared" si="3"/>
        <v>0</v>
      </c>
      <c r="M67" s="10"/>
      <c r="N67" s="9">
        <f t="shared" si="4"/>
        <v>0</v>
      </c>
      <c r="O67" s="10"/>
      <c r="P67" s="9">
        <f t="shared" si="5"/>
        <v>0</v>
      </c>
      <c r="Q67" s="10"/>
      <c r="R67" s="9">
        <f t="shared" si="6"/>
        <v>0</v>
      </c>
      <c r="S67" s="10"/>
      <c r="T67" s="9">
        <f t="shared" si="7"/>
        <v>0</v>
      </c>
      <c r="U67" s="11"/>
      <c r="V67" s="9">
        <f t="shared" si="8"/>
        <v>0</v>
      </c>
      <c r="W67" s="11"/>
      <c r="X67" s="9">
        <f t="shared" si="9"/>
        <v>0</v>
      </c>
      <c r="Y67" s="10"/>
      <c r="Z67" s="9">
        <f t="shared" si="10"/>
        <v>0</v>
      </c>
      <c r="AA67" s="11"/>
      <c r="AB67" s="9">
        <f t="shared" si="11"/>
        <v>0</v>
      </c>
      <c r="AC67" s="11"/>
      <c r="AD67" s="9">
        <f t="shared" si="12"/>
        <v>0</v>
      </c>
      <c r="AE67" s="11"/>
      <c r="AF67" s="9">
        <f t="shared" si="13"/>
        <v>0</v>
      </c>
      <c r="AG67" s="11"/>
      <c r="AH67" s="9">
        <f t="shared" si="18"/>
        <v>0</v>
      </c>
      <c r="AI67" s="11"/>
      <c r="AJ67" s="9">
        <f t="shared" si="14"/>
        <v>0</v>
      </c>
      <c r="AK67" s="11"/>
      <c r="AL67" s="9">
        <f t="shared" si="15"/>
        <v>0</v>
      </c>
      <c r="AM67" s="10"/>
      <c r="AN67" s="12">
        <f t="shared" si="16"/>
        <v>0</v>
      </c>
      <c r="AO67" s="13">
        <f t="shared" si="17"/>
        <v>0</v>
      </c>
    </row>
    <row r="68" spans="1:41" hidden="1" x14ac:dyDescent="0.25">
      <c r="A68" s="14" t="s">
        <v>11</v>
      </c>
      <c r="B68" s="15" t="s">
        <v>81</v>
      </c>
      <c r="C68" s="42" t="s">
        <v>65</v>
      </c>
      <c r="D68" s="56">
        <f>52/100</f>
        <v>0.52</v>
      </c>
      <c r="E68" s="70">
        <v>0</v>
      </c>
      <c r="F68" s="9">
        <f t="shared" si="0"/>
        <v>0</v>
      </c>
      <c r="G68" s="69">
        <v>1</v>
      </c>
      <c r="H68" s="9">
        <f t="shared" si="1"/>
        <v>0.60319999999999996</v>
      </c>
      <c r="I68" s="10"/>
      <c r="J68" s="9">
        <f t="shared" si="2"/>
        <v>0</v>
      </c>
      <c r="K68" s="11"/>
      <c r="L68" s="9">
        <f t="shared" si="3"/>
        <v>0</v>
      </c>
      <c r="M68" s="10"/>
      <c r="N68" s="9">
        <f t="shared" si="4"/>
        <v>0</v>
      </c>
      <c r="O68" s="10"/>
      <c r="P68" s="9">
        <f t="shared" si="5"/>
        <v>0</v>
      </c>
      <c r="Q68" s="10"/>
      <c r="R68" s="9">
        <f t="shared" si="6"/>
        <v>0</v>
      </c>
      <c r="S68" s="10"/>
      <c r="T68" s="9">
        <f t="shared" si="7"/>
        <v>0</v>
      </c>
      <c r="U68" s="11"/>
      <c r="V68" s="9">
        <f t="shared" si="8"/>
        <v>0</v>
      </c>
      <c r="W68" s="11"/>
      <c r="X68" s="9">
        <f t="shared" si="9"/>
        <v>0</v>
      </c>
      <c r="Y68" s="10"/>
      <c r="Z68" s="9">
        <f t="shared" si="10"/>
        <v>0</v>
      </c>
      <c r="AA68" s="11"/>
      <c r="AB68" s="9">
        <f t="shared" si="11"/>
        <v>0</v>
      </c>
      <c r="AC68" s="11"/>
      <c r="AD68" s="9">
        <f t="shared" si="12"/>
        <v>0</v>
      </c>
      <c r="AE68" s="11"/>
      <c r="AF68" s="9">
        <f t="shared" si="13"/>
        <v>0</v>
      </c>
      <c r="AG68" s="11"/>
      <c r="AH68" s="9">
        <f t="shared" si="18"/>
        <v>0</v>
      </c>
      <c r="AI68" s="11"/>
      <c r="AJ68" s="9">
        <f t="shared" si="14"/>
        <v>0</v>
      </c>
      <c r="AK68" s="11"/>
      <c r="AL68" s="9">
        <f t="shared" si="15"/>
        <v>0</v>
      </c>
      <c r="AM68" s="10"/>
      <c r="AN68" s="12">
        <f t="shared" si="16"/>
        <v>0</v>
      </c>
      <c r="AO68" s="13">
        <f t="shared" si="17"/>
        <v>0.60319999999999996</v>
      </c>
    </row>
    <row r="69" spans="1:41" x14ac:dyDescent="0.25">
      <c r="A69" s="14" t="s">
        <v>11</v>
      </c>
      <c r="B69" s="15" t="s">
        <v>82</v>
      </c>
      <c r="C69" s="42" t="s">
        <v>83</v>
      </c>
      <c r="D69" s="56">
        <v>66.47</v>
      </c>
      <c r="E69" s="70">
        <v>0</v>
      </c>
      <c r="F69" s="9">
        <f t="shared" ref="F69:F132" si="19">D69*E69</f>
        <v>0</v>
      </c>
      <c r="G69" s="69">
        <v>5</v>
      </c>
      <c r="H69" s="9">
        <f t="shared" ref="H69:H132" si="20">(G69*D69)*1.16</f>
        <v>385.52600000000001</v>
      </c>
      <c r="I69" s="10"/>
      <c r="J69" s="9">
        <f t="shared" ref="J69:J132" si="21">(I69*D69)*1.16</f>
        <v>0</v>
      </c>
      <c r="K69" s="11"/>
      <c r="L69" s="9">
        <f t="shared" ref="L69:L132" si="22">(K69*D69)*1.16</f>
        <v>0</v>
      </c>
      <c r="M69" s="10"/>
      <c r="N69" s="9">
        <f t="shared" ref="N69:N132" si="23">(M69*D69)*1.16</f>
        <v>0</v>
      </c>
      <c r="O69" s="10"/>
      <c r="P69" s="9">
        <f t="shared" ref="P69:P132" si="24">(O69*D69)*1.16</f>
        <v>0</v>
      </c>
      <c r="Q69" s="10">
        <v>1</v>
      </c>
      <c r="R69" s="9">
        <f t="shared" ref="R69:R132" si="25">(Q69*D69)*1.16</f>
        <v>77.105199999999996</v>
      </c>
      <c r="S69" s="10"/>
      <c r="T69" s="9">
        <f t="shared" ref="T69:T132" si="26">(S69*D69)*1.16</f>
        <v>0</v>
      </c>
      <c r="U69" s="11">
        <v>2</v>
      </c>
      <c r="V69" s="9">
        <f t="shared" ref="V69:V132" si="27">(U69*D69)*1.16</f>
        <v>154.21039999999999</v>
      </c>
      <c r="W69" s="10"/>
      <c r="X69" s="9">
        <f t="shared" ref="X69:X132" si="28">(W69*D69)*1.16</f>
        <v>0</v>
      </c>
      <c r="Y69" s="10"/>
      <c r="Z69" s="9">
        <f t="shared" ref="Z69:Z132" si="29">(Y69*D69)*1.16</f>
        <v>0</v>
      </c>
      <c r="AA69" s="11"/>
      <c r="AB69" s="9">
        <f t="shared" ref="AB69:AB132" si="30">(AA69*D69)*1.16</f>
        <v>0</v>
      </c>
      <c r="AC69" s="11"/>
      <c r="AD69" s="9">
        <f t="shared" ref="AD69:AD132" si="31">(AC69*D69)*1.16</f>
        <v>0</v>
      </c>
      <c r="AE69" s="11">
        <v>1</v>
      </c>
      <c r="AF69" s="9">
        <f t="shared" ref="AF69:AF132" si="32">(AE69*D69)*1.16</f>
        <v>77.105199999999996</v>
      </c>
      <c r="AG69" s="11"/>
      <c r="AH69" s="9">
        <f t="shared" si="18"/>
        <v>0</v>
      </c>
      <c r="AI69" s="106">
        <v>1</v>
      </c>
      <c r="AJ69" s="9">
        <f t="shared" ref="AJ69:AJ132" si="33">(AI69*D69)*1.16</f>
        <v>77.105199999999996</v>
      </c>
      <c r="AK69" s="11"/>
      <c r="AL69" s="9">
        <f t="shared" ref="AL69:AL132" si="34">(AK69*D69)*1.16</f>
        <v>0</v>
      </c>
      <c r="AM69" s="10"/>
      <c r="AN69" s="12">
        <f t="shared" ref="AN69:AN132" si="35">(AM69*D69)*1.16</f>
        <v>0</v>
      </c>
      <c r="AO69" s="13">
        <f t="shared" si="17"/>
        <v>771.05199999999991</v>
      </c>
    </row>
    <row r="70" spans="1:41" hidden="1" x14ac:dyDescent="0.25">
      <c r="A70" s="14" t="s">
        <v>11</v>
      </c>
      <c r="B70" s="15" t="s">
        <v>84</v>
      </c>
      <c r="C70" s="42" t="s">
        <v>65</v>
      </c>
      <c r="D70" s="56">
        <v>0.56000000000000005</v>
      </c>
      <c r="E70" s="70">
        <v>0</v>
      </c>
      <c r="F70" s="9">
        <f t="shared" si="19"/>
        <v>0</v>
      </c>
      <c r="G70" s="69">
        <v>1</v>
      </c>
      <c r="H70" s="9">
        <f t="shared" si="20"/>
        <v>0.64960000000000007</v>
      </c>
      <c r="I70" s="10"/>
      <c r="J70" s="9">
        <f t="shared" si="21"/>
        <v>0</v>
      </c>
      <c r="K70" s="11"/>
      <c r="L70" s="9">
        <f t="shared" si="22"/>
        <v>0</v>
      </c>
      <c r="M70" s="11"/>
      <c r="N70" s="9">
        <f t="shared" si="23"/>
        <v>0</v>
      </c>
      <c r="O70" s="10"/>
      <c r="P70" s="9">
        <f t="shared" si="24"/>
        <v>0</v>
      </c>
      <c r="Q70" s="10"/>
      <c r="R70" s="9">
        <f t="shared" si="25"/>
        <v>0</v>
      </c>
      <c r="S70" s="10"/>
      <c r="T70" s="9">
        <f t="shared" si="26"/>
        <v>0</v>
      </c>
      <c r="U70" s="11"/>
      <c r="V70" s="9">
        <f t="shared" si="27"/>
        <v>0</v>
      </c>
      <c r="W70" s="11"/>
      <c r="X70" s="9">
        <f t="shared" si="28"/>
        <v>0</v>
      </c>
      <c r="Y70" s="10"/>
      <c r="Z70" s="9">
        <f t="shared" si="29"/>
        <v>0</v>
      </c>
      <c r="AA70" s="11"/>
      <c r="AB70" s="9">
        <f t="shared" si="30"/>
        <v>0</v>
      </c>
      <c r="AC70" s="11"/>
      <c r="AD70" s="9">
        <f t="shared" si="31"/>
        <v>0</v>
      </c>
      <c r="AE70" s="11"/>
      <c r="AF70" s="9">
        <f t="shared" si="32"/>
        <v>0</v>
      </c>
      <c r="AG70" s="11"/>
      <c r="AH70" s="9">
        <f t="shared" si="18"/>
        <v>0</v>
      </c>
      <c r="AI70" s="11"/>
      <c r="AJ70" s="9">
        <f t="shared" si="33"/>
        <v>0</v>
      </c>
      <c r="AK70" s="11"/>
      <c r="AL70" s="9">
        <f t="shared" si="34"/>
        <v>0</v>
      </c>
      <c r="AM70" s="10"/>
      <c r="AN70" s="12">
        <f t="shared" si="35"/>
        <v>0</v>
      </c>
      <c r="AO70" s="13">
        <f t="shared" ref="AO70:AO133" si="36">F70+H70+J70+L70+N70+P70+R70+T70+V70+X70+Z70+AB70+AD70+AF70+AH70+AL70+AN70+AJ70</f>
        <v>0.64960000000000007</v>
      </c>
    </row>
    <row r="71" spans="1:41" hidden="1" x14ac:dyDescent="0.25">
      <c r="A71" s="14" t="s">
        <v>11</v>
      </c>
      <c r="B71" s="15" t="s">
        <v>85</v>
      </c>
      <c r="C71" s="42" t="s">
        <v>65</v>
      </c>
      <c r="D71" s="56">
        <v>59</v>
      </c>
      <c r="E71" s="70">
        <v>0</v>
      </c>
      <c r="F71" s="9">
        <f t="shared" si="19"/>
        <v>0</v>
      </c>
      <c r="G71" s="69">
        <v>1</v>
      </c>
      <c r="H71" s="9">
        <f t="shared" si="20"/>
        <v>68.44</v>
      </c>
      <c r="I71" s="10"/>
      <c r="J71" s="9">
        <f t="shared" si="21"/>
        <v>0</v>
      </c>
      <c r="K71" s="11"/>
      <c r="L71" s="9">
        <f t="shared" si="22"/>
        <v>0</v>
      </c>
      <c r="M71" s="11"/>
      <c r="N71" s="9">
        <f t="shared" si="23"/>
        <v>0</v>
      </c>
      <c r="O71" s="10"/>
      <c r="P71" s="9">
        <f t="shared" si="24"/>
        <v>0</v>
      </c>
      <c r="Q71" s="10"/>
      <c r="R71" s="9">
        <f t="shared" si="25"/>
        <v>0</v>
      </c>
      <c r="S71" s="10"/>
      <c r="T71" s="9">
        <f t="shared" si="26"/>
        <v>0</v>
      </c>
      <c r="U71" s="11"/>
      <c r="V71" s="9">
        <f t="shared" si="27"/>
        <v>0</v>
      </c>
      <c r="W71" s="11"/>
      <c r="X71" s="9">
        <f t="shared" si="28"/>
        <v>0</v>
      </c>
      <c r="Y71" s="10"/>
      <c r="Z71" s="9">
        <f t="shared" si="29"/>
        <v>0</v>
      </c>
      <c r="AA71" s="11"/>
      <c r="AB71" s="9">
        <f t="shared" si="30"/>
        <v>0</v>
      </c>
      <c r="AC71" s="11"/>
      <c r="AD71" s="9">
        <f t="shared" si="31"/>
        <v>0</v>
      </c>
      <c r="AE71" s="11"/>
      <c r="AF71" s="9">
        <f t="shared" si="32"/>
        <v>0</v>
      </c>
      <c r="AG71" s="11"/>
      <c r="AH71" s="9">
        <f t="shared" si="18"/>
        <v>0</v>
      </c>
      <c r="AI71" s="11"/>
      <c r="AJ71" s="9">
        <f t="shared" si="33"/>
        <v>0</v>
      </c>
      <c r="AK71" s="11"/>
      <c r="AL71" s="9">
        <f t="shared" si="34"/>
        <v>0</v>
      </c>
      <c r="AM71" s="10"/>
      <c r="AN71" s="12">
        <f t="shared" si="35"/>
        <v>0</v>
      </c>
      <c r="AO71" s="13">
        <f t="shared" si="36"/>
        <v>68.44</v>
      </c>
    </row>
    <row r="72" spans="1:41" hidden="1" x14ac:dyDescent="0.25">
      <c r="A72" s="14" t="s">
        <v>11</v>
      </c>
      <c r="B72" s="15" t="s">
        <v>86</v>
      </c>
      <c r="C72" s="42" t="s">
        <v>65</v>
      </c>
      <c r="D72" s="56">
        <v>0.56000000000000005</v>
      </c>
      <c r="E72" s="70">
        <v>0</v>
      </c>
      <c r="F72" s="9">
        <f t="shared" si="19"/>
        <v>0</v>
      </c>
      <c r="G72" s="69">
        <v>1</v>
      </c>
      <c r="H72" s="9">
        <f t="shared" si="20"/>
        <v>0.64960000000000007</v>
      </c>
      <c r="I72" s="10"/>
      <c r="J72" s="9">
        <f t="shared" si="21"/>
        <v>0</v>
      </c>
      <c r="K72" s="11"/>
      <c r="L72" s="9">
        <f t="shared" si="22"/>
        <v>0</v>
      </c>
      <c r="M72" s="11"/>
      <c r="N72" s="9">
        <f t="shared" si="23"/>
        <v>0</v>
      </c>
      <c r="O72" s="10"/>
      <c r="P72" s="9">
        <f t="shared" si="24"/>
        <v>0</v>
      </c>
      <c r="Q72" s="10"/>
      <c r="R72" s="9">
        <f t="shared" si="25"/>
        <v>0</v>
      </c>
      <c r="S72" s="10"/>
      <c r="T72" s="9">
        <f t="shared" si="26"/>
        <v>0</v>
      </c>
      <c r="U72" s="11"/>
      <c r="V72" s="9">
        <f t="shared" si="27"/>
        <v>0</v>
      </c>
      <c r="W72" s="11"/>
      <c r="X72" s="9">
        <f t="shared" si="28"/>
        <v>0</v>
      </c>
      <c r="Y72" s="10"/>
      <c r="Z72" s="9">
        <f t="shared" si="29"/>
        <v>0</v>
      </c>
      <c r="AA72" s="11"/>
      <c r="AB72" s="9">
        <f t="shared" si="30"/>
        <v>0</v>
      </c>
      <c r="AC72" s="11"/>
      <c r="AD72" s="9">
        <f t="shared" si="31"/>
        <v>0</v>
      </c>
      <c r="AE72" s="11"/>
      <c r="AF72" s="9">
        <f t="shared" si="32"/>
        <v>0</v>
      </c>
      <c r="AG72" s="11"/>
      <c r="AH72" s="9">
        <f t="shared" si="18"/>
        <v>0</v>
      </c>
      <c r="AI72" s="11"/>
      <c r="AJ72" s="9">
        <f t="shared" si="33"/>
        <v>0</v>
      </c>
      <c r="AK72" s="11"/>
      <c r="AL72" s="9">
        <f t="shared" si="34"/>
        <v>0</v>
      </c>
      <c r="AM72" s="10"/>
      <c r="AN72" s="12">
        <f t="shared" si="35"/>
        <v>0</v>
      </c>
      <c r="AO72" s="13">
        <f t="shared" si="36"/>
        <v>0.64960000000000007</v>
      </c>
    </row>
    <row r="73" spans="1:41" hidden="1" x14ac:dyDescent="0.25">
      <c r="A73" s="14" t="s">
        <v>11</v>
      </c>
      <c r="B73" s="15" t="s">
        <v>87</v>
      </c>
      <c r="C73" s="42" t="s">
        <v>65</v>
      </c>
      <c r="D73" s="56">
        <v>56</v>
      </c>
      <c r="E73" s="70">
        <v>0</v>
      </c>
      <c r="F73" s="9">
        <f t="shared" si="19"/>
        <v>0</v>
      </c>
      <c r="G73" s="69">
        <v>3</v>
      </c>
      <c r="H73" s="9">
        <f t="shared" si="20"/>
        <v>194.88</v>
      </c>
      <c r="I73" s="10"/>
      <c r="J73" s="9">
        <f t="shared" si="21"/>
        <v>0</v>
      </c>
      <c r="K73" s="11"/>
      <c r="L73" s="9">
        <f t="shared" si="22"/>
        <v>0</v>
      </c>
      <c r="M73" s="11"/>
      <c r="N73" s="9">
        <f t="shared" si="23"/>
        <v>0</v>
      </c>
      <c r="O73" s="10"/>
      <c r="P73" s="9">
        <f t="shared" si="24"/>
        <v>0</v>
      </c>
      <c r="Q73" s="10"/>
      <c r="R73" s="9">
        <f t="shared" si="25"/>
        <v>0</v>
      </c>
      <c r="S73" s="10"/>
      <c r="T73" s="9">
        <f t="shared" si="26"/>
        <v>0</v>
      </c>
      <c r="U73" s="11"/>
      <c r="V73" s="9">
        <f t="shared" si="27"/>
        <v>0</v>
      </c>
      <c r="W73" s="11"/>
      <c r="X73" s="9">
        <f t="shared" si="28"/>
        <v>0</v>
      </c>
      <c r="Y73" s="10"/>
      <c r="Z73" s="9">
        <f t="shared" si="29"/>
        <v>0</v>
      </c>
      <c r="AA73" s="11"/>
      <c r="AB73" s="9">
        <f t="shared" si="30"/>
        <v>0</v>
      </c>
      <c r="AC73" s="11"/>
      <c r="AD73" s="9">
        <f t="shared" si="31"/>
        <v>0</v>
      </c>
      <c r="AE73" s="11"/>
      <c r="AF73" s="9">
        <f t="shared" si="32"/>
        <v>0</v>
      </c>
      <c r="AG73" s="11"/>
      <c r="AH73" s="9">
        <f t="shared" ref="AH73:AH136" si="37">(AG73*D73)*1.16</f>
        <v>0</v>
      </c>
      <c r="AI73" s="11"/>
      <c r="AJ73" s="9">
        <f t="shared" si="33"/>
        <v>0</v>
      </c>
      <c r="AK73" s="11"/>
      <c r="AL73" s="9">
        <f t="shared" si="34"/>
        <v>0</v>
      </c>
      <c r="AM73" s="10"/>
      <c r="AN73" s="12">
        <f t="shared" si="35"/>
        <v>0</v>
      </c>
      <c r="AO73" s="13">
        <f t="shared" si="36"/>
        <v>194.88</v>
      </c>
    </row>
    <row r="74" spans="1:41" hidden="1" x14ac:dyDescent="0.25">
      <c r="A74" s="14" t="s">
        <v>11</v>
      </c>
      <c r="B74" s="15" t="s">
        <v>88</v>
      </c>
      <c r="C74" s="42" t="s">
        <v>65</v>
      </c>
      <c r="D74" s="56">
        <v>0.56000000000000005</v>
      </c>
      <c r="E74" s="70">
        <v>0</v>
      </c>
      <c r="F74" s="9">
        <f t="shared" si="19"/>
        <v>0</v>
      </c>
      <c r="G74" s="69">
        <v>1</v>
      </c>
      <c r="H74" s="9">
        <f t="shared" si="20"/>
        <v>0.64960000000000007</v>
      </c>
      <c r="I74" s="10"/>
      <c r="J74" s="9">
        <f t="shared" si="21"/>
        <v>0</v>
      </c>
      <c r="K74" s="11"/>
      <c r="L74" s="9">
        <f t="shared" si="22"/>
        <v>0</v>
      </c>
      <c r="M74" s="11"/>
      <c r="N74" s="9">
        <f t="shared" si="23"/>
        <v>0</v>
      </c>
      <c r="O74" s="10"/>
      <c r="P74" s="9">
        <f t="shared" si="24"/>
        <v>0</v>
      </c>
      <c r="Q74" s="10"/>
      <c r="R74" s="9">
        <f t="shared" si="25"/>
        <v>0</v>
      </c>
      <c r="S74" s="10"/>
      <c r="T74" s="9">
        <f t="shared" si="26"/>
        <v>0</v>
      </c>
      <c r="U74" s="11"/>
      <c r="V74" s="9">
        <f t="shared" si="27"/>
        <v>0</v>
      </c>
      <c r="W74" s="11"/>
      <c r="X74" s="9">
        <f t="shared" si="28"/>
        <v>0</v>
      </c>
      <c r="Y74" s="10"/>
      <c r="Z74" s="9">
        <f t="shared" si="29"/>
        <v>0</v>
      </c>
      <c r="AA74" s="11"/>
      <c r="AB74" s="9">
        <f t="shared" si="30"/>
        <v>0</v>
      </c>
      <c r="AC74" s="11"/>
      <c r="AD74" s="9">
        <f t="shared" si="31"/>
        <v>0</v>
      </c>
      <c r="AE74" s="11"/>
      <c r="AF74" s="9">
        <f t="shared" si="32"/>
        <v>0</v>
      </c>
      <c r="AG74" s="11"/>
      <c r="AH74" s="9">
        <f t="shared" si="37"/>
        <v>0</v>
      </c>
      <c r="AI74" s="11"/>
      <c r="AJ74" s="9">
        <f t="shared" si="33"/>
        <v>0</v>
      </c>
      <c r="AK74" s="11"/>
      <c r="AL74" s="9">
        <f t="shared" si="34"/>
        <v>0</v>
      </c>
      <c r="AM74" s="10"/>
      <c r="AN74" s="12">
        <f t="shared" si="35"/>
        <v>0</v>
      </c>
      <c r="AO74" s="13">
        <f t="shared" si="36"/>
        <v>0.64960000000000007</v>
      </c>
    </row>
    <row r="75" spans="1:41" hidden="1" x14ac:dyDescent="0.25">
      <c r="A75" s="14" t="s">
        <v>11</v>
      </c>
      <c r="B75" s="15" t="s">
        <v>89</v>
      </c>
      <c r="C75" s="42" t="s">
        <v>83</v>
      </c>
      <c r="D75" s="56">
        <v>74</v>
      </c>
      <c r="E75" s="70">
        <v>0</v>
      </c>
      <c r="F75" s="9">
        <f t="shared" si="19"/>
        <v>0</v>
      </c>
      <c r="G75" s="69">
        <v>0</v>
      </c>
      <c r="H75" s="9">
        <f t="shared" si="20"/>
        <v>0</v>
      </c>
      <c r="I75" s="10"/>
      <c r="J75" s="9">
        <f t="shared" si="21"/>
        <v>0</v>
      </c>
      <c r="K75" s="11"/>
      <c r="L75" s="9">
        <f t="shared" si="22"/>
        <v>0</v>
      </c>
      <c r="M75" s="11"/>
      <c r="N75" s="9">
        <f t="shared" si="23"/>
        <v>0</v>
      </c>
      <c r="O75" s="10"/>
      <c r="P75" s="9">
        <f t="shared" si="24"/>
        <v>0</v>
      </c>
      <c r="Q75" s="10"/>
      <c r="R75" s="9">
        <f t="shared" si="25"/>
        <v>0</v>
      </c>
      <c r="S75" s="10"/>
      <c r="T75" s="9">
        <f t="shared" si="26"/>
        <v>0</v>
      </c>
      <c r="U75" s="11"/>
      <c r="V75" s="9">
        <f t="shared" si="27"/>
        <v>0</v>
      </c>
      <c r="W75" s="11"/>
      <c r="X75" s="9">
        <f t="shared" si="28"/>
        <v>0</v>
      </c>
      <c r="Y75" s="10"/>
      <c r="Z75" s="9">
        <f t="shared" si="29"/>
        <v>0</v>
      </c>
      <c r="AA75" s="11"/>
      <c r="AB75" s="9">
        <f t="shared" si="30"/>
        <v>0</v>
      </c>
      <c r="AC75" s="11"/>
      <c r="AD75" s="9">
        <f t="shared" si="31"/>
        <v>0</v>
      </c>
      <c r="AE75" s="11"/>
      <c r="AF75" s="9">
        <f t="shared" si="32"/>
        <v>0</v>
      </c>
      <c r="AG75" s="11"/>
      <c r="AH75" s="9">
        <f t="shared" si="37"/>
        <v>0</v>
      </c>
      <c r="AI75" s="11"/>
      <c r="AJ75" s="9">
        <f t="shared" si="33"/>
        <v>0</v>
      </c>
      <c r="AK75" s="11"/>
      <c r="AL75" s="9">
        <f t="shared" si="34"/>
        <v>0</v>
      </c>
      <c r="AM75" s="10"/>
      <c r="AN75" s="12">
        <f t="shared" si="35"/>
        <v>0</v>
      </c>
      <c r="AO75" s="13">
        <f t="shared" si="36"/>
        <v>0</v>
      </c>
    </row>
    <row r="76" spans="1:41" hidden="1" x14ac:dyDescent="0.25">
      <c r="A76" s="14" t="s">
        <v>11</v>
      </c>
      <c r="B76" s="15" t="s">
        <v>90</v>
      </c>
      <c r="C76" s="45" t="s">
        <v>15</v>
      </c>
      <c r="D76" s="56">
        <f>35.64/12</f>
        <v>2.97</v>
      </c>
      <c r="E76" s="70">
        <v>0</v>
      </c>
      <c r="F76" s="9">
        <f t="shared" si="19"/>
        <v>0</v>
      </c>
      <c r="G76" s="69">
        <v>0</v>
      </c>
      <c r="H76" s="9">
        <f t="shared" si="20"/>
        <v>0</v>
      </c>
      <c r="I76" s="10"/>
      <c r="J76" s="9">
        <f t="shared" si="21"/>
        <v>0</v>
      </c>
      <c r="K76" s="11"/>
      <c r="L76" s="9">
        <f t="shared" si="22"/>
        <v>0</v>
      </c>
      <c r="M76" s="11"/>
      <c r="N76" s="9">
        <f t="shared" si="23"/>
        <v>0</v>
      </c>
      <c r="O76" s="10"/>
      <c r="P76" s="9">
        <f t="shared" si="24"/>
        <v>0</v>
      </c>
      <c r="Q76" s="10"/>
      <c r="R76" s="9">
        <f t="shared" si="25"/>
        <v>0</v>
      </c>
      <c r="S76" s="10"/>
      <c r="T76" s="9">
        <f t="shared" si="26"/>
        <v>0</v>
      </c>
      <c r="U76" s="11"/>
      <c r="V76" s="9">
        <f t="shared" si="27"/>
        <v>0</v>
      </c>
      <c r="W76" s="11"/>
      <c r="X76" s="9">
        <f t="shared" si="28"/>
        <v>0</v>
      </c>
      <c r="Y76" s="10"/>
      <c r="Z76" s="9">
        <f t="shared" si="29"/>
        <v>0</v>
      </c>
      <c r="AA76" s="11"/>
      <c r="AB76" s="9">
        <f t="shared" si="30"/>
        <v>0</v>
      </c>
      <c r="AC76" s="11"/>
      <c r="AD76" s="9">
        <f t="shared" si="31"/>
        <v>0</v>
      </c>
      <c r="AE76" s="11"/>
      <c r="AF76" s="9">
        <f t="shared" si="32"/>
        <v>0</v>
      </c>
      <c r="AG76" s="11">
        <v>12</v>
      </c>
      <c r="AH76" s="9">
        <f t="shared" si="37"/>
        <v>41.342399999999998</v>
      </c>
      <c r="AI76" s="11"/>
      <c r="AJ76" s="9">
        <f t="shared" si="33"/>
        <v>0</v>
      </c>
      <c r="AK76" s="11"/>
      <c r="AL76" s="9">
        <f t="shared" si="34"/>
        <v>0</v>
      </c>
      <c r="AM76" s="10"/>
      <c r="AN76" s="12">
        <f t="shared" si="35"/>
        <v>0</v>
      </c>
      <c r="AO76" s="13">
        <f t="shared" si="36"/>
        <v>41.342399999999998</v>
      </c>
    </row>
    <row r="77" spans="1:41" hidden="1" x14ac:dyDescent="0.25">
      <c r="A77" s="14" t="s">
        <v>11</v>
      </c>
      <c r="B77" s="15" t="s">
        <v>91</v>
      </c>
      <c r="C77" s="45" t="s">
        <v>15</v>
      </c>
      <c r="D77" s="56">
        <v>19</v>
      </c>
      <c r="E77" s="70">
        <v>0</v>
      </c>
      <c r="F77" s="9">
        <f t="shared" si="19"/>
        <v>0</v>
      </c>
      <c r="G77" s="69">
        <v>0</v>
      </c>
      <c r="H77" s="9">
        <f t="shared" si="20"/>
        <v>0</v>
      </c>
      <c r="I77" s="10"/>
      <c r="J77" s="9">
        <f t="shared" si="21"/>
        <v>0</v>
      </c>
      <c r="K77" s="11"/>
      <c r="L77" s="9">
        <f t="shared" si="22"/>
        <v>0</v>
      </c>
      <c r="M77" s="11"/>
      <c r="N77" s="9">
        <f t="shared" si="23"/>
        <v>0</v>
      </c>
      <c r="O77" s="10"/>
      <c r="P77" s="9">
        <f t="shared" si="24"/>
        <v>0</v>
      </c>
      <c r="Q77" s="10"/>
      <c r="R77" s="9">
        <f t="shared" si="25"/>
        <v>0</v>
      </c>
      <c r="S77" s="10"/>
      <c r="T77" s="9">
        <f t="shared" si="26"/>
        <v>0</v>
      </c>
      <c r="U77" s="11"/>
      <c r="V77" s="9">
        <f t="shared" si="27"/>
        <v>0</v>
      </c>
      <c r="W77" s="11"/>
      <c r="X77" s="9">
        <f t="shared" si="28"/>
        <v>0</v>
      </c>
      <c r="Y77" s="10"/>
      <c r="Z77" s="9">
        <f t="shared" si="29"/>
        <v>0</v>
      </c>
      <c r="AA77" s="11"/>
      <c r="AB77" s="9">
        <f t="shared" si="30"/>
        <v>0</v>
      </c>
      <c r="AC77" s="11"/>
      <c r="AD77" s="9">
        <f t="shared" si="31"/>
        <v>0</v>
      </c>
      <c r="AE77" s="11"/>
      <c r="AF77" s="9">
        <f t="shared" si="32"/>
        <v>0</v>
      </c>
      <c r="AG77" s="11"/>
      <c r="AH77" s="9">
        <f t="shared" si="37"/>
        <v>0</v>
      </c>
      <c r="AI77" s="11"/>
      <c r="AJ77" s="9">
        <f t="shared" si="33"/>
        <v>0</v>
      </c>
      <c r="AK77" s="11"/>
      <c r="AL77" s="9">
        <f t="shared" si="34"/>
        <v>0</v>
      </c>
      <c r="AM77" s="10"/>
      <c r="AN77" s="12">
        <f t="shared" si="35"/>
        <v>0</v>
      </c>
      <c r="AO77" s="13">
        <f t="shared" si="36"/>
        <v>0</v>
      </c>
    </row>
    <row r="78" spans="1:41" hidden="1" x14ac:dyDescent="0.25">
      <c r="A78" s="14" t="s">
        <v>11</v>
      </c>
      <c r="B78" s="15" t="s">
        <v>92</v>
      </c>
      <c r="C78" s="45" t="s">
        <v>15</v>
      </c>
      <c r="D78" s="56">
        <v>216.99</v>
      </c>
      <c r="E78" s="70">
        <v>0</v>
      </c>
      <c r="F78" s="9">
        <f t="shared" si="19"/>
        <v>0</v>
      </c>
      <c r="G78" s="69">
        <v>0</v>
      </c>
      <c r="H78" s="9">
        <f t="shared" si="20"/>
        <v>0</v>
      </c>
      <c r="I78" s="10"/>
      <c r="J78" s="9">
        <f t="shared" si="21"/>
        <v>0</v>
      </c>
      <c r="K78" s="11"/>
      <c r="L78" s="9">
        <f t="shared" si="22"/>
        <v>0</v>
      </c>
      <c r="M78" s="11"/>
      <c r="N78" s="9">
        <f t="shared" si="23"/>
        <v>0</v>
      </c>
      <c r="O78" s="10"/>
      <c r="P78" s="9">
        <f t="shared" si="24"/>
        <v>0</v>
      </c>
      <c r="Q78" s="10"/>
      <c r="R78" s="9">
        <f t="shared" si="25"/>
        <v>0</v>
      </c>
      <c r="S78" s="10"/>
      <c r="T78" s="9">
        <f t="shared" si="26"/>
        <v>0</v>
      </c>
      <c r="U78" s="11"/>
      <c r="V78" s="9">
        <f t="shared" si="27"/>
        <v>0</v>
      </c>
      <c r="W78" s="11"/>
      <c r="X78" s="9">
        <f t="shared" si="28"/>
        <v>0</v>
      </c>
      <c r="Y78" s="10"/>
      <c r="Z78" s="9">
        <f t="shared" si="29"/>
        <v>0</v>
      </c>
      <c r="AA78" s="11"/>
      <c r="AB78" s="9">
        <f t="shared" si="30"/>
        <v>0</v>
      </c>
      <c r="AC78" s="11"/>
      <c r="AD78" s="9">
        <f t="shared" si="31"/>
        <v>0</v>
      </c>
      <c r="AE78" s="11"/>
      <c r="AF78" s="9">
        <f t="shared" si="32"/>
        <v>0</v>
      </c>
      <c r="AG78" s="11"/>
      <c r="AH78" s="9">
        <f t="shared" si="37"/>
        <v>0</v>
      </c>
      <c r="AI78" s="11"/>
      <c r="AJ78" s="9">
        <f t="shared" si="33"/>
        <v>0</v>
      </c>
      <c r="AK78" s="11"/>
      <c r="AL78" s="9">
        <f t="shared" si="34"/>
        <v>0</v>
      </c>
      <c r="AM78" s="10"/>
      <c r="AN78" s="12">
        <f t="shared" si="35"/>
        <v>0</v>
      </c>
      <c r="AO78" s="13">
        <f t="shared" si="36"/>
        <v>0</v>
      </c>
    </row>
    <row r="79" spans="1:41" hidden="1" x14ac:dyDescent="0.25">
      <c r="A79" s="14" t="s">
        <v>11</v>
      </c>
      <c r="B79" s="15" t="s">
        <v>93</v>
      </c>
      <c r="C79" s="45" t="s">
        <v>15</v>
      </c>
      <c r="D79" s="56">
        <v>17.82</v>
      </c>
      <c r="E79" s="70">
        <v>0</v>
      </c>
      <c r="F79" s="9">
        <f t="shared" si="19"/>
        <v>0</v>
      </c>
      <c r="G79" s="69">
        <v>2</v>
      </c>
      <c r="H79" s="9">
        <f t="shared" si="20"/>
        <v>41.342399999999998</v>
      </c>
      <c r="I79" s="10"/>
      <c r="J79" s="9">
        <f t="shared" si="21"/>
        <v>0</v>
      </c>
      <c r="K79" s="11"/>
      <c r="L79" s="9">
        <f t="shared" si="22"/>
        <v>0</v>
      </c>
      <c r="M79" s="11"/>
      <c r="N79" s="9">
        <f t="shared" si="23"/>
        <v>0</v>
      </c>
      <c r="O79" s="10"/>
      <c r="P79" s="9">
        <f t="shared" si="24"/>
        <v>0</v>
      </c>
      <c r="Q79" s="10"/>
      <c r="R79" s="9">
        <f t="shared" si="25"/>
        <v>0</v>
      </c>
      <c r="S79" s="10"/>
      <c r="T79" s="9">
        <f t="shared" si="26"/>
        <v>0</v>
      </c>
      <c r="U79" s="11"/>
      <c r="V79" s="9">
        <f t="shared" si="27"/>
        <v>0</v>
      </c>
      <c r="W79" s="11"/>
      <c r="X79" s="9">
        <f t="shared" si="28"/>
        <v>0</v>
      </c>
      <c r="Y79" s="10"/>
      <c r="Z79" s="9">
        <f t="shared" si="29"/>
        <v>0</v>
      </c>
      <c r="AA79" s="11"/>
      <c r="AB79" s="9">
        <f t="shared" si="30"/>
        <v>0</v>
      </c>
      <c r="AC79" s="11"/>
      <c r="AD79" s="9">
        <f t="shared" si="31"/>
        <v>0</v>
      </c>
      <c r="AE79" s="11"/>
      <c r="AF79" s="9">
        <f t="shared" si="32"/>
        <v>0</v>
      </c>
      <c r="AG79" s="11"/>
      <c r="AH79" s="9">
        <f t="shared" si="37"/>
        <v>0</v>
      </c>
      <c r="AI79" s="11"/>
      <c r="AJ79" s="9">
        <f t="shared" si="33"/>
        <v>0</v>
      </c>
      <c r="AK79" s="11"/>
      <c r="AL79" s="9">
        <f t="shared" si="34"/>
        <v>0</v>
      </c>
      <c r="AM79" s="10"/>
      <c r="AN79" s="12">
        <f t="shared" si="35"/>
        <v>0</v>
      </c>
      <c r="AO79" s="13">
        <f t="shared" si="36"/>
        <v>41.342399999999998</v>
      </c>
    </row>
    <row r="80" spans="1:41" hidden="1" x14ac:dyDescent="0.25">
      <c r="A80" s="14" t="s">
        <v>11</v>
      </c>
      <c r="B80" s="15" t="s">
        <v>94</v>
      </c>
      <c r="C80" s="45" t="s">
        <v>15</v>
      </c>
      <c r="D80" s="56">
        <v>20.99</v>
      </c>
      <c r="E80" s="70">
        <v>0</v>
      </c>
      <c r="F80" s="9">
        <f t="shared" si="19"/>
        <v>0</v>
      </c>
      <c r="G80" s="69">
        <v>0</v>
      </c>
      <c r="H80" s="9">
        <f t="shared" si="20"/>
        <v>0</v>
      </c>
      <c r="I80" s="10"/>
      <c r="J80" s="9">
        <f t="shared" si="21"/>
        <v>0</v>
      </c>
      <c r="K80" s="11"/>
      <c r="L80" s="9">
        <f t="shared" si="22"/>
        <v>0</v>
      </c>
      <c r="M80" s="11"/>
      <c r="N80" s="9">
        <f t="shared" si="23"/>
        <v>0</v>
      </c>
      <c r="O80" s="10"/>
      <c r="P80" s="9">
        <f t="shared" si="24"/>
        <v>0</v>
      </c>
      <c r="Q80" s="10"/>
      <c r="R80" s="9">
        <f t="shared" si="25"/>
        <v>0</v>
      </c>
      <c r="S80" s="10"/>
      <c r="T80" s="9">
        <f t="shared" si="26"/>
        <v>0</v>
      </c>
      <c r="U80" s="11"/>
      <c r="V80" s="9">
        <f t="shared" si="27"/>
        <v>0</v>
      </c>
      <c r="W80" s="11"/>
      <c r="X80" s="9">
        <f t="shared" si="28"/>
        <v>0</v>
      </c>
      <c r="Y80" s="10"/>
      <c r="Z80" s="9">
        <f t="shared" si="29"/>
        <v>0</v>
      </c>
      <c r="AA80" s="11"/>
      <c r="AB80" s="9">
        <f t="shared" si="30"/>
        <v>0</v>
      </c>
      <c r="AC80" s="11"/>
      <c r="AD80" s="9">
        <f t="shared" si="31"/>
        <v>0</v>
      </c>
      <c r="AE80" s="11"/>
      <c r="AF80" s="9">
        <f t="shared" si="32"/>
        <v>0</v>
      </c>
      <c r="AG80" s="11"/>
      <c r="AH80" s="9">
        <f t="shared" si="37"/>
        <v>0</v>
      </c>
      <c r="AI80" s="11"/>
      <c r="AJ80" s="9">
        <f t="shared" si="33"/>
        <v>0</v>
      </c>
      <c r="AK80" s="11"/>
      <c r="AL80" s="9">
        <f t="shared" si="34"/>
        <v>0</v>
      </c>
      <c r="AM80" s="10"/>
      <c r="AN80" s="12">
        <f t="shared" si="35"/>
        <v>0</v>
      </c>
      <c r="AO80" s="13">
        <f t="shared" si="36"/>
        <v>0</v>
      </c>
    </row>
    <row r="81" spans="1:41" hidden="1" x14ac:dyDescent="0.25">
      <c r="A81" s="14" t="s">
        <v>11</v>
      </c>
      <c r="B81" s="15" t="s">
        <v>95</v>
      </c>
      <c r="C81" s="45" t="s">
        <v>15</v>
      </c>
      <c r="D81" s="56">
        <v>14.46</v>
      </c>
      <c r="E81" s="70">
        <v>0</v>
      </c>
      <c r="F81" s="9">
        <f t="shared" si="19"/>
        <v>0</v>
      </c>
      <c r="G81" s="69">
        <v>0</v>
      </c>
      <c r="H81" s="9">
        <f t="shared" si="20"/>
        <v>0</v>
      </c>
      <c r="I81" s="10"/>
      <c r="J81" s="9">
        <f t="shared" si="21"/>
        <v>0</v>
      </c>
      <c r="K81" s="11"/>
      <c r="L81" s="9">
        <f t="shared" si="22"/>
        <v>0</v>
      </c>
      <c r="M81" s="11"/>
      <c r="N81" s="9">
        <f t="shared" si="23"/>
        <v>0</v>
      </c>
      <c r="O81" s="10"/>
      <c r="P81" s="9">
        <f t="shared" si="24"/>
        <v>0</v>
      </c>
      <c r="Q81" s="10"/>
      <c r="R81" s="9">
        <f t="shared" si="25"/>
        <v>0</v>
      </c>
      <c r="S81" s="10"/>
      <c r="T81" s="9">
        <f t="shared" si="26"/>
        <v>0</v>
      </c>
      <c r="U81" s="11"/>
      <c r="V81" s="9">
        <f t="shared" si="27"/>
        <v>0</v>
      </c>
      <c r="W81" s="11"/>
      <c r="X81" s="9">
        <f t="shared" si="28"/>
        <v>0</v>
      </c>
      <c r="Y81" s="10"/>
      <c r="Z81" s="9">
        <f t="shared" si="29"/>
        <v>0</v>
      </c>
      <c r="AA81" s="11"/>
      <c r="AB81" s="9">
        <f t="shared" si="30"/>
        <v>0</v>
      </c>
      <c r="AC81" s="11"/>
      <c r="AD81" s="9">
        <f t="shared" si="31"/>
        <v>0</v>
      </c>
      <c r="AE81" s="11"/>
      <c r="AF81" s="9">
        <f t="shared" si="32"/>
        <v>0</v>
      </c>
      <c r="AG81" s="11"/>
      <c r="AH81" s="9">
        <f t="shared" si="37"/>
        <v>0</v>
      </c>
      <c r="AI81" s="11"/>
      <c r="AJ81" s="9">
        <f t="shared" si="33"/>
        <v>0</v>
      </c>
      <c r="AK81" s="11"/>
      <c r="AL81" s="9">
        <f t="shared" si="34"/>
        <v>0</v>
      </c>
      <c r="AM81" s="10"/>
      <c r="AN81" s="12">
        <f t="shared" si="35"/>
        <v>0</v>
      </c>
      <c r="AO81" s="13">
        <f t="shared" si="36"/>
        <v>0</v>
      </c>
    </row>
    <row r="82" spans="1:41" hidden="1" x14ac:dyDescent="0.25">
      <c r="A82" s="14" t="s">
        <v>11</v>
      </c>
      <c r="B82" s="15" t="s">
        <v>96</v>
      </c>
      <c r="C82" s="45" t="s">
        <v>25</v>
      </c>
      <c r="D82" s="56">
        <v>465</v>
      </c>
      <c r="E82" s="70">
        <v>0</v>
      </c>
      <c r="F82" s="9">
        <f t="shared" si="19"/>
        <v>0</v>
      </c>
      <c r="G82" s="69">
        <v>0</v>
      </c>
      <c r="H82" s="9">
        <f t="shared" si="20"/>
        <v>0</v>
      </c>
      <c r="I82" s="10"/>
      <c r="J82" s="9">
        <f t="shared" si="21"/>
        <v>0</v>
      </c>
      <c r="K82" s="11"/>
      <c r="L82" s="9">
        <f t="shared" si="22"/>
        <v>0</v>
      </c>
      <c r="M82" s="11"/>
      <c r="N82" s="9">
        <f t="shared" si="23"/>
        <v>0</v>
      </c>
      <c r="O82" s="10"/>
      <c r="P82" s="9">
        <f t="shared" si="24"/>
        <v>0</v>
      </c>
      <c r="Q82" s="10"/>
      <c r="R82" s="9">
        <f t="shared" si="25"/>
        <v>0</v>
      </c>
      <c r="S82" s="10"/>
      <c r="T82" s="9">
        <f t="shared" si="26"/>
        <v>0</v>
      </c>
      <c r="U82" s="11"/>
      <c r="V82" s="9">
        <f t="shared" si="27"/>
        <v>0</v>
      </c>
      <c r="W82" s="11"/>
      <c r="X82" s="9">
        <f t="shared" si="28"/>
        <v>0</v>
      </c>
      <c r="Y82" s="10"/>
      <c r="Z82" s="9">
        <f t="shared" si="29"/>
        <v>0</v>
      </c>
      <c r="AA82" s="11"/>
      <c r="AB82" s="9">
        <f t="shared" si="30"/>
        <v>0</v>
      </c>
      <c r="AC82" s="11"/>
      <c r="AD82" s="9">
        <f t="shared" si="31"/>
        <v>0</v>
      </c>
      <c r="AE82" s="11"/>
      <c r="AF82" s="9">
        <f t="shared" si="32"/>
        <v>0</v>
      </c>
      <c r="AG82" s="11"/>
      <c r="AH82" s="9">
        <f t="shared" si="37"/>
        <v>0</v>
      </c>
      <c r="AI82" s="11"/>
      <c r="AJ82" s="9">
        <f t="shared" si="33"/>
        <v>0</v>
      </c>
      <c r="AK82" s="11"/>
      <c r="AL82" s="9">
        <f t="shared" si="34"/>
        <v>0</v>
      </c>
      <c r="AM82" s="10"/>
      <c r="AN82" s="12">
        <f t="shared" si="35"/>
        <v>0</v>
      </c>
      <c r="AO82" s="13">
        <f t="shared" si="36"/>
        <v>0</v>
      </c>
    </row>
    <row r="83" spans="1:41" hidden="1" x14ac:dyDescent="0.25">
      <c r="A83" s="14" t="s">
        <v>11</v>
      </c>
      <c r="B83" s="15" t="s">
        <v>97</v>
      </c>
      <c r="C83" s="45" t="s">
        <v>15</v>
      </c>
      <c r="D83" s="56">
        <v>5.56</v>
      </c>
      <c r="E83" s="70">
        <v>0</v>
      </c>
      <c r="F83" s="9">
        <f t="shared" si="19"/>
        <v>0</v>
      </c>
      <c r="G83" s="69">
        <v>0</v>
      </c>
      <c r="H83" s="9">
        <f t="shared" si="20"/>
        <v>0</v>
      </c>
      <c r="I83" s="10"/>
      <c r="J83" s="9">
        <f t="shared" si="21"/>
        <v>0</v>
      </c>
      <c r="K83" s="11"/>
      <c r="L83" s="9">
        <f t="shared" si="22"/>
        <v>0</v>
      </c>
      <c r="M83" s="11"/>
      <c r="N83" s="9">
        <f t="shared" si="23"/>
        <v>0</v>
      </c>
      <c r="O83" s="10"/>
      <c r="P83" s="9">
        <f t="shared" si="24"/>
        <v>0</v>
      </c>
      <c r="Q83" s="10"/>
      <c r="R83" s="9">
        <f t="shared" si="25"/>
        <v>0</v>
      </c>
      <c r="S83" s="10"/>
      <c r="T83" s="9">
        <f t="shared" si="26"/>
        <v>0</v>
      </c>
      <c r="U83" s="11"/>
      <c r="V83" s="9">
        <f t="shared" si="27"/>
        <v>0</v>
      </c>
      <c r="W83" s="11"/>
      <c r="X83" s="9">
        <f t="shared" si="28"/>
        <v>0</v>
      </c>
      <c r="Y83" s="10"/>
      <c r="Z83" s="9">
        <f t="shared" si="29"/>
        <v>0</v>
      </c>
      <c r="AA83" s="11"/>
      <c r="AB83" s="9">
        <f t="shared" si="30"/>
        <v>0</v>
      </c>
      <c r="AC83" s="11"/>
      <c r="AD83" s="9">
        <f t="shared" si="31"/>
        <v>0</v>
      </c>
      <c r="AE83" s="11"/>
      <c r="AF83" s="9">
        <f t="shared" si="32"/>
        <v>0</v>
      </c>
      <c r="AG83" s="11"/>
      <c r="AH83" s="9">
        <f t="shared" si="37"/>
        <v>0</v>
      </c>
      <c r="AI83" s="11"/>
      <c r="AJ83" s="9">
        <f t="shared" si="33"/>
        <v>0</v>
      </c>
      <c r="AK83" s="11"/>
      <c r="AL83" s="9">
        <f t="shared" si="34"/>
        <v>0</v>
      </c>
      <c r="AM83" s="10"/>
      <c r="AN83" s="12">
        <f t="shared" si="35"/>
        <v>0</v>
      </c>
      <c r="AO83" s="13">
        <f t="shared" si="36"/>
        <v>0</v>
      </c>
    </row>
    <row r="84" spans="1:41" hidden="1" x14ac:dyDescent="0.25">
      <c r="A84" s="14" t="s">
        <v>11</v>
      </c>
      <c r="B84" s="15" t="s">
        <v>451</v>
      </c>
      <c r="C84" s="45" t="s">
        <v>34</v>
      </c>
      <c r="D84" s="56">
        <v>69.099999999999994</v>
      </c>
      <c r="E84" s="70">
        <v>0</v>
      </c>
      <c r="F84" s="9">
        <f t="shared" si="19"/>
        <v>0</v>
      </c>
      <c r="G84" s="69">
        <v>0</v>
      </c>
      <c r="H84" s="9">
        <f t="shared" si="20"/>
        <v>0</v>
      </c>
      <c r="I84" s="10"/>
      <c r="J84" s="9">
        <f t="shared" si="21"/>
        <v>0</v>
      </c>
      <c r="K84" s="11"/>
      <c r="L84" s="9">
        <f t="shared" si="22"/>
        <v>0</v>
      </c>
      <c r="M84" s="11"/>
      <c r="N84" s="9">
        <f t="shared" si="23"/>
        <v>0</v>
      </c>
      <c r="O84" s="10"/>
      <c r="P84" s="9">
        <f t="shared" si="24"/>
        <v>0</v>
      </c>
      <c r="Q84" s="10"/>
      <c r="R84" s="9">
        <f t="shared" si="25"/>
        <v>0</v>
      </c>
      <c r="S84" s="10"/>
      <c r="T84" s="9">
        <f t="shared" si="26"/>
        <v>0</v>
      </c>
      <c r="U84" s="11"/>
      <c r="V84" s="9">
        <f t="shared" si="27"/>
        <v>0</v>
      </c>
      <c r="W84" s="11"/>
      <c r="X84" s="9">
        <f t="shared" si="28"/>
        <v>0</v>
      </c>
      <c r="Y84" s="10"/>
      <c r="Z84" s="9">
        <f t="shared" si="29"/>
        <v>0</v>
      </c>
      <c r="AA84" s="11"/>
      <c r="AB84" s="9">
        <f t="shared" si="30"/>
        <v>0</v>
      </c>
      <c r="AC84" s="11"/>
      <c r="AD84" s="9">
        <f t="shared" si="31"/>
        <v>0</v>
      </c>
      <c r="AE84" s="11">
        <v>1</v>
      </c>
      <c r="AF84" s="9">
        <f t="shared" si="32"/>
        <v>80.155999999999992</v>
      </c>
      <c r="AG84" s="11"/>
      <c r="AH84" s="9">
        <f t="shared" si="37"/>
        <v>0</v>
      </c>
      <c r="AI84" s="11"/>
      <c r="AJ84" s="9">
        <f t="shared" si="33"/>
        <v>0</v>
      </c>
      <c r="AK84" s="11"/>
      <c r="AL84" s="9">
        <f t="shared" si="34"/>
        <v>0</v>
      </c>
      <c r="AM84" s="10"/>
      <c r="AN84" s="12">
        <f t="shared" si="35"/>
        <v>0</v>
      </c>
      <c r="AO84" s="13">
        <f t="shared" si="36"/>
        <v>80.155999999999992</v>
      </c>
    </row>
    <row r="85" spans="1:41" hidden="1" x14ac:dyDescent="0.25">
      <c r="A85" s="14" t="s">
        <v>11</v>
      </c>
      <c r="B85" s="15" t="s">
        <v>98</v>
      </c>
      <c r="C85" s="45" t="s">
        <v>31</v>
      </c>
      <c r="D85" s="56">
        <v>2.78</v>
      </c>
      <c r="E85" s="70">
        <v>0</v>
      </c>
      <c r="F85" s="9">
        <f t="shared" si="19"/>
        <v>0</v>
      </c>
      <c r="G85" s="69">
        <v>14</v>
      </c>
      <c r="H85" s="9">
        <f t="shared" si="20"/>
        <v>45.147199999999991</v>
      </c>
      <c r="I85" s="10"/>
      <c r="J85" s="9">
        <f t="shared" si="21"/>
        <v>0</v>
      </c>
      <c r="K85" s="11"/>
      <c r="L85" s="9">
        <f t="shared" si="22"/>
        <v>0</v>
      </c>
      <c r="M85" s="11"/>
      <c r="N85" s="9">
        <f t="shared" si="23"/>
        <v>0</v>
      </c>
      <c r="O85" s="10"/>
      <c r="P85" s="9">
        <f t="shared" si="24"/>
        <v>0</v>
      </c>
      <c r="Q85" s="10"/>
      <c r="R85" s="9">
        <f t="shared" si="25"/>
        <v>0</v>
      </c>
      <c r="S85" s="10"/>
      <c r="T85" s="9">
        <f t="shared" si="26"/>
        <v>0</v>
      </c>
      <c r="U85" s="11"/>
      <c r="V85" s="9">
        <f t="shared" si="27"/>
        <v>0</v>
      </c>
      <c r="W85" s="11"/>
      <c r="X85" s="9">
        <f t="shared" si="28"/>
        <v>0</v>
      </c>
      <c r="Y85" s="10"/>
      <c r="Z85" s="9">
        <f t="shared" si="29"/>
        <v>0</v>
      </c>
      <c r="AA85" s="11"/>
      <c r="AB85" s="9">
        <f t="shared" si="30"/>
        <v>0</v>
      </c>
      <c r="AC85" s="11"/>
      <c r="AD85" s="9">
        <f t="shared" si="31"/>
        <v>0</v>
      </c>
      <c r="AE85" s="11"/>
      <c r="AF85" s="9">
        <f t="shared" si="32"/>
        <v>0</v>
      </c>
      <c r="AG85" s="11"/>
      <c r="AH85" s="9">
        <f t="shared" si="37"/>
        <v>0</v>
      </c>
      <c r="AI85" s="11"/>
      <c r="AJ85" s="9">
        <f t="shared" si="33"/>
        <v>0</v>
      </c>
      <c r="AK85" s="11"/>
      <c r="AL85" s="9">
        <f t="shared" si="34"/>
        <v>0</v>
      </c>
      <c r="AM85" s="10"/>
      <c r="AN85" s="12">
        <f t="shared" si="35"/>
        <v>0</v>
      </c>
      <c r="AO85" s="13">
        <f t="shared" si="36"/>
        <v>45.147199999999991</v>
      </c>
    </row>
    <row r="86" spans="1:41" hidden="1" x14ac:dyDescent="0.25">
      <c r="A86" s="14" t="s">
        <v>11</v>
      </c>
      <c r="B86" s="15" t="s">
        <v>99</v>
      </c>
      <c r="C86" s="45" t="s">
        <v>100</v>
      </c>
      <c r="D86" s="56">
        <v>6.93</v>
      </c>
      <c r="E86" s="70">
        <v>0</v>
      </c>
      <c r="F86" s="9">
        <f t="shared" si="19"/>
        <v>0</v>
      </c>
      <c r="G86" s="69">
        <v>0</v>
      </c>
      <c r="H86" s="9">
        <f t="shared" si="20"/>
        <v>0</v>
      </c>
      <c r="I86" s="10"/>
      <c r="J86" s="9">
        <f t="shared" si="21"/>
        <v>0</v>
      </c>
      <c r="K86" s="11"/>
      <c r="L86" s="9">
        <f t="shared" si="22"/>
        <v>0</v>
      </c>
      <c r="M86" s="11"/>
      <c r="N86" s="9">
        <f t="shared" si="23"/>
        <v>0</v>
      </c>
      <c r="O86" s="10"/>
      <c r="P86" s="9">
        <f t="shared" si="24"/>
        <v>0</v>
      </c>
      <c r="Q86" s="10"/>
      <c r="R86" s="9">
        <f t="shared" si="25"/>
        <v>0</v>
      </c>
      <c r="S86" s="10"/>
      <c r="T86" s="9">
        <f t="shared" si="26"/>
        <v>0</v>
      </c>
      <c r="U86" s="11"/>
      <c r="V86" s="9">
        <f t="shared" si="27"/>
        <v>0</v>
      </c>
      <c r="W86" s="11"/>
      <c r="X86" s="9">
        <f t="shared" si="28"/>
        <v>0</v>
      </c>
      <c r="Y86" s="10"/>
      <c r="Z86" s="9">
        <f t="shared" si="29"/>
        <v>0</v>
      </c>
      <c r="AA86" s="11"/>
      <c r="AB86" s="9">
        <f t="shared" si="30"/>
        <v>0</v>
      </c>
      <c r="AC86" s="11"/>
      <c r="AD86" s="9">
        <f t="shared" si="31"/>
        <v>0</v>
      </c>
      <c r="AE86" s="11"/>
      <c r="AF86" s="9">
        <f t="shared" si="32"/>
        <v>0</v>
      </c>
      <c r="AG86" s="11"/>
      <c r="AH86" s="9">
        <f t="shared" si="37"/>
        <v>0</v>
      </c>
      <c r="AI86" s="11"/>
      <c r="AJ86" s="9">
        <f t="shared" si="33"/>
        <v>0</v>
      </c>
      <c r="AK86" s="11"/>
      <c r="AL86" s="9">
        <f t="shared" si="34"/>
        <v>0</v>
      </c>
      <c r="AM86" s="10"/>
      <c r="AN86" s="12">
        <f t="shared" si="35"/>
        <v>0</v>
      </c>
      <c r="AO86" s="13">
        <f t="shared" si="36"/>
        <v>0</v>
      </c>
    </row>
    <row r="87" spans="1:41" hidden="1" x14ac:dyDescent="0.25">
      <c r="A87" s="14" t="s">
        <v>11</v>
      </c>
      <c r="B87" s="15" t="s">
        <v>101</v>
      </c>
      <c r="C87" s="45" t="s">
        <v>15</v>
      </c>
      <c r="D87" s="56">
        <v>1.26</v>
      </c>
      <c r="E87" s="70">
        <v>0</v>
      </c>
      <c r="F87" s="9">
        <f t="shared" si="19"/>
        <v>0</v>
      </c>
      <c r="G87" s="69">
        <v>0</v>
      </c>
      <c r="H87" s="9">
        <f t="shared" si="20"/>
        <v>0</v>
      </c>
      <c r="I87" s="10"/>
      <c r="J87" s="9">
        <f t="shared" si="21"/>
        <v>0</v>
      </c>
      <c r="K87" s="11"/>
      <c r="L87" s="9">
        <f t="shared" si="22"/>
        <v>0</v>
      </c>
      <c r="M87" s="11"/>
      <c r="N87" s="9">
        <f t="shared" si="23"/>
        <v>0</v>
      </c>
      <c r="O87" s="10"/>
      <c r="P87" s="9">
        <f t="shared" si="24"/>
        <v>0</v>
      </c>
      <c r="Q87" s="10"/>
      <c r="R87" s="9">
        <f t="shared" si="25"/>
        <v>0</v>
      </c>
      <c r="S87" s="10"/>
      <c r="T87" s="9">
        <f t="shared" si="26"/>
        <v>0</v>
      </c>
      <c r="U87" s="11"/>
      <c r="V87" s="9">
        <f t="shared" si="27"/>
        <v>0</v>
      </c>
      <c r="W87" s="11"/>
      <c r="X87" s="9">
        <f t="shared" si="28"/>
        <v>0</v>
      </c>
      <c r="Y87" s="10"/>
      <c r="Z87" s="9">
        <f t="shared" si="29"/>
        <v>0</v>
      </c>
      <c r="AA87" s="11"/>
      <c r="AB87" s="9">
        <f t="shared" si="30"/>
        <v>0</v>
      </c>
      <c r="AC87" s="11"/>
      <c r="AD87" s="9">
        <f t="shared" si="31"/>
        <v>0</v>
      </c>
      <c r="AE87" s="11"/>
      <c r="AF87" s="9">
        <f t="shared" si="32"/>
        <v>0</v>
      </c>
      <c r="AG87" s="11"/>
      <c r="AH87" s="9">
        <f t="shared" si="37"/>
        <v>0</v>
      </c>
      <c r="AI87" s="11"/>
      <c r="AJ87" s="9">
        <f t="shared" si="33"/>
        <v>0</v>
      </c>
      <c r="AK87" s="11"/>
      <c r="AL87" s="9">
        <f t="shared" si="34"/>
        <v>0</v>
      </c>
      <c r="AM87" s="10"/>
      <c r="AN87" s="12">
        <f t="shared" si="35"/>
        <v>0</v>
      </c>
      <c r="AO87" s="13">
        <f t="shared" si="36"/>
        <v>0</v>
      </c>
    </row>
    <row r="88" spans="1:41" hidden="1" x14ac:dyDescent="0.25">
      <c r="A88" s="14" t="s">
        <v>11</v>
      </c>
      <c r="B88" s="15" t="s">
        <v>452</v>
      </c>
      <c r="C88" s="45" t="s">
        <v>15</v>
      </c>
      <c r="D88" s="56">
        <v>333.56</v>
      </c>
      <c r="E88" s="70">
        <v>0</v>
      </c>
      <c r="F88" s="9">
        <f t="shared" si="19"/>
        <v>0</v>
      </c>
      <c r="G88" s="69">
        <v>0</v>
      </c>
      <c r="H88" s="9">
        <f t="shared" si="20"/>
        <v>0</v>
      </c>
      <c r="I88" s="10"/>
      <c r="J88" s="9">
        <f t="shared" si="21"/>
        <v>0</v>
      </c>
      <c r="K88" s="11"/>
      <c r="L88" s="9">
        <f t="shared" si="22"/>
        <v>0</v>
      </c>
      <c r="M88" s="11"/>
      <c r="N88" s="9">
        <f t="shared" si="23"/>
        <v>0</v>
      </c>
      <c r="O88" s="10"/>
      <c r="P88" s="9">
        <f t="shared" si="24"/>
        <v>0</v>
      </c>
      <c r="Q88" s="10"/>
      <c r="R88" s="9">
        <f t="shared" si="25"/>
        <v>0</v>
      </c>
      <c r="S88" s="10"/>
      <c r="T88" s="9">
        <f t="shared" si="26"/>
        <v>0</v>
      </c>
      <c r="U88" s="11"/>
      <c r="V88" s="9">
        <f t="shared" si="27"/>
        <v>0</v>
      </c>
      <c r="W88" s="11"/>
      <c r="X88" s="9">
        <f t="shared" si="28"/>
        <v>0</v>
      </c>
      <c r="Y88" s="10"/>
      <c r="Z88" s="9">
        <f t="shared" si="29"/>
        <v>0</v>
      </c>
      <c r="AA88" s="11"/>
      <c r="AB88" s="9">
        <f t="shared" si="30"/>
        <v>0</v>
      </c>
      <c r="AC88" s="11"/>
      <c r="AD88" s="9">
        <f t="shared" si="31"/>
        <v>0</v>
      </c>
      <c r="AE88" s="11"/>
      <c r="AF88" s="9">
        <f t="shared" si="32"/>
        <v>0</v>
      </c>
      <c r="AG88" s="11"/>
      <c r="AH88" s="9">
        <f t="shared" si="37"/>
        <v>0</v>
      </c>
      <c r="AI88" s="11"/>
      <c r="AJ88" s="9">
        <f t="shared" si="33"/>
        <v>0</v>
      </c>
      <c r="AK88" s="11"/>
      <c r="AL88" s="9">
        <f t="shared" si="34"/>
        <v>0</v>
      </c>
      <c r="AM88" s="10"/>
      <c r="AN88" s="12">
        <f t="shared" si="35"/>
        <v>0</v>
      </c>
      <c r="AO88" s="13">
        <f t="shared" si="36"/>
        <v>0</v>
      </c>
    </row>
    <row r="89" spans="1:41" hidden="1" x14ac:dyDescent="0.25">
      <c r="A89" s="14" t="s">
        <v>11</v>
      </c>
      <c r="B89" s="15" t="s">
        <v>453</v>
      </c>
      <c r="C89" s="45" t="s">
        <v>15</v>
      </c>
      <c r="D89" s="56">
        <v>137.78</v>
      </c>
      <c r="E89" s="70">
        <v>0</v>
      </c>
      <c r="F89" s="9">
        <f t="shared" si="19"/>
        <v>0</v>
      </c>
      <c r="G89" s="69">
        <v>0</v>
      </c>
      <c r="H89" s="9">
        <f t="shared" si="20"/>
        <v>0</v>
      </c>
      <c r="I89" s="10"/>
      <c r="J89" s="9">
        <f t="shared" si="21"/>
        <v>0</v>
      </c>
      <c r="K89" s="11"/>
      <c r="L89" s="9">
        <f t="shared" si="22"/>
        <v>0</v>
      </c>
      <c r="M89" s="11"/>
      <c r="N89" s="9">
        <f t="shared" si="23"/>
        <v>0</v>
      </c>
      <c r="O89" s="10"/>
      <c r="P89" s="9">
        <f t="shared" si="24"/>
        <v>0</v>
      </c>
      <c r="Q89" s="10"/>
      <c r="R89" s="9">
        <f t="shared" si="25"/>
        <v>0</v>
      </c>
      <c r="S89" s="10"/>
      <c r="T89" s="9">
        <f t="shared" si="26"/>
        <v>0</v>
      </c>
      <c r="U89" s="11"/>
      <c r="V89" s="9">
        <f t="shared" si="27"/>
        <v>0</v>
      </c>
      <c r="W89" s="11"/>
      <c r="X89" s="9">
        <f t="shared" si="28"/>
        <v>0</v>
      </c>
      <c r="Y89" s="10"/>
      <c r="Z89" s="9">
        <f t="shared" si="29"/>
        <v>0</v>
      </c>
      <c r="AA89" s="11"/>
      <c r="AB89" s="9">
        <f t="shared" si="30"/>
        <v>0</v>
      </c>
      <c r="AC89" s="11"/>
      <c r="AD89" s="9">
        <f t="shared" si="31"/>
        <v>0</v>
      </c>
      <c r="AE89" s="11"/>
      <c r="AF89" s="9">
        <f t="shared" si="32"/>
        <v>0</v>
      </c>
      <c r="AG89" s="11"/>
      <c r="AH89" s="9">
        <f t="shared" si="37"/>
        <v>0</v>
      </c>
      <c r="AI89" s="11"/>
      <c r="AJ89" s="9">
        <f t="shared" si="33"/>
        <v>0</v>
      </c>
      <c r="AK89" s="11"/>
      <c r="AL89" s="9">
        <f t="shared" si="34"/>
        <v>0</v>
      </c>
      <c r="AM89" s="10"/>
      <c r="AN89" s="12">
        <f t="shared" si="35"/>
        <v>0</v>
      </c>
      <c r="AO89" s="13">
        <f t="shared" si="36"/>
        <v>0</v>
      </c>
    </row>
    <row r="90" spans="1:41" hidden="1" x14ac:dyDescent="0.25">
      <c r="A90" s="14" t="s">
        <v>11</v>
      </c>
      <c r="B90" s="15" t="s">
        <v>102</v>
      </c>
      <c r="C90" s="45" t="s">
        <v>34</v>
      </c>
      <c r="D90" s="56">
        <v>45.69</v>
      </c>
      <c r="E90" s="70">
        <v>0</v>
      </c>
      <c r="F90" s="9">
        <f t="shared" si="19"/>
        <v>0</v>
      </c>
      <c r="G90" s="69">
        <v>0</v>
      </c>
      <c r="H90" s="9">
        <f t="shared" si="20"/>
        <v>0</v>
      </c>
      <c r="I90" s="10"/>
      <c r="J90" s="9">
        <f t="shared" si="21"/>
        <v>0</v>
      </c>
      <c r="K90" s="11"/>
      <c r="L90" s="9">
        <f t="shared" si="22"/>
        <v>0</v>
      </c>
      <c r="M90" s="11"/>
      <c r="N90" s="9">
        <f t="shared" si="23"/>
        <v>0</v>
      </c>
      <c r="O90" s="10"/>
      <c r="P90" s="9">
        <f t="shared" si="24"/>
        <v>0</v>
      </c>
      <c r="Q90" s="10"/>
      <c r="R90" s="9">
        <f t="shared" si="25"/>
        <v>0</v>
      </c>
      <c r="S90" s="10"/>
      <c r="T90" s="9">
        <f t="shared" si="26"/>
        <v>0</v>
      </c>
      <c r="U90" s="11"/>
      <c r="V90" s="9">
        <f t="shared" si="27"/>
        <v>0</v>
      </c>
      <c r="W90" s="11"/>
      <c r="X90" s="9">
        <f t="shared" si="28"/>
        <v>0</v>
      </c>
      <c r="Y90" s="10"/>
      <c r="Z90" s="9">
        <f t="shared" si="29"/>
        <v>0</v>
      </c>
      <c r="AA90" s="11"/>
      <c r="AB90" s="9">
        <f t="shared" si="30"/>
        <v>0</v>
      </c>
      <c r="AC90" s="11"/>
      <c r="AD90" s="9">
        <f t="shared" si="31"/>
        <v>0</v>
      </c>
      <c r="AE90" s="11"/>
      <c r="AF90" s="9">
        <f t="shared" si="32"/>
        <v>0</v>
      </c>
      <c r="AG90" s="11"/>
      <c r="AH90" s="9">
        <f t="shared" si="37"/>
        <v>0</v>
      </c>
      <c r="AI90" s="11"/>
      <c r="AJ90" s="9">
        <f t="shared" si="33"/>
        <v>0</v>
      </c>
      <c r="AK90" s="11"/>
      <c r="AL90" s="9">
        <f t="shared" si="34"/>
        <v>0</v>
      </c>
      <c r="AM90" s="10"/>
      <c r="AN90" s="12">
        <f t="shared" si="35"/>
        <v>0</v>
      </c>
      <c r="AO90" s="13">
        <f t="shared" si="36"/>
        <v>0</v>
      </c>
    </row>
    <row r="91" spans="1:41" hidden="1" x14ac:dyDescent="0.25">
      <c r="A91" s="14" t="s">
        <v>11</v>
      </c>
      <c r="B91" s="15" t="s">
        <v>454</v>
      </c>
      <c r="C91" s="44" t="s">
        <v>571</v>
      </c>
      <c r="D91" s="56">
        <v>35.880000000000003</v>
      </c>
      <c r="E91" s="70">
        <v>0</v>
      </c>
      <c r="F91" s="9">
        <f t="shared" si="19"/>
        <v>0</v>
      </c>
      <c r="G91" s="69">
        <v>0</v>
      </c>
      <c r="H91" s="9">
        <f t="shared" si="20"/>
        <v>0</v>
      </c>
      <c r="I91" s="10"/>
      <c r="J91" s="9">
        <f t="shared" si="21"/>
        <v>0</v>
      </c>
      <c r="K91" s="11"/>
      <c r="L91" s="9">
        <f t="shared" si="22"/>
        <v>0</v>
      </c>
      <c r="M91" s="11"/>
      <c r="N91" s="9">
        <f t="shared" si="23"/>
        <v>0</v>
      </c>
      <c r="O91" s="10"/>
      <c r="P91" s="9">
        <f t="shared" si="24"/>
        <v>0</v>
      </c>
      <c r="Q91" s="10"/>
      <c r="R91" s="9">
        <f t="shared" si="25"/>
        <v>0</v>
      </c>
      <c r="S91" s="10"/>
      <c r="T91" s="9">
        <f t="shared" si="26"/>
        <v>0</v>
      </c>
      <c r="U91" s="11"/>
      <c r="V91" s="9">
        <f t="shared" si="27"/>
        <v>0</v>
      </c>
      <c r="W91" s="11"/>
      <c r="X91" s="9">
        <f t="shared" si="28"/>
        <v>0</v>
      </c>
      <c r="Y91" s="10"/>
      <c r="Z91" s="9">
        <f t="shared" si="29"/>
        <v>0</v>
      </c>
      <c r="AA91" s="11"/>
      <c r="AB91" s="9">
        <f t="shared" si="30"/>
        <v>0</v>
      </c>
      <c r="AC91" s="11"/>
      <c r="AD91" s="9">
        <f t="shared" si="31"/>
        <v>0</v>
      </c>
      <c r="AE91" s="11"/>
      <c r="AF91" s="9">
        <f t="shared" si="32"/>
        <v>0</v>
      </c>
      <c r="AG91" s="11"/>
      <c r="AH91" s="9">
        <f t="shared" si="37"/>
        <v>0</v>
      </c>
      <c r="AI91" s="11"/>
      <c r="AJ91" s="9">
        <f t="shared" si="33"/>
        <v>0</v>
      </c>
      <c r="AK91" s="11"/>
      <c r="AL91" s="9">
        <f t="shared" si="34"/>
        <v>0</v>
      </c>
      <c r="AM91" s="10"/>
      <c r="AN91" s="12">
        <f t="shared" si="35"/>
        <v>0</v>
      </c>
      <c r="AO91" s="13">
        <f t="shared" si="36"/>
        <v>0</v>
      </c>
    </row>
    <row r="92" spans="1:41" hidden="1" x14ac:dyDescent="0.25">
      <c r="A92" s="14" t="s">
        <v>11</v>
      </c>
      <c r="B92" s="15" t="s">
        <v>455</v>
      </c>
      <c r="C92" s="44" t="s">
        <v>571</v>
      </c>
      <c r="D92" s="56">
        <v>50.04</v>
      </c>
      <c r="E92" s="70">
        <v>0</v>
      </c>
      <c r="F92" s="9">
        <f t="shared" si="19"/>
        <v>0</v>
      </c>
      <c r="G92" s="69">
        <v>0</v>
      </c>
      <c r="H92" s="9">
        <f t="shared" si="20"/>
        <v>0</v>
      </c>
      <c r="I92" s="10"/>
      <c r="J92" s="9">
        <f t="shared" si="21"/>
        <v>0</v>
      </c>
      <c r="K92" s="11"/>
      <c r="L92" s="9">
        <f t="shared" si="22"/>
        <v>0</v>
      </c>
      <c r="M92" s="11"/>
      <c r="N92" s="9">
        <f t="shared" si="23"/>
        <v>0</v>
      </c>
      <c r="O92" s="10"/>
      <c r="P92" s="9">
        <f t="shared" si="24"/>
        <v>0</v>
      </c>
      <c r="Q92" s="10"/>
      <c r="R92" s="9">
        <f t="shared" si="25"/>
        <v>0</v>
      </c>
      <c r="S92" s="10"/>
      <c r="T92" s="9">
        <f t="shared" si="26"/>
        <v>0</v>
      </c>
      <c r="U92" s="11"/>
      <c r="V92" s="9">
        <f t="shared" si="27"/>
        <v>0</v>
      </c>
      <c r="W92" s="11"/>
      <c r="X92" s="9">
        <f t="shared" si="28"/>
        <v>0</v>
      </c>
      <c r="Y92" s="10"/>
      <c r="Z92" s="9">
        <f t="shared" si="29"/>
        <v>0</v>
      </c>
      <c r="AA92" s="11"/>
      <c r="AB92" s="9">
        <f t="shared" si="30"/>
        <v>0</v>
      </c>
      <c r="AC92" s="11"/>
      <c r="AD92" s="9">
        <f t="shared" si="31"/>
        <v>0</v>
      </c>
      <c r="AE92" s="11"/>
      <c r="AF92" s="9">
        <f t="shared" si="32"/>
        <v>0</v>
      </c>
      <c r="AG92" s="11"/>
      <c r="AH92" s="9">
        <f t="shared" si="37"/>
        <v>0</v>
      </c>
      <c r="AI92" s="11"/>
      <c r="AJ92" s="9">
        <f t="shared" si="33"/>
        <v>0</v>
      </c>
      <c r="AK92" s="11"/>
      <c r="AL92" s="9">
        <f t="shared" si="34"/>
        <v>0</v>
      </c>
      <c r="AM92" s="10"/>
      <c r="AN92" s="12">
        <f t="shared" si="35"/>
        <v>0</v>
      </c>
      <c r="AO92" s="13">
        <f t="shared" si="36"/>
        <v>0</v>
      </c>
    </row>
    <row r="93" spans="1:41" x14ac:dyDescent="0.25">
      <c r="A93" s="14" t="s">
        <v>11</v>
      </c>
      <c r="B93" s="15" t="s">
        <v>103</v>
      </c>
      <c r="C93" s="44" t="s">
        <v>29</v>
      </c>
      <c r="D93" s="56">
        <f>37.2/12</f>
        <v>3.1</v>
      </c>
      <c r="E93" s="70">
        <v>0</v>
      </c>
      <c r="F93" s="9">
        <f t="shared" si="19"/>
        <v>0</v>
      </c>
      <c r="G93" s="69">
        <v>3</v>
      </c>
      <c r="H93" s="9">
        <f t="shared" si="20"/>
        <v>10.788</v>
      </c>
      <c r="I93" s="10"/>
      <c r="J93" s="9">
        <f t="shared" si="21"/>
        <v>0</v>
      </c>
      <c r="K93" s="11"/>
      <c r="L93" s="9">
        <f t="shared" si="22"/>
        <v>0</v>
      </c>
      <c r="M93" s="71"/>
      <c r="N93" s="9">
        <f t="shared" si="23"/>
        <v>0</v>
      </c>
      <c r="O93" s="10"/>
      <c r="P93" s="9">
        <f t="shared" si="24"/>
        <v>0</v>
      </c>
      <c r="Q93" s="10"/>
      <c r="R93" s="9">
        <f t="shared" si="25"/>
        <v>0</v>
      </c>
      <c r="S93" s="10"/>
      <c r="T93" s="9">
        <f t="shared" si="26"/>
        <v>0</v>
      </c>
      <c r="U93" s="11"/>
      <c r="V93" s="9">
        <f t="shared" si="27"/>
        <v>0</v>
      </c>
      <c r="W93" s="11"/>
      <c r="X93" s="9">
        <f t="shared" si="28"/>
        <v>0</v>
      </c>
      <c r="Y93" s="10"/>
      <c r="Z93" s="9">
        <f t="shared" si="29"/>
        <v>0</v>
      </c>
      <c r="AA93" s="53"/>
      <c r="AB93" s="9">
        <f t="shared" si="30"/>
        <v>0</v>
      </c>
      <c r="AC93" s="11"/>
      <c r="AD93" s="9">
        <f t="shared" si="31"/>
        <v>0</v>
      </c>
      <c r="AE93" s="11"/>
      <c r="AF93" s="9">
        <f t="shared" si="32"/>
        <v>0</v>
      </c>
      <c r="AG93" s="11"/>
      <c r="AH93" s="9">
        <f t="shared" si="37"/>
        <v>0</v>
      </c>
      <c r="AI93" s="106">
        <v>12</v>
      </c>
      <c r="AJ93" s="9">
        <f t="shared" si="33"/>
        <v>43.152000000000001</v>
      </c>
      <c r="AK93" s="11"/>
      <c r="AL93" s="9">
        <f t="shared" si="34"/>
        <v>0</v>
      </c>
      <c r="AM93" s="10"/>
      <c r="AN93" s="12">
        <f t="shared" si="35"/>
        <v>0</v>
      </c>
      <c r="AO93" s="13">
        <f t="shared" si="36"/>
        <v>53.94</v>
      </c>
    </row>
    <row r="94" spans="1:41" x14ac:dyDescent="0.25">
      <c r="A94" s="14" t="s">
        <v>11</v>
      </c>
      <c r="B94" s="15" t="s">
        <v>104</v>
      </c>
      <c r="C94" s="44" t="s">
        <v>29</v>
      </c>
      <c r="D94" s="56">
        <f t="shared" ref="D94:D95" si="38">37.2/12</f>
        <v>3.1</v>
      </c>
      <c r="E94" s="70">
        <v>0</v>
      </c>
      <c r="F94" s="9">
        <f t="shared" si="19"/>
        <v>0</v>
      </c>
      <c r="G94" s="69">
        <v>4</v>
      </c>
      <c r="H94" s="9">
        <f t="shared" si="20"/>
        <v>14.383999999999999</v>
      </c>
      <c r="I94" s="10"/>
      <c r="J94" s="9">
        <f t="shared" si="21"/>
        <v>0</v>
      </c>
      <c r="K94" s="11"/>
      <c r="L94" s="9">
        <f t="shared" si="22"/>
        <v>0</v>
      </c>
      <c r="M94" s="71"/>
      <c r="N94" s="9">
        <f t="shared" si="23"/>
        <v>0</v>
      </c>
      <c r="O94" s="10"/>
      <c r="P94" s="9">
        <f t="shared" si="24"/>
        <v>0</v>
      </c>
      <c r="Q94" s="10">
        <v>12</v>
      </c>
      <c r="R94" s="9">
        <f t="shared" si="25"/>
        <v>43.152000000000001</v>
      </c>
      <c r="S94" s="10"/>
      <c r="T94" s="9">
        <f t="shared" si="26"/>
        <v>0</v>
      </c>
      <c r="U94" s="11"/>
      <c r="V94" s="9">
        <f t="shared" si="27"/>
        <v>0</v>
      </c>
      <c r="W94" s="11"/>
      <c r="X94" s="9">
        <f t="shared" si="28"/>
        <v>0</v>
      </c>
      <c r="Y94" s="10"/>
      <c r="Z94" s="9">
        <f t="shared" si="29"/>
        <v>0</v>
      </c>
      <c r="AA94" s="53"/>
      <c r="AB94" s="9">
        <f t="shared" si="30"/>
        <v>0</v>
      </c>
      <c r="AC94" s="71"/>
      <c r="AD94" s="9">
        <f t="shared" si="31"/>
        <v>0</v>
      </c>
      <c r="AE94" s="11"/>
      <c r="AF94" s="65">
        <f t="shared" si="32"/>
        <v>0</v>
      </c>
      <c r="AG94" s="11"/>
      <c r="AH94" s="9">
        <f t="shared" si="37"/>
        <v>0</v>
      </c>
      <c r="AI94" s="106">
        <v>12</v>
      </c>
      <c r="AJ94" s="9">
        <f t="shared" si="33"/>
        <v>43.152000000000001</v>
      </c>
      <c r="AK94" s="11"/>
      <c r="AL94" s="9">
        <f t="shared" si="34"/>
        <v>0</v>
      </c>
      <c r="AM94" s="10"/>
      <c r="AN94" s="12">
        <f t="shared" si="35"/>
        <v>0</v>
      </c>
      <c r="AO94" s="13">
        <f t="shared" si="36"/>
        <v>100.688</v>
      </c>
    </row>
    <row r="95" spans="1:41" hidden="1" x14ac:dyDescent="0.25">
      <c r="A95" s="14" t="s">
        <v>11</v>
      </c>
      <c r="B95" s="15" t="s">
        <v>105</v>
      </c>
      <c r="C95" s="44" t="s">
        <v>29</v>
      </c>
      <c r="D95" s="56">
        <f t="shared" si="38"/>
        <v>3.1</v>
      </c>
      <c r="E95" s="70">
        <v>0</v>
      </c>
      <c r="F95" s="9">
        <f t="shared" si="19"/>
        <v>0</v>
      </c>
      <c r="G95" s="69">
        <v>1</v>
      </c>
      <c r="H95" s="9">
        <f t="shared" si="20"/>
        <v>3.5959999999999996</v>
      </c>
      <c r="I95" s="10"/>
      <c r="J95" s="9">
        <f t="shared" si="21"/>
        <v>0</v>
      </c>
      <c r="K95" s="11"/>
      <c r="L95" s="9">
        <f t="shared" si="22"/>
        <v>0</v>
      </c>
      <c r="M95" s="11"/>
      <c r="N95" s="9">
        <f t="shared" si="23"/>
        <v>0</v>
      </c>
      <c r="O95" s="10"/>
      <c r="P95" s="9">
        <f t="shared" si="24"/>
        <v>0</v>
      </c>
      <c r="Q95" s="10"/>
      <c r="R95" s="9">
        <f t="shared" si="25"/>
        <v>0</v>
      </c>
      <c r="S95" s="10"/>
      <c r="T95" s="9">
        <f t="shared" si="26"/>
        <v>0</v>
      </c>
      <c r="U95" s="11"/>
      <c r="V95" s="9">
        <f t="shared" si="27"/>
        <v>0</v>
      </c>
      <c r="W95" s="11"/>
      <c r="X95" s="9">
        <f t="shared" si="28"/>
        <v>0</v>
      </c>
      <c r="Y95" s="10"/>
      <c r="Z95" s="9">
        <f t="shared" si="29"/>
        <v>0</v>
      </c>
      <c r="AA95" s="11"/>
      <c r="AB95" s="9">
        <f t="shared" si="30"/>
        <v>0</v>
      </c>
      <c r="AC95" s="11"/>
      <c r="AD95" s="9">
        <f t="shared" si="31"/>
        <v>0</v>
      </c>
      <c r="AE95" s="11"/>
      <c r="AF95" s="9">
        <f t="shared" si="32"/>
        <v>0</v>
      </c>
      <c r="AG95" s="11"/>
      <c r="AH95" s="9">
        <f t="shared" si="37"/>
        <v>0</v>
      </c>
      <c r="AI95" s="11"/>
      <c r="AJ95" s="9">
        <f t="shared" si="33"/>
        <v>0</v>
      </c>
      <c r="AK95" s="11"/>
      <c r="AL95" s="9">
        <f t="shared" si="34"/>
        <v>0</v>
      </c>
      <c r="AM95" s="10"/>
      <c r="AN95" s="12">
        <f t="shared" si="35"/>
        <v>0</v>
      </c>
      <c r="AO95" s="13">
        <f t="shared" si="36"/>
        <v>3.5959999999999996</v>
      </c>
    </row>
    <row r="96" spans="1:41" hidden="1" x14ac:dyDescent="0.25">
      <c r="A96" s="14" t="s">
        <v>11</v>
      </c>
      <c r="B96" s="15" t="s">
        <v>106</v>
      </c>
      <c r="C96" s="47" t="s">
        <v>107</v>
      </c>
      <c r="D96" s="56">
        <v>37</v>
      </c>
      <c r="E96" s="70">
        <v>1</v>
      </c>
      <c r="F96" s="9">
        <f t="shared" si="19"/>
        <v>37</v>
      </c>
      <c r="G96" s="69">
        <v>0</v>
      </c>
      <c r="H96" s="9">
        <f t="shared" si="20"/>
        <v>0</v>
      </c>
      <c r="I96" s="10"/>
      <c r="J96" s="9">
        <f t="shared" si="21"/>
        <v>0</v>
      </c>
      <c r="K96" s="11"/>
      <c r="L96" s="9">
        <f t="shared" si="22"/>
        <v>0</v>
      </c>
      <c r="M96" s="11"/>
      <c r="N96" s="9">
        <f t="shared" si="23"/>
        <v>0</v>
      </c>
      <c r="O96" s="10"/>
      <c r="P96" s="9">
        <f t="shared" si="24"/>
        <v>0</v>
      </c>
      <c r="Q96" s="10"/>
      <c r="R96" s="9">
        <f t="shared" si="25"/>
        <v>0</v>
      </c>
      <c r="S96" s="10"/>
      <c r="T96" s="9">
        <f t="shared" si="26"/>
        <v>0</v>
      </c>
      <c r="U96" s="11">
        <v>1</v>
      </c>
      <c r="V96" s="9">
        <f t="shared" si="27"/>
        <v>42.919999999999995</v>
      </c>
      <c r="W96" s="11"/>
      <c r="X96" s="9">
        <f t="shared" si="28"/>
        <v>0</v>
      </c>
      <c r="Y96" s="10"/>
      <c r="Z96" s="9">
        <f t="shared" si="29"/>
        <v>0</v>
      </c>
      <c r="AA96" s="11"/>
      <c r="AB96" s="9">
        <f t="shared" si="30"/>
        <v>0</v>
      </c>
      <c r="AC96" s="11"/>
      <c r="AD96" s="9">
        <f t="shared" si="31"/>
        <v>0</v>
      </c>
      <c r="AE96" s="11"/>
      <c r="AF96" s="9">
        <f t="shared" si="32"/>
        <v>0</v>
      </c>
      <c r="AG96" s="11"/>
      <c r="AH96" s="9">
        <f t="shared" si="37"/>
        <v>0</v>
      </c>
      <c r="AI96" s="11"/>
      <c r="AJ96" s="9">
        <f t="shared" si="33"/>
        <v>0</v>
      </c>
      <c r="AK96" s="11"/>
      <c r="AL96" s="9">
        <f t="shared" si="34"/>
        <v>0</v>
      </c>
      <c r="AM96" s="10"/>
      <c r="AN96" s="12">
        <f t="shared" si="35"/>
        <v>0</v>
      </c>
      <c r="AO96" s="13">
        <f t="shared" si="36"/>
        <v>79.919999999999987</v>
      </c>
    </row>
    <row r="97" spans="1:41" hidden="1" x14ac:dyDescent="0.25">
      <c r="A97" s="14" t="s">
        <v>11</v>
      </c>
      <c r="B97" s="15" t="s">
        <v>108</v>
      </c>
      <c r="C97" s="42" t="s">
        <v>15</v>
      </c>
      <c r="D97" s="56">
        <v>9.07</v>
      </c>
      <c r="E97" s="70">
        <v>0</v>
      </c>
      <c r="F97" s="9">
        <f t="shared" si="19"/>
        <v>0</v>
      </c>
      <c r="G97" s="69">
        <v>0</v>
      </c>
      <c r="H97" s="9">
        <f t="shared" si="20"/>
        <v>0</v>
      </c>
      <c r="I97" s="10"/>
      <c r="J97" s="9">
        <f t="shared" si="21"/>
        <v>0</v>
      </c>
      <c r="K97" s="11"/>
      <c r="L97" s="9">
        <f t="shared" si="22"/>
        <v>0</v>
      </c>
      <c r="M97" s="11"/>
      <c r="N97" s="9">
        <f t="shared" si="23"/>
        <v>0</v>
      </c>
      <c r="O97" s="10"/>
      <c r="P97" s="9">
        <f t="shared" si="24"/>
        <v>0</v>
      </c>
      <c r="Q97" s="10"/>
      <c r="R97" s="9">
        <f t="shared" si="25"/>
        <v>0</v>
      </c>
      <c r="S97" s="10"/>
      <c r="T97" s="9">
        <f t="shared" si="26"/>
        <v>0</v>
      </c>
      <c r="U97" s="11"/>
      <c r="V97" s="9">
        <f t="shared" si="27"/>
        <v>0</v>
      </c>
      <c r="W97" s="11"/>
      <c r="X97" s="9">
        <f t="shared" si="28"/>
        <v>0</v>
      </c>
      <c r="Y97" s="10"/>
      <c r="Z97" s="9">
        <f t="shared" si="29"/>
        <v>0</v>
      </c>
      <c r="AA97" s="11"/>
      <c r="AB97" s="9">
        <f t="shared" si="30"/>
        <v>0</v>
      </c>
      <c r="AC97" s="11"/>
      <c r="AD97" s="9">
        <f t="shared" si="31"/>
        <v>0</v>
      </c>
      <c r="AE97" s="11"/>
      <c r="AF97" s="9">
        <f t="shared" si="32"/>
        <v>0</v>
      </c>
      <c r="AG97" s="11"/>
      <c r="AH97" s="9">
        <f t="shared" si="37"/>
        <v>0</v>
      </c>
      <c r="AI97" s="11"/>
      <c r="AJ97" s="9">
        <f t="shared" si="33"/>
        <v>0</v>
      </c>
      <c r="AK97" s="11"/>
      <c r="AL97" s="9">
        <f t="shared" si="34"/>
        <v>0</v>
      </c>
      <c r="AM97" s="10"/>
      <c r="AN97" s="12">
        <f t="shared" si="35"/>
        <v>0</v>
      </c>
      <c r="AO97" s="13">
        <f t="shared" si="36"/>
        <v>0</v>
      </c>
    </row>
    <row r="98" spans="1:41" hidden="1" x14ac:dyDescent="0.25">
      <c r="A98" s="14" t="s">
        <v>11</v>
      </c>
      <c r="B98" s="15" t="s">
        <v>109</v>
      </c>
      <c r="C98" s="42" t="s">
        <v>15</v>
      </c>
      <c r="D98" s="56">
        <v>61</v>
      </c>
      <c r="E98" s="70">
        <v>0</v>
      </c>
      <c r="F98" s="9">
        <f t="shared" si="19"/>
        <v>0</v>
      </c>
      <c r="G98" s="69">
        <v>0</v>
      </c>
      <c r="H98" s="9">
        <f t="shared" si="20"/>
        <v>0</v>
      </c>
      <c r="I98" s="10"/>
      <c r="J98" s="9">
        <f t="shared" si="21"/>
        <v>0</v>
      </c>
      <c r="K98" s="11"/>
      <c r="L98" s="9">
        <f t="shared" si="22"/>
        <v>0</v>
      </c>
      <c r="M98" s="11"/>
      <c r="N98" s="9">
        <f t="shared" si="23"/>
        <v>0</v>
      </c>
      <c r="O98" s="10"/>
      <c r="P98" s="9">
        <f t="shared" si="24"/>
        <v>0</v>
      </c>
      <c r="Q98" s="10"/>
      <c r="R98" s="9">
        <f t="shared" si="25"/>
        <v>0</v>
      </c>
      <c r="S98" s="10"/>
      <c r="T98" s="9">
        <f t="shared" si="26"/>
        <v>0</v>
      </c>
      <c r="U98" s="11"/>
      <c r="V98" s="9">
        <f t="shared" si="27"/>
        <v>0</v>
      </c>
      <c r="W98" s="11"/>
      <c r="X98" s="9">
        <f t="shared" si="28"/>
        <v>0</v>
      </c>
      <c r="Y98" s="10"/>
      <c r="Z98" s="9">
        <f t="shared" si="29"/>
        <v>0</v>
      </c>
      <c r="AA98" s="11"/>
      <c r="AB98" s="9">
        <f t="shared" si="30"/>
        <v>0</v>
      </c>
      <c r="AC98" s="11"/>
      <c r="AD98" s="9">
        <f t="shared" si="31"/>
        <v>0</v>
      </c>
      <c r="AE98" s="11"/>
      <c r="AF98" s="9">
        <f t="shared" si="32"/>
        <v>0</v>
      </c>
      <c r="AG98" s="11"/>
      <c r="AH98" s="9">
        <f t="shared" si="37"/>
        <v>0</v>
      </c>
      <c r="AI98" s="11"/>
      <c r="AJ98" s="9">
        <f t="shared" si="33"/>
        <v>0</v>
      </c>
      <c r="AK98" s="11"/>
      <c r="AL98" s="9">
        <f t="shared" si="34"/>
        <v>0</v>
      </c>
      <c r="AM98" s="10"/>
      <c r="AN98" s="12">
        <f t="shared" si="35"/>
        <v>0</v>
      </c>
      <c r="AO98" s="13">
        <f t="shared" si="36"/>
        <v>0</v>
      </c>
    </row>
    <row r="99" spans="1:41" hidden="1" x14ac:dyDescent="0.25">
      <c r="A99" s="14" t="s">
        <v>11</v>
      </c>
      <c r="B99" s="15" t="s">
        <v>110</v>
      </c>
      <c r="C99" s="44" t="s">
        <v>29</v>
      </c>
      <c r="D99" s="56">
        <f>75.84/12</f>
        <v>6.32</v>
      </c>
      <c r="E99" s="70">
        <v>0</v>
      </c>
      <c r="F99" s="9">
        <f t="shared" si="19"/>
        <v>0</v>
      </c>
      <c r="G99" s="69">
        <v>0</v>
      </c>
      <c r="H99" s="9">
        <f t="shared" si="20"/>
        <v>0</v>
      </c>
      <c r="I99" s="10"/>
      <c r="J99" s="9">
        <f t="shared" si="21"/>
        <v>0</v>
      </c>
      <c r="K99" s="11"/>
      <c r="L99" s="9">
        <f t="shared" si="22"/>
        <v>0</v>
      </c>
      <c r="M99" s="11"/>
      <c r="N99" s="9">
        <f t="shared" si="23"/>
        <v>0</v>
      </c>
      <c r="O99" s="10"/>
      <c r="P99" s="9">
        <f t="shared" si="24"/>
        <v>0</v>
      </c>
      <c r="Q99" s="10"/>
      <c r="R99" s="9">
        <f t="shared" si="25"/>
        <v>0</v>
      </c>
      <c r="S99" s="10"/>
      <c r="T99" s="9">
        <f t="shared" si="26"/>
        <v>0</v>
      </c>
      <c r="U99" s="11"/>
      <c r="V99" s="9">
        <f t="shared" si="27"/>
        <v>0</v>
      </c>
      <c r="W99" s="11"/>
      <c r="X99" s="9">
        <f t="shared" si="28"/>
        <v>0</v>
      </c>
      <c r="Y99" s="10"/>
      <c r="Z99" s="9">
        <f t="shared" si="29"/>
        <v>0</v>
      </c>
      <c r="AA99" s="11"/>
      <c r="AB99" s="9">
        <f t="shared" si="30"/>
        <v>0</v>
      </c>
      <c r="AC99" s="11"/>
      <c r="AD99" s="9">
        <f t="shared" si="31"/>
        <v>0</v>
      </c>
      <c r="AE99" s="11"/>
      <c r="AF99" s="9">
        <f t="shared" si="32"/>
        <v>0</v>
      </c>
      <c r="AG99" s="11"/>
      <c r="AH99" s="9">
        <f t="shared" si="37"/>
        <v>0</v>
      </c>
      <c r="AI99" s="11"/>
      <c r="AJ99" s="9">
        <f t="shared" si="33"/>
        <v>0</v>
      </c>
      <c r="AK99" s="11"/>
      <c r="AL99" s="9">
        <f t="shared" si="34"/>
        <v>0</v>
      </c>
      <c r="AM99" s="10"/>
      <c r="AN99" s="12">
        <f t="shared" si="35"/>
        <v>0</v>
      </c>
      <c r="AO99" s="13">
        <f t="shared" si="36"/>
        <v>0</v>
      </c>
    </row>
    <row r="100" spans="1:41" hidden="1" x14ac:dyDescent="0.25">
      <c r="A100" s="14" t="s">
        <v>11</v>
      </c>
      <c r="B100" s="15" t="s">
        <v>111</v>
      </c>
      <c r="C100" s="44" t="s">
        <v>29</v>
      </c>
      <c r="D100" s="56">
        <f>75.84/12</f>
        <v>6.32</v>
      </c>
      <c r="E100" s="70">
        <v>0</v>
      </c>
      <c r="F100" s="9">
        <f t="shared" si="19"/>
        <v>0</v>
      </c>
      <c r="G100" s="69">
        <v>0</v>
      </c>
      <c r="H100" s="9">
        <f t="shared" si="20"/>
        <v>0</v>
      </c>
      <c r="I100" s="10"/>
      <c r="J100" s="9">
        <f t="shared" si="21"/>
        <v>0</v>
      </c>
      <c r="K100" s="11"/>
      <c r="L100" s="9">
        <f t="shared" si="22"/>
        <v>0</v>
      </c>
      <c r="M100" s="11"/>
      <c r="N100" s="9">
        <f t="shared" si="23"/>
        <v>0</v>
      </c>
      <c r="O100" s="10"/>
      <c r="P100" s="9">
        <f t="shared" si="24"/>
        <v>0</v>
      </c>
      <c r="Q100" s="10"/>
      <c r="R100" s="9">
        <f t="shared" si="25"/>
        <v>0</v>
      </c>
      <c r="S100" s="10"/>
      <c r="T100" s="9">
        <f t="shared" si="26"/>
        <v>0</v>
      </c>
      <c r="U100" s="11"/>
      <c r="V100" s="9">
        <f t="shared" si="27"/>
        <v>0</v>
      </c>
      <c r="W100" s="11"/>
      <c r="X100" s="9">
        <f t="shared" si="28"/>
        <v>0</v>
      </c>
      <c r="Y100" s="10"/>
      <c r="Z100" s="9">
        <f t="shared" si="29"/>
        <v>0</v>
      </c>
      <c r="AA100" s="11"/>
      <c r="AB100" s="9">
        <f t="shared" si="30"/>
        <v>0</v>
      </c>
      <c r="AC100" s="11"/>
      <c r="AD100" s="9">
        <f t="shared" si="31"/>
        <v>0</v>
      </c>
      <c r="AE100" s="11"/>
      <c r="AF100" s="9">
        <f t="shared" si="32"/>
        <v>0</v>
      </c>
      <c r="AG100" s="11"/>
      <c r="AH100" s="9">
        <f t="shared" si="37"/>
        <v>0</v>
      </c>
      <c r="AI100" s="11"/>
      <c r="AJ100" s="9">
        <f t="shared" si="33"/>
        <v>0</v>
      </c>
      <c r="AK100" s="11"/>
      <c r="AL100" s="9">
        <f t="shared" si="34"/>
        <v>0</v>
      </c>
      <c r="AM100" s="10"/>
      <c r="AN100" s="12">
        <f t="shared" si="35"/>
        <v>0</v>
      </c>
      <c r="AO100" s="13">
        <f t="shared" si="36"/>
        <v>0</v>
      </c>
    </row>
    <row r="101" spans="1:41" hidden="1" x14ac:dyDescent="0.25">
      <c r="A101" s="14" t="s">
        <v>11</v>
      </c>
      <c r="B101" s="15" t="s">
        <v>456</v>
      </c>
      <c r="C101" s="44" t="s">
        <v>515</v>
      </c>
      <c r="D101" s="56">
        <v>47.22</v>
      </c>
      <c r="E101" s="70">
        <v>0</v>
      </c>
      <c r="F101" s="9">
        <f t="shared" si="19"/>
        <v>0</v>
      </c>
      <c r="G101" s="69">
        <v>0</v>
      </c>
      <c r="H101" s="9">
        <f t="shared" si="20"/>
        <v>0</v>
      </c>
      <c r="I101" s="10"/>
      <c r="J101" s="9">
        <f t="shared" si="21"/>
        <v>0</v>
      </c>
      <c r="K101" s="11"/>
      <c r="L101" s="9">
        <f t="shared" si="22"/>
        <v>0</v>
      </c>
      <c r="M101" s="11"/>
      <c r="N101" s="9">
        <f t="shared" si="23"/>
        <v>0</v>
      </c>
      <c r="O101" s="10"/>
      <c r="P101" s="9">
        <f t="shared" si="24"/>
        <v>0</v>
      </c>
      <c r="Q101" s="10"/>
      <c r="R101" s="9">
        <f t="shared" si="25"/>
        <v>0</v>
      </c>
      <c r="S101" s="10"/>
      <c r="T101" s="9">
        <f t="shared" si="26"/>
        <v>0</v>
      </c>
      <c r="U101" s="11"/>
      <c r="V101" s="9">
        <f t="shared" si="27"/>
        <v>0</v>
      </c>
      <c r="W101" s="11"/>
      <c r="X101" s="9">
        <f t="shared" si="28"/>
        <v>0</v>
      </c>
      <c r="Y101" s="10"/>
      <c r="Z101" s="9">
        <f t="shared" si="29"/>
        <v>0</v>
      </c>
      <c r="AA101" s="11"/>
      <c r="AB101" s="9">
        <f t="shared" si="30"/>
        <v>0</v>
      </c>
      <c r="AC101" s="11"/>
      <c r="AD101" s="9">
        <f t="shared" si="31"/>
        <v>0</v>
      </c>
      <c r="AE101" s="11"/>
      <c r="AF101" s="9">
        <f t="shared" si="32"/>
        <v>0</v>
      </c>
      <c r="AG101" s="11"/>
      <c r="AH101" s="9">
        <f t="shared" si="37"/>
        <v>0</v>
      </c>
      <c r="AI101" s="11"/>
      <c r="AJ101" s="9">
        <f t="shared" si="33"/>
        <v>0</v>
      </c>
      <c r="AK101" s="11"/>
      <c r="AL101" s="9">
        <f t="shared" si="34"/>
        <v>0</v>
      </c>
      <c r="AM101" s="10"/>
      <c r="AN101" s="12">
        <f t="shared" si="35"/>
        <v>0</v>
      </c>
      <c r="AO101" s="13">
        <f t="shared" si="36"/>
        <v>0</v>
      </c>
    </row>
    <row r="102" spans="1:41" hidden="1" x14ac:dyDescent="0.25">
      <c r="A102" s="14" t="s">
        <v>11</v>
      </c>
      <c r="B102" s="15" t="s">
        <v>112</v>
      </c>
      <c r="C102" s="42" t="s">
        <v>15</v>
      </c>
      <c r="D102" s="56">
        <v>2.37</v>
      </c>
      <c r="E102" s="70">
        <v>0</v>
      </c>
      <c r="F102" s="9">
        <f t="shared" si="19"/>
        <v>0</v>
      </c>
      <c r="G102" s="69">
        <v>0</v>
      </c>
      <c r="H102" s="9">
        <f t="shared" si="20"/>
        <v>0</v>
      </c>
      <c r="I102" s="10"/>
      <c r="J102" s="9">
        <f t="shared" si="21"/>
        <v>0</v>
      </c>
      <c r="K102" s="11"/>
      <c r="L102" s="9">
        <f t="shared" si="22"/>
        <v>0</v>
      </c>
      <c r="M102" s="11"/>
      <c r="N102" s="9">
        <f t="shared" si="23"/>
        <v>0</v>
      </c>
      <c r="O102" s="10"/>
      <c r="P102" s="9">
        <f t="shared" si="24"/>
        <v>0</v>
      </c>
      <c r="Q102" s="10"/>
      <c r="R102" s="9">
        <f t="shared" si="25"/>
        <v>0</v>
      </c>
      <c r="S102" s="10"/>
      <c r="T102" s="9">
        <f t="shared" si="26"/>
        <v>0</v>
      </c>
      <c r="U102" s="11"/>
      <c r="V102" s="9">
        <f t="shared" si="27"/>
        <v>0</v>
      </c>
      <c r="W102" s="11"/>
      <c r="X102" s="9">
        <f t="shared" si="28"/>
        <v>0</v>
      </c>
      <c r="Y102" s="10"/>
      <c r="Z102" s="9">
        <f t="shared" si="29"/>
        <v>0</v>
      </c>
      <c r="AA102" s="11"/>
      <c r="AB102" s="9">
        <f t="shared" si="30"/>
        <v>0</v>
      </c>
      <c r="AC102" s="11"/>
      <c r="AD102" s="9">
        <f t="shared" si="31"/>
        <v>0</v>
      </c>
      <c r="AE102" s="11"/>
      <c r="AF102" s="9">
        <f t="shared" si="32"/>
        <v>0</v>
      </c>
      <c r="AG102" s="11"/>
      <c r="AH102" s="9">
        <f t="shared" si="37"/>
        <v>0</v>
      </c>
      <c r="AI102" s="11"/>
      <c r="AJ102" s="9">
        <f t="shared" si="33"/>
        <v>0</v>
      </c>
      <c r="AK102" s="11"/>
      <c r="AL102" s="9">
        <f t="shared" si="34"/>
        <v>0</v>
      </c>
      <c r="AM102" s="10"/>
      <c r="AN102" s="12">
        <f t="shared" si="35"/>
        <v>0</v>
      </c>
      <c r="AO102" s="13">
        <f t="shared" si="36"/>
        <v>0</v>
      </c>
    </row>
    <row r="103" spans="1:41" hidden="1" x14ac:dyDescent="0.25">
      <c r="A103" s="14" t="s">
        <v>11</v>
      </c>
      <c r="B103" s="15" t="s">
        <v>113</v>
      </c>
      <c r="C103" s="42" t="s">
        <v>15</v>
      </c>
      <c r="D103" s="56">
        <v>4.6100000000000003</v>
      </c>
      <c r="E103" s="70">
        <v>0</v>
      </c>
      <c r="F103" s="9">
        <f t="shared" si="19"/>
        <v>0</v>
      </c>
      <c r="G103" s="69">
        <v>0</v>
      </c>
      <c r="H103" s="9">
        <f t="shared" si="20"/>
        <v>0</v>
      </c>
      <c r="I103" s="10"/>
      <c r="J103" s="9">
        <f t="shared" si="21"/>
        <v>0</v>
      </c>
      <c r="K103" s="11"/>
      <c r="L103" s="9">
        <f t="shared" si="22"/>
        <v>0</v>
      </c>
      <c r="M103" s="11"/>
      <c r="N103" s="9">
        <f t="shared" si="23"/>
        <v>0</v>
      </c>
      <c r="O103" s="10"/>
      <c r="P103" s="9">
        <f t="shared" si="24"/>
        <v>0</v>
      </c>
      <c r="Q103" s="10"/>
      <c r="R103" s="9">
        <f t="shared" si="25"/>
        <v>0</v>
      </c>
      <c r="S103" s="10"/>
      <c r="T103" s="9">
        <f t="shared" si="26"/>
        <v>0</v>
      </c>
      <c r="U103" s="11"/>
      <c r="V103" s="9">
        <f t="shared" si="27"/>
        <v>0</v>
      </c>
      <c r="W103" s="11"/>
      <c r="X103" s="9">
        <f t="shared" si="28"/>
        <v>0</v>
      </c>
      <c r="Y103" s="10"/>
      <c r="Z103" s="9">
        <f t="shared" si="29"/>
        <v>0</v>
      </c>
      <c r="AA103" s="11"/>
      <c r="AB103" s="9">
        <f t="shared" si="30"/>
        <v>0</v>
      </c>
      <c r="AC103" s="11"/>
      <c r="AD103" s="9">
        <f t="shared" si="31"/>
        <v>0</v>
      </c>
      <c r="AE103" s="11"/>
      <c r="AF103" s="9">
        <f t="shared" si="32"/>
        <v>0</v>
      </c>
      <c r="AG103" s="11"/>
      <c r="AH103" s="9">
        <f t="shared" si="37"/>
        <v>0</v>
      </c>
      <c r="AI103" s="11"/>
      <c r="AJ103" s="9">
        <f t="shared" si="33"/>
        <v>0</v>
      </c>
      <c r="AK103" s="11"/>
      <c r="AL103" s="9">
        <f t="shared" si="34"/>
        <v>0</v>
      </c>
      <c r="AM103" s="10"/>
      <c r="AN103" s="12">
        <f t="shared" si="35"/>
        <v>0</v>
      </c>
      <c r="AO103" s="13">
        <f t="shared" si="36"/>
        <v>0</v>
      </c>
    </row>
    <row r="104" spans="1:41" hidden="1" x14ac:dyDescent="0.25">
      <c r="A104" s="14" t="s">
        <v>11</v>
      </c>
      <c r="B104" s="15" t="s">
        <v>114</v>
      </c>
      <c r="C104" s="42" t="s">
        <v>15</v>
      </c>
      <c r="D104" s="56">
        <v>1.84</v>
      </c>
      <c r="E104" s="70">
        <v>0</v>
      </c>
      <c r="F104" s="9">
        <f t="shared" si="19"/>
        <v>0</v>
      </c>
      <c r="G104" s="69">
        <v>2</v>
      </c>
      <c r="H104" s="9">
        <f t="shared" si="20"/>
        <v>4.2687999999999997</v>
      </c>
      <c r="I104" s="10"/>
      <c r="J104" s="9">
        <f t="shared" si="21"/>
        <v>0</v>
      </c>
      <c r="K104" s="11"/>
      <c r="L104" s="9">
        <f t="shared" si="22"/>
        <v>0</v>
      </c>
      <c r="M104" s="11"/>
      <c r="N104" s="9">
        <f t="shared" si="23"/>
        <v>0</v>
      </c>
      <c r="O104" s="10"/>
      <c r="P104" s="9">
        <f t="shared" si="24"/>
        <v>0</v>
      </c>
      <c r="Q104" s="10"/>
      <c r="R104" s="9">
        <f t="shared" si="25"/>
        <v>0</v>
      </c>
      <c r="S104" s="10"/>
      <c r="T104" s="9">
        <f t="shared" si="26"/>
        <v>0</v>
      </c>
      <c r="U104" s="11"/>
      <c r="V104" s="9">
        <f t="shared" si="27"/>
        <v>0</v>
      </c>
      <c r="W104" s="11"/>
      <c r="X104" s="9">
        <f t="shared" si="28"/>
        <v>0</v>
      </c>
      <c r="Y104" s="10"/>
      <c r="Z104" s="9">
        <f t="shared" si="29"/>
        <v>0</v>
      </c>
      <c r="AA104" s="11"/>
      <c r="AB104" s="9">
        <f t="shared" si="30"/>
        <v>0</v>
      </c>
      <c r="AC104" s="11"/>
      <c r="AD104" s="9">
        <f t="shared" si="31"/>
        <v>0</v>
      </c>
      <c r="AE104" s="11"/>
      <c r="AF104" s="9">
        <f t="shared" si="32"/>
        <v>0</v>
      </c>
      <c r="AG104" s="11"/>
      <c r="AH104" s="9">
        <f t="shared" si="37"/>
        <v>0</v>
      </c>
      <c r="AI104" s="11"/>
      <c r="AJ104" s="9">
        <f t="shared" si="33"/>
        <v>0</v>
      </c>
      <c r="AK104" s="11"/>
      <c r="AL104" s="9">
        <f t="shared" si="34"/>
        <v>0</v>
      </c>
      <c r="AM104" s="10"/>
      <c r="AN104" s="12">
        <f t="shared" si="35"/>
        <v>0</v>
      </c>
      <c r="AO104" s="13">
        <f t="shared" si="36"/>
        <v>4.2687999999999997</v>
      </c>
    </row>
    <row r="105" spans="1:41" hidden="1" x14ac:dyDescent="0.25">
      <c r="A105" s="14" t="s">
        <v>11</v>
      </c>
      <c r="B105" s="15" t="s">
        <v>115</v>
      </c>
      <c r="C105" s="42" t="s">
        <v>15</v>
      </c>
      <c r="D105" s="56">
        <f>117.5/50</f>
        <v>2.35</v>
      </c>
      <c r="E105" s="70">
        <v>0</v>
      </c>
      <c r="F105" s="9">
        <f t="shared" si="19"/>
        <v>0</v>
      </c>
      <c r="G105" s="69">
        <v>2</v>
      </c>
      <c r="H105" s="9">
        <f t="shared" si="20"/>
        <v>5.452</v>
      </c>
      <c r="I105" s="10"/>
      <c r="J105" s="9">
        <f t="shared" si="21"/>
        <v>0</v>
      </c>
      <c r="K105" s="11"/>
      <c r="L105" s="9">
        <f t="shared" si="22"/>
        <v>0</v>
      </c>
      <c r="M105" s="11"/>
      <c r="N105" s="9">
        <f t="shared" si="23"/>
        <v>0</v>
      </c>
      <c r="O105" s="10"/>
      <c r="P105" s="9">
        <f t="shared" si="24"/>
        <v>0</v>
      </c>
      <c r="Q105" s="10"/>
      <c r="R105" s="9">
        <f t="shared" si="25"/>
        <v>0</v>
      </c>
      <c r="S105" s="10"/>
      <c r="T105" s="9">
        <f t="shared" si="26"/>
        <v>0</v>
      </c>
      <c r="U105" s="11"/>
      <c r="V105" s="9">
        <f t="shared" si="27"/>
        <v>0</v>
      </c>
      <c r="W105" s="11"/>
      <c r="X105" s="9">
        <f t="shared" si="28"/>
        <v>0</v>
      </c>
      <c r="Y105" s="10"/>
      <c r="Z105" s="9">
        <f t="shared" si="29"/>
        <v>0</v>
      </c>
      <c r="AA105" s="11"/>
      <c r="AB105" s="9">
        <f t="shared" si="30"/>
        <v>0</v>
      </c>
      <c r="AC105" s="11"/>
      <c r="AD105" s="9">
        <f t="shared" si="31"/>
        <v>0</v>
      </c>
      <c r="AE105" s="11"/>
      <c r="AF105" s="9">
        <f t="shared" si="32"/>
        <v>0</v>
      </c>
      <c r="AG105" s="11"/>
      <c r="AH105" s="9">
        <f t="shared" si="37"/>
        <v>0</v>
      </c>
      <c r="AI105" s="11"/>
      <c r="AJ105" s="9">
        <f t="shared" si="33"/>
        <v>0</v>
      </c>
      <c r="AK105" s="11"/>
      <c r="AL105" s="9">
        <f t="shared" si="34"/>
        <v>0</v>
      </c>
      <c r="AM105" s="10"/>
      <c r="AN105" s="12">
        <f t="shared" si="35"/>
        <v>0</v>
      </c>
      <c r="AO105" s="13">
        <f t="shared" si="36"/>
        <v>5.452</v>
      </c>
    </row>
    <row r="106" spans="1:41" hidden="1" x14ac:dyDescent="0.25">
      <c r="A106" s="14" t="s">
        <v>11</v>
      </c>
      <c r="B106" s="15" t="s">
        <v>116</v>
      </c>
      <c r="C106" s="42" t="s">
        <v>15</v>
      </c>
      <c r="D106" s="56">
        <v>0.56000000000000005</v>
      </c>
      <c r="E106" s="70">
        <v>0</v>
      </c>
      <c r="F106" s="9">
        <f t="shared" si="19"/>
        <v>0</v>
      </c>
      <c r="G106" s="69">
        <v>0</v>
      </c>
      <c r="H106" s="9">
        <f t="shared" si="20"/>
        <v>0</v>
      </c>
      <c r="I106" s="10"/>
      <c r="J106" s="9">
        <f t="shared" si="21"/>
        <v>0</v>
      </c>
      <c r="K106" s="11"/>
      <c r="L106" s="9">
        <f t="shared" si="22"/>
        <v>0</v>
      </c>
      <c r="M106" s="11"/>
      <c r="N106" s="9">
        <f t="shared" si="23"/>
        <v>0</v>
      </c>
      <c r="O106" s="10"/>
      <c r="P106" s="9">
        <f t="shared" si="24"/>
        <v>0</v>
      </c>
      <c r="Q106" s="10"/>
      <c r="R106" s="9">
        <f t="shared" si="25"/>
        <v>0</v>
      </c>
      <c r="S106" s="10"/>
      <c r="T106" s="9">
        <f t="shared" si="26"/>
        <v>0</v>
      </c>
      <c r="U106" s="11"/>
      <c r="V106" s="9">
        <f t="shared" si="27"/>
        <v>0</v>
      </c>
      <c r="W106" s="11"/>
      <c r="X106" s="9">
        <f t="shared" si="28"/>
        <v>0</v>
      </c>
      <c r="Y106" s="10"/>
      <c r="Z106" s="9">
        <f t="shared" si="29"/>
        <v>0</v>
      </c>
      <c r="AA106" s="11"/>
      <c r="AB106" s="9">
        <f t="shared" si="30"/>
        <v>0</v>
      </c>
      <c r="AC106" s="11"/>
      <c r="AD106" s="9">
        <f t="shared" si="31"/>
        <v>0</v>
      </c>
      <c r="AE106" s="11"/>
      <c r="AF106" s="9">
        <f t="shared" si="32"/>
        <v>0</v>
      </c>
      <c r="AG106" s="11"/>
      <c r="AH106" s="9">
        <f t="shared" si="37"/>
        <v>0</v>
      </c>
      <c r="AI106" s="11"/>
      <c r="AJ106" s="9">
        <f t="shared" si="33"/>
        <v>0</v>
      </c>
      <c r="AK106" s="11"/>
      <c r="AL106" s="9">
        <f t="shared" si="34"/>
        <v>0</v>
      </c>
      <c r="AM106" s="10"/>
      <c r="AN106" s="12">
        <f t="shared" si="35"/>
        <v>0</v>
      </c>
      <c r="AO106" s="13">
        <f t="shared" si="36"/>
        <v>0</v>
      </c>
    </row>
    <row r="107" spans="1:41" hidden="1" x14ac:dyDescent="0.25">
      <c r="A107" s="14" t="s">
        <v>11</v>
      </c>
      <c r="B107" s="15" t="s">
        <v>457</v>
      </c>
      <c r="C107" s="42" t="s">
        <v>15</v>
      </c>
      <c r="D107" s="56">
        <v>27</v>
      </c>
      <c r="E107" s="70">
        <v>0</v>
      </c>
      <c r="F107" s="9">
        <f t="shared" si="19"/>
        <v>0</v>
      </c>
      <c r="G107" s="69">
        <v>0</v>
      </c>
      <c r="H107" s="9">
        <f t="shared" si="20"/>
        <v>0</v>
      </c>
      <c r="I107" s="10"/>
      <c r="J107" s="9">
        <f t="shared" si="21"/>
        <v>0</v>
      </c>
      <c r="K107" s="11"/>
      <c r="L107" s="9">
        <f t="shared" si="22"/>
        <v>0</v>
      </c>
      <c r="M107" s="11"/>
      <c r="N107" s="9">
        <f t="shared" si="23"/>
        <v>0</v>
      </c>
      <c r="O107" s="10"/>
      <c r="P107" s="9">
        <f t="shared" si="24"/>
        <v>0</v>
      </c>
      <c r="Q107" s="10"/>
      <c r="R107" s="9">
        <f t="shared" si="25"/>
        <v>0</v>
      </c>
      <c r="S107" s="10"/>
      <c r="T107" s="9">
        <f t="shared" si="26"/>
        <v>0</v>
      </c>
      <c r="U107" s="11"/>
      <c r="V107" s="9">
        <f t="shared" si="27"/>
        <v>0</v>
      </c>
      <c r="W107" s="11"/>
      <c r="X107" s="9">
        <f t="shared" si="28"/>
        <v>0</v>
      </c>
      <c r="Y107" s="10"/>
      <c r="Z107" s="9">
        <f t="shared" si="29"/>
        <v>0</v>
      </c>
      <c r="AA107" s="11"/>
      <c r="AB107" s="9">
        <f t="shared" si="30"/>
        <v>0</v>
      </c>
      <c r="AC107" s="11"/>
      <c r="AD107" s="9">
        <f t="shared" si="31"/>
        <v>0</v>
      </c>
      <c r="AE107" s="11"/>
      <c r="AF107" s="9">
        <f t="shared" si="32"/>
        <v>0</v>
      </c>
      <c r="AG107" s="11"/>
      <c r="AH107" s="9">
        <f t="shared" si="37"/>
        <v>0</v>
      </c>
      <c r="AI107" s="11"/>
      <c r="AJ107" s="9">
        <f t="shared" si="33"/>
        <v>0</v>
      </c>
      <c r="AK107" s="11"/>
      <c r="AL107" s="9">
        <f t="shared" si="34"/>
        <v>0</v>
      </c>
      <c r="AM107" s="10"/>
      <c r="AN107" s="12">
        <f t="shared" si="35"/>
        <v>0</v>
      </c>
      <c r="AO107" s="13">
        <f t="shared" si="36"/>
        <v>0</v>
      </c>
    </row>
    <row r="108" spans="1:41" hidden="1" x14ac:dyDescent="0.25">
      <c r="A108" s="14" t="s">
        <v>11</v>
      </c>
      <c r="B108" s="15" t="s">
        <v>458</v>
      </c>
      <c r="C108" s="42" t="s">
        <v>15</v>
      </c>
      <c r="D108" s="56">
        <v>37.07</v>
      </c>
      <c r="E108" s="70">
        <v>0</v>
      </c>
      <c r="F108" s="9">
        <f t="shared" si="19"/>
        <v>0</v>
      </c>
      <c r="G108" s="69">
        <v>0</v>
      </c>
      <c r="H108" s="9">
        <f t="shared" si="20"/>
        <v>0</v>
      </c>
      <c r="I108" s="10"/>
      <c r="J108" s="9">
        <f t="shared" si="21"/>
        <v>0</v>
      </c>
      <c r="K108" s="11"/>
      <c r="L108" s="9">
        <f t="shared" si="22"/>
        <v>0</v>
      </c>
      <c r="M108" s="11"/>
      <c r="N108" s="9">
        <f t="shared" si="23"/>
        <v>0</v>
      </c>
      <c r="O108" s="10"/>
      <c r="P108" s="9">
        <f t="shared" si="24"/>
        <v>0</v>
      </c>
      <c r="Q108" s="10">
        <v>6</v>
      </c>
      <c r="R108" s="9">
        <f t="shared" si="25"/>
        <v>258.00720000000001</v>
      </c>
      <c r="S108" s="10"/>
      <c r="T108" s="9">
        <f t="shared" si="26"/>
        <v>0</v>
      </c>
      <c r="U108" s="11"/>
      <c r="V108" s="9">
        <f t="shared" si="27"/>
        <v>0</v>
      </c>
      <c r="W108" s="11"/>
      <c r="X108" s="9">
        <f t="shared" si="28"/>
        <v>0</v>
      </c>
      <c r="Y108" s="10"/>
      <c r="Z108" s="9">
        <f t="shared" si="29"/>
        <v>0</v>
      </c>
      <c r="AA108" s="11"/>
      <c r="AB108" s="9">
        <f t="shared" si="30"/>
        <v>0</v>
      </c>
      <c r="AC108" s="11"/>
      <c r="AD108" s="9">
        <f t="shared" si="31"/>
        <v>0</v>
      </c>
      <c r="AE108" s="11"/>
      <c r="AF108" s="65">
        <f t="shared" si="32"/>
        <v>0</v>
      </c>
      <c r="AG108" s="11"/>
      <c r="AH108" s="9">
        <f t="shared" si="37"/>
        <v>0</v>
      </c>
      <c r="AI108" s="11"/>
      <c r="AJ108" s="9">
        <f t="shared" si="33"/>
        <v>0</v>
      </c>
      <c r="AK108" s="11"/>
      <c r="AL108" s="9">
        <f t="shared" si="34"/>
        <v>0</v>
      </c>
      <c r="AM108" s="10"/>
      <c r="AN108" s="12">
        <f t="shared" si="35"/>
        <v>0</v>
      </c>
      <c r="AO108" s="13">
        <f t="shared" si="36"/>
        <v>258.00720000000001</v>
      </c>
    </row>
    <row r="109" spans="1:41" hidden="1" x14ac:dyDescent="0.25">
      <c r="A109" s="14" t="s">
        <v>11</v>
      </c>
      <c r="B109" s="95" t="s">
        <v>117</v>
      </c>
      <c r="C109" s="42" t="s">
        <v>15</v>
      </c>
      <c r="D109" s="56">
        <v>27.11</v>
      </c>
      <c r="E109" s="70">
        <v>0</v>
      </c>
      <c r="F109" s="9">
        <f t="shared" si="19"/>
        <v>0</v>
      </c>
      <c r="G109" s="69">
        <v>0</v>
      </c>
      <c r="H109" s="9">
        <f t="shared" si="20"/>
        <v>0</v>
      </c>
      <c r="I109" s="10"/>
      <c r="J109" s="9">
        <f t="shared" si="21"/>
        <v>0</v>
      </c>
      <c r="K109" s="11"/>
      <c r="L109" s="9">
        <f t="shared" si="22"/>
        <v>0</v>
      </c>
      <c r="M109" s="71"/>
      <c r="N109" s="9">
        <f t="shared" si="23"/>
        <v>0</v>
      </c>
      <c r="O109" s="10"/>
      <c r="P109" s="9">
        <f t="shared" si="24"/>
        <v>0</v>
      </c>
      <c r="Q109" s="10"/>
      <c r="R109" s="9">
        <f t="shared" si="25"/>
        <v>0</v>
      </c>
      <c r="S109" s="10"/>
      <c r="T109" s="9">
        <f t="shared" si="26"/>
        <v>0</v>
      </c>
      <c r="U109" s="11"/>
      <c r="V109" s="9">
        <f t="shared" si="27"/>
        <v>0</v>
      </c>
      <c r="W109" s="11"/>
      <c r="X109" s="9">
        <f t="shared" si="28"/>
        <v>0</v>
      </c>
      <c r="Y109" s="10"/>
      <c r="Z109" s="9">
        <f t="shared" si="29"/>
        <v>0</v>
      </c>
      <c r="AA109" s="11"/>
      <c r="AB109" s="9">
        <f t="shared" si="30"/>
        <v>0</v>
      </c>
      <c r="AC109" s="11"/>
      <c r="AD109" s="9">
        <f t="shared" si="31"/>
        <v>0</v>
      </c>
      <c r="AE109" s="11">
        <v>1</v>
      </c>
      <c r="AF109" s="9">
        <f t="shared" si="32"/>
        <v>31.447599999999998</v>
      </c>
      <c r="AG109" s="11">
        <v>6</v>
      </c>
      <c r="AH109" s="9">
        <f t="shared" si="37"/>
        <v>188.68559999999999</v>
      </c>
      <c r="AI109" s="11"/>
      <c r="AJ109" s="9">
        <f t="shared" si="33"/>
        <v>0</v>
      </c>
      <c r="AK109" s="11"/>
      <c r="AL109" s="9">
        <f t="shared" si="34"/>
        <v>0</v>
      </c>
      <c r="AM109" s="10"/>
      <c r="AN109" s="12">
        <f t="shared" si="35"/>
        <v>0</v>
      </c>
      <c r="AO109" s="13">
        <f t="shared" si="36"/>
        <v>220.13319999999999</v>
      </c>
    </row>
    <row r="110" spans="1:41" hidden="1" x14ac:dyDescent="0.25">
      <c r="A110" s="14" t="s">
        <v>11</v>
      </c>
      <c r="B110" s="15" t="s">
        <v>118</v>
      </c>
      <c r="C110" s="42" t="s">
        <v>15</v>
      </c>
      <c r="D110" s="56">
        <v>22.09</v>
      </c>
      <c r="E110" s="70">
        <v>0</v>
      </c>
      <c r="F110" s="9">
        <f t="shared" si="19"/>
        <v>0</v>
      </c>
      <c r="G110" s="69">
        <v>0</v>
      </c>
      <c r="H110" s="9">
        <f t="shared" si="20"/>
        <v>0</v>
      </c>
      <c r="I110" s="10"/>
      <c r="J110" s="9">
        <f t="shared" si="21"/>
        <v>0</v>
      </c>
      <c r="K110" s="11"/>
      <c r="L110" s="9">
        <f t="shared" si="22"/>
        <v>0</v>
      </c>
      <c r="M110" s="11"/>
      <c r="N110" s="9">
        <f t="shared" si="23"/>
        <v>0</v>
      </c>
      <c r="O110" s="10"/>
      <c r="P110" s="9">
        <f t="shared" si="24"/>
        <v>0</v>
      </c>
      <c r="Q110" s="10"/>
      <c r="R110" s="9">
        <f t="shared" si="25"/>
        <v>0</v>
      </c>
      <c r="S110" s="10"/>
      <c r="T110" s="9">
        <f t="shared" si="26"/>
        <v>0</v>
      </c>
      <c r="U110" s="11"/>
      <c r="V110" s="9">
        <f t="shared" si="27"/>
        <v>0</v>
      </c>
      <c r="W110" s="11"/>
      <c r="X110" s="9">
        <f t="shared" si="28"/>
        <v>0</v>
      </c>
      <c r="Y110" s="10"/>
      <c r="Z110" s="9">
        <f t="shared" si="29"/>
        <v>0</v>
      </c>
      <c r="AA110" s="11"/>
      <c r="AB110" s="9">
        <f t="shared" si="30"/>
        <v>0</v>
      </c>
      <c r="AC110" s="11"/>
      <c r="AD110" s="9">
        <f t="shared" si="31"/>
        <v>0</v>
      </c>
      <c r="AE110" s="11"/>
      <c r="AF110" s="9">
        <f t="shared" si="32"/>
        <v>0</v>
      </c>
      <c r="AG110" s="11"/>
      <c r="AH110" s="9">
        <f t="shared" si="37"/>
        <v>0</v>
      </c>
      <c r="AI110" s="11"/>
      <c r="AJ110" s="9">
        <f t="shared" si="33"/>
        <v>0</v>
      </c>
      <c r="AK110" s="11"/>
      <c r="AL110" s="9">
        <f t="shared" si="34"/>
        <v>0</v>
      </c>
      <c r="AM110" s="10"/>
      <c r="AN110" s="12">
        <f t="shared" si="35"/>
        <v>0</v>
      </c>
      <c r="AO110" s="13">
        <f t="shared" si="36"/>
        <v>0</v>
      </c>
    </row>
    <row r="111" spans="1:41" hidden="1" x14ac:dyDescent="0.25">
      <c r="A111" s="14" t="s">
        <v>11</v>
      </c>
      <c r="B111" s="15" t="s">
        <v>119</v>
      </c>
      <c r="C111" s="42" t="s">
        <v>15</v>
      </c>
      <c r="D111" s="56">
        <v>22.09</v>
      </c>
      <c r="E111" s="70">
        <v>0</v>
      </c>
      <c r="F111" s="9">
        <f t="shared" si="19"/>
        <v>0</v>
      </c>
      <c r="G111" s="69">
        <v>0</v>
      </c>
      <c r="H111" s="9">
        <f t="shared" si="20"/>
        <v>0</v>
      </c>
      <c r="I111" s="10"/>
      <c r="J111" s="9">
        <f t="shared" si="21"/>
        <v>0</v>
      </c>
      <c r="K111" s="11"/>
      <c r="L111" s="9">
        <f t="shared" si="22"/>
        <v>0</v>
      </c>
      <c r="M111" s="11"/>
      <c r="N111" s="9">
        <f t="shared" si="23"/>
        <v>0</v>
      </c>
      <c r="O111" s="10"/>
      <c r="P111" s="9">
        <f t="shared" si="24"/>
        <v>0</v>
      </c>
      <c r="Q111" s="10"/>
      <c r="R111" s="9">
        <f t="shared" si="25"/>
        <v>0</v>
      </c>
      <c r="S111" s="10"/>
      <c r="T111" s="9">
        <f t="shared" si="26"/>
        <v>0</v>
      </c>
      <c r="U111" s="11"/>
      <c r="V111" s="9">
        <f t="shared" si="27"/>
        <v>0</v>
      </c>
      <c r="W111" s="11"/>
      <c r="X111" s="9">
        <f t="shared" si="28"/>
        <v>0</v>
      </c>
      <c r="Y111" s="10"/>
      <c r="Z111" s="9">
        <f t="shared" si="29"/>
        <v>0</v>
      </c>
      <c r="AA111" s="11"/>
      <c r="AB111" s="9">
        <f t="shared" si="30"/>
        <v>0</v>
      </c>
      <c r="AC111" s="11"/>
      <c r="AD111" s="9">
        <f t="shared" si="31"/>
        <v>0</v>
      </c>
      <c r="AE111" s="11"/>
      <c r="AF111" s="9">
        <f t="shared" si="32"/>
        <v>0</v>
      </c>
      <c r="AG111" s="11"/>
      <c r="AH111" s="9">
        <f t="shared" si="37"/>
        <v>0</v>
      </c>
      <c r="AI111" s="11"/>
      <c r="AJ111" s="9">
        <f t="shared" si="33"/>
        <v>0</v>
      </c>
      <c r="AK111" s="11"/>
      <c r="AL111" s="9">
        <f t="shared" si="34"/>
        <v>0</v>
      </c>
      <c r="AM111" s="10"/>
      <c r="AN111" s="12">
        <f t="shared" si="35"/>
        <v>0</v>
      </c>
      <c r="AO111" s="13">
        <f t="shared" si="36"/>
        <v>0</v>
      </c>
    </row>
    <row r="112" spans="1:41" hidden="1" x14ac:dyDescent="0.25">
      <c r="A112" s="14" t="s">
        <v>11</v>
      </c>
      <c r="B112" s="15" t="s">
        <v>120</v>
      </c>
      <c r="C112" s="42" t="s">
        <v>15</v>
      </c>
      <c r="D112" s="56">
        <v>31.47</v>
      </c>
      <c r="E112" s="70">
        <v>0</v>
      </c>
      <c r="F112" s="9">
        <f t="shared" si="19"/>
        <v>0</v>
      </c>
      <c r="G112" s="69">
        <v>0</v>
      </c>
      <c r="H112" s="9">
        <f t="shared" si="20"/>
        <v>0</v>
      </c>
      <c r="I112" s="10"/>
      <c r="J112" s="9">
        <f t="shared" si="21"/>
        <v>0</v>
      </c>
      <c r="K112" s="11"/>
      <c r="L112" s="9">
        <f t="shared" si="22"/>
        <v>0</v>
      </c>
      <c r="M112" s="11"/>
      <c r="N112" s="9">
        <f t="shared" si="23"/>
        <v>0</v>
      </c>
      <c r="O112" s="10"/>
      <c r="P112" s="9">
        <f t="shared" si="24"/>
        <v>0</v>
      </c>
      <c r="Q112" s="10"/>
      <c r="R112" s="9">
        <f t="shared" si="25"/>
        <v>0</v>
      </c>
      <c r="S112" s="10"/>
      <c r="T112" s="9">
        <f t="shared" si="26"/>
        <v>0</v>
      </c>
      <c r="U112" s="11"/>
      <c r="V112" s="9">
        <f t="shared" si="27"/>
        <v>0</v>
      </c>
      <c r="W112" s="11"/>
      <c r="X112" s="9">
        <f t="shared" si="28"/>
        <v>0</v>
      </c>
      <c r="Y112" s="10"/>
      <c r="Z112" s="9">
        <f t="shared" si="29"/>
        <v>0</v>
      </c>
      <c r="AA112" s="11"/>
      <c r="AB112" s="9">
        <f t="shared" si="30"/>
        <v>0</v>
      </c>
      <c r="AC112" s="11"/>
      <c r="AD112" s="9">
        <f t="shared" si="31"/>
        <v>0</v>
      </c>
      <c r="AE112" s="11"/>
      <c r="AF112" s="9">
        <f t="shared" si="32"/>
        <v>0</v>
      </c>
      <c r="AG112" s="11"/>
      <c r="AH112" s="9">
        <f t="shared" si="37"/>
        <v>0</v>
      </c>
      <c r="AI112" s="11"/>
      <c r="AJ112" s="9">
        <f t="shared" si="33"/>
        <v>0</v>
      </c>
      <c r="AK112" s="11"/>
      <c r="AL112" s="9">
        <f t="shared" si="34"/>
        <v>0</v>
      </c>
      <c r="AM112" s="10"/>
      <c r="AN112" s="12">
        <f t="shared" si="35"/>
        <v>0</v>
      </c>
      <c r="AO112" s="13">
        <f t="shared" si="36"/>
        <v>0</v>
      </c>
    </row>
    <row r="113" spans="1:41" hidden="1" x14ac:dyDescent="0.25">
      <c r="A113" s="14" t="s">
        <v>121</v>
      </c>
      <c r="B113" s="15" t="s">
        <v>122</v>
      </c>
      <c r="C113" s="48" t="s">
        <v>437</v>
      </c>
      <c r="D113" s="56">
        <f>0.6*100</f>
        <v>60</v>
      </c>
      <c r="E113" s="70">
        <v>0</v>
      </c>
      <c r="F113" s="9">
        <f t="shared" si="19"/>
        <v>0</v>
      </c>
      <c r="G113" s="69">
        <v>0</v>
      </c>
      <c r="H113" s="9">
        <f t="shared" si="20"/>
        <v>0</v>
      </c>
      <c r="I113" s="10"/>
      <c r="J113" s="9">
        <f t="shared" si="21"/>
        <v>0</v>
      </c>
      <c r="K113" s="11"/>
      <c r="L113" s="9">
        <f t="shared" si="22"/>
        <v>0</v>
      </c>
      <c r="M113" s="11"/>
      <c r="N113" s="9">
        <f t="shared" si="23"/>
        <v>0</v>
      </c>
      <c r="O113" s="10"/>
      <c r="P113" s="9">
        <f t="shared" si="24"/>
        <v>0</v>
      </c>
      <c r="Q113" s="10">
        <v>1</v>
      </c>
      <c r="R113" s="9">
        <f t="shared" si="25"/>
        <v>69.599999999999994</v>
      </c>
      <c r="S113" s="10"/>
      <c r="T113" s="9">
        <f t="shared" si="26"/>
        <v>0</v>
      </c>
      <c r="U113" s="11"/>
      <c r="V113" s="9">
        <f t="shared" si="27"/>
        <v>0</v>
      </c>
      <c r="W113" s="11"/>
      <c r="X113" s="9">
        <f t="shared" si="28"/>
        <v>0</v>
      </c>
      <c r="Y113" s="10"/>
      <c r="Z113" s="9">
        <f t="shared" si="29"/>
        <v>0</v>
      </c>
      <c r="AA113" s="10"/>
      <c r="AB113" s="9">
        <f t="shared" si="30"/>
        <v>0</v>
      </c>
      <c r="AC113" s="11"/>
      <c r="AD113" s="9">
        <f t="shared" si="31"/>
        <v>0</v>
      </c>
      <c r="AE113" s="11"/>
      <c r="AF113" s="9">
        <f t="shared" si="32"/>
        <v>0</v>
      </c>
      <c r="AG113" s="11"/>
      <c r="AH113" s="9">
        <f t="shared" si="37"/>
        <v>0</v>
      </c>
      <c r="AI113" s="11"/>
      <c r="AJ113" s="9">
        <f t="shared" si="33"/>
        <v>0</v>
      </c>
      <c r="AK113" s="11"/>
      <c r="AL113" s="9">
        <f t="shared" si="34"/>
        <v>0</v>
      </c>
      <c r="AM113" s="10"/>
      <c r="AN113" s="12">
        <f t="shared" si="35"/>
        <v>0</v>
      </c>
      <c r="AO113" s="13">
        <f t="shared" si="36"/>
        <v>69.599999999999994</v>
      </c>
    </row>
    <row r="114" spans="1:41" hidden="1" x14ac:dyDescent="0.25">
      <c r="A114" s="14" t="s">
        <v>121</v>
      </c>
      <c r="B114" s="15" t="s">
        <v>123</v>
      </c>
      <c r="C114" s="49" t="s">
        <v>438</v>
      </c>
      <c r="D114" s="57">
        <f>0.09*50</f>
        <v>4.5</v>
      </c>
      <c r="E114" s="70">
        <v>0</v>
      </c>
      <c r="F114" s="9">
        <f t="shared" si="19"/>
        <v>0</v>
      </c>
      <c r="G114" s="69">
        <v>0</v>
      </c>
      <c r="H114" s="9">
        <f t="shared" si="20"/>
        <v>0</v>
      </c>
      <c r="I114" s="10"/>
      <c r="J114" s="9">
        <f t="shared" si="21"/>
        <v>0</v>
      </c>
      <c r="K114" s="11"/>
      <c r="L114" s="9">
        <f t="shared" si="22"/>
        <v>0</v>
      </c>
      <c r="M114" s="11"/>
      <c r="N114" s="9">
        <f t="shared" si="23"/>
        <v>0</v>
      </c>
      <c r="O114" s="10"/>
      <c r="P114" s="9">
        <f t="shared" si="24"/>
        <v>0</v>
      </c>
      <c r="Q114" s="10"/>
      <c r="R114" s="9">
        <f t="shared" si="25"/>
        <v>0</v>
      </c>
      <c r="S114" s="10"/>
      <c r="T114" s="9">
        <f t="shared" si="26"/>
        <v>0</v>
      </c>
      <c r="U114" s="11"/>
      <c r="V114" s="9">
        <f t="shared" si="27"/>
        <v>0</v>
      </c>
      <c r="W114" s="11"/>
      <c r="X114" s="9">
        <f t="shared" si="28"/>
        <v>0</v>
      </c>
      <c r="Y114" s="10"/>
      <c r="Z114" s="9">
        <f t="shared" si="29"/>
        <v>0</v>
      </c>
      <c r="AA114" s="11"/>
      <c r="AB114" s="9">
        <f t="shared" si="30"/>
        <v>0</v>
      </c>
      <c r="AC114" s="11"/>
      <c r="AD114" s="9">
        <f t="shared" si="31"/>
        <v>0</v>
      </c>
      <c r="AE114" s="11"/>
      <c r="AF114" s="9">
        <f t="shared" si="32"/>
        <v>0</v>
      </c>
      <c r="AG114" s="11"/>
      <c r="AH114" s="9">
        <f t="shared" si="37"/>
        <v>0</v>
      </c>
      <c r="AI114" s="11"/>
      <c r="AJ114" s="9">
        <f t="shared" si="33"/>
        <v>0</v>
      </c>
      <c r="AK114" s="11"/>
      <c r="AL114" s="9">
        <f t="shared" si="34"/>
        <v>0</v>
      </c>
      <c r="AM114" s="10"/>
      <c r="AN114" s="12">
        <f t="shared" si="35"/>
        <v>0</v>
      </c>
      <c r="AO114" s="13">
        <f t="shared" si="36"/>
        <v>0</v>
      </c>
    </row>
    <row r="115" spans="1:41" hidden="1" x14ac:dyDescent="0.25">
      <c r="A115" s="14" t="s">
        <v>121</v>
      </c>
      <c r="B115" s="15" t="s">
        <v>124</v>
      </c>
      <c r="C115" s="49" t="s">
        <v>438</v>
      </c>
      <c r="D115" s="57">
        <f>0.09*50</f>
        <v>4.5</v>
      </c>
      <c r="E115" s="70">
        <v>0</v>
      </c>
      <c r="F115" s="9">
        <f t="shared" si="19"/>
        <v>0</v>
      </c>
      <c r="G115" s="69">
        <v>0</v>
      </c>
      <c r="H115" s="9">
        <f t="shared" si="20"/>
        <v>0</v>
      </c>
      <c r="I115" s="10"/>
      <c r="J115" s="9">
        <f t="shared" si="21"/>
        <v>0</v>
      </c>
      <c r="K115" s="11"/>
      <c r="L115" s="9">
        <f t="shared" si="22"/>
        <v>0</v>
      </c>
      <c r="M115" s="11"/>
      <c r="N115" s="9">
        <f t="shared" si="23"/>
        <v>0</v>
      </c>
      <c r="O115" s="10"/>
      <c r="P115" s="9">
        <f t="shared" si="24"/>
        <v>0</v>
      </c>
      <c r="Q115" s="10"/>
      <c r="R115" s="9">
        <f t="shared" si="25"/>
        <v>0</v>
      </c>
      <c r="S115" s="10"/>
      <c r="T115" s="9">
        <f t="shared" si="26"/>
        <v>0</v>
      </c>
      <c r="U115" s="11"/>
      <c r="V115" s="9">
        <f t="shared" si="27"/>
        <v>0</v>
      </c>
      <c r="W115" s="11"/>
      <c r="X115" s="9">
        <f t="shared" si="28"/>
        <v>0</v>
      </c>
      <c r="Y115" s="10"/>
      <c r="Z115" s="9">
        <f t="shared" si="29"/>
        <v>0</v>
      </c>
      <c r="AA115" s="11"/>
      <c r="AB115" s="9">
        <f t="shared" si="30"/>
        <v>0</v>
      </c>
      <c r="AC115" s="11"/>
      <c r="AD115" s="9">
        <f t="shared" si="31"/>
        <v>0</v>
      </c>
      <c r="AE115" s="11"/>
      <c r="AF115" s="9">
        <f t="shared" si="32"/>
        <v>0</v>
      </c>
      <c r="AG115" s="11"/>
      <c r="AH115" s="9">
        <f t="shared" si="37"/>
        <v>0</v>
      </c>
      <c r="AI115" s="11"/>
      <c r="AJ115" s="9">
        <f t="shared" si="33"/>
        <v>0</v>
      </c>
      <c r="AK115" s="11"/>
      <c r="AL115" s="9">
        <f t="shared" si="34"/>
        <v>0</v>
      </c>
      <c r="AM115" s="10"/>
      <c r="AN115" s="12">
        <f t="shared" si="35"/>
        <v>0</v>
      </c>
      <c r="AO115" s="13">
        <f t="shared" si="36"/>
        <v>0</v>
      </c>
    </row>
    <row r="116" spans="1:41" hidden="1" x14ac:dyDescent="0.25">
      <c r="A116" s="14" t="s">
        <v>121</v>
      </c>
      <c r="B116" s="15" t="s">
        <v>125</v>
      </c>
      <c r="C116" s="49" t="s">
        <v>438</v>
      </c>
      <c r="D116" s="57">
        <f>0.28*50</f>
        <v>14.000000000000002</v>
      </c>
      <c r="E116" s="70">
        <v>0</v>
      </c>
      <c r="F116" s="9">
        <f t="shared" si="19"/>
        <v>0</v>
      </c>
      <c r="G116" s="69">
        <v>0</v>
      </c>
      <c r="H116" s="9">
        <f t="shared" si="20"/>
        <v>0</v>
      </c>
      <c r="I116" s="10"/>
      <c r="J116" s="9">
        <f t="shared" si="21"/>
        <v>0</v>
      </c>
      <c r="K116" s="11"/>
      <c r="L116" s="9">
        <f t="shared" si="22"/>
        <v>0</v>
      </c>
      <c r="M116" s="11"/>
      <c r="N116" s="9">
        <f t="shared" si="23"/>
        <v>0</v>
      </c>
      <c r="O116" s="10"/>
      <c r="P116" s="9">
        <f t="shared" si="24"/>
        <v>0</v>
      </c>
      <c r="Q116" s="10"/>
      <c r="R116" s="9">
        <f t="shared" si="25"/>
        <v>0</v>
      </c>
      <c r="S116" s="10"/>
      <c r="T116" s="9">
        <f t="shared" si="26"/>
        <v>0</v>
      </c>
      <c r="U116" s="11"/>
      <c r="V116" s="9">
        <f t="shared" si="27"/>
        <v>0</v>
      </c>
      <c r="W116" s="11"/>
      <c r="X116" s="9">
        <f t="shared" si="28"/>
        <v>0</v>
      </c>
      <c r="Y116" s="10"/>
      <c r="Z116" s="9">
        <f t="shared" si="29"/>
        <v>0</v>
      </c>
      <c r="AA116" s="11"/>
      <c r="AB116" s="9">
        <f t="shared" si="30"/>
        <v>0</v>
      </c>
      <c r="AC116" s="11"/>
      <c r="AD116" s="9">
        <f t="shared" si="31"/>
        <v>0</v>
      </c>
      <c r="AE116" s="11"/>
      <c r="AF116" s="9">
        <f t="shared" si="32"/>
        <v>0</v>
      </c>
      <c r="AG116" s="11"/>
      <c r="AH116" s="9">
        <f t="shared" si="37"/>
        <v>0</v>
      </c>
      <c r="AI116" s="11"/>
      <c r="AJ116" s="9">
        <f t="shared" si="33"/>
        <v>0</v>
      </c>
      <c r="AK116" s="11"/>
      <c r="AL116" s="9">
        <f t="shared" si="34"/>
        <v>0</v>
      </c>
      <c r="AM116" s="10"/>
      <c r="AN116" s="12">
        <f t="shared" si="35"/>
        <v>0</v>
      </c>
      <c r="AO116" s="13">
        <f t="shared" si="36"/>
        <v>0</v>
      </c>
    </row>
    <row r="117" spans="1:41" hidden="1" x14ac:dyDescent="0.25">
      <c r="A117" s="14" t="s">
        <v>121</v>
      </c>
      <c r="B117" s="15" t="s">
        <v>127</v>
      </c>
      <c r="C117" s="49" t="s">
        <v>126</v>
      </c>
      <c r="D117" s="57">
        <f>0.28*50</f>
        <v>14.000000000000002</v>
      </c>
      <c r="E117" s="70">
        <v>0</v>
      </c>
      <c r="F117" s="9">
        <f t="shared" si="19"/>
        <v>0</v>
      </c>
      <c r="G117" s="69">
        <v>0</v>
      </c>
      <c r="H117" s="9">
        <f t="shared" si="20"/>
        <v>0</v>
      </c>
      <c r="I117" s="10"/>
      <c r="J117" s="9">
        <f t="shared" si="21"/>
        <v>0</v>
      </c>
      <c r="K117" s="11"/>
      <c r="L117" s="9">
        <f t="shared" si="22"/>
        <v>0</v>
      </c>
      <c r="M117" s="11"/>
      <c r="N117" s="9">
        <f t="shared" si="23"/>
        <v>0</v>
      </c>
      <c r="O117" s="10"/>
      <c r="P117" s="9">
        <f t="shared" si="24"/>
        <v>0</v>
      </c>
      <c r="Q117" s="10"/>
      <c r="R117" s="9">
        <f t="shared" si="25"/>
        <v>0</v>
      </c>
      <c r="S117" s="10"/>
      <c r="T117" s="9">
        <f t="shared" si="26"/>
        <v>0</v>
      </c>
      <c r="U117" s="11"/>
      <c r="V117" s="9">
        <f t="shared" si="27"/>
        <v>0</v>
      </c>
      <c r="W117" s="11"/>
      <c r="X117" s="9">
        <f t="shared" si="28"/>
        <v>0</v>
      </c>
      <c r="Y117" s="10"/>
      <c r="Z117" s="9">
        <f t="shared" si="29"/>
        <v>0</v>
      </c>
      <c r="AA117" s="11"/>
      <c r="AB117" s="9">
        <f t="shared" si="30"/>
        <v>0</v>
      </c>
      <c r="AC117" s="11"/>
      <c r="AD117" s="9">
        <f t="shared" si="31"/>
        <v>0</v>
      </c>
      <c r="AE117" s="11"/>
      <c r="AF117" s="9">
        <f t="shared" si="32"/>
        <v>0</v>
      </c>
      <c r="AG117" s="11"/>
      <c r="AH117" s="9">
        <f t="shared" si="37"/>
        <v>0</v>
      </c>
      <c r="AI117" s="11"/>
      <c r="AJ117" s="9">
        <f t="shared" si="33"/>
        <v>0</v>
      </c>
      <c r="AK117" s="11"/>
      <c r="AL117" s="9">
        <f t="shared" si="34"/>
        <v>0</v>
      </c>
      <c r="AM117" s="10"/>
      <c r="AN117" s="12">
        <f t="shared" si="35"/>
        <v>0</v>
      </c>
      <c r="AO117" s="13">
        <f t="shared" si="36"/>
        <v>0</v>
      </c>
    </row>
    <row r="118" spans="1:41" hidden="1" x14ac:dyDescent="0.25">
      <c r="A118" s="14" t="s">
        <v>121</v>
      </c>
      <c r="B118" s="15" t="s">
        <v>128</v>
      </c>
      <c r="C118" s="49" t="s">
        <v>438</v>
      </c>
      <c r="D118" s="57">
        <f>0.28*50</f>
        <v>14.000000000000002</v>
      </c>
      <c r="E118" s="70">
        <v>0</v>
      </c>
      <c r="F118" s="9">
        <f t="shared" si="19"/>
        <v>0</v>
      </c>
      <c r="G118" s="69">
        <v>0</v>
      </c>
      <c r="H118" s="9">
        <f t="shared" si="20"/>
        <v>0</v>
      </c>
      <c r="I118" s="10"/>
      <c r="J118" s="9">
        <f t="shared" si="21"/>
        <v>0</v>
      </c>
      <c r="K118" s="11"/>
      <c r="L118" s="9">
        <f t="shared" si="22"/>
        <v>0</v>
      </c>
      <c r="M118" s="11"/>
      <c r="N118" s="9">
        <f t="shared" si="23"/>
        <v>0</v>
      </c>
      <c r="O118" s="10"/>
      <c r="P118" s="9">
        <f t="shared" si="24"/>
        <v>0</v>
      </c>
      <c r="Q118" s="10"/>
      <c r="R118" s="9">
        <f t="shared" si="25"/>
        <v>0</v>
      </c>
      <c r="S118" s="10"/>
      <c r="T118" s="9">
        <f t="shared" si="26"/>
        <v>0</v>
      </c>
      <c r="U118" s="11"/>
      <c r="V118" s="9">
        <f t="shared" si="27"/>
        <v>0</v>
      </c>
      <c r="W118" s="11"/>
      <c r="X118" s="9">
        <f t="shared" si="28"/>
        <v>0</v>
      </c>
      <c r="Y118" s="10"/>
      <c r="Z118" s="9">
        <f t="shared" si="29"/>
        <v>0</v>
      </c>
      <c r="AA118" s="11"/>
      <c r="AB118" s="9">
        <f t="shared" si="30"/>
        <v>0</v>
      </c>
      <c r="AC118" s="11"/>
      <c r="AD118" s="9">
        <f t="shared" si="31"/>
        <v>0</v>
      </c>
      <c r="AE118" s="11"/>
      <c r="AF118" s="9">
        <f t="shared" si="32"/>
        <v>0</v>
      </c>
      <c r="AG118" s="11"/>
      <c r="AH118" s="9">
        <f t="shared" si="37"/>
        <v>0</v>
      </c>
      <c r="AI118" s="11"/>
      <c r="AJ118" s="9">
        <f t="shared" si="33"/>
        <v>0</v>
      </c>
      <c r="AK118" s="11"/>
      <c r="AL118" s="9">
        <f t="shared" si="34"/>
        <v>0</v>
      </c>
      <c r="AM118" s="10"/>
      <c r="AN118" s="12">
        <f t="shared" si="35"/>
        <v>0</v>
      </c>
      <c r="AO118" s="13">
        <f t="shared" si="36"/>
        <v>0</v>
      </c>
    </row>
    <row r="119" spans="1:41" hidden="1" x14ac:dyDescent="0.25">
      <c r="A119" s="14" t="s">
        <v>121</v>
      </c>
      <c r="B119" s="15" t="s">
        <v>129</v>
      </c>
      <c r="C119" s="48" t="s">
        <v>436</v>
      </c>
      <c r="D119" s="56">
        <f>1.2*50</f>
        <v>60</v>
      </c>
      <c r="E119" s="70">
        <v>0</v>
      </c>
      <c r="F119" s="9">
        <f t="shared" si="19"/>
        <v>0</v>
      </c>
      <c r="G119" s="69">
        <v>0</v>
      </c>
      <c r="H119" s="9">
        <f t="shared" si="20"/>
        <v>0</v>
      </c>
      <c r="I119" s="10"/>
      <c r="J119" s="9">
        <f t="shared" si="21"/>
        <v>0</v>
      </c>
      <c r="K119" s="11"/>
      <c r="L119" s="9">
        <f t="shared" si="22"/>
        <v>0</v>
      </c>
      <c r="M119" s="101">
        <v>2</v>
      </c>
      <c r="N119" s="9">
        <f t="shared" si="23"/>
        <v>139.19999999999999</v>
      </c>
      <c r="O119" s="10"/>
      <c r="P119" s="9">
        <f t="shared" si="24"/>
        <v>0</v>
      </c>
      <c r="Q119" s="10"/>
      <c r="R119" s="9">
        <f t="shared" si="25"/>
        <v>0</v>
      </c>
      <c r="S119" s="10"/>
      <c r="T119" s="9">
        <f t="shared" si="26"/>
        <v>0</v>
      </c>
      <c r="U119" s="11"/>
      <c r="V119" s="9">
        <f t="shared" si="27"/>
        <v>0</v>
      </c>
      <c r="W119" s="11"/>
      <c r="X119" s="9">
        <f t="shared" si="28"/>
        <v>0</v>
      </c>
      <c r="Y119" s="10"/>
      <c r="Z119" s="9">
        <f t="shared" si="29"/>
        <v>0</v>
      </c>
      <c r="AA119" s="11"/>
      <c r="AB119" s="9">
        <f t="shared" si="30"/>
        <v>0</v>
      </c>
      <c r="AC119" s="11"/>
      <c r="AD119" s="9">
        <f t="shared" si="31"/>
        <v>0</v>
      </c>
      <c r="AE119" s="11"/>
      <c r="AF119" s="9">
        <f t="shared" si="32"/>
        <v>0</v>
      </c>
      <c r="AG119" s="11"/>
      <c r="AH119" s="9">
        <f t="shared" si="37"/>
        <v>0</v>
      </c>
      <c r="AI119" s="11"/>
      <c r="AJ119" s="9">
        <f t="shared" si="33"/>
        <v>0</v>
      </c>
      <c r="AK119" s="11"/>
      <c r="AL119" s="9">
        <f t="shared" si="34"/>
        <v>0</v>
      </c>
      <c r="AM119" s="10"/>
      <c r="AN119" s="12">
        <f t="shared" si="35"/>
        <v>0</v>
      </c>
      <c r="AO119" s="13">
        <f t="shared" si="36"/>
        <v>139.19999999999999</v>
      </c>
    </row>
    <row r="120" spans="1:41" hidden="1" x14ac:dyDescent="0.25">
      <c r="A120" s="14" t="s">
        <v>121</v>
      </c>
      <c r="B120" s="15" t="s">
        <v>130</v>
      </c>
      <c r="C120" s="48" t="s">
        <v>437</v>
      </c>
      <c r="D120" s="56">
        <v>68</v>
      </c>
      <c r="E120" s="70">
        <v>1</v>
      </c>
      <c r="F120" s="9">
        <f t="shared" si="19"/>
        <v>68</v>
      </c>
      <c r="G120" s="69">
        <v>0</v>
      </c>
      <c r="H120" s="9">
        <f t="shared" si="20"/>
        <v>0</v>
      </c>
      <c r="I120" s="10"/>
      <c r="J120" s="9">
        <f t="shared" si="21"/>
        <v>0</v>
      </c>
      <c r="K120" s="11"/>
      <c r="L120" s="9">
        <f t="shared" si="22"/>
        <v>0</v>
      </c>
      <c r="M120" s="11">
        <v>40</v>
      </c>
      <c r="N120" s="9">
        <f t="shared" si="23"/>
        <v>3155.2</v>
      </c>
      <c r="O120" s="10"/>
      <c r="P120" s="9">
        <f t="shared" si="24"/>
        <v>0</v>
      </c>
      <c r="Q120" s="10">
        <v>2</v>
      </c>
      <c r="R120" s="9">
        <f t="shared" si="25"/>
        <v>157.76</v>
      </c>
      <c r="S120" s="10"/>
      <c r="T120" s="9">
        <f t="shared" si="26"/>
        <v>0</v>
      </c>
      <c r="U120" s="11">
        <v>3</v>
      </c>
      <c r="V120" s="9">
        <f t="shared" si="27"/>
        <v>236.64</v>
      </c>
      <c r="W120" s="11"/>
      <c r="X120" s="9">
        <f t="shared" si="28"/>
        <v>0</v>
      </c>
      <c r="Y120" s="10"/>
      <c r="Z120" s="9">
        <f t="shared" si="29"/>
        <v>0</v>
      </c>
      <c r="AA120" s="10">
        <v>2</v>
      </c>
      <c r="AB120" s="9">
        <f t="shared" si="30"/>
        <v>157.76</v>
      </c>
      <c r="AC120" s="71"/>
      <c r="AD120" s="9">
        <f t="shared" si="31"/>
        <v>0</v>
      </c>
      <c r="AE120" s="11"/>
      <c r="AF120" s="9">
        <f t="shared" si="32"/>
        <v>0</v>
      </c>
      <c r="AG120" s="11">
        <v>2</v>
      </c>
      <c r="AH120" s="9">
        <f t="shared" si="37"/>
        <v>157.76</v>
      </c>
      <c r="AI120" s="11"/>
      <c r="AJ120" s="9">
        <f t="shared" si="33"/>
        <v>0</v>
      </c>
      <c r="AK120" s="11"/>
      <c r="AL120" s="9">
        <f t="shared" si="34"/>
        <v>0</v>
      </c>
      <c r="AM120" s="10"/>
      <c r="AN120" s="12">
        <f t="shared" si="35"/>
        <v>0</v>
      </c>
      <c r="AO120" s="13">
        <f t="shared" si="36"/>
        <v>3933.12</v>
      </c>
    </row>
    <row r="121" spans="1:41" hidden="1" x14ac:dyDescent="0.25">
      <c r="A121" s="14" t="s">
        <v>121</v>
      </c>
      <c r="B121" s="15" t="s">
        <v>131</v>
      </c>
      <c r="C121" s="48" t="s">
        <v>437</v>
      </c>
      <c r="D121" s="56">
        <v>17.32</v>
      </c>
      <c r="E121" s="70">
        <v>0</v>
      </c>
      <c r="F121" s="9">
        <f t="shared" si="19"/>
        <v>0</v>
      </c>
      <c r="G121" s="69">
        <v>1</v>
      </c>
      <c r="H121" s="9">
        <f t="shared" si="20"/>
        <v>20.091200000000001</v>
      </c>
      <c r="I121" s="10"/>
      <c r="J121" s="9">
        <f t="shared" si="21"/>
        <v>0</v>
      </c>
      <c r="K121" s="11"/>
      <c r="L121" s="9">
        <f t="shared" si="22"/>
        <v>0</v>
      </c>
      <c r="M121" s="11"/>
      <c r="N121" s="9">
        <f t="shared" si="23"/>
        <v>0</v>
      </c>
      <c r="O121" s="10"/>
      <c r="P121" s="9">
        <f t="shared" si="24"/>
        <v>0</v>
      </c>
      <c r="Q121" s="10"/>
      <c r="R121" s="9">
        <f t="shared" si="25"/>
        <v>0</v>
      </c>
      <c r="S121" s="10"/>
      <c r="T121" s="9">
        <f t="shared" si="26"/>
        <v>0</v>
      </c>
      <c r="U121" s="11"/>
      <c r="V121" s="9">
        <f t="shared" si="27"/>
        <v>0</v>
      </c>
      <c r="W121" s="11"/>
      <c r="X121" s="9">
        <f t="shared" si="28"/>
        <v>0</v>
      </c>
      <c r="Y121" s="10"/>
      <c r="Z121" s="9">
        <f t="shared" si="29"/>
        <v>0</v>
      </c>
      <c r="AA121" s="11"/>
      <c r="AB121" s="9">
        <f t="shared" si="30"/>
        <v>0</v>
      </c>
      <c r="AC121" s="11"/>
      <c r="AD121" s="9">
        <f t="shared" si="31"/>
        <v>0</v>
      </c>
      <c r="AE121" s="11"/>
      <c r="AF121" s="9">
        <f t="shared" si="32"/>
        <v>0</v>
      </c>
      <c r="AG121" s="11"/>
      <c r="AH121" s="9">
        <f t="shared" si="37"/>
        <v>0</v>
      </c>
      <c r="AI121" s="11"/>
      <c r="AJ121" s="9">
        <f t="shared" si="33"/>
        <v>0</v>
      </c>
      <c r="AK121" s="11"/>
      <c r="AL121" s="9">
        <f t="shared" si="34"/>
        <v>0</v>
      </c>
      <c r="AM121" s="10"/>
      <c r="AN121" s="12">
        <f t="shared" si="35"/>
        <v>0</v>
      </c>
      <c r="AO121" s="13">
        <f t="shared" si="36"/>
        <v>20.091200000000001</v>
      </c>
    </row>
    <row r="122" spans="1:41" hidden="1" x14ac:dyDescent="0.25">
      <c r="A122" s="14" t="s">
        <v>121</v>
      </c>
      <c r="B122" s="15" t="s">
        <v>548</v>
      </c>
      <c r="C122" s="44" t="s">
        <v>434</v>
      </c>
      <c r="D122" s="58">
        <f>0.34*1250</f>
        <v>425.00000000000006</v>
      </c>
      <c r="E122" s="70">
        <v>0</v>
      </c>
      <c r="F122" s="9">
        <f t="shared" si="19"/>
        <v>0</v>
      </c>
      <c r="G122" s="69">
        <v>0</v>
      </c>
      <c r="H122" s="9">
        <f t="shared" si="20"/>
        <v>0</v>
      </c>
      <c r="I122" s="10"/>
      <c r="J122" s="9">
        <f t="shared" si="21"/>
        <v>0</v>
      </c>
      <c r="K122" s="11"/>
      <c r="L122" s="9">
        <f t="shared" si="22"/>
        <v>0</v>
      </c>
      <c r="M122" s="11"/>
      <c r="N122" s="9">
        <f t="shared" si="23"/>
        <v>0</v>
      </c>
      <c r="O122" s="10"/>
      <c r="P122" s="9">
        <f t="shared" si="24"/>
        <v>0</v>
      </c>
      <c r="Q122" s="10"/>
      <c r="R122" s="9">
        <f t="shared" si="25"/>
        <v>0</v>
      </c>
      <c r="S122" s="10"/>
      <c r="T122" s="9">
        <f t="shared" si="26"/>
        <v>0</v>
      </c>
      <c r="U122" s="11"/>
      <c r="V122" s="9">
        <f t="shared" si="27"/>
        <v>0</v>
      </c>
      <c r="W122" s="11"/>
      <c r="X122" s="9">
        <f t="shared" si="28"/>
        <v>0</v>
      </c>
      <c r="Y122" s="10"/>
      <c r="Z122" s="9">
        <f t="shared" si="29"/>
        <v>0</v>
      </c>
      <c r="AA122" s="11"/>
      <c r="AB122" s="9">
        <f t="shared" si="30"/>
        <v>0</v>
      </c>
      <c r="AC122" s="11"/>
      <c r="AD122" s="9">
        <f t="shared" si="31"/>
        <v>0</v>
      </c>
      <c r="AE122" s="11"/>
      <c r="AF122" s="9">
        <f t="shared" si="32"/>
        <v>0</v>
      </c>
      <c r="AG122" s="11"/>
      <c r="AH122" s="9">
        <f t="shared" si="37"/>
        <v>0</v>
      </c>
      <c r="AI122" s="11"/>
      <c r="AJ122" s="9">
        <f t="shared" si="33"/>
        <v>0</v>
      </c>
      <c r="AK122" s="11"/>
      <c r="AL122" s="9">
        <f t="shared" si="34"/>
        <v>0</v>
      </c>
      <c r="AM122" s="10"/>
      <c r="AN122" s="12">
        <f t="shared" si="35"/>
        <v>0</v>
      </c>
      <c r="AO122" s="13">
        <f t="shared" si="36"/>
        <v>0</v>
      </c>
    </row>
    <row r="123" spans="1:41" hidden="1" x14ac:dyDescent="0.25">
      <c r="A123" s="14" t="s">
        <v>121</v>
      </c>
      <c r="B123" s="15" t="s">
        <v>536</v>
      </c>
      <c r="C123" s="44" t="s">
        <v>459</v>
      </c>
      <c r="D123" s="58">
        <f>0.34*1250</f>
        <v>425.00000000000006</v>
      </c>
      <c r="E123" s="70">
        <v>0</v>
      </c>
      <c r="F123" s="9">
        <f t="shared" si="19"/>
        <v>0</v>
      </c>
      <c r="G123" s="69">
        <v>0</v>
      </c>
      <c r="H123" s="9">
        <f t="shared" si="20"/>
        <v>0</v>
      </c>
      <c r="I123" s="10"/>
      <c r="J123" s="9">
        <f t="shared" si="21"/>
        <v>0</v>
      </c>
      <c r="K123" s="11"/>
      <c r="L123" s="9">
        <f t="shared" si="22"/>
        <v>0</v>
      </c>
      <c r="M123" s="11"/>
      <c r="N123" s="9">
        <f t="shared" si="23"/>
        <v>0</v>
      </c>
      <c r="O123" s="10"/>
      <c r="P123" s="9">
        <f t="shared" si="24"/>
        <v>0</v>
      </c>
      <c r="Q123" s="10"/>
      <c r="R123" s="9">
        <f t="shared" si="25"/>
        <v>0</v>
      </c>
      <c r="S123" s="10"/>
      <c r="T123" s="9">
        <f t="shared" si="26"/>
        <v>0</v>
      </c>
      <c r="U123" s="11"/>
      <c r="V123" s="9">
        <f t="shared" si="27"/>
        <v>0</v>
      </c>
      <c r="W123" s="11"/>
      <c r="X123" s="9">
        <f t="shared" si="28"/>
        <v>0</v>
      </c>
      <c r="Y123" s="10"/>
      <c r="Z123" s="9">
        <f t="shared" si="29"/>
        <v>0</v>
      </c>
      <c r="AA123" s="11"/>
      <c r="AB123" s="9">
        <f t="shared" si="30"/>
        <v>0</v>
      </c>
      <c r="AC123" s="11"/>
      <c r="AD123" s="9">
        <f t="shared" si="31"/>
        <v>0</v>
      </c>
      <c r="AE123" s="11"/>
      <c r="AF123" s="9">
        <f t="shared" si="32"/>
        <v>0</v>
      </c>
      <c r="AG123" s="11"/>
      <c r="AH123" s="9">
        <f t="shared" si="37"/>
        <v>0</v>
      </c>
      <c r="AI123" s="11"/>
      <c r="AJ123" s="9">
        <f t="shared" si="33"/>
        <v>0</v>
      </c>
      <c r="AK123" s="11"/>
      <c r="AL123" s="9">
        <f t="shared" si="34"/>
        <v>0</v>
      </c>
      <c r="AM123" s="10"/>
      <c r="AN123" s="12">
        <f t="shared" si="35"/>
        <v>0</v>
      </c>
      <c r="AO123" s="13">
        <f t="shared" si="36"/>
        <v>0</v>
      </c>
    </row>
    <row r="124" spans="1:41" hidden="1" x14ac:dyDescent="0.25">
      <c r="A124" s="14" t="s">
        <v>121</v>
      </c>
      <c r="B124" s="15" t="s">
        <v>534</v>
      </c>
      <c r="C124" s="44" t="s">
        <v>435</v>
      </c>
      <c r="D124" s="58">
        <f>0.09*2000</f>
        <v>180</v>
      </c>
      <c r="E124" s="70">
        <v>3</v>
      </c>
      <c r="F124" s="9">
        <f t="shared" si="19"/>
        <v>540</v>
      </c>
      <c r="G124" s="69">
        <v>0</v>
      </c>
      <c r="H124" s="9">
        <f t="shared" si="20"/>
        <v>0</v>
      </c>
      <c r="I124" s="10"/>
      <c r="J124" s="9">
        <f t="shared" si="21"/>
        <v>0</v>
      </c>
      <c r="K124" s="11"/>
      <c r="L124" s="9">
        <f t="shared" si="22"/>
        <v>0</v>
      </c>
      <c r="M124" s="11">
        <v>15</v>
      </c>
      <c r="N124" s="9">
        <f t="shared" si="23"/>
        <v>3132</v>
      </c>
      <c r="O124" s="10"/>
      <c r="P124" s="9">
        <f t="shared" si="24"/>
        <v>0</v>
      </c>
      <c r="Q124" s="10"/>
      <c r="R124" s="9">
        <f t="shared" si="25"/>
        <v>0</v>
      </c>
      <c r="S124" s="10"/>
      <c r="T124" s="9">
        <f t="shared" si="26"/>
        <v>0</v>
      </c>
      <c r="U124" s="11"/>
      <c r="V124" s="9">
        <f t="shared" si="27"/>
        <v>0</v>
      </c>
      <c r="W124" s="11"/>
      <c r="X124" s="9">
        <f t="shared" si="28"/>
        <v>0</v>
      </c>
      <c r="Y124" s="10"/>
      <c r="Z124" s="9">
        <f t="shared" si="29"/>
        <v>0</v>
      </c>
      <c r="AA124" s="10"/>
      <c r="AB124" s="9">
        <f t="shared" si="30"/>
        <v>0</v>
      </c>
      <c r="AC124" s="11"/>
      <c r="AD124" s="9">
        <f t="shared" si="31"/>
        <v>0</v>
      </c>
      <c r="AE124" s="11"/>
      <c r="AF124" s="9">
        <f t="shared" si="32"/>
        <v>0</v>
      </c>
      <c r="AG124" s="11"/>
      <c r="AH124" s="9">
        <f t="shared" si="37"/>
        <v>0</v>
      </c>
      <c r="AI124" s="11"/>
      <c r="AJ124" s="9">
        <f t="shared" si="33"/>
        <v>0</v>
      </c>
      <c r="AK124" s="11"/>
      <c r="AL124" s="9">
        <f t="shared" si="34"/>
        <v>0</v>
      </c>
      <c r="AM124" s="10"/>
      <c r="AN124" s="12">
        <f t="shared" si="35"/>
        <v>0</v>
      </c>
      <c r="AO124" s="13">
        <f t="shared" si="36"/>
        <v>3672</v>
      </c>
    </row>
    <row r="125" spans="1:41" hidden="1" x14ac:dyDescent="0.25">
      <c r="A125" s="14" t="s">
        <v>121</v>
      </c>
      <c r="B125" s="15" t="s">
        <v>535</v>
      </c>
      <c r="C125" s="44" t="s">
        <v>434</v>
      </c>
      <c r="D125" s="58">
        <f>0.49*1250</f>
        <v>612.5</v>
      </c>
      <c r="E125" s="70">
        <v>0</v>
      </c>
      <c r="F125" s="9">
        <f t="shared" si="19"/>
        <v>0</v>
      </c>
      <c r="G125" s="69">
        <v>0</v>
      </c>
      <c r="H125" s="9">
        <f t="shared" si="20"/>
        <v>0</v>
      </c>
      <c r="I125" s="10"/>
      <c r="J125" s="9">
        <f t="shared" si="21"/>
        <v>0</v>
      </c>
      <c r="K125" s="11"/>
      <c r="L125" s="9">
        <f t="shared" si="22"/>
        <v>0</v>
      </c>
      <c r="M125" s="11"/>
      <c r="N125" s="9">
        <f t="shared" si="23"/>
        <v>0</v>
      </c>
      <c r="O125" s="10"/>
      <c r="P125" s="9">
        <f t="shared" si="24"/>
        <v>0</v>
      </c>
      <c r="Q125" s="10"/>
      <c r="R125" s="9">
        <f t="shared" si="25"/>
        <v>0</v>
      </c>
      <c r="S125" s="10"/>
      <c r="T125" s="9">
        <f t="shared" si="26"/>
        <v>0</v>
      </c>
      <c r="U125" s="11"/>
      <c r="V125" s="9">
        <f t="shared" si="27"/>
        <v>0</v>
      </c>
      <c r="W125" s="11"/>
      <c r="X125" s="9">
        <f t="shared" si="28"/>
        <v>0</v>
      </c>
      <c r="Y125" s="10"/>
      <c r="Z125" s="9">
        <f t="shared" si="29"/>
        <v>0</v>
      </c>
      <c r="AA125" s="11"/>
      <c r="AB125" s="9">
        <f t="shared" si="30"/>
        <v>0</v>
      </c>
      <c r="AC125" s="11"/>
      <c r="AD125" s="9">
        <f t="shared" si="31"/>
        <v>0</v>
      </c>
      <c r="AE125" s="11"/>
      <c r="AF125" s="9">
        <f t="shared" si="32"/>
        <v>0</v>
      </c>
      <c r="AG125" s="11"/>
      <c r="AH125" s="9">
        <f t="shared" si="37"/>
        <v>0</v>
      </c>
      <c r="AI125" s="11"/>
      <c r="AJ125" s="9">
        <f t="shared" si="33"/>
        <v>0</v>
      </c>
      <c r="AK125" s="11"/>
      <c r="AL125" s="9">
        <f t="shared" si="34"/>
        <v>0</v>
      </c>
      <c r="AM125" s="10"/>
      <c r="AN125" s="12">
        <f t="shared" si="35"/>
        <v>0</v>
      </c>
      <c r="AO125" s="13">
        <f t="shared" si="36"/>
        <v>0</v>
      </c>
    </row>
    <row r="126" spans="1:41" hidden="1" x14ac:dyDescent="0.25">
      <c r="A126" s="14" t="s">
        <v>136</v>
      </c>
      <c r="B126" s="15" t="s">
        <v>137</v>
      </c>
      <c r="C126" s="48" t="s">
        <v>15</v>
      </c>
      <c r="D126" s="56">
        <v>5.5</v>
      </c>
      <c r="E126" s="70">
        <v>0</v>
      </c>
      <c r="F126" s="9">
        <f t="shared" si="19"/>
        <v>0</v>
      </c>
      <c r="G126" s="69">
        <v>0</v>
      </c>
      <c r="H126" s="9">
        <f t="shared" si="20"/>
        <v>0</v>
      </c>
      <c r="I126" s="10"/>
      <c r="J126" s="9">
        <f t="shared" si="21"/>
        <v>0</v>
      </c>
      <c r="K126" s="11"/>
      <c r="L126" s="9">
        <f t="shared" si="22"/>
        <v>0</v>
      </c>
      <c r="M126" s="11"/>
      <c r="N126" s="9">
        <f t="shared" si="23"/>
        <v>0</v>
      </c>
      <c r="O126" s="10"/>
      <c r="P126" s="9">
        <f t="shared" si="24"/>
        <v>0</v>
      </c>
      <c r="Q126" s="10"/>
      <c r="R126" s="9">
        <f t="shared" si="25"/>
        <v>0</v>
      </c>
      <c r="S126" s="10"/>
      <c r="T126" s="9">
        <f t="shared" si="26"/>
        <v>0</v>
      </c>
      <c r="U126" s="11"/>
      <c r="V126" s="9">
        <f t="shared" si="27"/>
        <v>0</v>
      </c>
      <c r="W126" s="11"/>
      <c r="X126" s="9">
        <f t="shared" si="28"/>
        <v>0</v>
      </c>
      <c r="Y126" s="10"/>
      <c r="Z126" s="9">
        <f t="shared" si="29"/>
        <v>0</v>
      </c>
      <c r="AA126" s="11"/>
      <c r="AB126" s="9">
        <f t="shared" si="30"/>
        <v>0</v>
      </c>
      <c r="AC126" s="11"/>
      <c r="AD126" s="9">
        <f t="shared" si="31"/>
        <v>0</v>
      </c>
      <c r="AE126" s="11"/>
      <c r="AF126" s="9">
        <f t="shared" si="32"/>
        <v>0</v>
      </c>
      <c r="AG126" s="11"/>
      <c r="AH126" s="9">
        <f t="shared" si="37"/>
        <v>0</v>
      </c>
      <c r="AI126" s="11"/>
      <c r="AJ126" s="9">
        <f t="shared" si="33"/>
        <v>0</v>
      </c>
      <c r="AK126" s="11"/>
      <c r="AL126" s="9">
        <f t="shared" si="34"/>
        <v>0</v>
      </c>
      <c r="AM126" s="10"/>
      <c r="AN126" s="12">
        <f t="shared" si="35"/>
        <v>0</v>
      </c>
      <c r="AO126" s="13">
        <f t="shared" si="36"/>
        <v>0</v>
      </c>
    </row>
    <row r="127" spans="1:41" hidden="1" x14ac:dyDescent="0.25">
      <c r="A127" s="14" t="s">
        <v>136</v>
      </c>
      <c r="B127" s="15" t="s">
        <v>138</v>
      </c>
      <c r="C127" s="48" t="s">
        <v>15</v>
      </c>
      <c r="D127" s="56">
        <v>7.54</v>
      </c>
      <c r="E127" s="70">
        <v>0</v>
      </c>
      <c r="F127" s="9">
        <f t="shared" si="19"/>
        <v>0</v>
      </c>
      <c r="G127" s="69">
        <v>0</v>
      </c>
      <c r="H127" s="9">
        <f t="shared" si="20"/>
        <v>0</v>
      </c>
      <c r="I127" s="10"/>
      <c r="J127" s="9">
        <f t="shared" si="21"/>
        <v>0</v>
      </c>
      <c r="K127" s="11"/>
      <c r="L127" s="9">
        <f t="shared" si="22"/>
        <v>0</v>
      </c>
      <c r="M127" s="11"/>
      <c r="N127" s="9">
        <f t="shared" si="23"/>
        <v>0</v>
      </c>
      <c r="O127" s="10"/>
      <c r="P127" s="9">
        <f t="shared" si="24"/>
        <v>0</v>
      </c>
      <c r="Q127" s="10"/>
      <c r="R127" s="9">
        <f t="shared" si="25"/>
        <v>0</v>
      </c>
      <c r="S127" s="10"/>
      <c r="T127" s="9">
        <f t="shared" si="26"/>
        <v>0</v>
      </c>
      <c r="U127" s="11"/>
      <c r="V127" s="9">
        <f t="shared" si="27"/>
        <v>0</v>
      </c>
      <c r="W127" s="11"/>
      <c r="X127" s="9">
        <f t="shared" si="28"/>
        <v>0</v>
      </c>
      <c r="Y127" s="10"/>
      <c r="Z127" s="9">
        <f t="shared" si="29"/>
        <v>0</v>
      </c>
      <c r="AA127" s="11"/>
      <c r="AB127" s="9">
        <f t="shared" si="30"/>
        <v>0</v>
      </c>
      <c r="AC127" s="11"/>
      <c r="AD127" s="9">
        <f t="shared" si="31"/>
        <v>0</v>
      </c>
      <c r="AE127" s="11"/>
      <c r="AF127" s="9">
        <f t="shared" si="32"/>
        <v>0</v>
      </c>
      <c r="AG127" s="11"/>
      <c r="AH127" s="9">
        <f t="shared" si="37"/>
        <v>0</v>
      </c>
      <c r="AI127" s="11"/>
      <c r="AJ127" s="9">
        <f t="shared" si="33"/>
        <v>0</v>
      </c>
      <c r="AK127" s="11"/>
      <c r="AL127" s="9">
        <f t="shared" si="34"/>
        <v>0</v>
      </c>
      <c r="AM127" s="10"/>
      <c r="AN127" s="12">
        <f t="shared" si="35"/>
        <v>0</v>
      </c>
      <c r="AO127" s="13">
        <f t="shared" si="36"/>
        <v>0</v>
      </c>
    </row>
    <row r="128" spans="1:41" hidden="1" x14ac:dyDescent="0.25">
      <c r="A128" s="14" t="s">
        <v>136</v>
      </c>
      <c r="B128" s="15" t="s">
        <v>139</v>
      </c>
      <c r="C128" s="48" t="s">
        <v>15</v>
      </c>
      <c r="D128" s="56">
        <v>34</v>
      </c>
      <c r="E128" s="70">
        <v>0</v>
      </c>
      <c r="F128" s="9">
        <f t="shared" si="19"/>
        <v>0</v>
      </c>
      <c r="G128" s="69">
        <v>0</v>
      </c>
      <c r="H128" s="9">
        <f t="shared" si="20"/>
        <v>0</v>
      </c>
      <c r="I128" s="10"/>
      <c r="J128" s="9">
        <f t="shared" si="21"/>
        <v>0</v>
      </c>
      <c r="K128" s="11"/>
      <c r="L128" s="9">
        <f t="shared" si="22"/>
        <v>0</v>
      </c>
      <c r="M128" s="11"/>
      <c r="N128" s="9">
        <f t="shared" si="23"/>
        <v>0</v>
      </c>
      <c r="O128" s="10"/>
      <c r="P128" s="9">
        <f t="shared" si="24"/>
        <v>0</v>
      </c>
      <c r="Q128" s="10"/>
      <c r="R128" s="9">
        <f t="shared" si="25"/>
        <v>0</v>
      </c>
      <c r="S128" s="10"/>
      <c r="T128" s="9">
        <f t="shared" si="26"/>
        <v>0</v>
      </c>
      <c r="U128" s="11"/>
      <c r="V128" s="9">
        <f t="shared" si="27"/>
        <v>0</v>
      </c>
      <c r="W128" s="11"/>
      <c r="X128" s="9">
        <f t="shared" si="28"/>
        <v>0</v>
      </c>
      <c r="Y128" s="10"/>
      <c r="Z128" s="9">
        <f t="shared" si="29"/>
        <v>0</v>
      </c>
      <c r="AA128" s="11"/>
      <c r="AB128" s="9">
        <f t="shared" si="30"/>
        <v>0</v>
      </c>
      <c r="AC128" s="11"/>
      <c r="AD128" s="9">
        <f t="shared" si="31"/>
        <v>0</v>
      </c>
      <c r="AE128" s="11"/>
      <c r="AF128" s="9">
        <f t="shared" si="32"/>
        <v>0</v>
      </c>
      <c r="AG128" s="11"/>
      <c r="AH128" s="9">
        <f t="shared" si="37"/>
        <v>0</v>
      </c>
      <c r="AI128" s="11"/>
      <c r="AJ128" s="9">
        <f t="shared" si="33"/>
        <v>0</v>
      </c>
      <c r="AK128" s="11"/>
      <c r="AL128" s="9">
        <f t="shared" si="34"/>
        <v>0</v>
      </c>
      <c r="AM128" s="10"/>
      <c r="AN128" s="12">
        <f t="shared" si="35"/>
        <v>0</v>
      </c>
      <c r="AO128" s="13">
        <f t="shared" si="36"/>
        <v>0</v>
      </c>
    </row>
    <row r="129" spans="1:41" hidden="1" x14ac:dyDescent="0.25">
      <c r="A129" s="14" t="s">
        <v>136</v>
      </c>
      <c r="B129" s="15" t="s">
        <v>140</v>
      </c>
      <c r="C129" s="44" t="s">
        <v>141</v>
      </c>
      <c r="D129" s="56">
        <v>70</v>
      </c>
      <c r="E129" s="70">
        <v>0</v>
      </c>
      <c r="F129" s="9">
        <f t="shared" si="19"/>
        <v>0</v>
      </c>
      <c r="G129" s="69">
        <v>0</v>
      </c>
      <c r="H129" s="9">
        <f t="shared" si="20"/>
        <v>0</v>
      </c>
      <c r="I129" s="10"/>
      <c r="J129" s="9">
        <f t="shared" si="21"/>
        <v>0</v>
      </c>
      <c r="K129" s="11"/>
      <c r="L129" s="9">
        <f t="shared" si="22"/>
        <v>0</v>
      </c>
      <c r="M129" s="11"/>
      <c r="N129" s="9">
        <f t="shared" si="23"/>
        <v>0</v>
      </c>
      <c r="O129" s="10"/>
      <c r="P129" s="9">
        <f t="shared" si="24"/>
        <v>0</v>
      </c>
      <c r="Q129" s="10"/>
      <c r="R129" s="9">
        <f t="shared" si="25"/>
        <v>0</v>
      </c>
      <c r="S129" s="10"/>
      <c r="T129" s="9">
        <f t="shared" si="26"/>
        <v>0</v>
      </c>
      <c r="U129" s="11"/>
      <c r="V129" s="9">
        <f t="shared" si="27"/>
        <v>0</v>
      </c>
      <c r="W129" s="11"/>
      <c r="X129" s="9">
        <f t="shared" si="28"/>
        <v>0</v>
      </c>
      <c r="Y129" s="10"/>
      <c r="Z129" s="9">
        <f t="shared" si="29"/>
        <v>0</v>
      </c>
      <c r="AA129" s="11"/>
      <c r="AB129" s="9">
        <f t="shared" si="30"/>
        <v>0</v>
      </c>
      <c r="AC129" s="11"/>
      <c r="AD129" s="9">
        <f t="shared" si="31"/>
        <v>0</v>
      </c>
      <c r="AE129" s="11"/>
      <c r="AF129" s="9">
        <f t="shared" si="32"/>
        <v>0</v>
      </c>
      <c r="AG129" s="11"/>
      <c r="AH129" s="9">
        <f t="shared" si="37"/>
        <v>0</v>
      </c>
      <c r="AI129" s="11"/>
      <c r="AJ129" s="9">
        <f t="shared" si="33"/>
        <v>0</v>
      </c>
      <c r="AK129" s="11"/>
      <c r="AL129" s="9">
        <f t="shared" si="34"/>
        <v>0</v>
      </c>
      <c r="AM129" s="10"/>
      <c r="AN129" s="12">
        <f t="shared" si="35"/>
        <v>0</v>
      </c>
      <c r="AO129" s="13">
        <f t="shared" si="36"/>
        <v>0</v>
      </c>
    </row>
    <row r="130" spans="1:41" hidden="1" x14ac:dyDescent="0.25">
      <c r="A130" s="14" t="s">
        <v>136</v>
      </c>
      <c r="B130" s="15" t="s">
        <v>430</v>
      </c>
      <c r="C130" s="44" t="s">
        <v>15</v>
      </c>
      <c r="D130" s="56">
        <v>0</v>
      </c>
      <c r="E130" s="70">
        <v>0</v>
      </c>
      <c r="F130" s="9">
        <f t="shared" si="19"/>
        <v>0</v>
      </c>
      <c r="G130" s="69">
        <v>0</v>
      </c>
      <c r="H130" s="9">
        <f t="shared" si="20"/>
        <v>0</v>
      </c>
      <c r="I130" s="10"/>
      <c r="J130" s="9">
        <f t="shared" si="21"/>
        <v>0</v>
      </c>
      <c r="K130" s="11"/>
      <c r="L130" s="9">
        <f t="shared" si="22"/>
        <v>0</v>
      </c>
      <c r="M130" s="11"/>
      <c r="N130" s="9">
        <f t="shared" si="23"/>
        <v>0</v>
      </c>
      <c r="O130" s="10"/>
      <c r="P130" s="9">
        <f t="shared" si="24"/>
        <v>0</v>
      </c>
      <c r="Q130" s="10"/>
      <c r="R130" s="9">
        <f t="shared" si="25"/>
        <v>0</v>
      </c>
      <c r="S130" s="10"/>
      <c r="T130" s="9">
        <f t="shared" si="26"/>
        <v>0</v>
      </c>
      <c r="U130" s="11"/>
      <c r="V130" s="9">
        <f t="shared" si="27"/>
        <v>0</v>
      </c>
      <c r="W130" s="11"/>
      <c r="X130" s="9">
        <f t="shared" si="28"/>
        <v>0</v>
      </c>
      <c r="Y130" s="10"/>
      <c r="Z130" s="9">
        <f t="shared" si="29"/>
        <v>0</v>
      </c>
      <c r="AA130" s="11"/>
      <c r="AB130" s="9">
        <f t="shared" si="30"/>
        <v>0</v>
      </c>
      <c r="AC130" s="11"/>
      <c r="AD130" s="9">
        <f t="shared" si="31"/>
        <v>0</v>
      </c>
      <c r="AE130" s="11"/>
      <c r="AF130" s="9">
        <f t="shared" si="32"/>
        <v>0</v>
      </c>
      <c r="AG130" s="11"/>
      <c r="AH130" s="9">
        <f t="shared" si="37"/>
        <v>0</v>
      </c>
      <c r="AI130" s="11"/>
      <c r="AJ130" s="9">
        <f t="shared" si="33"/>
        <v>0</v>
      </c>
      <c r="AK130" s="11"/>
      <c r="AL130" s="9">
        <f t="shared" si="34"/>
        <v>0</v>
      </c>
      <c r="AM130" s="10"/>
      <c r="AN130" s="12">
        <f t="shared" si="35"/>
        <v>0</v>
      </c>
      <c r="AO130" s="13">
        <f t="shared" si="36"/>
        <v>0</v>
      </c>
    </row>
    <row r="131" spans="1:41" hidden="1" x14ac:dyDescent="0.25">
      <c r="A131" s="14" t="s">
        <v>136</v>
      </c>
      <c r="B131" s="15" t="s">
        <v>142</v>
      </c>
      <c r="C131" s="48" t="s">
        <v>15</v>
      </c>
      <c r="D131" s="56">
        <f>214.68/6</f>
        <v>35.78</v>
      </c>
      <c r="E131" s="70">
        <v>0</v>
      </c>
      <c r="F131" s="9">
        <f t="shared" si="19"/>
        <v>0</v>
      </c>
      <c r="G131" s="69">
        <v>0</v>
      </c>
      <c r="H131" s="9">
        <f t="shared" si="20"/>
        <v>0</v>
      </c>
      <c r="I131" s="10"/>
      <c r="J131" s="9">
        <f t="shared" si="21"/>
        <v>0</v>
      </c>
      <c r="K131" s="11"/>
      <c r="L131" s="9">
        <f t="shared" si="22"/>
        <v>0</v>
      </c>
      <c r="M131" s="11"/>
      <c r="N131" s="9">
        <f t="shared" si="23"/>
        <v>0</v>
      </c>
      <c r="O131" s="10"/>
      <c r="P131" s="9">
        <f t="shared" si="24"/>
        <v>0</v>
      </c>
      <c r="Q131" s="10"/>
      <c r="R131" s="9">
        <f t="shared" si="25"/>
        <v>0</v>
      </c>
      <c r="S131" s="10"/>
      <c r="T131" s="9">
        <f t="shared" si="26"/>
        <v>0</v>
      </c>
      <c r="U131" s="11"/>
      <c r="V131" s="9">
        <f t="shared" si="27"/>
        <v>0</v>
      </c>
      <c r="W131" s="11"/>
      <c r="X131" s="9">
        <f t="shared" si="28"/>
        <v>0</v>
      </c>
      <c r="Y131" s="10"/>
      <c r="Z131" s="9">
        <f t="shared" si="29"/>
        <v>0</v>
      </c>
      <c r="AA131" s="10"/>
      <c r="AB131" s="9">
        <f t="shared" si="30"/>
        <v>0</v>
      </c>
      <c r="AC131" s="71"/>
      <c r="AD131" s="9">
        <f t="shared" si="31"/>
        <v>0</v>
      </c>
      <c r="AE131" s="11"/>
      <c r="AF131" s="9">
        <f t="shared" si="32"/>
        <v>0</v>
      </c>
      <c r="AG131" s="11"/>
      <c r="AH131" s="9">
        <f t="shared" si="37"/>
        <v>0</v>
      </c>
      <c r="AI131" s="11"/>
      <c r="AJ131" s="9">
        <f t="shared" si="33"/>
        <v>0</v>
      </c>
      <c r="AK131" s="11"/>
      <c r="AL131" s="9">
        <f t="shared" si="34"/>
        <v>0</v>
      </c>
      <c r="AM131" s="10"/>
      <c r="AN131" s="12">
        <f t="shared" si="35"/>
        <v>0</v>
      </c>
      <c r="AO131" s="13">
        <f t="shared" si="36"/>
        <v>0</v>
      </c>
    </row>
    <row r="132" spans="1:41" hidden="1" x14ac:dyDescent="0.25">
      <c r="A132" s="14" t="s">
        <v>136</v>
      </c>
      <c r="B132" s="15" t="s">
        <v>143</v>
      </c>
      <c r="C132" s="48" t="s">
        <v>15</v>
      </c>
      <c r="D132" s="56">
        <v>14.56</v>
      </c>
      <c r="E132" s="70">
        <v>0</v>
      </c>
      <c r="F132" s="9">
        <f t="shared" si="19"/>
        <v>0</v>
      </c>
      <c r="G132" s="69">
        <v>0</v>
      </c>
      <c r="H132" s="9">
        <f t="shared" si="20"/>
        <v>0</v>
      </c>
      <c r="I132" s="10"/>
      <c r="J132" s="9">
        <f t="shared" si="21"/>
        <v>0</v>
      </c>
      <c r="K132" s="11"/>
      <c r="L132" s="9">
        <f t="shared" si="22"/>
        <v>0</v>
      </c>
      <c r="M132" s="11"/>
      <c r="N132" s="9">
        <f t="shared" si="23"/>
        <v>0</v>
      </c>
      <c r="O132" s="10"/>
      <c r="P132" s="9">
        <f t="shared" si="24"/>
        <v>0</v>
      </c>
      <c r="Q132" s="10"/>
      <c r="R132" s="9">
        <f t="shared" si="25"/>
        <v>0</v>
      </c>
      <c r="S132" s="10"/>
      <c r="T132" s="9">
        <f t="shared" si="26"/>
        <v>0</v>
      </c>
      <c r="U132" s="11"/>
      <c r="V132" s="9">
        <f t="shared" si="27"/>
        <v>0</v>
      </c>
      <c r="W132" s="11"/>
      <c r="X132" s="9">
        <f t="shared" si="28"/>
        <v>0</v>
      </c>
      <c r="Y132" s="10"/>
      <c r="Z132" s="9">
        <f t="shared" si="29"/>
        <v>0</v>
      </c>
      <c r="AA132" s="11"/>
      <c r="AB132" s="9">
        <f t="shared" si="30"/>
        <v>0</v>
      </c>
      <c r="AC132" s="11"/>
      <c r="AD132" s="9">
        <f t="shared" si="31"/>
        <v>0</v>
      </c>
      <c r="AE132" s="11"/>
      <c r="AF132" s="9">
        <f t="shared" si="32"/>
        <v>0</v>
      </c>
      <c r="AG132" s="11"/>
      <c r="AH132" s="9">
        <f t="shared" si="37"/>
        <v>0</v>
      </c>
      <c r="AI132" s="11"/>
      <c r="AJ132" s="9">
        <f t="shared" si="33"/>
        <v>0</v>
      </c>
      <c r="AK132" s="11"/>
      <c r="AL132" s="9">
        <f t="shared" si="34"/>
        <v>0</v>
      </c>
      <c r="AM132" s="10"/>
      <c r="AN132" s="12">
        <f t="shared" si="35"/>
        <v>0</v>
      </c>
      <c r="AO132" s="13">
        <f t="shared" si="36"/>
        <v>0</v>
      </c>
    </row>
    <row r="133" spans="1:41" hidden="1" x14ac:dyDescent="0.25">
      <c r="A133" s="14" t="s">
        <v>136</v>
      </c>
      <c r="B133" s="15" t="s">
        <v>144</v>
      </c>
      <c r="C133" s="48" t="s">
        <v>15</v>
      </c>
      <c r="D133" s="56">
        <v>14.56</v>
      </c>
      <c r="E133" s="70">
        <v>0</v>
      </c>
      <c r="F133" s="9">
        <f t="shared" ref="F133:F196" si="39">D133*E133</f>
        <v>0</v>
      </c>
      <c r="G133" s="69">
        <v>0</v>
      </c>
      <c r="H133" s="9">
        <f t="shared" ref="H133:H196" si="40">(G133*D133)*1.16</f>
        <v>0</v>
      </c>
      <c r="I133" s="10"/>
      <c r="J133" s="9">
        <f t="shared" ref="J133:J196" si="41">(I133*D133)*1.16</f>
        <v>0</v>
      </c>
      <c r="K133" s="11"/>
      <c r="L133" s="9">
        <f t="shared" ref="L133:L196" si="42">(K133*D133)*1.16</f>
        <v>0</v>
      </c>
      <c r="M133" s="11"/>
      <c r="N133" s="9">
        <f t="shared" ref="N133:N196" si="43">(M133*D133)*1.16</f>
        <v>0</v>
      </c>
      <c r="O133" s="10"/>
      <c r="P133" s="9">
        <f t="shared" ref="P133:P196" si="44">(O133*D133)*1.16</f>
        <v>0</v>
      </c>
      <c r="Q133" s="10"/>
      <c r="R133" s="9">
        <f t="shared" ref="R133:R196" si="45">(Q133*D133)*1.16</f>
        <v>0</v>
      </c>
      <c r="S133" s="10"/>
      <c r="T133" s="9">
        <f t="shared" ref="T133:T196" si="46">(S133*D133)*1.16</f>
        <v>0</v>
      </c>
      <c r="U133" s="11"/>
      <c r="V133" s="9">
        <f t="shared" ref="V133:V196" si="47">(U133*D133)*1.16</f>
        <v>0</v>
      </c>
      <c r="W133" s="11"/>
      <c r="X133" s="9">
        <f t="shared" ref="X133:X196" si="48">(W133*D133)*1.16</f>
        <v>0</v>
      </c>
      <c r="Y133" s="10"/>
      <c r="Z133" s="9">
        <f t="shared" ref="Z133:Z196" si="49">(Y133*D133)*1.16</f>
        <v>0</v>
      </c>
      <c r="AA133" s="11"/>
      <c r="AB133" s="9">
        <f t="shared" ref="AB133:AB196" si="50">(AA133*D133)*1.16</f>
        <v>0</v>
      </c>
      <c r="AC133" s="11"/>
      <c r="AD133" s="9">
        <f t="shared" ref="AD133:AD196" si="51">(AC133*D133)*1.16</f>
        <v>0</v>
      </c>
      <c r="AE133" s="11"/>
      <c r="AF133" s="9">
        <f t="shared" ref="AF133:AF196" si="52">(AE133*D133)*1.16</f>
        <v>0</v>
      </c>
      <c r="AG133" s="11"/>
      <c r="AH133" s="9">
        <f t="shared" si="37"/>
        <v>0</v>
      </c>
      <c r="AI133" s="11"/>
      <c r="AJ133" s="9">
        <f t="shared" ref="AJ133:AJ196" si="53">(AI133*D133)*1.16</f>
        <v>0</v>
      </c>
      <c r="AK133" s="11"/>
      <c r="AL133" s="9">
        <f t="shared" ref="AL133:AL196" si="54">(AK133*D133)*1.16</f>
        <v>0</v>
      </c>
      <c r="AM133" s="10"/>
      <c r="AN133" s="12">
        <f t="shared" ref="AN133:AN196" si="55">(AM133*D133)*1.16</f>
        <v>0</v>
      </c>
      <c r="AO133" s="13">
        <f t="shared" si="36"/>
        <v>0</v>
      </c>
    </row>
    <row r="134" spans="1:41" hidden="1" x14ac:dyDescent="0.25">
      <c r="A134" s="14" t="s">
        <v>136</v>
      </c>
      <c r="B134" s="15" t="s">
        <v>145</v>
      </c>
      <c r="C134" s="48" t="s">
        <v>15</v>
      </c>
      <c r="D134" s="56">
        <v>14.56</v>
      </c>
      <c r="E134" s="70">
        <v>0</v>
      </c>
      <c r="F134" s="9">
        <f t="shared" si="39"/>
        <v>0</v>
      </c>
      <c r="G134" s="69">
        <v>0</v>
      </c>
      <c r="H134" s="9">
        <f t="shared" si="40"/>
        <v>0</v>
      </c>
      <c r="I134" s="10"/>
      <c r="J134" s="9">
        <f t="shared" si="41"/>
        <v>0</v>
      </c>
      <c r="K134" s="11"/>
      <c r="L134" s="9">
        <f t="shared" si="42"/>
        <v>0</v>
      </c>
      <c r="M134" s="11"/>
      <c r="N134" s="9">
        <f t="shared" si="43"/>
        <v>0</v>
      </c>
      <c r="O134" s="10"/>
      <c r="P134" s="9">
        <f t="shared" si="44"/>
        <v>0</v>
      </c>
      <c r="Q134" s="10"/>
      <c r="R134" s="9">
        <f t="shared" si="45"/>
        <v>0</v>
      </c>
      <c r="S134" s="10"/>
      <c r="T134" s="9">
        <f t="shared" si="46"/>
        <v>0</v>
      </c>
      <c r="U134" s="11"/>
      <c r="V134" s="9">
        <f t="shared" si="47"/>
        <v>0</v>
      </c>
      <c r="W134" s="11"/>
      <c r="X134" s="9">
        <f t="shared" si="48"/>
        <v>0</v>
      </c>
      <c r="Y134" s="10"/>
      <c r="Z134" s="9">
        <f t="shared" si="49"/>
        <v>0</v>
      </c>
      <c r="AA134" s="11"/>
      <c r="AB134" s="9">
        <f t="shared" si="50"/>
        <v>0</v>
      </c>
      <c r="AC134" s="11"/>
      <c r="AD134" s="9">
        <f t="shared" si="51"/>
        <v>0</v>
      </c>
      <c r="AE134" s="11"/>
      <c r="AF134" s="9">
        <f t="shared" si="52"/>
        <v>0</v>
      </c>
      <c r="AG134" s="11"/>
      <c r="AH134" s="9">
        <f t="shared" si="37"/>
        <v>0</v>
      </c>
      <c r="AI134" s="11"/>
      <c r="AJ134" s="9">
        <f t="shared" si="53"/>
        <v>0</v>
      </c>
      <c r="AK134" s="11"/>
      <c r="AL134" s="9">
        <f t="shared" si="54"/>
        <v>0</v>
      </c>
      <c r="AM134" s="10"/>
      <c r="AN134" s="12">
        <f t="shared" si="55"/>
        <v>0</v>
      </c>
      <c r="AO134" s="13">
        <f t="shared" ref="AO134:AO197" si="56">F134+H134+J134+L134+N134+P134+R134+T134+V134+X134+Z134+AB134+AD134+AF134+AH134+AL134+AN134+AJ134</f>
        <v>0</v>
      </c>
    </row>
    <row r="135" spans="1:41" hidden="1" x14ac:dyDescent="0.25">
      <c r="A135" s="14" t="s">
        <v>136</v>
      </c>
      <c r="B135" s="15" t="s">
        <v>146</v>
      </c>
      <c r="C135" s="48" t="s">
        <v>15</v>
      </c>
      <c r="D135" s="56">
        <v>14.56</v>
      </c>
      <c r="E135" s="70">
        <v>0</v>
      </c>
      <c r="F135" s="9">
        <f t="shared" si="39"/>
        <v>0</v>
      </c>
      <c r="G135" s="69">
        <v>0</v>
      </c>
      <c r="H135" s="9">
        <f t="shared" si="40"/>
        <v>0</v>
      </c>
      <c r="I135" s="10"/>
      <c r="J135" s="9">
        <f t="shared" si="41"/>
        <v>0</v>
      </c>
      <c r="K135" s="11"/>
      <c r="L135" s="9">
        <f t="shared" si="42"/>
        <v>0</v>
      </c>
      <c r="M135" s="11"/>
      <c r="N135" s="9">
        <f t="shared" si="43"/>
        <v>0</v>
      </c>
      <c r="O135" s="10"/>
      <c r="P135" s="9">
        <f t="shared" si="44"/>
        <v>0</v>
      </c>
      <c r="Q135" s="10"/>
      <c r="R135" s="9">
        <f t="shared" si="45"/>
        <v>0</v>
      </c>
      <c r="S135" s="10"/>
      <c r="T135" s="9">
        <f t="shared" si="46"/>
        <v>0</v>
      </c>
      <c r="U135" s="11"/>
      <c r="V135" s="9">
        <f t="shared" si="47"/>
        <v>0</v>
      </c>
      <c r="W135" s="11"/>
      <c r="X135" s="9">
        <f t="shared" si="48"/>
        <v>0</v>
      </c>
      <c r="Y135" s="10"/>
      <c r="Z135" s="9">
        <f t="shared" si="49"/>
        <v>0</v>
      </c>
      <c r="AA135" s="11"/>
      <c r="AB135" s="9">
        <f t="shared" si="50"/>
        <v>0</v>
      </c>
      <c r="AC135" s="11"/>
      <c r="AD135" s="9">
        <f t="shared" si="51"/>
        <v>0</v>
      </c>
      <c r="AE135" s="11"/>
      <c r="AF135" s="9">
        <f t="shared" si="52"/>
        <v>0</v>
      </c>
      <c r="AG135" s="11"/>
      <c r="AH135" s="9">
        <f t="shared" si="37"/>
        <v>0</v>
      </c>
      <c r="AI135" s="11"/>
      <c r="AJ135" s="9">
        <f t="shared" si="53"/>
        <v>0</v>
      </c>
      <c r="AK135" s="11"/>
      <c r="AL135" s="9">
        <f t="shared" si="54"/>
        <v>0</v>
      </c>
      <c r="AM135" s="10"/>
      <c r="AN135" s="12">
        <f t="shared" si="55"/>
        <v>0</v>
      </c>
      <c r="AO135" s="13">
        <f t="shared" si="56"/>
        <v>0</v>
      </c>
    </row>
    <row r="136" spans="1:41" hidden="1" x14ac:dyDescent="0.25">
      <c r="A136" s="14" t="s">
        <v>136</v>
      </c>
      <c r="B136" s="15" t="s">
        <v>147</v>
      </c>
      <c r="C136" s="48" t="s">
        <v>15</v>
      </c>
      <c r="D136" s="56">
        <v>74.709999999999994</v>
      </c>
      <c r="E136" s="70">
        <v>0</v>
      </c>
      <c r="F136" s="9">
        <f t="shared" si="39"/>
        <v>0</v>
      </c>
      <c r="G136" s="69">
        <v>0</v>
      </c>
      <c r="H136" s="9">
        <f t="shared" si="40"/>
        <v>0</v>
      </c>
      <c r="I136" s="10"/>
      <c r="J136" s="9">
        <f t="shared" si="41"/>
        <v>0</v>
      </c>
      <c r="K136" s="11"/>
      <c r="L136" s="9">
        <f t="shared" si="42"/>
        <v>0</v>
      </c>
      <c r="M136" s="11"/>
      <c r="N136" s="9">
        <f t="shared" si="43"/>
        <v>0</v>
      </c>
      <c r="O136" s="10"/>
      <c r="P136" s="9">
        <f t="shared" si="44"/>
        <v>0</v>
      </c>
      <c r="Q136" s="10"/>
      <c r="R136" s="9">
        <f t="shared" si="45"/>
        <v>0</v>
      </c>
      <c r="S136" s="10"/>
      <c r="T136" s="9">
        <f t="shared" si="46"/>
        <v>0</v>
      </c>
      <c r="U136" s="11"/>
      <c r="V136" s="9">
        <f t="shared" si="47"/>
        <v>0</v>
      </c>
      <c r="W136" s="11"/>
      <c r="X136" s="9">
        <f t="shared" si="48"/>
        <v>0</v>
      </c>
      <c r="Y136" s="10"/>
      <c r="Z136" s="9">
        <f t="shared" si="49"/>
        <v>0</v>
      </c>
      <c r="AA136" s="11"/>
      <c r="AB136" s="9">
        <f t="shared" si="50"/>
        <v>0</v>
      </c>
      <c r="AC136" s="11"/>
      <c r="AD136" s="9">
        <f t="shared" si="51"/>
        <v>0</v>
      </c>
      <c r="AE136" s="11"/>
      <c r="AF136" s="9">
        <f t="shared" si="52"/>
        <v>0</v>
      </c>
      <c r="AG136" s="11"/>
      <c r="AH136" s="9">
        <f t="shared" si="37"/>
        <v>0</v>
      </c>
      <c r="AI136" s="11"/>
      <c r="AJ136" s="9">
        <f t="shared" si="53"/>
        <v>0</v>
      </c>
      <c r="AK136" s="11"/>
      <c r="AL136" s="9">
        <f t="shared" si="54"/>
        <v>0</v>
      </c>
      <c r="AM136" s="10"/>
      <c r="AN136" s="12">
        <f t="shared" si="55"/>
        <v>0</v>
      </c>
      <c r="AO136" s="13">
        <f t="shared" si="56"/>
        <v>0</v>
      </c>
    </row>
    <row r="137" spans="1:41" hidden="1" x14ac:dyDescent="0.25">
      <c r="A137" s="14" t="s">
        <v>136</v>
      </c>
      <c r="B137" s="15" t="s">
        <v>148</v>
      </c>
      <c r="C137" s="48" t="s">
        <v>15</v>
      </c>
      <c r="D137" s="56">
        <v>74.41</v>
      </c>
      <c r="E137" s="70">
        <v>0</v>
      </c>
      <c r="F137" s="9">
        <f t="shared" si="39"/>
        <v>0</v>
      </c>
      <c r="G137" s="69">
        <v>0</v>
      </c>
      <c r="H137" s="9">
        <f t="shared" si="40"/>
        <v>0</v>
      </c>
      <c r="I137" s="10"/>
      <c r="J137" s="9">
        <f t="shared" si="41"/>
        <v>0</v>
      </c>
      <c r="K137" s="11"/>
      <c r="L137" s="9">
        <f t="shared" si="42"/>
        <v>0</v>
      </c>
      <c r="M137" s="11"/>
      <c r="N137" s="9">
        <f t="shared" si="43"/>
        <v>0</v>
      </c>
      <c r="O137" s="10"/>
      <c r="P137" s="9">
        <f t="shared" si="44"/>
        <v>0</v>
      </c>
      <c r="Q137" s="10"/>
      <c r="R137" s="9">
        <f t="shared" si="45"/>
        <v>0</v>
      </c>
      <c r="S137" s="10"/>
      <c r="T137" s="9">
        <f t="shared" si="46"/>
        <v>0</v>
      </c>
      <c r="U137" s="11"/>
      <c r="V137" s="9">
        <f t="shared" si="47"/>
        <v>0</v>
      </c>
      <c r="W137" s="11"/>
      <c r="X137" s="9">
        <f t="shared" si="48"/>
        <v>0</v>
      </c>
      <c r="Y137" s="10"/>
      <c r="Z137" s="9">
        <f t="shared" si="49"/>
        <v>0</v>
      </c>
      <c r="AA137" s="11"/>
      <c r="AB137" s="9">
        <f t="shared" si="50"/>
        <v>0</v>
      </c>
      <c r="AC137" s="11"/>
      <c r="AD137" s="9">
        <f t="shared" si="51"/>
        <v>0</v>
      </c>
      <c r="AE137" s="11"/>
      <c r="AF137" s="9">
        <f t="shared" si="52"/>
        <v>0</v>
      </c>
      <c r="AG137" s="11"/>
      <c r="AH137" s="9">
        <f t="shared" ref="AH137:AH200" si="57">(AG137*D137)*1.16</f>
        <v>0</v>
      </c>
      <c r="AI137" s="11"/>
      <c r="AJ137" s="9">
        <f t="shared" si="53"/>
        <v>0</v>
      </c>
      <c r="AK137" s="11"/>
      <c r="AL137" s="9">
        <f t="shared" si="54"/>
        <v>0</v>
      </c>
      <c r="AM137" s="10"/>
      <c r="AN137" s="12">
        <f t="shared" si="55"/>
        <v>0</v>
      </c>
      <c r="AO137" s="13">
        <f t="shared" si="56"/>
        <v>0</v>
      </c>
    </row>
    <row r="138" spans="1:41" hidden="1" x14ac:dyDescent="0.25">
      <c r="A138" s="14" t="s">
        <v>136</v>
      </c>
      <c r="B138" s="15" t="s">
        <v>149</v>
      </c>
      <c r="C138" s="48" t="s">
        <v>15</v>
      </c>
      <c r="D138" s="56">
        <v>57.22</v>
      </c>
      <c r="E138" s="70">
        <v>0</v>
      </c>
      <c r="F138" s="9">
        <f t="shared" si="39"/>
        <v>0</v>
      </c>
      <c r="G138" s="69">
        <v>0</v>
      </c>
      <c r="H138" s="9">
        <f t="shared" si="40"/>
        <v>0</v>
      </c>
      <c r="I138" s="10"/>
      <c r="J138" s="9">
        <f t="shared" si="41"/>
        <v>0</v>
      </c>
      <c r="K138" s="11"/>
      <c r="L138" s="9">
        <f t="shared" si="42"/>
        <v>0</v>
      </c>
      <c r="M138" s="11"/>
      <c r="N138" s="9">
        <f t="shared" si="43"/>
        <v>0</v>
      </c>
      <c r="O138" s="10"/>
      <c r="P138" s="9">
        <f t="shared" si="44"/>
        <v>0</v>
      </c>
      <c r="Q138" s="10"/>
      <c r="R138" s="9">
        <f t="shared" si="45"/>
        <v>0</v>
      </c>
      <c r="S138" s="10"/>
      <c r="T138" s="9">
        <f t="shared" si="46"/>
        <v>0</v>
      </c>
      <c r="U138" s="11"/>
      <c r="V138" s="9">
        <f t="shared" si="47"/>
        <v>0</v>
      </c>
      <c r="W138" s="11"/>
      <c r="X138" s="9">
        <f t="shared" si="48"/>
        <v>0</v>
      </c>
      <c r="Y138" s="10"/>
      <c r="Z138" s="9">
        <f t="shared" si="49"/>
        <v>0</v>
      </c>
      <c r="AA138" s="11"/>
      <c r="AB138" s="9">
        <f t="shared" si="50"/>
        <v>0</v>
      </c>
      <c r="AC138" s="11"/>
      <c r="AD138" s="9">
        <f t="shared" si="51"/>
        <v>0</v>
      </c>
      <c r="AE138" s="11"/>
      <c r="AF138" s="9">
        <f t="shared" si="52"/>
        <v>0</v>
      </c>
      <c r="AG138" s="11"/>
      <c r="AH138" s="9">
        <f t="shared" si="57"/>
        <v>0</v>
      </c>
      <c r="AI138" s="11"/>
      <c r="AJ138" s="9">
        <f t="shared" si="53"/>
        <v>0</v>
      </c>
      <c r="AK138" s="11"/>
      <c r="AL138" s="9">
        <f t="shared" si="54"/>
        <v>0</v>
      </c>
      <c r="AM138" s="10"/>
      <c r="AN138" s="12">
        <f t="shared" si="55"/>
        <v>0</v>
      </c>
      <c r="AO138" s="13">
        <f t="shared" si="56"/>
        <v>0</v>
      </c>
    </row>
    <row r="139" spans="1:41" hidden="1" x14ac:dyDescent="0.25">
      <c r="A139" s="14" t="s">
        <v>136</v>
      </c>
      <c r="B139" s="15" t="s">
        <v>150</v>
      </c>
      <c r="C139" s="48" t="s">
        <v>15</v>
      </c>
      <c r="D139" s="56">
        <v>19.88</v>
      </c>
      <c r="E139" s="70">
        <v>0</v>
      </c>
      <c r="F139" s="9">
        <f t="shared" si="39"/>
        <v>0</v>
      </c>
      <c r="G139" s="69">
        <v>1</v>
      </c>
      <c r="H139" s="9">
        <f t="shared" si="40"/>
        <v>23.060799999999997</v>
      </c>
      <c r="I139" s="10"/>
      <c r="J139" s="9">
        <f t="shared" si="41"/>
        <v>0</v>
      </c>
      <c r="K139" s="11"/>
      <c r="L139" s="9">
        <f t="shared" si="42"/>
        <v>0</v>
      </c>
      <c r="M139" s="11"/>
      <c r="N139" s="9">
        <f t="shared" si="43"/>
        <v>0</v>
      </c>
      <c r="O139" s="10"/>
      <c r="P139" s="9">
        <f t="shared" si="44"/>
        <v>0</v>
      </c>
      <c r="Q139" s="10"/>
      <c r="R139" s="9">
        <f t="shared" si="45"/>
        <v>0</v>
      </c>
      <c r="S139" s="10"/>
      <c r="T139" s="9">
        <f t="shared" si="46"/>
        <v>0</v>
      </c>
      <c r="U139" s="11"/>
      <c r="V139" s="9">
        <f t="shared" si="47"/>
        <v>0</v>
      </c>
      <c r="W139" s="11"/>
      <c r="X139" s="9">
        <f t="shared" si="48"/>
        <v>0</v>
      </c>
      <c r="Y139" s="10"/>
      <c r="Z139" s="9">
        <f t="shared" si="49"/>
        <v>0</v>
      </c>
      <c r="AA139" s="11"/>
      <c r="AB139" s="9">
        <f t="shared" si="50"/>
        <v>0</v>
      </c>
      <c r="AC139" s="11"/>
      <c r="AD139" s="9">
        <f t="shared" si="51"/>
        <v>0</v>
      </c>
      <c r="AE139" s="11"/>
      <c r="AF139" s="9">
        <f t="shared" si="52"/>
        <v>0</v>
      </c>
      <c r="AG139" s="11"/>
      <c r="AH139" s="9">
        <f t="shared" si="57"/>
        <v>0</v>
      </c>
      <c r="AI139" s="11"/>
      <c r="AJ139" s="9">
        <f t="shared" si="53"/>
        <v>0</v>
      </c>
      <c r="AK139" s="11"/>
      <c r="AL139" s="9">
        <f t="shared" si="54"/>
        <v>0</v>
      </c>
      <c r="AM139" s="10"/>
      <c r="AN139" s="12">
        <f t="shared" si="55"/>
        <v>0</v>
      </c>
      <c r="AO139" s="13">
        <f t="shared" si="56"/>
        <v>23.060799999999997</v>
      </c>
    </row>
    <row r="140" spans="1:41" hidden="1" x14ac:dyDescent="0.25">
      <c r="A140" s="14" t="s">
        <v>136</v>
      </c>
      <c r="B140" s="15" t="s">
        <v>151</v>
      </c>
      <c r="C140" s="48" t="s">
        <v>15</v>
      </c>
      <c r="D140" s="56">
        <f>214.68/6</f>
        <v>35.78</v>
      </c>
      <c r="E140" s="70">
        <v>2</v>
      </c>
      <c r="F140" s="9">
        <f t="shared" si="39"/>
        <v>71.56</v>
      </c>
      <c r="G140" s="69">
        <v>1</v>
      </c>
      <c r="H140" s="9">
        <f t="shared" si="40"/>
        <v>41.504799999999996</v>
      </c>
      <c r="I140" s="10"/>
      <c r="J140" s="9">
        <f t="shared" si="41"/>
        <v>0</v>
      </c>
      <c r="K140" s="11"/>
      <c r="L140" s="9">
        <f t="shared" si="42"/>
        <v>0</v>
      </c>
      <c r="M140" s="71"/>
      <c r="N140" s="9">
        <f t="shared" si="43"/>
        <v>0</v>
      </c>
      <c r="O140" s="10"/>
      <c r="P140" s="9">
        <f t="shared" si="44"/>
        <v>0</v>
      </c>
      <c r="Q140" s="10"/>
      <c r="R140" s="9">
        <f t="shared" si="45"/>
        <v>0</v>
      </c>
      <c r="S140" s="10"/>
      <c r="T140" s="9">
        <f t="shared" si="46"/>
        <v>0</v>
      </c>
      <c r="U140" s="11">
        <f>12*6</f>
        <v>72</v>
      </c>
      <c r="V140" s="9">
        <f t="shared" si="47"/>
        <v>2988.3455999999996</v>
      </c>
      <c r="W140" s="11"/>
      <c r="X140" s="9">
        <f t="shared" si="48"/>
        <v>0</v>
      </c>
      <c r="Y140" s="10"/>
      <c r="Z140" s="9">
        <f t="shared" si="49"/>
        <v>0</v>
      </c>
      <c r="AA140" s="10"/>
      <c r="AB140" s="9">
        <f t="shared" si="50"/>
        <v>0</v>
      </c>
      <c r="AC140" s="71"/>
      <c r="AD140" s="9">
        <f t="shared" si="51"/>
        <v>0</v>
      </c>
      <c r="AE140" s="11"/>
      <c r="AF140" s="9">
        <f t="shared" si="52"/>
        <v>0</v>
      </c>
      <c r="AG140" s="11"/>
      <c r="AH140" s="9">
        <f t="shared" si="57"/>
        <v>0</v>
      </c>
      <c r="AI140" s="11"/>
      <c r="AJ140" s="9">
        <f t="shared" si="53"/>
        <v>0</v>
      </c>
      <c r="AK140" s="11"/>
      <c r="AL140" s="9">
        <f t="shared" si="54"/>
        <v>0</v>
      </c>
      <c r="AM140" s="10"/>
      <c r="AN140" s="12">
        <f t="shared" si="55"/>
        <v>0</v>
      </c>
      <c r="AO140" s="13">
        <f t="shared" si="56"/>
        <v>3101.4103999999998</v>
      </c>
    </row>
    <row r="141" spans="1:41" hidden="1" x14ac:dyDescent="0.25">
      <c r="A141" s="14" t="s">
        <v>136</v>
      </c>
      <c r="B141" s="15" t="s">
        <v>152</v>
      </c>
      <c r="C141" s="48" t="s">
        <v>15</v>
      </c>
      <c r="D141" s="56">
        <v>57.5</v>
      </c>
      <c r="E141" s="70">
        <v>0</v>
      </c>
      <c r="F141" s="9">
        <f t="shared" si="39"/>
        <v>0</v>
      </c>
      <c r="G141" s="69">
        <v>0</v>
      </c>
      <c r="H141" s="9">
        <f t="shared" si="40"/>
        <v>0</v>
      </c>
      <c r="I141" s="10"/>
      <c r="J141" s="9">
        <f t="shared" si="41"/>
        <v>0</v>
      </c>
      <c r="K141" s="11"/>
      <c r="L141" s="9">
        <f t="shared" si="42"/>
        <v>0</v>
      </c>
      <c r="M141" s="11">
        <v>5</v>
      </c>
      <c r="N141" s="9">
        <f t="shared" si="43"/>
        <v>333.5</v>
      </c>
      <c r="O141" s="10"/>
      <c r="P141" s="9">
        <f t="shared" si="44"/>
        <v>0</v>
      </c>
      <c r="Q141" s="10"/>
      <c r="R141" s="9">
        <f t="shared" si="45"/>
        <v>0</v>
      </c>
      <c r="S141" s="10"/>
      <c r="T141" s="9">
        <f t="shared" si="46"/>
        <v>0</v>
      </c>
      <c r="U141" s="11"/>
      <c r="V141" s="9">
        <f t="shared" si="47"/>
        <v>0</v>
      </c>
      <c r="W141" s="11"/>
      <c r="X141" s="9">
        <f t="shared" si="48"/>
        <v>0</v>
      </c>
      <c r="Y141" s="10"/>
      <c r="Z141" s="9">
        <f t="shared" si="49"/>
        <v>0</v>
      </c>
      <c r="AA141" s="11"/>
      <c r="AB141" s="9">
        <f t="shared" si="50"/>
        <v>0</v>
      </c>
      <c r="AC141" s="11"/>
      <c r="AD141" s="9">
        <f t="shared" si="51"/>
        <v>0</v>
      </c>
      <c r="AE141" s="11"/>
      <c r="AF141" s="9">
        <f t="shared" si="52"/>
        <v>0</v>
      </c>
      <c r="AG141" s="11"/>
      <c r="AH141" s="9">
        <f t="shared" si="57"/>
        <v>0</v>
      </c>
      <c r="AI141" s="11"/>
      <c r="AJ141" s="9">
        <f t="shared" si="53"/>
        <v>0</v>
      </c>
      <c r="AK141" s="11"/>
      <c r="AL141" s="9">
        <f t="shared" si="54"/>
        <v>0</v>
      </c>
      <c r="AM141" s="10"/>
      <c r="AN141" s="12">
        <f t="shared" si="55"/>
        <v>0</v>
      </c>
      <c r="AO141" s="13">
        <f t="shared" si="56"/>
        <v>333.5</v>
      </c>
    </row>
    <row r="142" spans="1:41" hidden="1" x14ac:dyDescent="0.25">
      <c r="A142" s="14" t="s">
        <v>136</v>
      </c>
      <c r="B142" s="15" t="s">
        <v>153</v>
      </c>
      <c r="C142" s="48" t="s">
        <v>15</v>
      </c>
      <c r="D142" s="56">
        <v>57.75</v>
      </c>
      <c r="E142" s="70">
        <v>0</v>
      </c>
      <c r="F142" s="9">
        <f t="shared" si="39"/>
        <v>0</v>
      </c>
      <c r="G142" s="69">
        <v>0</v>
      </c>
      <c r="H142" s="9">
        <f t="shared" si="40"/>
        <v>0</v>
      </c>
      <c r="I142" s="10"/>
      <c r="J142" s="9">
        <f t="shared" si="41"/>
        <v>0</v>
      </c>
      <c r="K142" s="11"/>
      <c r="L142" s="9">
        <f t="shared" si="42"/>
        <v>0</v>
      </c>
      <c r="M142" s="11">
        <v>5</v>
      </c>
      <c r="N142" s="9">
        <f t="shared" si="43"/>
        <v>334.95</v>
      </c>
      <c r="O142" s="10"/>
      <c r="P142" s="9">
        <f t="shared" si="44"/>
        <v>0</v>
      </c>
      <c r="Q142" s="10"/>
      <c r="R142" s="9">
        <f t="shared" si="45"/>
        <v>0</v>
      </c>
      <c r="S142" s="10"/>
      <c r="T142" s="9">
        <f t="shared" si="46"/>
        <v>0</v>
      </c>
      <c r="U142" s="11"/>
      <c r="V142" s="9">
        <f t="shared" si="47"/>
        <v>0</v>
      </c>
      <c r="W142" s="11"/>
      <c r="X142" s="9">
        <f t="shared" si="48"/>
        <v>0</v>
      </c>
      <c r="Y142" s="10"/>
      <c r="Z142" s="9">
        <f t="shared" si="49"/>
        <v>0</v>
      </c>
      <c r="AA142" s="11"/>
      <c r="AB142" s="9">
        <f t="shared" si="50"/>
        <v>0</v>
      </c>
      <c r="AC142" s="11"/>
      <c r="AD142" s="9">
        <f t="shared" si="51"/>
        <v>0</v>
      </c>
      <c r="AE142" s="11"/>
      <c r="AF142" s="9">
        <f t="shared" si="52"/>
        <v>0</v>
      </c>
      <c r="AG142" s="11"/>
      <c r="AH142" s="9">
        <f t="shared" si="57"/>
        <v>0</v>
      </c>
      <c r="AI142" s="11"/>
      <c r="AJ142" s="9">
        <f t="shared" si="53"/>
        <v>0</v>
      </c>
      <c r="AK142" s="11"/>
      <c r="AL142" s="9">
        <f t="shared" si="54"/>
        <v>0</v>
      </c>
      <c r="AM142" s="10"/>
      <c r="AN142" s="12">
        <f t="shared" si="55"/>
        <v>0</v>
      </c>
      <c r="AO142" s="13">
        <f t="shared" si="56"/>
        <v>334.95</v>
      </c>
    </row>
    <row r="143" spans="1:41" hidden="1" x14ac:dyDescent="0.25">
      <c r="A143" s="14" t="s">
        <v>136</v>
      </c>
      <c r="B143" s="15" t="s">
        <v>154</v>
      </c>
      <c r="C143" s="48" t="s">
        <v>15</v>
      </c>
      <c r="D143" s="56">
        <v>57.5</v>
      </c>
      <c r="E143" s="70">
        <v>0</v>
      </c>
      <c r="F143" s="9">
        <f t="shared" si="39"/>
        <v>0</v>
      </c>
      <c r="G143" s="69">
        <v>0</v>
      </c>
      <c r="H143" s="9">
        <f t="shared" si="40"/>
        <v>0</v>
      </c>
      <c r="I143" s="10"/>
      <c r="J143" s="9">
        <f t="shared" si="41"/>
        <v>0</v>
      </c>
      <c r="K143" s="11"/>
      <c r="L143" s="9">
        <f t="shared" si="42"/>
        <v>0</v>
      </c>
      <c r="M143" s="11"/>
      <c r="N143" s="9">
        <f t="shared" si="43"/>
        <v>0</v>
      </c>
      <c r="O143" s="10"/>
      <c r="P143" s="9">
        <f t="shared" si="44"/>
        <v>0</v>
      </c>
      <c r="Q143" s="10"/>
      <c r="R143" s="9">
        <f t="shared" si="45"/>
        <v>0</v>
      </c>
      <c r="S143" s="10"/>
      <c r="T143" s="9">
        <f t="shared" si="46"/>
        <v>0</v>
      </c>
      <c r="U143" s="11"/>
      <c r="V143" s="9">
        <f t="shared" si="47"/>
        <v>0</v>
      </c>
      <c r="W143" s="11"/>
      <c r="X143" s="9">
        <f t="shared" si="48"/>
        <v>0</v>
      </c>
      <c r="Y143" s="10"/>
      <c r="Z143" s="9">
        <f t="shared" si="49"/>
        <v>0</v>
      </c>
      <c r="AA143" s="11"/>
      <c r="AB143" s="9">
        <f t="shared" si="50"/>
        <v>0</v>
      </c>
      <c r="AC143" s="11"/>
      <c r="AD143" s="9">
        <f t="shared" si="51"/>
        <v>0</v>
      </c>
      <c r="AE143" s="11"/>
      <c r="AF143" s="9">
        <f t="shared" si="52"/>
        <v>0</v>
      </c>
      <c r="AG143" s="11"/>
      <c r="AH143" s="9">
        <f t="shared" si="57"/>
        <v>0</v>
      </c>
      <c r="AI143" s="11"/>
      <c r="AJ143" s="9">
        <f t="shared" si="53"/>
        <v>0</v>
      </c>
      <c r="AK143" s="11"/>
      <c r="AL143" s="9">
        <f t="shared" si="54"/>
        <v>0</v>
      </c>
      <c r="AM143" s="10"/>
      <c r="AN143" s="12">
        <f t="shared" si="55"/>
        <v>0</v>
      </c>
      <c r="AO143" s="13">
        <f t="shared" si="56"/>
        <v>0</v>
      </c>
    </row>
    <row r="144" spans="1:41" hidden="1" x14ac:dyDescent="0.25">
      <c r="A144" s="14" t="s">
        <v>136</v>
      </c>
      <c r="B144" s="15" t="s">
        <v>155</v>
      </c>
      <c r="C144" s="48" t="s">
        <v>15</v>
      </c>
      <c r="D144" s="56">
        <v>57.75</v>
      </c>
      <c r="E144" s="70">
        <v>0</v>
      </c>
      <c r="F144" s="9">
        <f t="shared" si="39"/>
        <v>0</v>
      </c>
      <c r="G144" s="69">
        <v>0</v>
      </c>
      <c r="H144" s="9">
        <f t="shared" si="40"/>
        <v>0</v>
      </c>
      <c r="I144" s="10"/>
      <c r="J144" s="9">
        <f t="shared" si="41"/>
        <v>0</v>
      </c>
      <c r="K144" s="11"/>
      <c r="L144" s="9">
        <f t="shared" si="42"/>
        <v>0</v>
      </c>
      <c r="M144" s="11"/>
      <c r="N144" s="9">
        <f t="shared" si="43"/>
        <v>0</v>
      </c>
      <c r="O144" s="10"/>
      <c r="P144" s="9">
        <f t="shared" si="44"/>
        <v>0</v>
      </c>
      <c r="Q144" s="10"/>
      <c r="R144" s="9">
        <f t="shared" si="45"/>
        <v>0</v>
      </c>
      <c r="S144" s="10"/>
      <c r="T144" s="9">
        <f t="shared" si="46"/>
        <v>0</v>
      </c>
      <c r="U144" s="11"/>
      <c r="V144" s="9">
        <f t="shared" si="47"/>
        <v>0</v>
      </c>
      <c r="W144" s="11"/>
      <c r="X144" s="9">
        <f t="shared" si="48"/>
        <v>0</v>
      </c>
      <c r="Y144" s="10"/>
      <c r="Z144" s="9">
        <f t="shared" si="49"/>
        <v>0</v>
      </c>
      <c r="AA144" s="11"/>
      <c r="AB144" s="9">
        <f t="shared" si="50"/>
        <v>0</v>
      </c>
      <c r="AC144" s="11"/>
      <c r="AD144" s="9">
        <f t="shared" si="51"/>
        <v>0</v>
      </c>
      <c r="AE144" s="11"/>
      <c r="AF144" s="9">
        <f t="shared" si="52"/>
        <v>0</v>
      </c>
      <c r="AG144" s="11"/>
      <c r="AH144" s="9">
        <f t="shared" si="57"/>
        <v>0</v>
      </c>
      <c r="AI144" s="11"/>
      <c r="AJ144" s="9">
        <f t="shared" si="53"/>
        <v>0</v>
      </c>
      <c r="AK144" s="11"/>
      <c r="AL144" s="9">
        <f t="shared" si="54"/>
        <v>0</v>
      </c>
      <c r="AM144" s="10"/>
      <c r="AN144" s="12">
        <f t="shared" si="55"/>
        <v>0</v>
      </c>
      <c r="AO144" s="13">
        <f t="shared" si="56"/>
        <v>0</v>
      </c>
    </row>
    <row r="145" spans="1:41" hidden="1" x14ac:dyDescent="0.25">
      <c r="A145" s="14" t="s">
        <v>136</v>
      </c>
      <c r="B145" s="15" t="s">
        <v>156</v>
      </c>
      <c r="C145" s="48" t="s">
        <v>15</v>
      </c>
      <c r="D145" s="56">
        <v>54.71</v>
      </c>
      <c r="E145" s="70">
        <v>0</v>
      </c>
      <c r="F145" s="9">
        <f t="shared" si="39"/>
        <v>0</v>
      </c>
      <c r="G145" s="69">
        <v>0</v>
      </c>
      <c r="H145" s="9">
        <f t="shared" si="40"/>
        <v>0</v>
      </c>
      <c r="I145" s="10"/>
      <c r="J145" s="9">
        <f t="shared" si="41"/>
        <v>0</v>
      </c>
      <c r="K145" s="11"/>
      <c r="L145" s="9">
        <f t="shared" si="42"/>
        <v>0</v>
      </c>
      <c r="M145" s="11">
        <v>5</v>
      </c>
      <c r="N145" s="9">
        <f t="shared" si="43"/>
        <v>317.31799999999998</v>
      </c>
      <c r="O145" s="10"/>
      <c r="P145" s="9">
        <f t="shared" si="44"/>
        <v>0</v>
      </c>
      <c r="Q145" s="10"/>
      <c r="R145" s="9">
        <f t="shared" si="45"/>
        <v>0</v>
      </c>
      <c r="S145" s="10"/>
      <c r="T145" s="9">
        <f t="shared" si="46"/>
        <v>0</v>
      </c>
      <c r="U145" s="11"/>
      <c r="V145" s="9">
        <f t="shared" si="47"/>
        <v>0</v>
      </c>
      <c r="W145" s="11"/>
      <c r="X145" s="9">
        <f t="shared" si="48"/>
        <v>0</v>
      </c>
      <c r="Y145" s="10"/>
      <c r="Z145" s="9">
        <f t="shared" si="49"/>
        <v>0</v>
      </c>
      <c r="AA145" s="11"/>
      <c r="AB145" s="9">
        <f t="shared" si="50"/>
        <v>0</v>
      </c>
      <c r="AC145" s="11"/>
      <c r="AD145" s="9">
        <f t="shared" si="51"/>
        <v>0</v>
      </c>
      <c r="AE145" s="11"/>
      <c r="AF145" s="9">
        <f t="shared" si="52"/>
        <v>0</v>
      </c>
      <c r="AG145" s="11"/>
      <c r="AH145" s="9">
        <f t="shared" si="57"/>
        <v>0</v>
      </c>
      <c r="AI145" s="11"/>
      <c r="AJ145" s="9">
        <f t="shared" si="53"/>
        <v>0</v>
      </c>
      <c r="AK145" s="11"/>
      <c r="AL145" s="9">
        <f t="shared" si="54"/>
        <v>0</v>
      </c>
      <c r="AM145" s="10"/>
      <c r="AN145" s="12">
        <f t="shared" si="55"/>
        <v>0</v>
      </c>
      <c r="AO145" s="13">
        <f t="shared" si="56"/>
        <v>317.31799999999998</v>
      </c>
    </row>
    <row r="146" spans="1:41" hidden="1" x14ac:dyDescent="0.25">
      <c r="A146" s="14" t="s">
        <v>136</v>
      </c>
      <c r="B146" s="15" t="s">
        <v>157</v>
      </c>
      <c r="C146" s="48" t="s">
        <v>15</v>
      </c>
      <c r="D146" s="56">
        <v>57.75</v>
      </c>
      <c r="E146" s="70">
        <v>0</v>
      </c>
      <c r="F146" s="9">
        <f t="shared" si="39"/>
        <v>0</v>
      </c>
      <c r="G146" s="69">
        <v>0</v>
      </c>
      <c r="H146" s="9">
        <f t="shared" si="40"/>
        <v>0</v>
      </c>
      <c r="I146" s="10"/>
      <c r="J146" s="9">
        <f t="shared" si="41"/>
        <v>0</v>
      </c>
      <c r="K146" s="11"/>
      <c r="L146" s="9">
        <f t="shared" si="42"/>
        <v>0</v>
      </c>
      <c r="M146" s="11">
        <v>5</v>
      </c>
      <c r="N146" s="9">
        <f t="shared" si="43"/>
        <v>334.95</v>
      </c>
      <c r="O146" s="10"/>
      <c r="P146" s="9">
        <f t="shared" si="44"/>
        <v>0</v>
      </c>
      <c r="Q146" s="10"/>
      <c r="R146" s="9">
        <f t="shared" si="45"/>
        <v>0</v>
      </c>
      <c r="S146" s="10"/>
      <c r="T146" s="9">
        <f t="shared" si="46"/>
        <v>0</v>
      </c>
      <c r="U146" s="11"/>
      <c r="V146" s="9">
        <f t="shared" si="47"/>
        <v>0</v>
      </c>
      <c r="W146" s="11"/>
      <c r="X146" s="9">
        <f t="shared" si="48"/>
        <v>0</v>
      </c>
      <c r="Y146" s="10"/>
      <c r="Z146" s="9">
        <f t="shared" si="49"/>
        <v>0</v>
      </c>
      <c r="AA146" s="11"/>
      <c r="AB146" s="9">
        <f t="shared" si="50"/>
        <v>0</v>
      </c>
      <c r="AC146" s="11"/>
      <c r="AD146" s="9">
        <f t="shared" si="51"/>
        <v>0</v>
      </c>
      <c r="AE146" s="11"/>
      <c r="AF146" s="9">
        <f t="shared" si="52"/>
        <v>0</v>
      </c>
      <c r="AG146" s="11"/>
      <c r="AH146" s="9">
        <f t="shared" si="57"/>
        <v>0</v>
      </c>
      <c r="AI146" s="11"/>
      <c r="AJ146" s="9">
        <f t="shared" si="53"/>
        <v>0</v>
      </c>
      <c r="AK146" s="11"/>
      <c r="AL146" s="9">
        <f t="shared" si="54"/>
        <v>0</v>
      </c>
      <c r="AM146" s="10"/>
      <c r="AN146" s="12">
        <f t="shared" si="55"/>
        <v>0</v>
      </c>
      <c r="AO146" s="13">
        <f t="shared" si="56"/>
        <v>334.95</v>
      </c>
    </row>
    <row r="147" spans="1:41" hidden="1" x14ac:dyDescent="0.25">
      <c r="A147" s="14" t="s">
        <v>136</v>
      </c>
      <c r="B147" s="15" t="s">
        <v>158</v>
      </c>
      <c r="C147" s="48" t="s">
        <v>15</v>
      </c>
      <c r="D147" s="56">
        <v>57.57</v>
      </c>
      <c r="E147" s="70">
        <v>0</v>
      </c>
      <c r="F147" s="9">
        <f t="shared" si="39"/>
        <v>0</v>
      </c>
      <c r="G147" s="69">
        <v>1</v>
      </c>
      <c r="H147" s="9">
        <f t="shared" si="40"/>
        <v>66.781199999999998</v>
      </c>
      <c r="I147" s="10"/>
      <c r="J147" s="9">
        <f t="shared" si="41"/>
        <v>0</v>
      </c>
      <c r="K147" s="11"/>
      <c r="L147" s="9">
        <f t="shared" si="42"/>
        <v>0</v>
      </c>
      <c r="M147" s="11">
        <v>5</v>
      </c>
      <c r="N147" s="9">
        <f t="shared" si="43"/>
        <v>333.90600000000001</v>
      </c>
      <c r="O147" s="10"/>
      <c r="P147" s="9">
        <f t="shared" si="44"/>
        <v>0</v>
      </c>
      <c r="Q147" s="10"/>
      <c r="R147" s="9">
        <f t="shared" si="45"/>
        <v>0</v>
      </c>
      <c r="S147" s="10"/>
      <c r="T147" s="9">
        <f t="shared" si="46"/>
        <v>0</v>
      </c>
      <c r="U147" s="11"/>
      <c r="V147" s="9">
        <f t="shared" si="47"/>
        <v>0</v>
      </c>
      <c r="W147" s="11"/>
      <c r="X147" s="9">
        <f t="shared" si="48"/>
        <v>0</v>
      </c>
      <c r="Y147" s="10"/>
      <c r="Z147" s="9">
        <f t="shared" si="49"/>
        <v>0</v>
      </c>
      <c r="AA147" s="11"/>
      <c r="AB147" s="9">
        <f t="shared" si="50"/>
        <v>0</v>
      </c>
      <c r="AC147" s="11"/>
      <c r="AD147" s="9">
        <f t="shared" si="51"/>
        <v>0</v>
      </c>
      <c r="AE147" s="11"/>
      <c r="AF147" s="9">
        <f t="shared" si="52"/>
        <v>0</v>
      </c>
      <c r="AG147" s="11"/>
      <c r="AH147" s="9">
        <f t="shared" si="57"/>
        <v>0</v>
      </c>
      <c r="AI147" s="11"/>
      <c r="AJ147" s="9">
        <f t="shared" si="53"/>
        <v>0</v>
      </c>
      <c r="AK147" s="11"/>
      <c r="AL147" s="9">
        <f t="shared" si="54"/>
        <v>0</v>
      </c>
      <c r="AM147" s="10"/>
      <c r="AN147" s="12">
        <f t="shared" si="55"/>
        <v>0</v>
      </c>
      <c r="AO147" s="13">
        <f t="shared" si="56"/>
        <v>400.68720000000002</v>
      </c>
    </row>
    <row r="148" spans="1:41" hidden="1" x14ac:dyDescent="0.25">
      <c r="A148" s="14" t="s">
        <v>136</v>
      </c>
      <c r="B148" s="15" t="s">
        <v>159</v>
      </c>
      <c r="C148" s="44" t="s">
        <v>15</v>
      </c>
      <c r="D148" s="56">
        <v>42</v>
      </c>
      <c r="E148" s="70">
        <v>0</v>
      </c>
      <c r="F148" s="9">
        <f t="shared" si="39"/>
        <v>0</v>
      </c>
      <c r="G148" s="69">
        <v>2</v>
      </c>
      <c r="H148" s="9">
        <f t="shared" si="40"/>
        <v>97.44</v>
      </c>
      <c r="I148" s="10"/>
      <c r="J148" s="9">
        <f t="shared" si="41"/>
        <v>0</v>
      </c>
      <c r="K148" s="11"/>
      <c r="L148" s="9">
        <f t="shared" si="42"/>
        <v>0</v>
      </c>
      <c r="M148" s="10"/>
      <c r="N148" s="9">
        <f t="shared" si="43"/>
        <v>0</v>
      </c>
      <c r="O148" s="10"/>
      <c r="P148" s="9">
        <f t="shared" si="44"/>
        <v>0</v>
      </c>
      <c r="Q148" s="10"/>
      <c r="R148" s="9">
        <f t="shared" si="45"/>
        <v>0</v>
      </c>
      <c r="S148" s="10"/>
      <c r="T148" s="9">
        <f t="shared" si="46"/>
        <v>0</v>
      </c>
      <c r="U148" s="11"/>
      <c r="V148" s="9">
        <f t="shared" si="47"/>
        <v>0</v>
      </c>
      <c r="W148" s="11"/>
      <c r="X148" s="9">
        <f t="shared" si="48"/>
        <v>0</v>
      </c>
      <c r="Y148" s="10"/>
      <c r="Z148" s="9">
        <f t="shared" si="49"/>
        <v>0</v>
      </c>
      <c r="AA148" s="11"/>
      <c r="AB148" s="9">
        <f t="shared" si="50"/>
        <v>0</v>
      </c>
      <c r="AC148" s="11"/>
      <c r="AD148" s="9">
        <f t="shared" si="51"/>
        <v>0</v>
      </c>
      <c r="AE148" s="11"/>
      <c r="AF148" s="9">
        <f t="shared" si="52"/>
        <v>0</v>
      </c>
      <c r="AG148" s="11"/>
      <c r="AH148" s="9">
        <f t="shared" si="57"/>
        <v>0</v>
      </c>
      <c r="AI148" s="11"/>
      <c r="AJ148" s="9">
        <f t="shared" si="53"/>
        <v>0</v>
      </c>
      <c r="AK148" s="11"/>
      <c r="AL148" s="9">
        <f t="shared" si="54"/>
        <v>0</v>
      </c>
      <c r="AM148" s="10"/>
      <c r="AN148" s="12">
        <f t="shared" si="55"/>
        <v>0</v>
      </c>
      <c r="AO148" s="13">
        <f t="shared" si="56"/>
        <v>97.44</v>
      </c>
    </row>
    <row r="149" spans="1:41" hidden="1" x14ac:dyDescent="0.25">
      <c r="A149" s="14" t="s">
        <v>136</v>
      </c>
      <c r="B149" s="15" t="s">
        <v>160</v>
      </c>
      <c r="C149" s="44" t="s">
        <v>15</v>
      </c>
      <c r="D149" s="56">
        <v>85</v>
      </c>
      <c r="E149" s="70">
        <v>0</v>
      </c>
      <c r="F149" s="9">
        <f t="shared" si="39"/>
        <v>0</v>
      </c>
      <c r="G149" s="69">
        <v>0</v>
      </c>
      <c r="H149" s="9">
        <f t="shared" si="40"/>
        <v>0</v>
      </c>
      <c r="I149" s="10"/>
      <c r="J149" s="9">
        <f t="shared" si="41"/>
        <v>0</v>
      </c>
      <c r="K149" s="11"/>
      <c r="L149" s="9">
        <f t="shared" si="42"/>
        <v>0</v>
      </c>
      <c r="M149" s="10"/>
      <c r="N149" s="9">
        <f t="shared" si="43"/>
        <v>0</v>
      </c>
      <c r="O149" s="10"/>
      <c r="P149" s="9">
        <f t="shared" si="44"/>
        <v>0</v>
      </c>
      <c r="Q149" s="10"/>
      <c r="R149" s="9">
        <f t="shared" si="45"/>
        <v>0</v>
      </c>
      <c r="S149" s="10"/>
      <c r="T149" s="9">
        <f t="shared" si="46"/>
        <v>0</v>
      </c>
      <c r="U149" s="11"/>
      <c r="V149" s="9">
        <f t="shared" si="47"/>
        <v>0</v>
      </c>
      <c r="W149" s="11"/>
      <c r="X149" s="9">
        <f t="shared" si="48"/>
        <v>0</v>
      </c>
      <c r="Y149" s="10"/>
      <c r="Z149" s="9">
        <f t="shared" si="49"/>
        <v>0</v>
      </c>
      <c r="AA149" s="11"/>
      <c r="AB149" s="9">
        <f t="shared" si="50"/>
        <v>0</v>
      </c>
      <c r="AC149" s="11"/>
      <c r="AD149" s="9">
        <f t="shared" si="51"/>
        <v>0</v>
      </c>
      <c r="AE149" s="11"/>
      <c r="AF149" s="9">
        <f t="shared" si="52"/>
        <v>0</v>
      </c>
      <c r="AG149" s="11"/>
      <c r="AH149" s="9">
        <f t="shared" si="57"/>
        <v>0</v>
      </c>
      <c r="AI149" s="11"/>
      <c r="AJ149" s="9">
        <f t="shared" si="53"/>
        <v>0</v>
      </c>
      <c r="AK149" s="11"/>
      <c r="AL149" s="9">
        <f t="shared" si="54"/>
        <v>0</v>
      </c>
      <c r="AM149" s="10"/>
      <c r="AN149" s="12">
        <f t="shared" si="55"/>
        <v>0</v>
      </c>
      <c r="AO149" s="13">
        <f t="shared" si="56"/>
        <v>0</v>
      </c>
    </row>
    <row r="150" spans="1:41" hidden="1" x14ac:dyDescent="0.25">
      <c r="A150" s="14" t="s">
        <v>136</v>
      </c>
      <c r="B150" s="15" t="s">
        <v>161</v>
      </c>
      <c r="C150" s="44" t="s">
        <v>29</v>
      </c>
      <c r="D150" s="56">
        <f>142.92/12</f>
        <v>11.909999999999998</v>
      </c>
      <c r="E150" s="70">
        <v>0</v>
      </c>
      <c r="F150" s="9">
        <f t="shared" si="39"/>
        <v>0</v>
      </c>
      <c r="G150" s="69">
        <v>0</v>
      </c>
      <c r="H150" s="9">
        <f t="shared" si="40"/>
        <v>0</v>
      </c>
      <c r="I150" s="10"/>
      <c r="J150" s="9">
        <f t="shared" si="41"/>
        <v>0</v>
      </c>
      <c r="K150" s="11"/>
      <c r="L150" s="9">
        <f t="shared" si="42"/>
        <v>0</v>
      </c>
      <c r="M150" s="11"/>
      <c r="N150" s="9">
        <f t="shared" si="43"/>
        <v>0</v>
      </c>
      <c r="O150" s="10"/>
      <c r="P150" s="9">
        <f t="shared" si="44"/>
        <v>0</v>
      </c>
      <c r="Q150" s="10">
        <f>3*12</f>
        <v>36</v>
      </c>
      <c r="R150" s="9">
        <f t="shared" si="45"/>
        <v>497.3615999999999</v>
      </c>
      <c r="S150" s="10"/>
      <c r="T150" s="9">
        <f t="shared" si="46"/>
        <v>0</v>
      </c>
      <c r="U150" s="11"/>
      <c r="V150" s="9">
        <f t="shared" si="47"/>
        <v>0</v>
      </c>
      <c r="W150" s="11"/>
      <c r="X150" s="9">
        <f t="shared" si="48"/>
        <v>0</v>
      </c>
      <c r="Y150" s="10"/>
      <c r="Z150" s="9">
        <f t="shared" si="49"/>
        <v>0</v>
      </c>
      <c r="AA150" s="11"/>
      <c r="AB150" s="9">
        <f t="shared" si="50"/>
        <v>0</v>
      </c>
      <c r="AC150" s="11"/>
      <c r="AD150" s="9">
        <f t="shared" si="51"/>
        <v>0</v>
      </c>
      <c r="AE150" s="11"/>
      <c r="AF150" s="9">
        <f t="shared" si="52"/>
        <v>0</v>
      </c>
      <c r="AG150" s="11"/>
      <c r="AH150" s="9">
        <f t="shared" si="57"/>
        <v>0</v>
      </c>
      <c r="AI150" s="11"/>
      <c r="AJ150" s="9">
        <f t="shared" si="53"/>
        <v>0</v>
      </c>
      <c r="AK150" s="11"/>
      <c r="AL150" s="9">
        <f t="shared" si="54"/>
        <v>0</v>
      </c>
      <c r="AM150" s="10"/>
      <c r="AN150" s="12">
        <f t="shared" si="55"/>
        <v>0</v>
      </c>
      <c r="AO150" s="13">
        <f t="shared" si="56"/>
        <v>497.3615999999999</v>
      </c>
    </row>
    <row r="151" spans="1:41" hidden="1" x14ac:dyDescent="0.25">
      <c r="A151" s="14" t="s">
        <v>136</v>
      </c>
      <c r="B151" s="15" t="s">
        <v>162</v>
      </c>
      <c r="C151" s="44" t="s">
        <v>29</v>
      </c>
      <c r="D151" s="56">
        <f t="shared" ref="D151:D154" si="58">142.92/12</f>
        <v>11.909999999999998</v>
      </c>
      <c r="E151" s="70">
        <v>0</v>
      </c>
      <c r="F151" s="9">
        <f t="shared" si="39"/>
        <v>0</v>
      </c>
      <c r="G151" s="69">
        <v>0</v>
      </c>
      <c r="H151" s="9">
        <f t="shared" si="40"/>
        <v>0</v>
      </c>
      <c r="I151" s="10"/>
      <c r="J151" s="9">
        <f t="shared" si="41"/>
        <v>0</v>
      </c>
      <c r="K151" s="11"/>
      <c r="L151" s="9">
        <f t="shared" si="42"/>
        <v>0</v>
      </c>
      <c r="M151" s="10">
        <f>5*12</f>
        <v>60</v>
      </c>
      <c r="N151" s="9">
        <f t="shared" si="43"/>
        <v>828.93599999999981</v>
      </c>
      <c r="O151" s="10"/>
      <c r="P151" s="9">
        <f t="shared" si="44"/>
        <v>0</v>
      </c>
      <c r="Q151" s="10"/>
      <c r="R151" s="9">
        <f t="shared" si="45"/>
        <v>0</v>
      </c>
      <c r="S151" s="10"/>
      <c r="T151" s="9">
        <f t="shared" si="46"/>
        <v>0</v>
      </c>
      <c r="U151" s="11"/>
      <c r="V151" s="9">
        <f t="shared" si="47"/>
        <v>0</v>
      </c>
      <c r="W151" s="11"/>
      <c r="X151" s="9">
        <f t="shared" si="48"/>
        <v>0</v>
      </c>
      <c r="Y151" s="10"/>
      <c r="Z151" s="9">
        <f t="shared" si="49"/>
        <v>0</v>
      </c>
      <c r="AA151" s="11"/>
      <c r="AB151" s="9">
        <f t="shared" si="50"/>
        <v>0</v>
      </c>
      <c r="AC151" s="11"/>
      <c r="AD151" s="9">
        <f t="shared" si="51"/>
        <v>0</v>
      </c>
      <c r="AE151" s="11"/>
      <c r="AF151" s="9">
        <f t="shared" si="52"/>
        <v>0</v>
      </c>
      <c r="AG151" s="11"/>
      <c r="AH151" s="9">
        <f t="shared" si="57"/>
        <v>0</v>
      </c>
      <c r="AI151" s="11"/>
      <c r="AJ151" s="9">
        <f t="shared" si="53"/>
        <v>0</v>
      </c>
      <c r="AK151" s="11"/>
      <c r="AL151" s="9">
        <f t="shared" si="54"/>
        <v>0</v>
      </c>
      <c r="AM151" s="10"/>
      <c r="AN151" s="12">
        <f t="shared" si="55"/>
        <v>0</v>
      </c>
      <c r="AO151" s="13">
        <f t="shared" si="56"/>
        <v>828.93599999999981</v>
      </c>
    </row>
    <row r="152" spans="1:41" hidden="1" x14ac:dyDescent="0.25">
      <c r="A152" s="14" t="s">
        <v>136</v>
      </c>
      <c r="B152" s="15" t="s">
        <v>163</v>
      </c>
      <c r="C152" s="44" t="s">
        <v>29</v>
      </c>
      <c r="D152" s="56">
        <f t="shared" si="58"/>
        <v>11.909999999999998</v>
      </c>
      <c r="E152" s="70">
        <v>4</v>
      </c>
      <c r="F152" s="9">
        <f t="shared" si="39"/>
        <v>47.639999999999993</v>
      </c>
      <c r="G152" s="69">
        <v>0</v>
      </c>
      <c r="H152" s="9">
        <f t="shared" si="40"/>
        <v>0</v>
      </c>
      <c r="I152" s="10"/>
      <c r="J152" s="9">
        <f t="shared" si="41"/>
        <v>0</v>
      </c>
      <c r="K152" s="11"/>
      <c r="L152" s="9">
        <f t="shared" si="42"/>
        <v>0</v>
      </c>
      <c r="M152" s="11">
        <f>5*12</f>
        <v>60</v>
      </c>
      <c r="N152" s="9">
        <f t="shared" si="43"/>
        <v>828.93599999999981</v>
      </c>
      <c r="O152" s="10"/>
      <c r="P152" s="9">
        <f t="shared" si="44"/>
        <v>0</v>
      </c>
      <c r="Q152" s="10">
        <f>3*12</f>
        <v>36</v>
      </c>
      <c r="R152" s="9">
        <f t="shared" si="45"/>
        <v>497.3615999999999</v>
      </c>
      <c r="S152" s="10"/>
      <c r="T152" s="9">
        <f t="shared" si="46"/>
        <v>0</v>
      </c>
      <c r="U152" s="11"/>
      <c r="V152" s="9">
        <f t="shared" si="47"/>
        <v>0</v>
      </c>
      <c r="W152" s="11"/>
      <c r="X152" s="9">
        <f t="shared" si="48"/>
        <v>0</v>
      </c>
      <c r="Y152" s="10"/>
      <c r="Z152" s="9">
        <f t="shared" si="49"/>
        <v>0</v>
      </c>
      <c r="AA152" s="11"/>
      <c r="AB152" s="9">
        <f t="shared" si="50"/>
        <v>0</v>
      </c>
      <c r="AC152" s="11"/>
      <c r="AD152" s="9">
        <f t="shared" si="51"/>
        <v>0</v>
      </c>
      <c r="AE152" s="11"/>
      <c r="AF152" s="9">
        <f t="shared" si="52"/>
        <v>0</v>
      </c>
      <c r="AG152" s="11"/>
      <c r="AH152" s="9">
        <f t="shared" si="57"/>
        <v>0</v>
      </c>
      <c r="AI152" s="11"/>
      <c r="AJ152" s="9">
        <f t="shared" si="53"/>
        <v>0</v>
      </c>
      <c r="AK152" s="11"/>
      <c r="AL152" s="9">
        <f t="shared" si="54"/>
        <v>0</v>
      </c>
      <c r="AM152" s="10"/>
      <c r="AN152" s="12">
        <f t="shared" si="55"/>
        <v>0</v>
      </c>
      <c r="AO152" s="13">
        <f t="shared" si="56"/>
        <v>1373.9375999999997</v>
      </c>
    </row>
    <row r="153" spans="1:41" hidden="1" x14ac:dyDescent="0.25">
      <c r="A153" s="14" t="s">
        <v>136</v>
      </c>
      <c r="B153" s="15" t="s">
        <v>164</v>
      </c>
      <c r="C153" s="44" t="s">
        <v>29</v>
      </c>
      <c r="D153" s="56">
        <f t="shared" si="58"/>
        <v>11.909999999999998</v>
      </c>
      <c r="E153" s="70">
        <v>0</v>
      </c>
      <c r="F153" s="9">
        <f t="shared" si="39"/>
        <v>0</v>
      </c>
      <c r="G153" s="69">
        <v>0</v>
      </c>
      <c r="H153" s="9">
        <f t="shared" si="40"/>
        <v>0</v>
      </c>
      <c r="I153" s="10"/>
      <c r="J153" s="9">
        <f t="shared" si="41"/>
        <v>0</v>
      </c>
      <c r="K153" s="11"/>
      <c r="L153" s="9">
        <f t="shared" si="42"/>
        <v>0</v>
      </c>
      <c r="M153" s="10"/>
      <c r="N153" s="9">
        <f t="shared" si="43"/>
        <v>0</v>
      </c>
      <c r="O153" s="10"/>
      <c r="P153" s="9">
        <f t="shared" si="44"/>
        <v>0</v>
      </c>
      <c r="Q153" s="10"/>
      <c r="R153" s="9">
        <f t="shared" si="45"/>
        <v>0</v>
      </c>
      <c r="S153" s="10"/>
      <c r="T153" s="9">
        <f t="shared" si="46"/>
        <v>0</v>
      </c>
      <c r="U153" s="11"/>
      <c r="V153" s="9">
        <f t="shared" si="47"/>
        <v>0</v>
      </c>
      <c r="W153" s="11"/>
      <c r="X153" s="9">
        <f t="shared" si="48"/>
        <v>0</v>
      </c>
      <c r="Y153" s="10"/>
      <c r="Z153" s="9">
        <f t="shared" si="49"/>
        <v>0</v>
      </c>
      <c r="AA153" s="11"/>
      <c r="AB153" s="9">
        <f t="shared" si="50"/>
        <v>0</v>
      </c>
      <c r="AC153" s="11"/>
      <c r="AD153" s="9">
        <f t="shared" si="51"/>
        <v>0</v>
      </c>
      <c r="AE153" s="11"/>
      <c r="AF153" s="9">
        <f t="shared" si="52"/>
        <v>0</v>
      </c>
      <c r="AG153" s="11"/>
      <c r="AH153" s="9">
        <f t="shared" si="57"/>
        <v>0</v>
      </c>
      <c r="AI153" s="11"/>
      <c r="AJ153" s="9">
        <f t="shared" si="53"/>
        <v>0</v>
      </c>
      <c r="AK153" s="11"/>
      <c r="AL153" s="9">
        <f t="shared" si="54"/>
        <v>0</v>
      </c>
      <c r="AM153" s="10"/>
      <c r="AN153" s="12">
        <f t="shared" si="55"/>
        <v>0</v>
      </c>
      <c r="AO153" s="13">
        <f t="shared" si="56"/>
        <v>0</v>
      </c>
    </row>
    <row r="154" spans="1:41" hidden="1" x14ac:dyDescent="0.25">
      <c r="A154" s="14" t="s">
        <v>136</v>
      </c>
      <c r="B154" s="15" t="s">
        <v>165</v>
      </c>
      <c r="C154" s="44" t="s">
        <v>29</v>
      </c>
      <c r="D154" s="56">
        <f t="shared" si="58"/>
        <v>11.909999999999998</v>
      </c>
      <c r="E154" s="70">
        <v>0</v>
      </c>
      <c r="F154" s="9">
        <f t="shared" si="39"/>
        <v>0</v>
      </c>
      <c r="G154" s="69">
        <v>0</v>
      </c>
      <c r="H154" s="9">
        <f t="shared" si="40"/>
        <v>0</v>
      </c>
      <c r="I154" s="10"/>
      <c r="J154" s="9">
        <f t="shared" si="41"/>
        <v>0</v>
      </c>
      <c r="K154" s="11"/>
      <c r="L154" s="9">
        <f t="shared" si="42"/>
        <v>0</v>
      </c>
      <c r="M154" s="10"/>
      <c r="N154" s="9">
        <f t="shared" si="43"/>
        <v>0</v>
      </c>
      <c r="O154" s="10"/>
      <c r="P154" s="9">
        <f t="shared" si="44"/>
        <v>0</v>
      </c>
      <c r="Q154" s="10"/>
      <c r="R154" s="9">
        <f t="shared" si="45"/>
        <v>0</v>
      </c>
      <c r="S154" s="10"/>
      <c r="T154" s="9">
        <f t="shared" si="46"/>
        <v>0</v>
      </c>
      <c r="U154" s="11"/>
      <c r="V154" s="9">
        <f t="shared" si="47"/>
        <v>0</v>
      </c>
      <c r="W154" s="11"/>
      <c r="X154" s="9">
        <f t="shared" si="48"/>
        <v>0</v>
      </c>
      <c r="Y154" s="10"/>
      <c r="Z154" s="9">
        <f t="shared" si="49"/>
        <v>0</v>
      </c>
      <c r="AA154" s="11"/>
      <c r="AB154" s="9">
        <f t="shared" si="50"/>
        <v>0</v>
      </c>
      <c r="AC154" s="11"/>
      <c r="AD154" s="9">
        <f t="shared" si="51"/>
        <v>0</v>
      </c>
      <c r="AE154" s="11"/>
      <c r="AF154" s="9">
        <f t="shared" si="52"/>
        <v>0</v>
      </c>
      <c r="AG154" s="11"/>
      <c r="AH154" s="9">
        <f t="shared" si="57"/>
        <v>0</v>
      </c>
      <c r="AI154" s="11"/>
      <c r="AJ154" s="9">
        <f t="shared" si="53"/>
        <v>0</v>
      </c>
      <c r="AK154" s="11"/>
      <c r="AL154" s="9">
        <f t="shared" si="54"/>
        <v>0</v>
      </c>
      <c r="AM154" s="10"/>
      <c r="AN154" s="12">
        <f t="shared" si="55"/>
        <v>0</v>
      </c>
      <c r="AO154" s="13">
        <f t="shared" si="56"/>
        <v>0</v>
      </c>
    </row>
    <row r="155" spans="1:41" hidden="1" x14ac:dyDescent="0.25">
      <c r="A155" s="14" t="s">
        <v>136</v>
      </c>
      <c r="B155" s="15" t="s">
        <v>166</v>
      </c>
      <c r="C155" s="44" t="s">
        <v>29</v>
      </c>
      <c r="D155" s="56">
        <v>8.6</v>
      </c>
      <c r="E155" s="70">
        <v>0</v>
      </c>
      <c r="F155" s="9">
        <f t="shared" si="39"/>
        <v>0</v>
      </c>
      <c r="G155" s="69">
        <v>0</v>
      </c>
      <c r="H155" s="9">
        <f t="shared" si="40"/>
        <v>0</v>
      </c>
      <c r="I155" s="10"/>
      <c r="J155" s="9">
        <f t="shared" si="41"/>
        <v>0</v>
      </c>
      <c r="K155" s="11"/>
      <c r="L155" s="9">
        <f t="shared" si="42"/>
        <v>0</v>
      </c>
      <c r="M155" s="10">
        <v>40</v>
      </c>
      <c r="N155" s="9">
        <f t="shared" si="43"/>
        <v>399.03999999999996</v>
      </c>
      <c r="O155" s="10"/>
      <c r="P155" s="9">
        <f t="shared" si="44"/>
        <v>0</v>
      </c>
      <c r="Q155" s="10"/>
      <c r="R155" s="9">
        <f t="shared" si="45"/>
        <v>0</v>
      </c>
      <c r="S155" s="10"/>
      <c r="T155" s="9">
        <f t="shared" si="46"/>
        <v>0</v>
      </c>
      <c r="U155" s="11"/>
      <c r="V155" s="9">
        <f t="shared" si="47"/>
        <v>0</v>
      </c>
      <c r="W155" s="11"/>
      <c r="X155" s="9">
        <f t="shared" si="48"/>
        <v>0</v>
      </c>
      <c r="Y155" s="10"/>
      <c r="Z155" s="9">
        <f t="shared" si="49"/>
        <v>0</v>
      </c>
      <c r="AA155" s="11"/>
      <c r="AB155" s="9">
        <f t="shared" si="50"/>
        <v>0</v>
      </c>
      <c r="AC155" s="11"/>
      <c r="AD155" s="9">
        <f t="shared" si="51"/>
        <v>0</v>
      </c>
      <c r="AE155" s="11"/>
      <c r="AF155" s="9">
        <f t="shared" si="52"/>
        <v>0</v>
      </c>
      <c r="AG155" s="11"/>
      <c r="AH155" s="9">
        <f t="shared" si="57"/>
        <v>0</v>
      </c>
      <c r="AI155" s="11"/>
      <c r="AJ155" s="9">
        <f t="shared" si="53"/>
        <v>0</v>
      </c>
      <c r="AK155" s="11"/>
      <c r="AL155" s="9">
        <f t="shared" si="54"/>
        <v>0</v>
      </c>
      <c r="AM155" s="10"/>
      <c r="AN155" s="12">
        <f t="shared" si="55"/>
        <v>0</v>
      </c>
      <c r="AO155" s="13">
        <f t="shared" si="56"/>
        <v>399.03999999999996</v>
      </c>
    </row>
    <row r="156" spans="1:41" hidden="1" x14ac:dyDescent="0.25">
      <c r="A156" s="14" t="s">
        <v>136</v>
      </c>
      <c r="B156" s="15" t="s">
        <v>167</v>
      </c>
      <c r="C156" s="44" t="s">
        <v>29</v>
      </c>
      <c r="D156" s="56">
        <f>194.28/12</f>
        <v>16.190000000000001</v>
      </c>
      <c r="E156" s="70">
        <v>0</v>
      </c>
      <c r="F156" s="9">
        <f t="shared" si="39"/>
        <v>0</v>
      </c>
      <c r="G156" s="69">
        <v>0</v>
      </c>
      <c r="H156" s="9">
        <f t="shared" si="40"/>
        <v>0</v>
      </c>
      <c r="I156" s="10"/>
      <c r="J156" s="9">
        <f t="shared" si="41"/>
        <v>0</v>
      </c>
      <c r="K156" s="11"/>
      <c r="L156" s="9">
        <f t="shared" si="42"/>
        <v>0</v>
      </c>
      <c r="M156" s="10"/>
      <c r="N156" s="9">
        <f t="shared" si="43"/>
        <v>0</v>
      </c>
      <c r="O156" s="10"/>
      <c r="P156" s="9">
        <f t="shared" si="44"/>
        <v>0</v>
      </c>
      <c r="Q156" s="10"/>
      <c r="R156" s="9">
        <f t="shared" si="45"/>
        <v>0</v>
      </c>
      <c r="S156" s="10"/>
      <c r="T156" s="9">
        <f t="shared" si="46"/>
        <v>0</v>
      </c>
      <c r="U156" s="11"/>
      <c r="V156" s="9">
        <f t="shared" si="47"/>
        <v>0</v>
      </c>
      <c r="W156" s="11"/>
      <c r="X156" s="9">
        <f t="shared" si="48"/>
        <v>0</v>
      </c>
      <c r="Y156" s="10"/>
      <c r="Z156" s="9">
        <f t="shared" si="49"/>
        <v>0</v>
      </c>
      <c r="AA156" s="11"/>
      <c r="AB156" s="9">
        <f t="shared" si="50"/>
        <v>0</v>
      </c>
      <c r="AC156" s="11"/>
      <c r="AD156" s="9">
        <f t="shared" si="51"/>
        <v>0</v>
      </c>
      <c r="AE156" s="11"/>
      <c r="AF156" s="9">
        <f t="shared" si="52"/>
        <v>0</v>
      </c>
      <c r="AG156" s="11"/>
      <c r="AH156" s="9">
        <f t="shared" si="57"/>
        <v>0</v>
      </c>
      <c r="AI156" s="11"/>
      <c r="AJ156" s="9">
        <f t="shared" si="53"/>
        <v>0</v>
      </c>
      <c r="AK156" s="11"/>
      <c r="AL156" s="9">
        <f t="shared" si="54"/>
        <v>0</v>
      </c>
      <c r="AM156" s="10"/>
      <c r="AN156" s="12">
        <f t="shared" si="55"/>
        <v>0</v>
      </c>
      <c r="AO156" s="13">
        <f t="shared" si="56"/>
        <v>0</v>
      </c>
    </row>
    <row r="157" spans="1:41" ht="14.25" hidden="1" customHeight="1" x14ac:dyDescent="0.25">
      <c r="A157" s="14" t="s">
        <v>136</v>
      </c>
      <c r="B157" s="15" t="s">
        <v>168</v>
      </c>
      <c r="C157" s="44" t="s">
        <v>29</v>
      </c>
      <c r="D157" s="56">
        <f t="shared" ref="D157:D159" si="59">194.28/12</f>
        <v>16.190000000000001</v>
      </c>
      <c r="E157" s="70">
        <v>0</v>
      </c>
      <c r="F157" s="9">
        <f t="shared" si="39"/>
        <v>0</v>
      </c>
      <c r="G157" s="69">
        <v>0</v>
      </c>
      <c r="H157" s="9">
        <f t="shared" si="40"/>
        <v>0</v>
      </c>
      <c r="I157" s="10"/>
      <c r="J157" s="9">
        <f t="shared" si="41"/>
        <v>0</v>
      </c>
      <c r="K157" s="11"/>
      <c r="L157" s="9">
        <f t="shared" si="42"/>
        <v>0</v>
      </c>
      <c r="M157" s="10"/>
      <c r="N157" s="9">
        <f t="shared" si="43"/>
        <v>0</v>
      </c>
      <c r="O157" s="10"/>
      <c r="P157" s="9">
        <f t="shared" si="44"/>
        <v>0</v>
      </c>
      <c r="Q157" s="10"/>
      <c r="R157" s="9">
        <f t="shared" si="45"/>
        <v>0</v>
      </c>
      <c r="S157" s="10"/>
      <c r="T157" s="9">
        <f t="shared" si="46"/>
        <v>0</v>
      </c>
      <c r="U157" s="11"/>
      <c r="V157" s="9">
        <f t="shared" si="47"/>
        <v>0</v>
      </c>
      <c r="W157" s="11"/>
      <c r="X157" s="9">
        <f t="shared" si="48"/>
        <v>0</v>
      </c>
      <c r="Y157" s="10"/>
      <c r="Z157" s="9">
        <f t="shared" si="49"/>
        <v>0</v>
      </c>
      <c r="AA157" s="11"/>
      <c r="AB157" s="9">
        <f t="shared" si="50"/>
        <v>0</v>
      </c>
      <c r="AC157" s="11"/>
      <c r="AD157" s="9">
        <f t="shared" si="51"/>
        <v>0</v>
      </c>
      <c r="AE157" s="11"/>
      <c r="AF157" s="9">
        <f t="shared" si="52"/>
        <v>0</v>
      </c>
      <c r="AG157" s="11"/>
      <c r="AH157" s="9">
        <f t="shared" si="57"/>
        <v>0</v>
      </c>
      <c r="AI157" s="11"/>
      <c r="AJ157" s="9">
        <f t="shared" si="53"/>
        <v>0</v>
      </c>
      <c r="AK157" s="11"/>
      <c r="AL157" s="9">
        <f t="shared" si="54"/>
        <v>0</v>
      </c>
      <c r="AM157" s="10"/>
      <c r="AN157" s="12">
        <f t="shared" si="55"/>
        <v>0</v>
      </c>
      <c r="AO157" s="13">
        <f t="shared" si="56"/>
        <v>0</v>
      </c>
    </row>
    <row r="158" spans="1:41" hidden="1" x14ac:dyDescent="0.25">
      <c r="A158" s="14" t="s">
        <v>136</v>
      </c>
      <c r="B158" s="15" t="s">
        <v>169</v>
      </c>
      <c r="C158" s="44" t="s">
        <v>29</v>
      </c>
      <c r="D158" s="56">
        <f t="shared" si="59"/>
        <v>16.190000000000001</v>
      </c>
      <c r="E158" s="70">
        <v>0</v>
      </c>
      <c r="F158" s="9">
        <f t="shared" si="39"/>
        <v>0</v>
      </c>
      <c r="G158" s="69">
        <v>0</v>
      </c>
      <c r="H158" s="9">
        <f t="shared" si="40"/>
        <v>0</v>
      </c>
      <c r="I158" s="10"/>
      <c r="J158" s="9">
        <f t="shared" si="41"/>
        <v>0</v>
      </c>
      <c r="K158" s="11"/>
      <c r="L158" s="9">
        <f t="shared" si="42"/>
        <v>0</v>
      </c>
      <c r="M158" s="10"/>
      <c r="N158" s="9">
        <f t="shared" si="43"/>
        <v>0</v>
      </c>
      <c r="O158" s="10"/>
      <c r="P158" s="9">
        <f t="shared" si="44"/>
        <v>0</v>
      </c>
      <c r="Q158" s="10"/>
      <c r="R158" s="9">
        <f t="shared" si="45"/>
        <v>0</v>
      </c>
      <c r="S158" s="10"/>
      <c r="T158" s="9">
        <f t="shared" si="46"/>
        <v>0</v>
      </c>
      <c r="U158" s="11"/>
      <c r="V158" s="9">
        <f t="shared" si="47"/>
        <v>0</v>
      </c>
      <c r="W158" s="11"/>
      <c r="X158" s="9">
        <f t="shared" si="48"/>
        <v>0</v>
      </c>
      <c r="Y158" s="10"/>
      <c r="Z158" s="9">
        <f t="shared" si="49"/>
        <v>0</v>
      </c>
      <c r="AA158" s="11"/>
      <c r="AB158" s="9">
        <f t="shared" si="50"/>
        <v>0</v>
      </c>
      <c r="AC158" s="11"/>
      <c r="AD158" s="9">
        <f t="shared" si="51"/>
        <v>0</v>
      </c>
      <c r="AE158" s="11"/>
      <c r="AF158" s="9">
        <f t="shared" si="52"/>
        <v>0</v>
      </c>
      <c r="AG158" s="11"/>
      <c r="AH158" s="9">
        <f t="shared" si="57"/>
        <v>0</v>
      </c>
      <c r="AI158" s="11"/>
      <c r="AJ158" s="9">
        <f t="shared" si="53"/>
        <v>0</v>
      </c>
      <c r="AK158" s="11"/>
      <c r="AL158" s="9">
        <f t="shared" si="54"/>
        <v>0</v>
      </c>
      <c r="AM158" s="10"/>
      <c r="AN158" s="12">
        <f t="shared" si="55"/>
        <v>0</v>
      </c>
      <c r="AO158" s="13">
        <f t="shared" si="56"/>
        <v>0</v>
      </c>
    </row>
    <row r="159" spans="1:41" hidden="1" x14ac:dyDescent="0.25">
      <c r="A159" s="14" t="s">
        <v>136</v>
      </c>
      <c r="B159" s="15" t="s">
        <v>170</v>
      </c>
      <c r="C159" s="44" t="s">
        <v>29</v>
      </c>
      <c r="D159" s="56">
        <f t="shared" si="59"/>
        <v>16.190000000000001</v>
      </c>
      <c r="E159" s="70">
        <v>0</v>
      </c>
      <c r="F159" s="9">
        <f t="shared" si="39"/>
        <v>0</v>
      </c>
      <c r="G159" s="69">
        <v>0</v>
      </c>
      <c r="H159" s="9">
        <f t="shared" si="40"/>
        <v>0</v>
      </c>
      <c r="I159" s="10"/>
      <c r="J159" s="9">
        <f t="shared" si="41"/>
        <v>0</v>
      </c>
      <c r="K159" s="11"/>
      <c r="L159" s="9">
        <f t="shared" si="42"/>
        <v>0</v>
      </c>
      <c r="M159" s="10"/>
      <c r="N159" s="9">
        <f t="shared" si="43"/>
        <v>0</v>
      </c>
      <c r="O159" s="10"/>
      <c r="P159" s="9">
        <f t="shared" si="44"/>
        <v>0</v>
      </c>
      <c r="Q159" s="10"/>
      <c r="R159" s="9">
        <f t="shared" si="45"/>
        <v>0</v>
      </c>
      <c r="S159" s="10"/>
      <c r="T159" s="9">
        <f t="shared" si="46"/>
        <v>0</v>
      </c>
      <c r="U159" s="11"/>
      <c r="V159" s="9">
        <f t="shared" si="47"/>
        <v>0</v>
      </c>
      <c r="W159" s="11"/>
      <c r="X159" s="9">
        <f t="shared" si="48"/>
        <v>0</v>
      </c>
      <c r="Y159" s="10"/>
      <c r="Z159" s="9">
        <f t="shared" si="49"/>
        <v>0</v>
      </c>
      <c r="AA159" s="11"/>
      <c r="AB159" s="9">
        <f t="shared" si="50"/>
        <v>0</v>
      </c>
      <c r="AC159" s="11"/>
      <c r="AD159" s="9">
        <f t="shared" si="51"/>
        <v>0</v>
      </c>
      <c r="AE159" s="11"/>
      <c r="AF159" s="9">
        <f t="shared" si="52"/>
        <v>0</v>
      </c>
      <c r="AG159" s="11"/>
      <c r="AH159" s="9">
        <f t="shared" si="57"/>
        <v>0</v>
      </c>
      <c r="AI159" s="11"/>
      <c r="AJ159" s="9">
        <f t="shared" si="53"/>
        <v>0</v>
      </c>
      <c r="AK159" s="11"/>
      <c r="AL159" s="9">
        <f t="shared" si="54"/>
        <v>0</v>
      </c>
      <c r="AM159" s="10"/>
      <c r="AN159" s="12">
        <f t="shared" si="55"/>
        <v>0</v>
      </c>
      <c r="AO159" s="13">
        <f t="shared" si="56"/>
        <v>0</v>
      </c>
    </row>
    <row r="160" spans="1:41" hidden="1" x14ac:dyDescent="0.25">
      <c r="A160" s="14" t="s">
        <v>136</v>
      </c>
      <c r="B160" s="15" t="s">
        <v>171</v>
      </c>
      <c r="C160" s="44" t="s">
        <v>29</v>
      </c>
      <c r="D160" s="56">
        <f>119.28/12</f>
        <v>9.94</v>
      </c>
      <c r="E160" s="70">
        <v>0</v>
      </c>
      <c r="F160" s="9">
        <f t="shared" si="39"/>
        <v>0</v>
      </c>
      <c r="G160" s="69">
        <v>0</v>
      </c>
      <c r="H160" s="9">
        <f t="shared" si="40"/>
        <v>0</v>
      </c>
      <c r="I160" s="10"/>
      <c r="J160" s="9">
        <f t="shared" si="41"/>
        <v>0</v>
      </c>
      <c r="K160" s="11"/>
      <c r="L160" s="9">
        <f t="shared" si="42"/>
        <v>0</v>
      </c>
      <c r="M160" s="10"/>
      <c r="N160" s="9">
        <f t="shared" si="43"/>
        <v>0</v>
      </c>
      <c r="O160" s="10"/>
      <c r="P160" s="9">
        <f t="shared" si="44"/>
        <v>0</v>
      </c>
      <c r="Q160" s="10"/>
      <c r="R160" s="9">
        <f t="shared" si="45"/>
        <v>0</v>
      </c>
      <c r="S160" s="10"/>
      <c r="T160" s="9">
        <f t="shared" si="46"/>
        <v>0</v>
      </c>
      <c r="U160" s="11"/>
      <c r="V160" s="9">
        <f t="shared" si="47"/>
        <v>0</v>
      </c>
      <c r="W160" s="11"/>
      <c r="X160" s="9">
        <f t="shared" si="48"/>
        <v>0</v>
      </c>
      <c r="Y160" s="10"/>
      <c r="Z160" s="9">
        <f t="shared" si="49"/>
        <v>0</v>
      </c>
      <c r="AA160" s="11"/>
      <c r="AB160" s="9">
        <f t="shared" si="50"/>
        <v>0</v>
      </c>
      <c r="AC160" s="11"/>
      <c r="AD160" s="9">
        <f t="shared" si="51"/>
        <v>0</v>
      </c>
      <c r="AE160" s="11"/>
      <c r="AF160" s="9">
        <f t="shared" si="52"/>
        <v>0</v>
      </c>
      <c r="AG160" s="11"/>
      <c r="AH160" s="9">
        <f t="shared" si="57"/>
        <v>0</v>
      </c>
      <c r="AI160" s="11"/>
      <c r="AJ160" s="9">
        <f t="shared" si="53"/>
        <v>0</v>
      </c>
      <c r="AK160" s="11"/>
      <c r="AL160" s="9">
        <f t="shared" si="54"/>
        <v>0</v>
      </c>
      <c r="AM160" s="10"/>
      <c r="AN160" s="12">
        <f t="shared" si="55"/>
        <v>0</v>
      </c>
      <c r="AO160" s="13">
        <f t="shared" si="56"/>
        <v>0</v>
      </c>
    </row>
    <row r="161" spans="1:41" hidden="1" x14ac:dyDescent="0.25">
      <c r="A161" s="14" t="s">
        <v>136</v>
      </c>
      <c r="B161" s="15" t="s">
        <v>172</v>
      </c>
      <c r="C161" s="44" t="s">
        <v>29</v>
      </c>
      <c r="D161" s="56">
        <f t="shared" ref="D161:D163" si="60">119.28/12</f>
        <v>9.94</v>
      </c>
      <c r="E161" s="70">
        <v>0</v>
      </c>
      <c r="F161" s="9">
        <f t="shared" si="39"/>
        <v>0</v>
      </c>
      <c r="G161" s="69">
        <v>0</v>
      </c>
      <c r="H161" s="9">
        <f t="shared" si="40"/>
        <v>0</v>
      </c>
      <c r="I161" s="10"/>
      <c r="J161" s="9">
        <f t="shared" si="41"/>
        <v>0</v>
      </c>
      <c r="K161" s="11"/>
      <c r="L161" s="9">
        <f t="shared" si="42"/>
        <v>0</v>
      </c>
      <c r="M161" s="10"/>
      <c r="N161" s="9">
        <f t="shared" si="43"/>
        <v>0</v>
      </c>
      <c r="O161" s="10"/>
      <c r="P161" s="9">
        <f t="shared" si="44"/>
        <v>0</v>
      </c>
      <c r="Q161" s="10"/>
      <c r="R161" s="9">
        <f t="shared" si="45"/>
        <v>0</v>
      </c>
      <c r="S161" s="10"/>
      <c r="T161" s="9">
        <f t="shared" si="46"/>
        <v>0</v>
      </c>
      <c r="U161" s="11"/>
      <c r="V161" s="9">
        <f t="shared" si="47"/>
        <v>0</v>
      </c>
      <c r="W161" s="11"/>
      <c r="X161" s="9">
        <f t="shared" si="48"/>
        <v>0</v>
      </c>
      <c r="Y161" s="10"/>
      <c r="Z161" s="9">
        <f t="shared" si="49"/>
        <v>0</v>
      </c>
      <c r="AA161" s="11"/>
      <c r="AB161" s="9">
        <f t="shared" si="50"/>
        <v>0</v>
      </c>
      <c r="AC161" s="11"/>
      <c r="AD161" s="9">
        <f t="shared" si="51"/>
        <v>0</v>
      </c>
      <c r="AE161" s="11"/>
      <c r="AF161" s="9">
        <f t="shared" si="52"/>
        <v>0</v>
      </c>
      <c r="AG161" s="11"/>
      <c r="AH161" s="9">
        <f t="shared" si="57"/>
        <v>0</v>
      </c>
      <c r="AI161" s="11"/>
      <c r="AJ161" s="9">
        <f t="shared" si="53"/>
        <v>0</v>
      </c>
      <c r="AK161" s="11"/>
      <c r="AL161" s="9">
        <f t="shared" si="54"/>
        <v>0</v>
      </c>
      <c r="AM161" s="10"/>
      <c r="AN161" s="12">
        <f t="shared" si="55"/>
        <v>0</v>
      </c>
      <c r="AO161" s="13">
        <f t="shared" si="56"/>
        <v>0</v>
      </c>
    </row>
    <row r="162" spans="1:41" hidden="1" x14ac:dyDescent="0.25">
      <c r="A162" s="14" t="s">
        <v>136</v>
      </c>
      <c r="B162" s="15" t="s">
        <v>173</v>
      </c>
      <c r="C162" s="44" t="s">
        <v>29</v>
      </c>
      <c r="D162" s="56">
        <f t="shared" si="60"/>
        <v>9.94</v>
      </c>
      <c r="E162" s="70">
        <v>0</v>
      </c>
      <c r="F162" s="9">
        <f t="shared" si="39"/>
        <v>0</v>
      </c>
      <c r="G162" s="69">
        <v>0</v>
      </c>
      <c r="H162" s="9">
        <f t="shared" si="40"/>
        <v>0</v>
      </c>
      <c r="I162" s="10"/>
      <c r="J162" s="9">
        <f t="shared" si="41"/>
        <v>0</v>
      </c>
      <c r="K162" s="11"/>
      <c r="L162" s="9">
        <f t="shared" si="42"/>
        <v>0</v>
      </c>
      <c r="M162" s="10">
        <f>3*12</f>
        <v>36</v>
      </c>
      <c r="N162" s="9">
        <f t="shared" si="43"/>
        <v>415.09439999999995</v>
      </c>
      <c r="O162" s="10"/>
      <c r="P162" s="9">
        <f t="shared" si="44"/>
        <v>0</v>
      </c>
      <c r="Q162" s="10"/>
      <c r="R162" s="9">
        <f t="shared" si="45"/>
        <v>0</v>
      </c>
      <c r="S162" s="10"/>
      <c r="T162" s="9">
        <f t="shared" si="46"/>
        <v>0</v>
      </c>
      <c r="U162" s="11"/>
      <c r="V162" s="9">
        <f t="shared" si="47"/>
        <v>0</v>
      </c>
      <c r="W162" s="11"/>
      <c r="X162" s="9">
        <f t="shared" si="48"/>
        <v>0</v>
      </c>
      <c r="Y162" s="10"/>
      <c r="Z162" s="9">
        <f t="shared" si="49"/>
        <v>0</v>
      </c>
      <c r="AA162" s="11"/>
      <c r="AB162" s="9">
        <f t="shared" si="50"/>
        <v>0</v>
      </c>
      <c r="AC162" s="11"/>
      <c r="AD162" s="9">
        <f t="shared" si="51"/>
        <v>0</v>
      </c>
      <c r="AE162" s="11"/>
      <c r="AF162" s="9">
        <f t="shared" si="52"/>
        <v>0</v>
      </c>
      <c r="AG162" s="11"/>
      <c r="AH162" s="9">
        <f t="shared" si="57"/>
        <v>0</v>
      </c>
      <c r="AI162" s="11"/>
      <c r="AJ162" s="9">
        <f t="shared" si="53"/>
        <v>0</v>
      </c>
      <c r="AK162" s="11"/>
      <c r="AL162" s="9">
        <f t="shared" si="54"/>
        <v>0</v>
      </c>
      <c r="AM162" s="10"/>
      <c r="AN162" s="12">
        <f t="shared" si="55"/>
        <v>0</v>
      </c>
      <c r="AO162" s="13">
        <f t="shared" si="56"/>
        <v>415.09439999999995</v>
      </c>
    </row>
    <row r="163" spans="1:41" hidden="1" x14ac:dyDescent="0.25">
      <c r="A163" s="14" t="s">
        <v>136</v>
      </c>
      <c r="B163" s="15" t="s">
        <v>174</v>
      </c>
      <c r="C163" s="44" t="s">
        <v>29</v>
      </c>
      <c r="D163" s="56">
        <f t="shared" si="60"/>
        <v>9.94</v>
      </c>
      <c r="E163" s="70">
        <v>0</v>
      </c>
      <c r="F163" s="9">
        <f t="shared" si="39"/>
        <v>0</v>
      </c>
      <c r="G163" s="69">
        <v>0</v>
      </c>
      <c r="H163" s="9">
        <f t="shared" si="40"/>
        <v>0</v>
      </c>
      <c r="I163" s="10"/>
      <c r="J163" s="9">
        <f t="shared" si="41"/>
        <v>0</v>
      </c>
      <c r="K163" s="11"/>
      <c r="L163" s="9">
        <f t="shared" si="42"/>
        <v>0</v>
      </c>
      <c r="M163" s="10"/>
      <c r="N163" s="9">
        <f t="shared" si="43"/>
        <v>0</v>
      </c>
      <c r="O163" s="10"/>
      <c r="P163" s="9">
        <f t="shared" si="44"/>
        <v>0</v>
      </c>
      <c r="Q163" s="10"/>
      <c r="R163" s="9">
        <f t="shared" si="45"/>
        <v>0</v>
      </c>
      <c r="S163" s="10"/>
      <c r="T163" s="9">
        <f t="shared" si="46"/>
        <v>0</v>
      </c>
      <c r="U163" s="11"/>
      <c r="V163" s="9">
        <f t="shared" si="47"/>
        <v>0</v>
      </c>
      <c r="W163" s="11"/>
      <c r="X163" s="9">
        <f t="shared" si="48"/>
        <v>0</v>
      </c>
      <c r="Y163" s="10"/>
      <c r="Z163" s="9">
        <f t="shared" si="49"/>
        <v>0</v>
      </c>
      <c r="AA163" s="11"/>
      <c r="AB163" s="9">
        <f t="shared" si="50"/>
        <v>0</v>
      </c>
      <c r="AC163" s="11"/>
      <c r="AD163" s="9">
        <f t="shared" si="51"/>
        <v>0</v>
      </c>
      <c r="AE163" s="11"/>
      <c r="AF163" s="9">
        <f t="shared" si="52"/>
        <v>0</v>
      </c>
      <c r="AG163" s="11"/>
      <c r="AH163" s="9">
        <f t="shared" si="57"/>
        <v>0</v>
      </c>
      <c r="AI163" s="11"/>
      <c r="AJ163" s="9">
        <f t="shared" si="53"/>
        <v>0</v>
      </c>
      <c r="AK163" s="11"/>
      <c r="AL163" s="9">
        <f t="shared" si="54"/>
        <v>0</v>
      </c>
      <c r="AM163" s="10"/>
      <c r="AN163" s="12">
        <f t="shared" si="55"/>
        <v>0</v>
      </c>
      <c r="AO163" s="13">
        <f t="shared" si="56"/>
        <v>0</v>
      </c>
    </row>
    <row r="164" spans="1:41" hidden="1" x14ac:dyDescent="0.25">
      <c r="A164" s="14" t="s">
        <v>136</v>
      </c>
      <c r="B164" s="15" t="s">
        <v>175</v>
      </c>
      <c r="C164" s="44" t="s">
        <v>29</v>
      </c>
      <c r="D164" s="56">
        <f>191.52/12</f>
        <v>15.96</v>
      </c>
      <c r="E164" s="70">
        <v>0</v>
      </c>
      <c r="F164" s="9">
        <f t="shared" si="39"/>
        <v>0</v>
      </c>
      <c r="G164" s="69">
        <v>0</v>
      </c>
      <c r="H164" s="9">
        <f t="shared" si="40"/>
        <v>0</v>
      </c>
      <c r="I164" s="10"/>
      <c r="J164" s="9">
        <f t="shared" si="41"/>
        <v>0</v>
      </c>
      <c r="K164" s="11"/>
      <c r="L164" s="9">
        <f t="shared" si="42"/>
        <v>0</v>
      </c>
      <c r="M164" s="10"/>
      <c r="N164" s="9">
        <f t="shared" si="43"/>
        <v>0</v>
      </c>
      <c r="O164" s="10"/>
      <c r="P164" s="9">
        <f t="shared" si="44"/>
        <v>0</v>
      </c>
      <c r="Q164" s="10"/>
      <c r="R164" s="9">
        <f t="shared" si="45"/>
        <v>0</v>
      </c>
      <c r="S164" s="10"/>
      <c r="T164" s="9">
        <f t="shared" si="46"/>
        <v>0</v>
      </c>
      <c r="U164" s="11"/>
      <c r="V164" s="9">
        <f t="shared" si="47"/>
        <v>0</v>
      </c>
      <c r="W164" s="11"/>
      <c r="X164" s="9">
        <f t="shared" si="48"/>
        <v>0</v>
      </c>
      <c r="Y164" s="10"/>
      <c r="Z164" s="9">
        <f t="shared" si="49"/>
        <v>0</v>
      </c>
      <c r="AA164" s="11"/>
      <c r="AB164" s="9">
        <f t="shared" si="50"/>
        <v>0</v>
      </c>
      <c r="AC164" s="11"/>
      <c r="AD164" s="9">
        <f t="shared" si="51"/>
        <v>0</v>
      </c>
      <c r="AE164" s="11"/>
      <c r="AF164" s="9">
        <f t="shared" si="52"/>
        <v>0</v>
      </c>
      <c r="AG164" s="11"/>
      <c r="AH164" s="9">
        <f t="shared" si="57"/>
        <v>0</v>
      </c>
      <c r="AI164" s="11"/>
      <c r="AJ164" s="9">
        <f t="shared" si="53"/>
        <v>0</v>
      </c>
      <c r="AK164" s="11"/>
      <c r="AL164" s="9">
        <f t="shared" si="54"/>
        <v>0</v>
      </c>
      <c r="AM164" s="10"/>
      <c r="AN164" s="12">
        <f t="shared" si="55"/>
        <v>0</v>
      </c>
      <c r="AO164" s="13">
        <f t="shared" si="56"/>
        <v>0</v>
      </c>
    </row>
    <row r="165" spans="1:41" hidden="1" x14ac:dyDescent="0.25">
      <c r="A165" s="14" t="s">
        <v>136</v>
      </c>
      <c r="B165" s="15" t="s">
        <v>176</v>
      </c>
      <c r="C165" s="44" t="s">
        <v>29</v>
      </c>
      <c r="D165" s="56">
        <f>149.52/12</f>
        <v>12.46</v>
      </c>
      <c r="E165" s="70">
        <v>0</v>
      </c>
      <c r="F165" s="9">
        <f t="shared" si="39"/>
        <v>0</v>
      </c>
      <c r="G165" s="69">
        <v>0</v>
      </c>
      <c r="H165" s="9">
        <f t="shared" si="40"/>
        <v>0</v>
      </c>
      <c r="I165" s="10"/>
      <c r="J165" s="9">
        <f t="shared" si="41"/>
        <v>0</v>
      </c>
      <c r="K165" s="11"/>
      <c r="L165" s="9">
        <f t="shared" si="42"/>
        <v>0</v>
      </c>
      <c r="M165" s="11"/>
      <c r="N165" s="9">
        <f t="shared" si="43"/>
        <v>0</v>
      </c>
      <c r="O165" s="10"/>
      <c r="P165" s="9">
        <f t="shared" si="44"/>
        <v>0</v>
      </c>
      <c r="Q165" s="10"/>
      <c r="R165" s="9">
        <f t="shared" si="45"/>
        <v>0</v>
      </c>
      <c r="S165" s="10"/>
      <c r="T165" s="9">
        <f t="shared" si="46"/>
        <v>0</v>
      </c>
      <c r="U165" s="11"/>
      <c r="V165" s="9">
        <f t="shared" si="47"/>
        <v>0</v>
      </c>
      <c r="W165" s="11"/>
      <c r="X165" s="9">
        <f t="shared" si="48"/>
        <v>0</v>
      </c>
      <c r="Y165" s="10"/>
      <c r="Z165" s="9">
        <f t="shared" si="49"/>
        <v>0</v>
      </c>
      <c r="AA165" s="11"/>
      <c r="AB165" s="9">
        <f t="shared" si="50"/>
        <v>0</v>
      </c>
      <c r="AC165" s="11"/>
      <c r="AD165" s="9">
        <f t="shared" si="51"/>
        <v>0</v>
      </c>
      <c r="AE165" s="11"/>
      <c r="AF165" s="9">
        <f t="shared" si="52"/>
        <v>0</v>
      </c>
      <c r="AG165" s="11"/>
      <c r="AH165" s="9">
        <f t="shared" si="57"/>
        <v>0</v>
      </c>
      <c r="AI165" s="11"/>
      <c r="AJ165" s="9">
        <f t="shared" si="53"/>
        <v>0</v>
      </c>
      <c r="AK165" s="11"/>
      <c r="AL165" s="9">
        <f t="shared" si="54"/>
        <v>0</v>
      </c>
      <c r="AM165" s="10"/>
      <c r="AN165" s="12">
        <f t="shared" si="55"/>
        <v>0</v>
      </c>
      <c r="AO165" s="13">
        <f t="shared" si="56"/>
        <v>0</v>
      </c>
    </row>
    <row r="166" spans="1:41" hidden="1" x14ac:dyDescent="0.25">
      <c r="A166" s="14" t="s">
        <v>136</v>
      </c>
      <c r="B166" s="15" t="s">
        <v>177</v>
      </c>
      <c r="C166" s="44" t="s">
        <v>29</v>
      </c>
      <c r="D166" s="56">
        <f t="shared" ref="D166:D167" si="61">149.52/12</f>
        <v>12.46</v>
      </c>
      <c r="E166" s="70">
        <v>0</v>
      </c>
      <c r="F166" s="9">
        <f t="shared" si="39"/>
        <v>0</v>
      </c>
      <c r="G166" s="69">
        <v>0</v>
      </c>
      <c r="H166" s="9">
        <f t="shared" si="40"/>
        <v>0</v>
      </c>
      <c r="I166" s="10"/>
      <c r="J166" s="9">
        <f t="shared" si="41"/>
        <v>0</v>
      </c>
      <c r="K166" s="11"/>
      <c r="L166" s="9">
        <f t="shared" si="42"/>
        <v>0</v>
      </c>
      <c r="M166" s="71"/>
      <c r="N166" s="9">
        <f t="shared" si="43"/>
        <v>0</v>
      </c>
      <c r="O166" s="10"/>
      <c r="P166" s="9">
        <f t="shared" si="44"/>
        <v>0</v>
      </c>
      <c r="Q166" s="10"/>
      <c r="R166" s="9">
        <f t="shared" si="45"/>
        <v>0</v>
      </c>
      <c r="S166" s="10"/>
      <c r="T166" s="9">
        <f t="shared" si="46"/>
        <v>0</v>
      </c>
      <c r="U166" s="11"/>
      <c r="V166" s="9">
        <f t="shared" si="47"/>
        <v>0</v>
      </c>
      <c r="W166" s="11"/>
      <c r="X166" s="9">
        <f t="shared" si="48"/>
        <v>0</v>
      </c>
      <c r="Y166" s="10"/>
      <c r="Z166" s="9">
        <f t="shared" si="49"/>
        <v>0</v>
      </c>
      <c r="AA166" s="11"/>
      <c r="AB166" s="9">
        <f t="shared" si="50"/>
        <v>0</v>
      </c>
      <c r="AC166" s="11"/>
      <c r="AD166" s="9">
        <f t="shared" si="51"/>
        <v>0</v>
      </c>
      <c r="AE166" s="11"/>
      <c r="AF166" s="9">
        <f t="shared" si="52"/>
        <v>0</v>
      </c>
      <c r="AG166" s="11"/>
      <c r="AH166" s="9">
        <f t="shared" si="57"/>
        <v>0</v>
      </c>
      <c r="AI166" s="11"/>
      <c r="AJ166" s="9">
        <f t="shared" si="53"/>
        <v>0</v>
      </c>
      <c r="AK166" s="11"/>
      <c r="AL166" s="9">
        <f t="shared" si="54"/>
        <v>0</v>
      </c>
      <c r="AM166" s="10"/>
      <c r="AN166" s="12">
        <f t="shared" si="55"/>
        <v>0</v>
      </c>
      <c r="AO166" s="13">
        <f t="shared" si="56"/>
        <v>0</v>
      </c>
    </row>
    <row r="167" spans="1:41" hidden="1" x14ac:dyDescent="0.25">
      <c r="A167" s="14" t="s">
        <v>136</v>
      </c>
      <c r="B167" s="15" t="s">
        <v>178</v>
      </c>
      <c r="C167" s="44" t="s">
        <v>29</v>
      </c>
      <c r="D167" s="56">
        <f t="shared" si="61"/>
        <v>12.46</v>
      </c>
      <c r="E167" s="70">
        <v>0</v>
      </c>
      <c r="F167" s="9">
        <f t="shared" si="39"/>
        <v>0</v>
      </c>
      <c r="G167" s="69">
        <v>0</v>
      </c>
      <c r="H167" s="9">
        <f t="shared" si="40"/>
        <v>0</v>
      </c>
      <c r="I167" s="10"/>
      <c r="J167" s="9">
        <f t="shared" si="41"/>
        <v>0</v>
      </c>
      <c r="K167" s="11"/>
      <c r="L167" s="9">
        <f t="shared" si="42"/>
        <v>0</v>
      </c>
      <c r="M167" s="11"/>
      <c r="N167" s="9">
        <f t="shared" si="43"/>
        <v>0</v>
      </c>
      <c r="O167" s="10"/>
      <c r="P167" s="9">
        <f t="shared" si="44"/>
        <v>0</v>
      </c>
      <c r="Q167" s="10"/>
      <c r="R167" s="9">
        <f t="shared" si="45"/>
        <v>0</v>
      </c>
      <c r="S167" s="10"/>
      <c r="T167" s="9">
        <f t="shared" si="46"/>
        <v>0</v>
      </c>
      <c r="U167" s="11"/>
      <c r="V167" s="9">
        <f t="shared" si="47"/>
        <v>0</v>
      </c>
      <c r="W167" s="11"/>
      <c r="X167" s="9">
        <f t="shared" si="48"/>
        <v>0</v>
      </c>
      <c r="Y167" s="10"/>
      <c r="Z167" s="9">
        <f t="shared" si="49"/>
        <v>0</v>
      </c>
      <c r="AA167" s="11"/>
      <c r="AB167" s="9">
        <f t="shared" si="50"/>
        <v>0</v>
      </c>
      <c r="AC167" s="11"/>
      <c r="AD167" s="9">
        <f t="shared" si="51"/>
        <v>0</v>
      </c>
      <c r="AE167" s="11"/>
      <c r="AF167" s="9">
        <f t="shared" si="52"/>
        <v>0</v>
      </c>
      <c r="AG167" s="11"/>
      <c r="AH167" s="9">
        <f t="shared" si="57"/>
        <v>0</v>
      </c>
      <c r="AI167" s="11"/>
      <c r="AJ167" s="9">
        <f t="shared" si="53"/>
        <v>0</v>
      </c>
      <c r="AK167" s="11"/>
      <c r="AL167" s="9">
        <f t="shared" si="54"/>
        <v>0</v>
      </c>
      <c r="AM167" s="10"/>
      <c r="AN167" s="12">
        <f t="shared" si="55"/>
        <v>0</v>
      </c>
      <c r="AO167" s="13">
        <f t="shared" si="56"/>
        <v>0</v>
      </c>
    </row>
    <row r="168" spans="1:41" hidden="1" x14ac:dyDescent="0.25">
      <c r="A168" s="14" t="s">
        <v>136</v>
      </c>
      <c r="B168" s="15" t="s">
        <v>179</v>
      </c>
      <c r="C168" s="44" t="s">
        <v>29</v>
      </c>
      <c r="D168" s="56">
        <f>179.28/12</f>
        <v>14.94</v>
      </c>
      <c r="E168" s="70">
        <v>0</v>
      </c>
      <c r="F168" s="9">
        <f t="shared" si="39"/>
        <v>0</v>
      </c>
      <c r="G168" s="69">
        <v>0</v>
      </c>
      <c r="H168" s="9">
        <f t="shared" si="40"/>
        <v>0</v>
      </c>
      <c r="I168" s="10"/>
      <c r="J168" s="9">
        <f t="shared" si="41"/>
        <v>0</v>
      </c>
      <c r="K168" s="11"/>
      <c r="L168" s="9">
        <f t="shared" si="42"/>
        <v>0</v>
      </c>
      <c r="M168" s="11"/>
      <c r="N168" s="9">
        <f t="shared" si="43"/>
        <v>0</v>
      </c>
      <c r="O168" s="10"/>
      <c r="P168" s="9">
        <f t="shared" si="44"/>
        <v>0</v>
      </c>
      <c r="Q168" s="10"/>
      <c r="R168" s="9">
        <f t="shared" si="45"/>
        <v>0</v>
      </c>
      <c r="S168" s="10"/>
      <c r="T168" s="9">
        <f t="shared" si="46"/>
        <v>0</v>
      </c>
      <c r="U168" s="11"/>
      <c r="V168" s="9">
        <f t="shared" si="47"/>
        <v>0</v>
      </c>
      <c r="W168" s="11"/>
      <c r="X168" s="9">
        <f t="shared" si="48"/>
        <v>0</v>
      </c>
      <c r="Y168" s="10"/>
      <c r="Z168" s="9">
        <f t="shared" si="49"/>
        <v>0</v>
      </c>
      <c r="AA168" s="11"/>
      <c r="AB168" s="9">
        <f t="shared" si="50"/>
        <v>0</v>
      </c>
      <c r="AC168" s="11"/>
      <c r="AD168" s="9">
        <f t="shared" si="51"/>
        <v>0</v>
      </c>
      <c r="AE168" s="11"/>
      <c r="AF168" s="9">
        <f t="shared" si="52"/>
        <v>0</v>
      </c>
      <c r="AG168" s="11"/>
      <c r="AH168" s="9">
        <f t="shared" si="57"/>
        <v>0</v>
      </c>
      <c r="AI168" s="11"/>
      <c r="AJ168" s="9">
        <f t="shared" si="53"/>
        <v>0</v>
      </c>
      <c r="AK168" s="11"/>
      <c r="AL168" s="9">
        <f t="shared" si="54"/>
        <v>0</v>
      </c>
      <c r="AM168" s="10"/>
      <c r="AN168" s="12">
        <f t="shared" si="55"/>
        <v>0</v>
      </c>
      <c r="AO168" s="13">
        <f t="shared" si="56"/>
        <v>0</v>
      </c>
    </row>
    <row r="169" spans="1:41" hidden="1" x14ac:dyDescent="0.25">
      <c r="A169" s="14" t="s">
        <v>136</v>
      </c>
      <c r="B169" s="15" t="s">
        <v>180</v>
      </c>
      <c r="C169" s="44" t="s">
        <v>29</v>
      </c>
      <c r="D169" s="56">
        <f t="shared" ref="D169:D175" si="62">179.28/12</f>
        <v>14.94</v>
      </c>
      <c r="E169" s="70">
        <v>0</v>
      </c>
      <c r="F169" s="9">
        <f t="shared" si="39"/>
        <v>0</v>
      </c>
      <c r="G169" s="69">
        <v>0</v>
      </c>
      <c r="H169" s="9">
        <f t="shared" si="40"/>
        <v>0</v>
      </c>
      <c r="I169" s="10"/>
      <c r="J169" s="9">
        <f t="shared" si="41"/>
        <v>0</v>
      </c>
      <c r="K169" s="11"/>
      <c r="L169" s="9">
        <f t="shared" si="42"/>
        <v>0</v>
      </c>
      <c r="M169" s="71"/>
      <c r="N169" s="9">
        <f t="shared" si="43"/>
        <v>0</v>
      </c>
      <c r="O169" s="10"/>
      <c r="P169" s="9">
        <f t="shared" si="44"/>
        <v>0</v>
      </c>
      <c r="Q169" s="10"/>
      <c r="R169" s="9">
        <f t="shared" si="45"/>
        <v>0</v>
      </c>
      <c r="S169" s="10"/>
      <c r="T169" s="9">
        <f t="shared" si="46"/>
        <v>0</v>
      </c>
      <c r="U169" s="11"/>
      <c r="V169" s="9">
        <f t="shared" si="47"/>
        <v>0</v>
      </c>
      <c r="W169" s="11"/>
      <c r="X169" s="9">
        <f t="shared" si="48"/>
        <v>0</v>
      </c>
      <c r="Y169" s="10"/>
      <c r="Z169" s="9">
        <f t="shared" si="49"/>
        <v>0</v>
      </c>
      <c r="AA169" s="11"/>
      <c r="AB169" s="9">
        <f t="shared" si="50"/>
        <v>0</v>
      </c>
      <c r="AC169" s="11"/>
      <c r="AD169" s="9">
        <f t="shared" si="51"/>
        <v>0</v>
      </c>
      <c r="AE169" s="11"/>
      <c r="AF169" s="9">
        <f t="shared" si="52"/>
        <v>0</v>
      </c>
      <c r="AG169" s="11"/>
      <c r="AH169" s="9">
        <f t="shared" si="57"/>
        <v>0</v>
      </c>
      <c r="AI169" s="11"/>
      <c r="AJ169" s="9">
        <f t="shared" si="53"/>
        <v>0</v>
      </c>
      <c r="AK169" s="11"/>
      <c r="AL169" s="9">
        <f t="shared" si="54"/>
        <v>0</v>
      </c>
      <c r="AM169" s="10"/>
      <c r="AN169" s="12">
        <f t="shared" si="55"/>
        <v>0</v>
      </c>
      <c r="AO169" s="13">
        <f t="shared" si="56"/>
        <v>0</v>
      </c>
    </row>
    <row r="170" spans="1:41" hidden="1" x14ac:dyDescent="0.25">
      <c r="A170" s="14" t="s">
        <v>136</v>
      </c>
      <c r="B170" s="15" t="s">
        <v>181</v>
      </c>
      <c r="C170" s="44" t="s">
        <v>29</v>
      </c>
      <c r="D170" s="56">
        <f t="shared" si="62"/>
        <v>14.94</v>
      </c>
      <c r="E170" s="70">
        <v>0</v>
      </c>
      <c r="F170" s="9">
        <f t="shared" si="39"/>
        <v>0</v>
      </c>
      <c r="G170" s="69">
        <v>0</v>
      </c>
      <c r="H170" s="9">
        <f t="shared" si="40"/>
        <v>0</v>
      </c>
      <c r="I170" s="10"/>
      <c r="J170" s="9">
        <f t="shared" si="41"/>
        <v>0</v>
      </c>
      <c r="K170" s="11"/>
      <c r="L170" s="9">
        <f t="shared" si="42"/>
        <v>0</v>
      </c>
      <c r="M170" s="71"/>
      <c r="N170" s="9">
        <f t="shared" si="43"/>
        <v>0</v>
      </c>
      <c r="O170" s="10"/>
      <c r="P170" s="9">
        <f t="shared" si="44"/>
        <v>0</v>
      </c>
      <c r="Q170" s="10"/>
      <c r="R170" s="9">
        <f t="shared" si="45"/>
        <v>0</v>
      </c>
      <c r="S170" s="10"/>
      <c r="T170" s="9">
        <f t="shared" si="46"/>
        <v>0</v>
      </c>
      <c r="U170" s="11"/>
      <c r="V170" s="9">
        <f t="shared" si="47"/>
        <v>0</v>
      </c>
      <c r="W170" s="11"/>
      <c r="X170" s="9">
        <f t="shared" si="48"/>
        <v>0</v>
      </c>
      <c r="Y170" s="10"/>
      <c r="Z170" s="9">
        <f t="shared" si="49"/>
        <v>0</v>
      </c>
      <c r="AA170" s="11"/>
      <c r="AB170" s="9">
        <f t="shared" si="50"/>
        <v>0</v>
      </c>
      <c r="AC170" s="11"/>
      <c r="AD170" s="9">
        <f t="shared" si="51"/>
        <v>0</v>
      </c>
      <c r="AE170" s="11"/>
      <c r="AF170" s="9">
        <f t="shared" si="52"/>
        <v>0</v>
      </c>
      <c r="AG170" s="11"/>
      <c r="AH170" s="9">
        <f t="shared" si="57"/>
        <v>0</v>
      </c>
      <c r="AI170" s="11"/>
      <c r="AJ170" s="9">
        <f t="shared" si="53"/>
        <v>0</v>
      </c>
      <c r="AK170" s="11"/>
      <c r="AL170" s="9">
        <f t="shared" si="54"/>
        <v>0</v>
      </c>
      <c r="AM170" s="10"/>
      <c r="AN170" s="12">
        <f t="shared" si="55"/>
        <v>0</v>
      </c>
      <c r="AO170" s="13">
        <f t="shared" si="56"/>
        <v>0</v>
      </c>
    </row>
    <row r="171" spans="1:41" hidden="1" x14ac:dyDescent="0.25">
      <c r="A171" s="14" t="s">
        <v>136</v>
      </c>
      <c r="B171" s="15" t="s">
        <v>182</v>
      </c>
      <c r="C171" s="44" t="s">
        <v>29</v>
      </c>
      <c r="D171" s="56">
        <f t="shared" si="62"/>
        <v>14.94</v>
      </c>
      <c r="E171" s="70">
        <v>0</v>
      </c>
      <c r="F171" s="9">
        <f t="shared" si="39"/>
        <v>0</v>
      </c>
      <c r="G171" s="69">
        <v>0</v>
      </c>
      <c r="H171" s="9">
        <f t="shared" si="40"/>
        <v>0</v>
      </c>
      <c r="I171" s="10"/>
      <c r="J171" s="9">
        <f t="shared" si="41"/>
        <v>0</v>
      </c>
      <c r="K171" s="11"/>
      <c r="L171" s="9">
        <f t="shared" si="42"/>
        <v>0</v>
      </c>
      <c r="M171" s="10"/>
      <c r="N171" s="9">
        <f t="shared" si="43"/>
        <v>0</v>
      </c>
      <c r="O171" s="10"/>
      <c r="P171" s="9">
        <f t="shared" si="44"/>
        <v>0</v>
      </c>
      <c r="Q171" s="10"/>
      <c r="R171" s="9">
        <f t="shared" si="45"/>
        <v>0</v>
      </c>
      <c r="S171" s="10"/>
      <c r="T171" s="9">
        <f t="shared" si="46"/>
        <v>0</v>
      </c>
      <c r="U171" s="11"/>
      <c r="V171" s="9">
        <f t="shared" si="47"/>
        <v>0</v>
      </c>
      <c r="W171" s="11"/>
      <c r="X171" s="9">
        <f t="shared" si="48"/>
        <v>0</v>
      </c>
      <c r="Y171" s="10"/>
      <c r="Z171" s="9">
        <f t="shared" si="49"/>
        <v>0</v>
      </c>
      <c r="AA171" s="11"/>
      <c r="AB171" s="9">
        <f t="shared" si="50"/>
        <v>0</v>
      </c>
      <c r="AC171" s="11"/>
      <c r="AD171" s="9">
        <f t="shared" si="51"/>
        <v>0</v>
      </c>
      <c r="AE171" s="11"/>
      <c r="AF171" s="9">
        <f t="shared" si="52"/>
        <v>0</v>
      </c>
      <c r="AG171" s="11"/>
      <c r="AH171" s="9">
        <f t="shared" si="57"/>
        <v>0</v>
      </c>
      <c r="AI171" s="11"/>
      <c r="AJ171" s="9">
        <f t="shared" si="53"/>
        <v>0</v>
      </c>
      <c r="AK171" s="11"/>
      <c r="AL171" s="9">
        <f t="shared" si="54"/>
        <v>0</v>
      </c>
      <c r="AM171" s="10"/>
      <c r="AN171" s="12">
        <f t="shared" si="55"/>
        <v>0</v>
      </c>
      <c r="AO171" s="13">
        <f t="shared" si="56"/>
        <v>0</v>
      </c>
    </row>
    <row r="172" spans="1:41" hidden="1" x14ac:dyDescent="0.25">
      <c r="A172" s="14" t="s">
        <v>136</v>
      </c>
      <c r="B172" s="15" t="s">
        <v>183</v>
      </c>
      <c r="C172" s="44" t="s">
        <v>29</v>
      </c>
      <c r="D172" s="56">
        <f t="shared" si="62"/>
        <v>14.94</v>
      </c>
      <c r="E172" s="70">
        <v>0</v>
      </c>
      <c r="F172" s="9">
        <f t="shared" si="39"/>
        <v>0</v>
      </c>
      <c r="G172" s="69">
        <v>0</v>
      </c>
      <c r="H172" s="9">
        <f t="shared" si="40"/>
        <v>0</v>
      </c>
      <c r="I172" s="10"/>
      <c r="J172" s="9">
        <f t="shared" si="41"/>
        <v>0</v>
      </c>
      <c r="K172" s="11"/>
      <c r="L172" s="9">
        <f t="shared" si="42"/>
        <v>0</v>
      </c>
      <c r="M172" s="72"/>
      <c r="N172" s="9">
        <f t="shared" si="43"/>
        <v>0</v>
      </c>
      <c r="O172" s="10"/>
      <c r="P172" s="9">
        <f t="shared" si="44"/>
        <v>0</v>
      </c>
      <c r="Q172" s="10"/>
      <c r="R172" s="9">
        <f t="shared" si="45"/>
        <v>0</v>
      </c>
      <c r="S172" s="10"/>
      <c r="T172" s="9">
        <f t="shared" si="46"/>
        <v>0</v>
      </c>
      <c r="U172" s="11"/>
      <c r="V172" s="9">
        <f t="shared" si="47"/>
        <v>0</v>
      </c>
      <c r="W172" s="11"/>
      <c r="X172" s="9">
        <f t="shared" si="48"/>
        <v>0</v>
      </c>
      <c r="Y172" s="10"/>
      <c r="Z172" s="9">
        <f t="shared" si="49"/>
        <v>0</v>
      </c>
      <c r="AA172" s="11"/>
      <c r="AB172" s="9">
        <f t="shared" si="50"/>
        <v>0</v>
      </c>
      <c r="AC172" s="11"/>
      <c r="AD172" s="9">
        <f t="shared" si="51"/>
        <v>0</v>
      </c>
      <c r="AE172" s="11"/>
      <c r="AF172" s="9">
        <f t="shared" si="52"/>
        <v>0</v>
      </c>
      <c r="AG172" s="11"/>
      <c r="AH172" s="9">
        <f t="shared" si="57"/>
        <v>0</v>
      </c>
      <c r="AI172" s="11"/>
      <c r="AJ172" s="9">
        <f t="shared" si="53"/>
        <v>0</v>
      </c>
      <c r="AK172" s="11"/>
      <c r="AL172" s="9">
        <f t="shared" si="54"/>
        <v>0</v>
      </c>
      <c r="AM172" s="10"/>
      <c r="AN172" s="12">
        <f t="shared" si="55"/>
        <v>0</v>
      </c>
      <c r="AO172" s="13">
        <f t="shared" si="56"/>
        <v>0</v>
      </c>
    </row>
    <row r="173" spans="1:41" hidden="1" x14ac:dyDescent="0.25">
      <c r="A173" s="14" t="s">
        <v>136</v>
      </c>
      <c r="B173" s="15" t="s">
        <v>184</v>
      </c>
      <c r="C173" s="44" t="s">
        <v>29</v>
      </c>
      <c r="D173" s="56">
        <f t="shared" si="62"/>
        <v>14.94</v>
      </c>
      <c r="E173" s="70">
        <v>0</v>
      </c>
      <c r="F173" s="9">
        <f t="shared" si="39"/>
        <v>0</v>
      </c>
      <c r="G173" s="69">
        <v>0</v>
      </c>
      <c r="H173" s="9">
        <f t="shared" si="40"/>
        <v>0</v>
      </c>
      <c r="I173" s="10"/>
      <c r="J173" s="9">
        <f t="shared" si="41"/>
        <v>0</v>
      </c>
      <c r="K173" s="11"/>
      <c r="L173" s="9">
        <f t="shared" si="42"/>
        <v>0</v>
      </c>
      <c r="M173" s="10"/>
      <c r="N173" s="9">
        <f t="shared" si="43"/>
        <v>0</v>
      </c>
      <c r="O173" s="10"/>
      <c r="P173" s="9">
        <f t="shared" si="44"/>
        <v>0</v>
      </c>
      <c r="Q173" s="10"/>
      <c r="R173" s="9">
        <f t="shared" si="45"/>
        <v>0</v>
      </c>
      <c r="S173" s="10"/>
      <c r="T173" s="9">
        <f t="shared" si="46"/>
        <v>0</v>
      </c>
      <c r="U173" s="11"/>
      <c r="V173" s="9">
        <f t="shared" si="47"/>
        <v>0</v>
      </c>
      <c r="W173" s="11"/>
      <c r="X173" s="9">
        <f t="shared" si="48"/>
        <v>0</v>
      </c>
      <c r="Y173" s="10"/>
      <c r="Z173" s="9">
        <f t="shared" si="49"/>
        <v>0</v>
      </c>
      <c r="AA173" s="11"/>
      <c r="AB173" s="9">
        <f t="shared" si="50"/>
        <v>0</v>
      </c>
      <c r="AC173" s="11"/>
      <c r="AD173" s="9">
        <f t="shared" si="51"/>
        <v>0</v>
      </c>
      <c r="AE173" s="11"/>
      <c r="AF173" s="9">
        <f t="shared" si="52"/>
        <v>0</v>
      </c>
      <c r="AG173" s="11"/>
      <c r="AH173" s="9">
        <f t="shared" si="57"/>
        <v>0</v>
      </c>
      <c r="AI173" s="11"/>
      <c r="AJ173" s="9">
        <f t="shared" si="53"/>
        <v>0</v>
      </c>
      <c r="AK173" s="11"/>
      <c r="AL173" s="9">
        <f t="shared" si="54"/>
        <v>0</v>
      </c>
      <c r="AM173" s="10"/>
      <c r="AN173" s="12">
        <f t="shared" si="55"/>
        <v>0</v>
      </c>
      <c r="AO173" s="13">
        <f t="shared" si="56"/>
        <v>0</v>
      </c>
    </row>
    <row r="174" spans="1:41" hidden="1" x14ac:dyDescent="0.25">
      <c r="A174" s="14" t="s">
        <v>136</v>
      </c>
      <c r="B174" s="15" t="s">
        <v>185</v>
      </c>
      <c r="C174" s="44" t="s">
        <v>29</v>
      </c>
      <c r="D174" s="56">
        <f t="shared" si="62"/>
        <v>14.94</v>
      </c>
      <c r="E174" s="70">
        <v>0</v>
      </c>
      <c r="F174" s="9">
        <f t="shared" si="39"/>
        <v>0</v>
      </c>
      <c r="G174" s="69">
        <v>0</v>
      </c>
      <c r="H174" s="9">
        <f t="shared" si="40"/>
        <v>0</v>
      </c>
      <c r="I174" s="10"/>
      <c r="J174" s="9">
        <f t="shared" si="41"/>
        <v>0</v>
      </c>
      <c r="K174" s="11"/>
      <c r="L174" s="9">
        <f t="shared" si="42"/>
        <v>0</v>
      </c>
      <c r="M174" s="10"/>
      <c r="N174" s="9">
        <f t="shared" si="43"/>
        <v>0</v>
      </c>
      <c r="O174" s="10"/>
      <c r="P174" s="9">
        <f t="shared" si="44"/>
        <v>0</v>
      </c>
      <c r="Q174" s="10"/>
      <c r="R174" s="9">
        <f t="shared" si="45"/>
        <v>0</v>
      </c>
      <c r="S174" s="10"/>
      <c r="T174" s="9">
        <f t="shared" si="46"/>
        <v>0</v>
      </c>
      <c r="U174" s="11"/>
      <c r="V174" s="9">
        <f t="shared" si="47"/>
        <v>0</v>
      </c>
      <c r="W174" s="11"/>
      <c r="X174" s="9">
        <f t="shared" si="48"/>
        <v>0</v>
      </c>
      <c r="Y174" s="10"/>
      <c r="Z174" s="9">
        <f t="shared" si="49"/>
        <v>0</v>
      </c>
      <c r="AA174" s="11"/>
      <c r="AB174" s="9">
        <f t="shared" si="50"/>
        <v>0</v>
      </c>
      <c r="AC174" s="11"/>
      <c r="AD174" s="9">
        <f t="shared" si="51"/>
        <v>0</v>
      </c>
      <c r="AE174" s="11"/>
      <c r="AF174" s="9">
        <f t="shared" si="52"/>
        <v>0</v>
      </c>
      <c r="AG174" s="11"/>
      <c r="AH174" s="9">
        <f t="shared" si="57"/>
        <v>0</v>
      </c>
      <c r="AI174" s="11"/>
      <c r="AJ174" s="9">
        <f t="shared" si="53"/>
        <v>0</v>
      </c>
      <c r="AK174" s="11"/>
      <c r="AL174" s="9">
        <f t="shared" si="54"/>
        <v>0</v>
      </c>
      <c r="AM174" s="10"/>
      <c r="AN174" s="12">
        <f t="shared" si="55"/>
        <v>0</v>
      </c>
      <c r="AO174" s="13">
        <f t="shared" si="56"/>
        <v>0</v>
      </c>
    </row>
    <row r="175" spans="1:41" hidden="1" x14ac:dyDescent="0.25">
      <c r="A175" s="14" t="s">
        <v>136</v>
      </c>
      <c r="B175" s="15" t="s">
        <v>186</v>
      </c>
      <c r="C175" s="44" t="s">
        <v>29</v>
      </c>
      <c r="D175" s="56">
        <f t="shared" si="62"/>
        <v>14.94</v>
      </c>
      <c r="E175" s="70">
        <v>0</v>
      </c>
      <c r="F175" s="9">
        <f t="shared" si="39"/>
        <v>0</v>
      </c>
      <c r="G175" s="69">
        <v>0</v>
      </c>
      <c r="H175" s="9">
        <f t="shared" si="40"/>
        <v>0</v>
      </c>
      <c r="I175" s="10"/>
      <c r="J175" s="9">
        <f t="shared" si="41"/>
        <v>0</v>
      </c>
      <c r="K175" s="11"/>
      <c r="L175" s="9">
        <f t="shared" si="42"/>
        <v>0</v>
      </c>
      <c r="M175" s="11"/>
      <c r="N175" s="9">
        <f t="shared" si="43"/>
        <v>0</v>
      </c>
      <c r="O175" s="10"/>
      <c r="P175" s="9">
        <f t="shared" si="44"/>
        <v>0</v>
      </c>
      <c r="Q175" s="10"/>
      <c r="R175" s="9">
        <f t="shared" si="45"/>
        <v>0</v>
      </c>
      <c r="S175" s="10"/>
      <c r="T175" s="9">
        <f t="shared" si="46"/>
        <v>0</v>
      </c>
      <c r="U175" s="11"/>
      <c r="V175" s="9">
        <f t="shared" si="47"/>
        <v>0</v>
      </c>
      <c r="W175" s="11"/>
      <c r="X175" s="9">
        <f t="shared" si="48"/>
        <v>0</v>
      </c>
      <c r="Y175" s="10"/>
      <c r="Z175" s="9">
        <f t="shared" si="49"/>
        <v>0</v>
      </c>
      <c r="AA175" s="11"/>
      <c r="AB175" s="9">
        <f t="shared" si="50"/>
        <v>0</v>
      </c>
      <c r="AC175" s="11"/>
      <c r="AD175" s="9">
        <f t="shared" si="51"/>
        <v>0</v>
      </c>
      <c r="AE175" s="11"/>
      <c r="AF175" s="9">
        <f t="shared" si="52"/>
        <v>0</v>
      </c>
      <c r="AG175" s="11"/>
      <c r="AH175" s="9">
        <f t="shared" si="57"/>
        <v>0</v>
      </c>
      <c r="AI175" s="11"/>
      <c r="AJ175" s="9">
        <f t="shared" si="53"/>
        <v>0</v>
      </c>
      <c r="AK175" s="11"/>
      <c r="AL175" s="9">
        <f t="shared" si="54"/>
        <v>0</v>
      </c>
      <c r="AM175" s="10"/>
      <c r="AN175" s="12">
        <f t="shared" si="55"/>
        <v>0</v>
      </c>
      <c r="AO175" s="13">
        <f t="shared" si="56"/>
        <v>0</v>
      </c>
    </row>
    <row r="176" spans="1:41" hidden="1" x14ac:dyDescent="0.25">
      <c r="A176" s="14" t="s">
        <v>136</v>
      </c>
      <c r="B176" s="15" t="s">
        <v>187</v>
      </c>
      <c r="C176" s="44" t="s">
        <v>29</v>
      </c>
      <c r="D176" s="38">
        <f>123.24/12</f>
        <v>10.27</v>
      </c>
      <c r="E176" s="70">
        <v>0</v>
      </c>
      <c r="F176" s="9">
        <f t="shared" si="39"/>
        <v>0</v>
      </c>
      <c r="G176" s="69">
        <v>0</v>
      </c>
      <c r="H176" s="9">
        <f t="shared" si="40"/>
        <v>0</v>
      </c>
      <c r="I176" s="10"/>
      <c r="J176" s="9">
        <f t="shared" si="41"/>
        <v>0</v>
      </c>
      <c r="K176" s="11"/>
      <c r="L176" s="9">
        <f t="shared" si="42"/>
        <v>0</v>
      </c>
      <c r="M176" s="10"/>
      <c r="N176" s="9">
        <f t="shared" si="43"/>
        <v>0</v>
      </c>
      <c r="O176" s="10"/>
      <c r="P176" s="9">
        <f t="shared" si="44"/>
        <v>0</v>
      </c>
      <c r="Q176" s="10"/>
      <c r="R176" s="9">
        <f t="shared" si="45"/>
        <v>0</v>
      </c>
      <c r="S176" s="10"/>
      <c r="T176" s="9">
        <f t="shared" si="46"/>
        <v>0</v>
      </c>
      <c r="U176" s="11"/>
      <c r="V176" s="9">
        <f t="shared" si="47"/>
        <v>0</v>
      </c>
      <c r="W176" s="11"/>
      <c r="X176" s="9">
        <f t="shared" si="48"/>
        <v>0</v>
      </c>
      <c r="Y176" s="10"/>
      <c r="Z176" s="9">
        <f t="shared" si="49"/>
        <v>0</v>
      </c>
      <c r="AA176" s="11"/>
      <c r="AB176" s="9">
        <f t="shared" si="50"/>
        <v>0</v>
      </c>
      <c r="AC176" s="11"/>
      <c r="AD176" s="9">
        <f t="shared" si="51"/>
        <v>0</v>
      </c>
      <c r="AE176" s="11"/>
      <c r="AF176" s="9">
        <f t="shared" si="52"/>
        <v>0</v>
      </c>
      <c r="AG176" s="11"/>
      <c r="AH176" s="9">
        <f t="shared" si="57"/>
        <v>0</v>
      </c>
      <c r="AI176" s="11"/>
      <c r="AJ176" s="9">
        <f t="shared" si="53"/>
        <v>0</v>
      </c>
      <c r="AK176" s="11"/>
      <c r="AL176" s="9">
        <f t="shared" si="54"/>
        <v>0</v>
      </c>
      <c r="AM176" s="10"/>
      <c r="AN176" s="12">
        <f t="shared" si="55"/>
        <v>0</v>
      </c>
      <c r="AO176" s="13">
        <f t="shared" si="56"/>
        <v>0</v>
      </c>
    </row>
    <row r="177" spans="1:41" hidden="1" x14ac:dyDescent="0.25">
      <c r="A177" s="14" t="s">
        <v>136</v>
      </c>
      <c r="B177" s="15" t="s">
        <v>525</v>
      </c>
      <c r="C177" s="17" t="s">
        <v>29</v>
      </c>
      <c r="D177" s="38">
        <f t="shared" ref="D177:D180" si="63">123.24/12</f>
        <v>10.27</v>
      </c>
      <c r="E177" s="70">
        <v>0</v>
      </c>
      <c r="F177" s="9">
        <f t="shared" si="39"/>
        <v>0</v>
      </c>
      <c r="G177" s="69">
        <v>0</v>
      </c>
      <c r="H177" s="9">
        <f t="shared" si="40"/>
        <v>0</v>
      </c>
      <c r="I177" s="10"/>
      <c r="J177" s="9">
        <f t="shared" si="41"/>
        <v>0</v>
      </c>
      <c r="K177" s="11"/>
      <c r="L177" s="9">
        <f t="shared" si="42"/>
        <v>0</v>
      </c>
      <c r="M177" s="10">
        <f>5*12</f>
        <v>60</v>
      </c>
      <c r="N177" s="9">
        <f t="shared" si="43"/>
        <v>714.79199999999992</v>
      </c>
      <c r="O177" s="10"/>
      <c r="P177" s="9">
        <f t="shared" si="44"/>
        <v>0</v>
      </c>
      <c r="Q177" s="10"/>
      <c r="R177" s="9">
        <f t="shared" si="45"/>
        <v>0</v>
      </c>
      <c r="S177" s="10"/>
      <c r="T177" s="9">
        <f t="shared" si="46"/>
        <v>0</v>
      </c>
      <c r="U177" s="11"/>
      <c r="V177" s="9">
        <f t="shared" si="47"/>
        <v>0</v>
      </c>
      <c r="W177" s="11"/>
      <c r="X177" s="9">
        <f t="shared" si="48"/>
        <v>0</v>
      </c>
      <c r="Y177" s="10"/>
      <c r="Z177" s="9">
        <f t="shared" si="49"/>
        <v>0</v>
      </c>
      <c r="AA177" s="11"/>
      <c r="AB177" s="9">
        <f t="shared" si="50"/>
        <v>0</v>
      </c>
      <c r="AC177" s="11"/>
      <c r="AD177" s="9">
        <f t="shared" si="51"/>
        <v>0</v>
      </c>
      <c r="AE177" s="11"/>
      <c r="AF177" s="9">
        <f t="shared" si="52"/>
        <v>0</v>
      </c>
      <c r="AG177" s="11"/>
      <c r="AH177" s="9">
        <f t="shared" si="57"/>
        <v>0</v>
      </c>
      <c r="AI177" s="11"/>
      <c r="AJ177" s="9">
        <f t="shared" si="53"/>
        <v>0</v>
      </c>
      <c r="AK177" s="11"/>
      <c r="AL177" s="9">
        <f t="shared" si="54"/>
        <v>0</v>
      </c>
      <c r="AM177" s="10"/>
      <c r="AN177" s="12">
        <f t="shared" si="55"/>
        <v>0</v>
      </c>
      <c r="AO177" s="13">
        <f t="shared" si="56"/>
        <v>714.79199999999992</v>
      </c>
    </row>
    <row r="178" spans="1:41" hidden="1" x14ac:dyDescent="0.25">
      <c r="A178" s="14" t="s">
        <v>136</v>
      </c>
      <c r="B178" s="15" t="s">
        <v>526</v>
      </c>
      <c r="C178" s="17" t="s">
        <v>29</v>
      </c>
      <c r="D178" s="38">
        <f t="shared" si="63"/>
        <v>10.27</v>
      </c>
      <c r="E178" s="70">
        <v>0</v>
      </c>
      <c r="F178" s="9">
        <f t="shared" si="39"/>
        <v>0</v>
      </c>
      <c r="G178" s="69">
        <v>1</v>
      </c>
      <c r="H178" s="9">
        <f t="shared" si="40"/>
        <v>11.913199999999998</v>
      </c>
      <c r="I178" s="10"/>
      <c r="J178" s="9">
        <f t="shared" si="41"/>
        <v>0</v>
      </c>
      <c r="K178" s="11"/>
      <c r="L178" s="9">
        <f t="shared" si="42"/>
        <v>0</v>
      </c>
      <c r="M178" s="10">
        <f>5*12</f>
        <v>60</v>
      </c>
      <c r="N178" s="9">
        <f t="shared" si="43"/>
        <v>714.79199999999992</v>
      </c>
      <c r="O178" s="10"/>
      <c r="P178" s="9">
        <f t="shared" si="44"/>
        <v>0</v>
      </c>
      <c r="Q178" s="10"/>
      <c r="R178" s="9">
        <f t="shared" si="45"/>
        <v>0</v>
      </c>
      <c r="S178" s="10"/>
      <c r="T178" s="9">
        <f t="shared" si="46"/>
        <v>0</v>
      </c>
      <c r="U178" s="11"/>
      <c r="V178" s="9">
        <f t="shared" si="47"/>
        <v>0</v>
      </c>
      <c r="W178" s="11"/>
      <c r="X178" s="9">
        <f t="shared" si="48"/>
        <v>0</v>
      </c>
      <c r="Y178" s="10"/>
      <c r="Z178" s="9">
        <f t="shared" si="49"/>
        <v>0</v>
      </c>
      <c r="AA178" s="11"/>
      <c r="AB178" s="9">
        <f t="shared" si="50"/>
        <v>0</v>
      </c>
      <c r="AC178" s="11"/>
      <c r="AD178" s="9">
        <f t="shared" si="51"/>
        <v>0</v>
      </c>
      <c r="AE178" s="11"/>
      <c r="AF178" s="9">
        <f t="shared" si="52"/>
        <v>0</v>
      </c>
      <c r="AG178" s="11"/>
      <c r="AH178" s="9">
        <f t="shared" si="57"/>
        <v>0</v>
      </c>
      <c r="AI178" s="11"/>
      <c r="AJ178" s="9">
        <f t="shared" si="53"/>
        <v>0</v>
      </c>
      <c r="AK178" s="11"/>
      <c r="AL178" s="9">
        <f t="shared" si="54"/>
        <v>0</v>
      </c>
      <c r="AM178" s="10"/>
      <c r="AN178" s="12">
        <f t="shared" si="55"/>
        <v>0</v>
      </c>
      <c r="AO178" s="13">
        <f t="shared" si="56"/>
        <v>726.70519999999988</v>
      </c>
    </row>
    <row r="179" spans="1:41" hidden="1" x14ac:dyDescent="0.25">
      <c r="A179" s="14" t="s">
        <v>136</v>
      </c>
      <c r="B179" s="15" t="s">
        <v>527</v>
      </c>
      <c r="C179" s="17" t="s">
        <v>29</v>
      </c>
      <c r="D179" s="38">
        <f t="shared" si="63"/>
        <v>10.27</v>
      </c>
      <c r="E179" s="70">
        <v>0</v>
      </c>
      <c r="F179" s="9">
        <f t="shared" si="39"/>
        <v>0</v>
      </c>
      <c r="G179" s="69">
        <v>0</v>
      </c>
      <c r="H179" s="9">
        <f t="shared" si="40"/>
        <v>0</v>
      </c>
      <c r="I179" s="10"/>
      <c r="J179" s="9">
        <f t="shared" si="41"/>
        <v>0</v>
      </c>
      <c r="K179" s="11"/>
      <c r="L179" s="9">
        <f t="shared" si="42"/>
        <v>0</v>
      </c>
      <c r="M179" s="10">
        <f>5*12</f>
        <v>60</v>
      </c>
      <c r="N179" s="9">
        <f t="shared" si="43"/>
        <v>714.79199999999992</v>
      </c>
      <c r="O179" s="10"/>
      <c r="P179" s="9">
        <f t="shared" si="44"/>
        <v>0</v>
      </c>
      <c r="Q179" s="10"/>
      <c r="R179" s="9">
        <f t="shared" si="45"/>
        <v>0</v>
      </c>
      <c r="S179" s="10"/>
      <c r="T179" s="9">
        <f t="shared" si="46"/>
        <v>0</v>
      </c>
      <c r="U179" s="11"/>
      <c r="V179" s="9">
        <f t="shared" si="47"/>
        <v>0</v>
      </c>
      <c r="W179" s="11"/>
      <c r="X179" s="9">
        <f t="shared" si="48"/>
        <v>0</v>
      </c>
      <c r="Y179" s="10"/>
      <c r="Z179" s="9">
        <f t="shared" si="49"/>
        <v>0</v>
      </c>
      <c r="AA179" s="11"/>
      <c r="AB179" s="9">
        <f t="shared" si="50"/>
        <v>0</v>
      </c>
      <c r="AC179" s="11"/>
      <c r="AD179" s="9">
        <f t="shared" si="51"/>
        <v>0</v>
      </c>
      <c r="AE179" s="11"/>
      <c r="AF179" s="9">
        <f t="shared" si="52"/>
        <v>0</v>
      </c>
      <c r="AG179" s="11"/>
      <c r="AH179" s="9">
        <f t="shared" si="57"/>
        <v>0</v>
      </c>
      <c r="AI179" s="11"/>
      <c r="AJ179" s="9">
        <f t="shared" si="53"/>
        <v>0</v>
      </c>
      <c r="AK179" s="11"/>
      <c r="AL179" s="9">
        <f t="shared" si="54"/>
        <v>0</v>
      </c>
      <c r="AM179" s="10"/>
      <c r="AN179" s="12">
        <f t="shared" si="55"/>
        <v>0</v>
      </c>
      <c r="AO179" s="13">
        <f t="shared" si="56"/>
        <v>714.79199999999992</v>
      </c>
    </row>
    <row r="180" spans="1:41" hidden="1" x14ac:dyDescent="0.25">
      <c r="A180" s="14" t="s">
        <v>136</v>
      </c>
      <c r="B180" s="15" t="s">
        <v>537</v>
      </c>
      <c r="C180" s="17" t="s">
        <v>29</v>
      </c>
      <c r="D180" s="38">
        <f t="shared" si="63"/>
        <v>10.27</v>
      </c>
      <c r="E180" s="70">
        <v>0</v>
      </c>
      <c r="F180" s="9">
        <f t="shared" si="39"/>
        <v>0</v>
      </c>
      <c r="G180" s="69">
        <v>0</v>
      </c>
      <c r="H180" s="9">
        <f t="shared" si="40"/>
        <v>0</v>
      </c>
      <c r="I180" s="10"/>
      <c r="J180" s="9">
        <f t="shared" si="41"/>
        <v>0</v>
      </c>
      <c r="K180" s="11"/>
      <c r="L180" s="9">
        <f t="shared" si="42"/>
        <v>0</v>
      </c>
      <c r="M180" s="10"/>
      <c r="N180" s="9">
        <f t="shared" si="43"/>
        <v>0</v>
      </c>
      <c r="O180" s="10"/>
      <c r="P180" s="9">
        <f t="shared" si="44"/>
        <v>0</v>
      </c>
      <c r="Q180" s="10"/>
      <c r="R180" s="9">
        <f t="shared" si="45"/>
        <v>0</v>
      </c>
      <c r="S180" s="10"/>
      <c r="T180" s="9">
        <f t="shared" si="46"/>
        <v>0</v>
      </c>
      <c r="U180" s="11"/>
      <c r="V180" s="9">
        <f t="shared" si="47"/>
        <v>0</v>
      </c>
      <c r="W180" s="11"/>
      <c r="X180" s="9">
        <f t="shared" si="48"/>
        <v>0</v>
      </c>
      <c r="Y180" s="10"/>
      <c r="Z180" s="9">
        <f t="shared" si="49"/>
        <v>0</v>
      </c>
      <c r="AA180" s="11"/>
      <c r="AB180" s="9">
        <f t="shared" si="50"/>
        <v>0</v>
      </c>
      <c r="AC180" s="11"/>
      <c r="AD180" s="9">
        <f t="shared" si="51"/>
        <v>0</v>
      </c>
      <c r="AE180" s="11"/>
      <c r="AF180" s="9">
        <f t="shared" si="52"/>
        <v>0</v>
      </c>
      <c r="AG180" s="11"/>
      <c r="AH180" s="9">
        <f t="shared" si="57"/>
        <v>0</v>
      </c>
      <c r="AI180" s="11"/>
      <c r="AJ180" s="9">
        <f t="shared" si="53"/>
        <v>0</v>
      </c>
      <c r="AK180" s="11"/>
      <c r="AL180" s="9">
        <f t="shared" si="54"/>
        <v>0</v>
      </c>
      <c r="AM180" s="10"/>
      <c r="AN180" s="12">
        <f t="shared" si="55"/>
        <v>0</v>
      </c>
      <c r="AO180" s="13">
        <f t="shared" si="56"/>
        <v>0</v>
      </c>
    </row>
    <row r="181" spans="1:41" hidden="1" x14ac:dyDescent="0.25">
      <c r="A181" s="14" t="s">
        <v>136</v>
      </c>
      <c r="B181" s="15" t="s">
        <v>188</v>
      </c>
      <c r="C181" s="44" t="s">
        <v>29</v>
      </c>
      <c r="D181" s="38">
        <f>324.96/12</f>
        <v>27.08</v>
      </c>
      <c r="E181" s="70">
        <v>0</v>
      </c>
      <c r="F181" s="9">
        <f t="shared" si="39"/>
        <v>0</v>
      </c>
      <c r="G181" s="69">
        <v>0</v>
      </c>
      <c r="H181" s="9">
        <f t="shared" si="40"/>
        <v>0</v>
      </c>
      <c r="I181" s="10"/>
      <c r="J181" s="9">
        <f t="shared" si="41"/>
        <v>0</v>
      </c>
      <c r="K181" s="11"/>
      <c r="L181" s="9">
        <f t="shared" si="42"/>
        <v>0</v>
      </c>
      <c r="M181" s="10"/>
      <c r="N181" s="9">
        <f t="shared" si="43"/>
        <v>0</v>
      </c>
      <c r="O181" s="10"/>
      <c r="P181" s="9">
        <f t="shared" si="44"/>
        <v>0</v>
      </c>
      <c r="Q181" s="10"/>
      <c r="R181" s="9">
        <f t="shared" si="45"/>
        <v>0</v>
      </c>
      <c r="S181" s="10"/>
      <c r="T181" s="9">
        <f t="shared" si="46"/>
        <v>0</v>
      </c>
      <c r="U181" s="11"/>
      <c r="V181" s="9">
        <f t="shared" si="47"/>
        <v>0</v>
      </c>
      <c r="W181" s="11"/>
      <c r="X181" s="9">
        <f t="shared" si="48"/>
        <v>0</v>
      </c>
      <c r="Y181" s="10"/>
      <c r="Z181" s="9">
        <f t="shared" si="49"/>
        <v>0</v>
      </c>
      <c r="AA181" s="11"/>
      <c r="AB181" s="9">
        <f t="shared" si="50"/>
        <v>0</v>
      </c>
      <c r="AC181" s="11"/>
      <c r="AD181" s="9">
        <f t="shared" si="51"/>
        <v>0</v>
      </c>
      <c r="AE181" s="11"/>
      <c r="AF181" s="9">
        <f t="shared" si="52"/>
        <v>0</v>
      </c>
      <c r="AG181" s="11"/>
      <c r="AH181" s="9">
        <f t="shared" si="57"/>
        <v>0</v>
      </c>
      <c r="AI181" s="11"/>
      <c r="AJ181" s="9">
        <f t="shared" si="53"/>
        <v>0</v>
      </c>
      <c r="AK181" s="11"/>
      <c r="AL181" s="9">
        <f t="shared" si="54"/>
        <v>0</v>
      </c>
      <c r="AM181" s="10"/>
      <c r="AN181" s="12">
        <f t="shared" si="55"/>
        <v>0</v>
      </c>
      <c r="AO181" s="13">
        <f t="shared" si="56"/>
        <v>0</v>
      </c>
    </row>
    <row r="182" spans="1:41" hidden="1" x14ac:dyDescent="0.25">
      <c r="A182" s="14" t="s">
        <v>136</v>
      </c>
      <c r="B182" s="15" t="s">
        <v>189</v>
      </c>
      <c r="C182" s="44" t="s">
        <v>29</v>
      </c>
      <c r="D182" s="38">
        <f t="shared" ref="D182:D184" si="64">324.96/12</f>
        <v>27.08</v>
      </c>
      <c r="E182" s="70">
        <v>0</v>
      </c>
      <c r="F182" s="9">
        <f t="shared" si="39"/>
        <v>0</v>
      </c>
      <c r="G182" s="69">
        <v>0</v>
      </c>
      <c r="H182" s="9">
        <f t="shared" si="40"/>
        <v>0</v>
      </c>
      <c r="I182" s="10"/>
      <c r="J182" s="9">
        <f t="shared" si="41"/>
        <v>0</v>
      </c>
      <c r="K182" s="11"/>
      <c r="L182" s="9">
        <f t="shared" si="42"/>
        <v>0</v>
      </c>
      <c r="M182" s="10">
        <f>5*12</f>
        <v>60</v>
      </c>
      <c r="N182" s="9">
        <f t="shared" si="43"/>
        <v>1884.7679999999998</v>
      </c>
      <c r="O182" s="10"/>
      <c r="P182" s="9">
        <f t="shared" si="44"/>
        <v>0</v>
      </c>
      <c r="Q182" s="10"/>
      <c r="R182" s="9">
        <f t="shared" si="45"/>
        <v>0</v>
      </c>
      <c r="S182" s="10"/>
      <c r="T182" s="9">
        <f t="shared" si="46"/>
        <v>0</v>
      </c>
      <c r="U182" s="11"/>
      <c r="V182" s="9">
        <f t="shared" si="47"/>
        <v>0</v>
      </c>
      <c r="W182" s="11"/>
      <c r="X182" s="9">
        <f t="shared" si="48"/>
        <v>0</v>
      </c>
      <c r="Y182" s="10"/>
      <c r="Z182" s="9">
        <f t="shared" si="49"/>
        <v>0</v>
      </c>
      <c r="AA182" s="11"/>
      <c r="AB182" s="9">
        <f t="shared" si="50"/>
        <v>0</v>
      </c>
      <c r="AC182" s="11"/>
      <c r="AD182" s="9">
        <f t="shared" si="51"/>
        <v>0</v>
      </c>
      <c r="AE182" s="11"/>
      <c r="AF182" s="9">
        <f t="shared" si="52"/>
        <v>0</v>
      </c>
      <c r="AG182" s="11"/>
      <c r="AH182" s="9">
        <f t="shared" si="57"/>
        <v>0</v>
      </c>
      <c r="AI182" s="11"/>
      <c r="AJ182" s="9">
        <f t="shared" si="53"/>
        <v>0</v>
      </c>
      <c r="AK182" s="11"/>
      <c r="AL182" s="9">
        <f t="shared" si="54"/>
        <v>0</v>
      </c>
      <c r="AM182" s="10"/>
      <c r="AN182" s="12">
        <f t="shared" si="55"/>
        <v>0</v>
      </c>
      <c r="AO182" s="13">
        <f t="shared" si="56"/>
        <v>1884.7679999999998</v>
      </c>
    </row>
    <row r="183" spans="1:41" hidden="1" x14ac:dyDescent="0.25">
      <c r="A183" s="14" t="s">
        <v>136</v>
      </c>
      <c r="B183" s="15" t="s">
        <v>190</v>
      </c>
      <c r="C183" s="44" t="s">
        <v>29</v>
      </c>
      <c r="D183" s="38">
        <f t="shared" si="64"/>
        <v>27.08</v>
      </c>
      <c r="E183" s="70">
        <v>0</v>
      </c>
      <c r="F183" s="9">
        <f t="shared" si="39"/>
        <v>0</v>
      </c>
      <c r="G183" s="69">
        <v>0</v>
      </c>
      <c r="H183" s="9">
        <f t="shared" si="40"/>
        <v>0</v>
      </c>
      <c r="I183" s="10"/>
      <c r="J183" s="9">
        <f t="shared" si="41"/>
        <v>0</v>
      </c>
      <c r="K183" s="11"/>
      <c r="L183" s="9">
        <f t="shared" si="42"/>
        <v>0</v>
      </c>
      <c r="M183" s="10"/>
      <c r="N183" s="9">
        <f t="shared" si="43"/>
        <v>0</v>
      </c>
      <c r="O183" s="10"/>
      <c r="P183" s="9">
        <f t="shared" si="44"/>
        <v>0</v>
      </c>
      <c r="Q183" s="10"/>
      <c r="R183" s="9">
        <f t="shared" si="45"/>
        <v>0</v>
      </c>
      <c r="S183" s="10"/>
      <c r="T183" s="9">
        <f t="shared" si="46"/>
        <v>0</v>
      </c>
      <c r="U183" s="11"/>
      <c r="V183" s="9">
        <f t="shared" si="47"/>
        <v>0</v>
      </c>
      <c r="W183" s="11"/>
      <c r="X183" s="9">
        <f t="shared" si="48"/>
        <v>0</v>
      </c>
      <c r="Y183" s="10"/>
      <c r="Z183" s="9">
        <f t="shared" si="49"/>
        <v>0</v>
      </c>
      <c r="AA183" s="11"/>
      <c r="AB183" s="9">
        <f t="shared" si="50"/>
        <v>0</v>
      </c>
      <c r="AC183" s="11"/>
      <c r="AD183" s="9">
        <f t="shared" si="51"/>
        <v>0</v>
      </c>
      <c r="AE183" s="11"/>
      <c r="AF183" s="9">
        <f t="shared" si="52"/>
        <v>0</v>
      </c>
      <c r="AG183" s="11"/>
      <c r="AH183" s="9">
        <f t="shared" si="57"/>
        <v>0</v>
      </c>
      <c r="AI183" s="11"/>
      <c r="AJ183" s="9">
        <f t="shared" si="53"/>
        <v>0</v>
      </c>
      <c r="AK183" s="11"/>
      <c r="AL183" s="9">
        <f t="shared" si="54"/>
        <v>0</v>
      </c>
      <c r="AM183" s="10"/>
      <c r="AN183" s="12">
        <f t="shared" si="55"/>
        <v>0</v>
      </c>
      <c r="AO183" s="13">
        <f t="shared" si="56"/>
        <v>0</v>
      </c>
    </row>
    <row r="184" spans="1:41" hidden="1" x14ac:dyDescent="0.25">
      <c r="A184" s="14" t="s">
        <v>136</v>
      </c>
      <c r="B184" s="15" t="s">
        <v>191</v>
      </c>
      <c r="C184" s="44" t="s">
        <v>29</v>
      </c>
      <c r="D184" s="38">
        <f t="shared" si="64"/>
        <v>27.08</v>
      </c>
      <c r="E184" s="70">
        <v>0</v>
      </c>
      <c r="F184" s="9">
        <f t="shared" si="39"/>
        <v>0</v>
      </c>
      <c r="G184" s="69">
        <v>0</v>
      </c>
      <c r="H184" s="9">
        <f t="shared" si="40"/>
        <v>0</v>
      </c>
      <c r="I184" s="10"/>
      <c r="J184" s="9">
        <f t="shared" si="41"/>
        <v>0</v>
      </c>
      <c r="K184" s="11"/>
      <c r="L184" s="9">
        <f t="shared" si="42"/>
        <v>0</v>
      </c>
      <c r="M184" s="10"/>
      <c r="N184" s="9">
        <f t="shared" si="43"/>
        <v>0</v>
      </c>
      <c r="O184" s="10"/>
      <c r="P184" s="9">
        <f t="shared" si="44"/>
        <v>0</v>
      </c>
      <c r="Q184" s="10"/>
      <c r="R184" s="9">
        <f t="shared" si="45"/>
        <v>0</v>
      </c>
      <c r="S184" s="10"/>
      <c r="T184" s="9">
        <f t="shared" si="46"/>
        <v>0</v>
      </c>
      <c r="U184" s="11"/>
      <c r="V184" s="9">
        <f t="shared" si="47"/>
        <v>0</v>
      </c>
      <c r="W184" s="11"/>
      <c r="X184" s="9">
        <f t="shared" si="48"/>
        <v>0</v>
      </c>
      <c r="Y184" s="10"/>
      <c r="Z184" s="9">
        <f t="shared" si="49"/>
        <v>0</v>
      </c>
      <c r="AA184" s="11"/>
      <c r="AB184" s="9">
        <f t="shared" si="50"/>
        <v>0</v>
      </c>
      <c r="AC184" s="11"/>
      <c r="AD184" s="9">
        <f t="shared" si="51"/>
        <v>0</v>
      </c>
      <c r="AE184" s="11"/>
      <c r="AF184" s="9">
        <f t="shared" si="52"/>
        <v>0</v>
      </c>
      <c r="AG184" s="11"/>
      <c r="AH184" s="9">
        <f t="shared" si="57"/>
        <v>0</v>
      </c>
      <c r="AI184" s="11"/>
      <c r="AJ184" s="9">
        <f t="shared" si="53"/>
        <v>0</v>
      </c>
      <c r="AK184" s="11"/>
      <c r="AL184" s="9">
        <f t="shared" si="54"/>
        <v>0</v>
      </c>
      <c r="AM184" s="10"/>
      <c r="AN184" s="12">
        <f t="shared" si="55"/>
        <v>0</v>
      </c>
      <c r="AO184" s="13">
        <f t="shared" si="56"/>
        <v>0</v>
      </c>
    </row>
    <row r="185" spans="1:41" hidden="1" x14ac:dyDescent="0.25">
      <c r="A185" s="14" t="s">
        <v>136</v>
      </c>
      <c r="B185" s="15" t="s">
        <v>192</v>
      </c>
      <c r="C185" s="44" t="s">
        <v>193</v>
      </c>
      <c r="D185" s="56">
        <f>219.96/12</f>
        <v>18.330000000000002</v>
      </c>
      <c r="E185" s="70">
        <v>0</v>
      </c>
      <c r="F185" s="9">
        <f t="shared" si="39"/>
        <v>0</v>
      </c>
      <c r="G185" s="69">
        <v>0</v>
      </c>
      <c r="H185" s="9">
        <f t="shared" si="40"/>
        <v>0</v>
      </c>
      <c r="I185" s="10"/>
      <c r="J185" s="9">
        <f t="shared" si="41"/>
        <v>0</v>
      </c>
      <c r="K185" s="11"/>
      <c r="L185" s="9">
        <f t="shared" si="42"/>
        <v>0</v>
      </c>
      <c r="M185" s="10"/>
      <c r="N185" s="9">
        <f t="shared" si="43"/>
        <v>0</v>
      </c>
      <c r="O185" s="10"/>
      <c r="P185" s="9">
        <f t="shared" si="44"/>
        <v>0</v>
      </c>
      <c r="Q185" s="10"/>
      <c r="R185" s="9">
        <f t="shared" si="45"/>
        <v>0</v>
      </c>
      <c r="S185" s="10"/>
      <c r="T185" s="9">
        <f t="shared" si="46"/>
        <v>0</v>
      </c>
      <c r="U185" s="11"/>
      <c r="V185" s="9">
        <f t="shared" si="47"/>
        <v>0</v>
      </c>
      <c r="W185" s="11"/>
      <c r="X185" s="9">
        <f t="shared" si="48"/>
        <v>0</v>
      </c>
      <c r="Y185" s="10"/>
      <c r="Z185" s="9">
        <f t="shared" si="49"/>
        <v>0</v>
      </c>
      <c r="AA185" s="11"/>
      <c r="AB185" s="9">
        <f t="shared" si="50"/>
        <v>0</v>
      </c>
      <c r="AC185" s="11"/>
      <c r="AD185" s="9">
        <f t="shared" si="51"/>
        <v>0</v>
      </c>
      <c r="AE185" s="11"/>
      <c r="AF185" s="9">
        <f t="shared" si="52"/>
        <v>0</v>
      </c>
      <c r="AG185" s="11"/>
      <c r="AH185" s="9">
        <f t="shared" si="57"/>
        <v>0</v>
      </c>
      <c r="AI185" s="11"/>
      <c r="AJ185" s="9">
        <f t="shared" si="53"/>
        <v>0</v>
      </c>
      <c r="AK185" s="11"/>
      <c r="AL185" s="9">
        <f t="shared" si="54"/>
        <v>0</v>
      </c>
      <c r="AM185" s="10"/>
      <c r="AN185" s="12">
        <f t="shared" si="55"/>
        <v>0</v>
      </c>
      <c r="AO185" s="13">
        <f t="shared" si="56"/>
        <v>0</v>
      </c>
    </row>
    <row r="186" spans="1:41" hidden="1" x14ac:dyDescent="0.25">
      <c r="A186" s="14" t="s">
        <v>136</v>
      </c>
      <c r="B186" s="15" t="s">
        <v>544</v>
      </c>
      <c r="C186" s="44" t="s">
        <v>29</v>
      </c>
      <c r="D186" s="56">
        <f>159.84/12</f>
        <v>13.32</v>
      </c>
      <c r="E186" s="70">
        <v>0</v>
      </c>
      <c r="F186" s="9">
        <f t="shared" si="39"/>
        <v>0</v>
      </c>
      <c r="G186" s="69">
        <v>0</v>
      </c>
      <c r="H186" s="9">
        <f t="shared" si="40"/>
        <v>0</v>
      </c>
      <c r="I186" s="10"/>
      <c r="J186" s="9">
        <f t="shared" si="41"/>
        <v>0</v>
      </c>
      <c r="K186" s="11"/>
      <c r="L186" s="9">
        <f t="shared" si="42"/>
        <v>0</v>
      </c>
      <c r="M186" s="11"/>
      <c r="N186" s="9">
        <f t="shared" si="43"/>
        <v>0</v>
      </c>
      <c r="O186" s="10"/>
      <c r="P186" s="9">
        <f t="shared" si="44"/>
        <v>0</v>
      </c>
      <c r="Q186" s="10"/>
      <c r="R186" s="9">
        <f t="shared" si="45"/>
        <v>0</v>
      </c>
      <c r="S186" s="10"/>
      <c r="T186" s="9">
        <f t="shared" si="46"/>
        <v>0</v>
      </c>
      <c r="U186" s="11"/>
      <c r="V186" s="9">
        <f t="shared" si="47"/>
        <v>0</v>
      </c>
      <c r="W186" s="11"/>
      <c r="X186" s="9">
        <f t="shared" si="48"/>
        <v>0</v>
      </c>
      <c r="Y186" s="10"/>
      <c r="Z186" s="9">
        <f t="shared" si="49"/>
        <v>0</v>
      </c>
      <c r="AA186" s="11"/>
      <c r="AB186" s="9">
        <f t="shared" si="50"/>
        <v>0</v>
      </c>
      <c r="AC186" s="71"/>
      <c r="AD186" s="9">
        <f t="shared" si="51"/>
        <v>0</v>
      </c>
      <c r="AE186" s="11"/>
      <c r="AF186" s="9">
        <f t="shared" si="52"/>
        <v>0</v>
      </c>
      <c r="AG186" s="11"/>
      <c r="AH186" s="9">
        <f t="shared" si="57"/>
        <v>0</v>
      </c>
      <c r="AI186" s="11"/>
      <c r="AJ186" s="9">
        <f t="shared" si="53"/>
        <v>0</v>
      </c>
      <c r="AK186" s="11"/>
      <c r="AL186" s="9">
        <f t="shared" si="54"/>
        <v>0</v>
      </c>
      <c r="AM186" s="10"/>
      <c r="AN186" s="12">
        <f t="shared" si="55"/>
        <v>0</v>
      </c>
      <c r="AO186" s="13">
        <f t="shared" si="56"/>
        <v>0</v>
      </c>
    </row>
    <row r="187" spans="1:41" hidden="1" x14ac:dyDescent="0.25">
      <c r="A187" s="14" t="s">
        <v>136</v>
      </c>
      <c r="B187" s="15" t="s">
        <v>194</v>
      </c>
      <c r="C187" s="44" t="s">
        <v>29</v>
      </c>
      <c r="D187" s="56">
        <f>200.88/12</f>
        <v>16.739999999999998</v>
      </c>
      <c r="E187" s="70">
        <v>0</v>
      </c>
      <c r="F187" s="9">
        <f t="shared" si="39"/>
        <v>0</v>
      </c>
      <c r="G187" s="69">
        <v>0</v>
      </c>
      <c r="H187" s="9">
        <f t="shared" si="40"/>
        <v>0</v>
      </c>
      <c r="I187" s="10"/>
      <c r="J187" s="9">
        <f t="shared" si="41"/>
        <v>0</v>
      </c>
      <c r="K187" s="11"/>
      <c r="L187" s="9">
        <f t="shared" si="42"/>
        <v>0</v>
      </c>
      <c r="M187" s="11">
        <f>5*12</f>
        <v>60</v>
      </c>
      <c r="N187" s="9">
        <f t="shared" si="43"/>
        <v>1165.1039999999998</v>
      </c>
      <c r="O187" s="10"/>
      <c r="P187" s="9">
        <f t="shared" si="44"/>
        <v>0</v>
      </c>
      <c r="Q187" s="10"/>
      <c r="R187" s="9">
        <f t="shared" si="45"/>
        <v>0</v>
      </c>
      <c r="S187" s="10"/>
      <c r="T187" s="9">
        <f t="shared" si="46"/>
        <v>0</v>
      </c>
      <c r="U187" s="11"/>
      <c r="V187" s="9">
        <f t="shared" si="47"/>
        <v>0</v>
      </c>
      <c r="W187" s="11"/>
      <c r="X187" s="9">
        <f t="shared" si="48"/>
        <v>0</v>
      </c>
      <c r="Y187" s="10"/>
      <c r="Z187" s="9">
        <f t="shared" si="49"/>
        <v>0</v>
      </c>
      <c r="AA187" s="11"/>
      <c r="AB187" s="9">
        <f t="shared" si="50"/>
        <v>0</v>
      </c>
      <c r="AC187" s="11"/>
      <c r="AD187" s="9">
        <f t="shared" si="51"/>
        <v>0</v>
      </c>
      <c r="AE187" s="11"/>
      <c r="AF187" s="9">
        <f t="shared" si="52"/>
        <v>0</v>
      </c>
      <c r="AG187" s="11"/>
      <c r="AH187" s="9">
        <f t="shared" si="57"/>
        <v>0</v>
      </c>
      <c r="AI187" s="11"/>
      <c r="AJ187" s="9">
        <f t="shared" si="53"/>
        <v>0</v>
      </c>
      <c r="AK187" s="11"/>
      <c r="AL187" s="9">
        <f t="shared" si="54"/>
        <v>0</v>
      </c>
      <c r="AM187" s="10"/>
      <c r="AN187" s="12">
        <f t="shared" si="55"/>
        <v>0</v>
      </c>
      <c r="AO187" s="13">
        <f t="shared" si="56"/>
        <v>1165.1039999999998</v>
      </c>
    </row>
    <row r="188" spans="1:41" ht="14.25" hidden="1" customHeight="1" x14ac:dyDescent="0.25">
      <c r="A188" s="14" t="s">
        <v>136</v>
      </c>
      <c r="B188" s="15" t="s">
        <v>543</v>
      </c>
      <c r="C188" s="44" t="s">
        <v>29</v>
      </c>
      <c r="D188" s="56">
        <f>159.84/12</f>
        <v>13.32</v>
      </c>
      <c r="E188" s="70">
        <v>0</v>
      </c>
      <c r="F188" s="9">
        <f t="shared" si="39"/>
        <v>0</v>
      </c>
      <c r="G188" s="69">
        <v>0</v>
      </c>
      <c r="H188" s="9">
        <f t="shared" si="40"/>
        <v>0</v>
      </c>
      <c r="I188" s="10"/>
      <c r="J188" s="9">
        <f t="shared" si="41"/>
        <v>0</v>
      </c>
      <c r="K188" s="11"/>
      <c r="L188" s="9">
        <f t="shared" si="42"/>
        <v>0</v>
      </c>
      <c r="M188" s="11"/>
      <c r="N188" s="9">
        <f t="shared" si="43"/>
        <v>0</v>
      </c>
      <c r="O188" s="10"/>
      <c r="P188" s="9">
        <f t="shared" si="44"/>
        <v>0</v>
      </c>
      <c r="Q188" s="10"/>
      <c r="R188" s="9">
        <f t="shared" si="45"/>
        <v>0</v>
      </c>
      <c r="S188" s="10"/>
      <c r="T188" s="9">
        <f t="shared" si="46"/>
        <v>0</v>
      </c>
      <c r="U188" s="11"/>
      <c r="V188" s="9">
        <f t="shared" si="47"/>
        <v>0</v>
      </c>
      <c r="W188" s="11"/>
      <c r="X188" s="9">
        <f t="shared" si="48"/>
        <v>0</v>
      </c>
      <c r="Y188" s="10"/>
      <c r="Z188" s="9">
        <f t="shared" si="49"/>
        <v>0</v>
      </c>
      <c r="AA188" s="11"/>
      <c r="AB188" s="9">
        <f t="shared" si="50"/>
        <v>0</v>
      </c>
      <c r="AC188" s="71"/>
      <c r="AD188" s="9">
        <f t="shared" si="51"/>
        <v>0</v>
      </c>
      <c r="AE188" s="11"/>
      <c r="AF188" s="9">
        <f t="shared" si="52"/>
        <v>0</v>
      </c>
      <c r="AG188" s="11"/>
      <c r="AH188" s="9">
        <f t="shared" si="57"/>
        <v>0</v>
      </c>
      <c r="AI188" s="11"/>
      <c r="AJ188" s="9">
        <f t="shared" si="53"/>
        <v>0</v>
      </c>
      <c r="AK188" s="11"/>
      <c r="AL188" s="9">
        <f t="shared" si="54"/>
        <v>0</v>
      </c>
      <c r="AM188" s="10"/>
      <c r="AN188" s="12">
        <f t="shared" si="55"/>
        <v>0</v>
      </c>
      <c r="AO188" s="13">
        <f t="shared" si="56"/>
        <v>0</v>
      </c>
    </row>
    <row r="189" spans="1:41" hidden="1" x14ac:dyDescent="0.25">
      <c r="A189" s="14" t="s">
        <v>136</v>
      </c>
      <c r="B189" s="15" t="s">
        <v>195</v>
      </c>
      <c r="C189" s="44" t="s">
        <v>29</v>
      </c>
      <c r="D189" s="56">
        <f>200.88/12</f>
        <v>16.739999999999998</v>
      </c>
      <c r="E189" s="70">
        <v>0</v>
      </c>
      <c r="F189" s="9">
        <f t="shared" si="39"/>
        <v>0</v>
      </c>
      <c r="G189" s="69">
        <v>0</v>
      </c>
      <c r="H189" s="9">
        <f t="shared" si="40"/>
        <v>0</v>
      </c>
      <c r="I189" s="10"/>
      <c r="J189" s="9">
        <f t="shared" si="41"/>
        <v>0</v>
      </c>
      <c r="K189" s="11"/>
      <c r="L189" s="9">
        <f t="shared" si="42"/>
        <v>0</v>
      </c>
      <c r="M189" s="11">
        <f>5*12</f>
        <v>60</v>
      </c>
      <c r="N189" s="9">
        <f t="shared" si="43"/>
        <v>1165.1039999999998</v>
      </c>
      <c r="O189" s="10"/>
      <c r="P189" s="9">
        <f t="shared" si="44"/>
        <v>0</v>
      </c>
      <c r="Q189" s="10"/>
      <c r="R189" s="9">
        <f t="shared" si="45"/>
        <v>0</v>
      </c>
      <c r="S189" s="10"/>
      <c r="T189" s="9">
        <f t="shared" si="46"/>
        <v>0</v>
      </c>
      <c r="U189" s="11"/>
      <c r="V189" s="9">
        <f t="shared" si="47"/>
        <v>0</v>
      </c>
      <c r="W189" s="11"/>
      <c r="X189" s="9">
        <f t="shared" si="48"/>
        <v>0</v>
      </c>
      <c r="Y189" s="10"/>
      <c r="Z189" s="9">
        <f t="shared" si="49"/>
        <v>0</v>
      </c>
      <c r="AA189" s="11"/>
      <c r="AB189" s="9">
        <f t="shared" si="50"/>
        <v>0</v>
      </c>
      <c r="AC189" s="11"/>
      <c r="AD189" s="9">
        <f t="shared" si="51"/>
        <v>0</v>
      </c>
      <c r="AE189" s="11"/>
      <c r="AF189" s="9">
        <f t="shared" si="52"/>
        <v>0</v>
      </c>
      <c r="AG189" s="11"/>
      <c r="AH189" s="9">
        <f t="shared" si="57"/>
        <v>0</v>
      </c>
      <c r="AI189" s="11"/>
      <c r="AJ189" s="9">
        <f t="shared" si="53"/>
        <v>0</v>
      </c>
      <c r="AK189" s="11"/>
      <c r="AL189" s="9">
        <f t="shared" si="54"/>
        <v>0</v>
      </c>
      <c r="AM189" s="10"/>
      <c r="AN189" s="12">
        <f t="shared" si="55"/>
        <v>0</v>
      </c>
      <c r="AO189" s="13">
        <f t="shared" si="56"/>
        <v>1165.1039999999998</v>
      </c>
    </row>
    <row r="190" spans="1:41" hidden="1" x14ac:dyDescent="0.25">
      <c r="A190" s="14" t="s">
        <v>136</v>
      </c>
      <c r="B190" s="15" t="s">
        <v>196</v>
      </c>
      <c r="C190" s="44" t="s">
        <v>29</v>
      </c>
      <c r="D190" s="56">
        <f t="shared" ref="D190:D192" si="65">159.84/12</f>
        <v>13.32</v>
      </c>
      <c r="E190" s="70">
        <v>0</v>
      </c>
      <c r="F190" s="9">
        <f t="shared" si="39"/>
        <v>0</v>
      </c>
      <c r="G190" s="69">
        <v>0</v>
      </c>
      <c r="H190" s="9">
        <f t="shared" si="40"/>
        <v>0</v>
      </c>
      <c r="I190" s="10"/>
      <c r="J190" s="9">
        <f t="shared" si="41"/>
        <v>0</v>
      </c>
      <c r="K190" s="11"/>
      <c r="L190" s="9">
        <f t="shared" si="42"/>
        <v>0</v>
      </c>
      <c r="M190" s="10"/>
      <c r="N190" s="9">
        <f t="shared" si="43"/>
        <v>0</v>
      </c>
      <c r="O190" s="10"/>
      <c r="P190" s="9">
        <f t="shared" si="44"/>
        <v>0</v>
      </c>
      <c r="Q190" s="10"/>
      <c r="R190" s="9">
        <f t="shared" si="45"/>
        <v>0</v>
      </c>
      <c r="S190" s="10"/>
      <c r="T190" s="9">
        <f t="shared" si="46"/>
        <v>0</v>
      </c>
      <c r="U190" s="11"/>
      <c r="V190" s="9">
        <f t="shared" si="47"/>
        <v>0</v>
      </c>
      <c r="W190" s="11"/>
      <c r="X190" s="9">
        <f t="shared" si="48"/>
        <v>0</v>
      </c>
      <c r="Y190" s="10"/>
      <c r="Z190" s="9">
        <f t="shared" si="49"/>
        <v>0</v>
      </c>
      <c r="AA190" s="11"/>
      <c r="AB190" s="9">
        <f t="shared" si="50"/>
        <v>0</v>
      </c>
      <c r="AC190" s="11"/>
      <c r="AD190" s="9">
        <f t="shared" si="51"/>
        <v>0</v>
      </c>
      <c r="AE190" s="11"/>
      <c r="AF190" s="9">
        <f t="shared" si="52"/>
        <v>0</v>
      </c>
      <c r="AG190" s="11"/>
      <c r="AH190" s="9">
        <f t="shared" si="57"/>
        <v>0</v>
      </c>
      <c r="AI190" s="11"/>
      <c r="AJ190" s="9">
        <f t="shared" si="53"/>
        <v>0</v>
      </c>
      <c r="AK190" s="11"/>
      <c r="AL190" s="9">
        <f t="shared" si="54"/>
        <v>0</v>
      </c>
      <c r="AM190" s="10"/>
      <c r="AN190" s="12">
        <f t="shared" si="55"/>
        <v>0</v>
      </c>
      <c r="AO190" s="13">
        <f t="shared" si="56"/>
        <v>0</v>
      </c>
    </row>
    <row r="191" spans="1:41" hidden="1" x14ac:dyDescent="0.25">
      <c r="A191" s="14" t="s">
        <v>136</v>
      </c>
      <c r="B191" s="15" t="s">
        <v>197</v>
      </c>
      <c r="C191" s="44" t="s">
        <v>29</v>
      </c>
      <c r="D191" s="56">
        <f t="shared" si="65"/>
        <v>13.32</v>
      </c>
      <c r="E191" s="70">
        <v>0</v>
      </c>
      <c r="F191" s="9">
        <f t="shared" si="39"/>
        <v>0</v>
      </c>
      <c r="G191" s="69">
        <v>0</v>
      </c>
      <c r="H191" s="9">
        <f t="shared" si="40"/>
        <v>0</v>
      </c>
      <c r="I191" s="10"/>
      <c r="J191" s="9">
        <f t="shared" si="41"/>
        <v>0</v>
      </c>
      <c r="K191" s="11"/>
      <c r="L191" s="9">
        <f t="shared" si="42"/>
        <v>0</v>
      </c>
      <c r="M191" s="10"/>
      <c r="N191" s="9">
        <f t="shared" si="43"/>
        <v>0</v>
      </c>
      <c r="O191" s="10"/>
      <c r="P191" s="9">
        <f t="shared" si="44"/>
        <v>0</v>
      </c>
      <c r="Q191" s="10"/>
      <c r="R191" s="9">
        <f t="shared" si="45"/>
        <v>0</v>
      </c>
      <c r="S191" s="10"/>
      <c r="T191" s="9">
        <f t="shared" si="46"/>
        <v>0</v>
      </c>
      <c r="U191" s="11"/>
      <c r="V191" s="9">
        <f t="shared" si="47"/>
        <v>0</v>
      </c>
      <c r="W191" s="11"/>
      <c r="X191" s="9">
        <f t="shared" si="48"/>
        <v>0</v>
      </c>
      <c r="Y191" s="10"/>
      <c r="Z191" s="9">
        <f t="shared" si="49"/>
        <v>0</v>
      </c>
      <c r="AA191" s="11"/>
      <c r="AB191" s="9">
        <f t="shared" si="50"/>
        <v>0</v>
      </c>
      <c r="AC191" s="11"/>
      <c r="AD191" s="9">
        <f t="shared" si="51"/>
        <v>0</v>
      </c>
      <c r="AE191" s="11"/>
      <c r="AF191" s="9">
        <f t="shared" si="52"/>
        <v>0</v>
      </c>
      <c r="AG191" s="11"/>
      <c r="AH191" s="9">
        <f t="shared" si="57"/>
        <v>0</v>
      </c>
      <c r="AI191" s="11"/>
      <c r="AJ191" s="9">
        <f t="shared" si="53"/>
        <v>0</v>
      </c>
      <c r="AK191" s="11"/>
      <c r="AL191" s="9">
        <f t="shared" si="54"/>
        <v>0</v>
      </c>
      <c r="AM191" s="10"/>
      <c r="AN191" s="12">
        <f t="shared" si="55"/>
        <v>0</v>
      </c>
      <c r="AO191" s="13">
        <f t="shared" si="56"/>
        <v>0</v>
      </c>
    </row>
    <row r="192" spans="1:41" hidden="1" x14ac:dyDescent="0.25">
      <c r="A192" s="14" t="s">
        <v>136</v>
      </c>
      <c r="B192" s="15" t="s">
        <v>198</v>
      </c>
      <c r="C192" s="44" t="s">
        <v>193</v>
      </c>
      <c r="D192" s="56">
        <f t="shared" si="65"/>
        <v>13.32</v>
      </c>
      <c r="E192" s="70">
        <v>0</v>
      </c>
      <c r="F192" s="9">
        <f t="shared" si="39"/>
        <v>0</v>
      </c>
      <c r="G192" s="69">
        <v>0</v>
      </c>
      <c r="H192" s="9">
        <f t="shared" si="40"/>
        <v>0</v>
      </c>
      <c r="I192" s="10"/>
      <c r="J192" s="9">
        <f t="shared" si="41"/>
        <v>0</v>
      </c>
      <c r="K192" s="11"/>
      <c r="L192" s="9">
        <f t="shared" si="42"/>
        <v>0</v>
      </c>
      <c r="M192" s="10">
        <v>6</v>
      </c>
      <c r="N192" s="9">
        <f t="shared" si="43"/>
        <v>92.7072</v>
      </c>
      <c r="O192" s="10"/>
      <c r="P192" s="9">
        <f t="shared" si="44"/>
        <v>0</v>
      </c>
      <c r="Q192" s="10"/>
      <c r="R192" s="9">
        <f t="shared" si="45"/>
        <v>0</v>
      </c>
      <c r="S192" s="10"/>
      <c r="T192" s="9">
        <f t="shared" si="46"/>
        <v>0</v>
      </c>
      <c r="U192" s="11"/>
      <c r="V192" s="9">
        <f t="shared" si="47"/>
        <v>0</v>
      </c>
      <c r="W192" s="11"/>
      <c r="X192" s="9">
        <f t="shared" si="48"/>
        <v>0</v>
      </c>
      <c r="Y192" s="10"/>
      <c r="Z192" s="9">
        <f t="shared" si="49"/>
        <v>0</v>
      </c>
      <c r="AA192" s="11"/>
      <c r="AB192" s="9">
        <f t="shared" si="50"/>
        <v>0</v>
      </c>
      <c r="AC192" s="11"/>
      <c r="AD192" s="9">
        <f t="shared" si="51"/>
        <v>0</v>
      </c>
      <c r="AE192" s="11"/>
      <c r="AF192" s="9">
        <f t="shared" si="52"/>
        <v>0</v>
      </c>
      <c r="AG192" s="11"/>
      <c r="AH192" s="9">
        <f t="shared" si="57"/>
        <v>0</v>
      </c>
      <c r="AI192" s="11"/>
      <c r="AJ192" s="9">
        <f t="shared" si="53"/>
        <v>0</v>
      </c>
      <c r="AK192" s="11"/>
      <c r="AL192" s="9">
        <f t="shared" si="54"/>
        <v>0</v>
      </c>
      <c r="AM192" s="10"/>
      <c r="AN192" s="12">
        <f t="shared" si="55"/>
        <v>0</v>
      </c>
      <c r="AO192" s="13">
        <f t="shared" si="56"/>
        <v>92.7072</v>
      </c>
    </row>
    <row r="193" spans="1:41" hidden="1" x14ac:dyDescent="0.25">
      <c r="A193" s="14" t="s">
        <v>136</v>
      </c>
      <c r="B193" s="15" t="s">
        <v>199</v>
      </c>
      <c r="C193" s="44" t="s">
        <v>29</v>
      </c>
      <c r="D193" s="56">
        <f>540.24/12</f>
        <v>45.02</v>
      </c>
      <c r="E193" s="70">
        <v>0</v>
      </c>
      <c r="F193" s="9">
        <f t="shared" si="39"/>
        <v>0</v>
      </c>
      <c r="G193" s="69">
        <v>0</v>
      </c>
      <c r="H193" s="9">
        <f t="shared" si="40"/>
        <v>0</v>
      </c>
      <c r="I193" s="10"/>
      <c r="J193" s="9">
        <f t="shared" si="41"/>
        <v>0</v>
      </c>
      <c r="K193" s="11"/>
      <c r="L193" s="9">
        <f t="shared" si="42"/>
        <v>0</v>
      </c>
      <c r="M193" s="10"/>
      <c r="N193" s="9">
        <f t="shared" si="43"/>
        <v>0</v>
      </c>
      <c r="O193" s="10"/>
      <c r="P193" s="9">
        <f t="shared" si="44"/>
        <v>0</v>
      </c>
      <c r="Q193" s="10"/>
      <c r="R193" s="9">
        <f t="shared" si="45"/>
        <v>0</v>
      </c>
      <c r="S193" s="10"/>
      <c r="T193" s="9">
        <f t="shared" si="46"/>
        <v>0</v>
      </c>
      <c r="U193" s="11"/>
      <c r="V193" s="9">
        <f t="shared" si="47"/>
        <v>0</v>
      </c>
      <c r="W193" s="11"/>
      <c r="X193" s="9">
        <f t="shared" si="48"/>
        <v>0</v>
      </c>
      <c r="Y193" s="10"/>
      <c r="Z193" s="9">
        <f t="shared" si="49"/>
        <v>0</v>
      </c>
      <c r="AA193" s="11"/>
      <c r="AB193" s="9">
        <f t="shared" si="50"/>
        <v>0</v>
      </c>
      <c r="AC193" s="11"/>
      <c r="AD193" s="9">
        <f t="shared" si="51"/>
        <v>0</v>
      </c>
      <c r="AE193" s="11"/>
      <c r="AF193" s="9">
        <f t="shared" si="52"/>
        <v>0</v>
      </c>
      <c r="AG193" s="11"/>
      <c r="AH193" s="9">
        <f t="shared" si="57"/>
        <v>0</v>
      </c>
      <c r="AI193" s="11"/>
      <c r="AJ193" s="9">
        <f t="shared" si="53"/>
        <v>0</v>
      </c>
      <c r="AK193" s="11"/>
      <c r="AL193" s="9">
        <f t="shared" si="54"/>
        <v>0</v>
      </c>
      <c r="AM193" s="10"/>
      <c r="AN193" s="12">
        <f t="shared" si="55"/>
        <v>0</v>
      </c>
      <c r="AO193" s="13">
        <f t="shared" si="56"/>
        <v>0</v>
      </c>
    </row>
    <row r="194" spans="1:41" hidden="1" x14ac:dyDescent="0.25">
      <c r="A194" s="14" t="s">
        <v>136</v>
      </c>
      <c r="B194" s="15" t="s">
        <v>200</v>
      </c>
      <c r="C194" s="44" t="s">
        <v>29</v>
      </c>
      <c r="D194" s="56">
        <f t="shared" ref="D194:D201" si="66">540.24/12</f>
        <v>45.02</v>
      </c>
      <c r="E194" s="70">
        <v>0</v>
      </c>
      <c r="F194" s="9">
        <f t="shared" si="39"/>
        <v>0</v>
      </c>
      <c r="G194" s="69">
        <v>0</v>
      </c>
      <c r="H194" s="9">
        <f t="shared" si="40"/>
        <v>0</v>
      </c>
      <c r="I194" s="10"/>
      <c r="J194" s="9">
        <f t="shared" si="41"/>
        <v>0</v>
      </c>
      <c r="K194" s="11"/>
      <c r="L194" s="9">
        <f t="shared" si="42"/>
        <v>0</v>
      </c>
      <c r="M194" s="11"/>
      <c r="N194" s="9">
        <f t="shared" si="43"/>
        <v>0</v>
      </c>
      <c r="O194" s="10"/>
      <c r="P194" s="9">
        <f t="shared" si="44"/>
        <v>0</v>
      </c>
      <c r="Q194" s="10"/>
      <c r="R194" s="9">
        <f t="shared" si="45"/>
        <v>0</v>
      </c>
      <c r="S194" s="10"/>
      <c r="T194" s="9">
        <f t="shared" si="46"/>
        <v>0</v>
      </c>
      <c r="U194" s="11"/>
      <c r="V194" s="9">
        <f t="shared" si="47"/>
        <v>0</v>
      </c>
      <c r="W194" s="11"/>
      <c r="X194" s="9">
        <f t="shared" si="48"/>
        <v>0</v>
      </c>
      <c r="Y194" s="10"/>
      <c r="Z194" s="9">
        <f t="shared" si="49"/>
        <v>0</v>
      </c>
      <c r="AA194" s="11"/>
      <c r="AB194" s="9">
        <f t="shared" si="50"/>
        <v>0</v>
      </c>
      <c r="AC194" s="11"/>
      <c r="AD194" s="9">
        <f t="shared" si="51"/>
        <v>0</v>
      </c>
      <c r="AE194" s="11"/>
      <c r="AF194" s="9">
        <f t="shared" si="52"/>
        <v>0</v>
      </c>
      <c r="AG194" s="11"/>
      <c r="AH194" s="9">
        <f t="shared" si="57"/>
        <v>0</v>
      </c>
      <c r="AI194" s="11"/>
      <c r="AJ194" s="9">
        <f t="shared" si="53"/>
        <v>0</v>
      </c>
      <c r="AK194" s="11"/>
      <c r="AL194" s="9">
        <f t="shared" si="54"/>
        <v>0</v>
      </c>
      <c r="AM194" s="10"/>
      <c r="AN194" s="12">
        <f t="shared" si="55"/>
        <v>0</v>
      </c>
      <c r="AO194" s="13">
        <f t="shared" si="56"/>
        <v>0</v>
      </c>
    </row>
    <row r="195" spans="1:41" hidden="1" x14ac:dyDescent="0.25">
      <c r="A195" s="14" t="s">
        <v>136</v>
      </c>
      <c r="B195" s="15" t="s">
        <v>201</v>
      </c>
      <c r="C195" s="44" t="s">
        <v>29</v>
      </c>
      <c r="D195" s="56">
        <f t="shared" si="66"/>
        <v>45.02</v>
      </c>
      <c r="E195" s="70">
        <v>0</v>
      </c>
      <c r="F195" s="9">
        <f t="shared" si="39"/>
        <v>0</v>
      </c>
      <c r="G195" s="69">
        <v>0</v>
      </c>
      <c r="H195" s="9">
        <f t="shared" si="40"/>
        <v>0</v>
      </c>
      <c r="I195" s="10"/>
      <c r="J195" s="9">
        <f t="shared" si="41"/>
        <v>0</v>
      </c>
      <c r="K195" s="11"/>
      <c r="L195" s="9">
        <f t="shared" si="42"/>
        <v>0</v>
      </c>
      <c r="M195" s="11"/>
      <c r="N195" s="9">
        <f t="shared" si="43"/>
        <v>0</v>
      </c>
      <c r="O195" s="10"/>
      <c r="P195" s="9">
        <f t="shared" si="44"/>
        <v>0</v>
      </c>
      <c r="Q195" s="10"/>
      <c r="R195" s="9">
        <f t="shared" si="45"/>
        <v>0</v>
      </c>
      <c r="S195" s="10"/>
      <c r="T195" s="9">
        <f t="shared" si="46"/>
        <v>0</v>
      </c>
      <c r="U195" s="11"/>
      <c r="V195" s="9">
        <f t="shared" si="47"/>
        <v>0</v>
      </c>
      <c r="W195" s="11"/>
      <c r="X195" s="9">
        <f t="shared" si="48"/>
        <v>0</v>
      </c>
      <c r="Y195" s="10"/>
      <c r="Z195" s="9">
        <f t="shared" si="49"/>
        <v>0</v>
      </c>
      <c r="AA195" s="11"/>
      <c r="AB195" s="9">
        <f t="shared" si="50"/>
        <v>0</v>
      </c>
      <c r="AC195" s="11"/>
      <c r="AD195" s="9">
        <f t="shared" si="51"/>
        <v>0</v>
      </c>
      <c r="AE195" s="11"/>
      <c r="AF195" s="9">
        <f t="shared" si="52"/>
        <v>0</v>
      </c>
      <c r="AG195" s="11"/>
      <c r="AH195" s="9">
        <f t="shared" si="57"/>
        <v>0</v>
      </c>
      <c r="AI195" s="11"/>
      <c r="AJ195" s="9">
        <f t="shared" si="53"/>
        <v>0</v>
      </c>
      <c r="AK195" s="11"/>
      <c r="AL195" s="9">
        <f t="shared" si="54"/>
        <v>0</v>
      </c>
      <c r="AM195" s="10"/>
      <c r="AN195" s="12">
        <f t="shared" si="55"/>
        <v>0</v>
      </c>
      <c r="AO195" s="13">
        <f t="shared" si="56"/>
        <v>0</v>
      </c>
    </row>
    <row r="196" spans="1:41" hidden="1" x14ac:dyDescent="0.25">
      <c r="A196" s="14" t="s">
        <v>136</v>
      </c>
      <c r="B196" s="15" t="s">
        <v>202</v>
      </c>
      <c r="C196" s="44" t="s">
        <v>29</v>
      </c>
      <c r="D196" s="56">
        <f t="shared" si="66"/>
        <v>45.02</v>
      </c>
      <c r="E196" s="70">
        <v>0</v>
      </c>
      <c r="F196" s="9">
        <f t="shared" si="39"/>
        <v>0</v>
      </c>
      <c r="G196" s="69">
        <v>0</v>
      </c>
      <c r="H196" s="9">
        <f t="shared" si="40"/>
        <v>0</v>
      </c>
      <c r="I196" s="10"/>
      <c r="J196" s="9">
        <f t="shared" si="41"/>
        <v>0</v>
      </c>
      <c r="K196" s="11"/>
      <c r="L196" s="9">
        <f t="shared" si="42"/>
        <v>0</v>
      </c>
      <c r="M196" s="11"/>
      <c r="N196" s="9">
        <f t="shared" si="43"/>
        <v>0</v>
      </c>
      <c r="O196" s="10"/>
      <c r="P196" s="9">
        <f t="shared" si="44"/>
        <v>0</v>
      </c>
      <c r="Q196" s="10"/>
      <c r="R196" s="9">
        <f t="shared" si="45"/>
        <v>0</v>
      </c>
      <c r="S196" s="10"/>
      <c r="T196" s="9">
        <f t="shared" si="46"/>
        <v>0</v>
      </c>
      <c r="U196" s="11"/>
      <c r="V196" s="9">
        <f t="shared" si="47"/>
        <v>0</v>
      </c>
      <c r="W196" s="11"/>
      <c r="X196" s="9">
        <f t="shared" si="48"/>
        <v>0</v>
      </c>
      <c r="Y196" s="10"/>
      <c r="Z196" s="9">
        <f t="shared" si="49"/>
        <v>0</v>
      </c>
      <c r="AA196" s="11"/>
      <c r="AB196" s="9">
        <f t="shared" si="50"/>
        <v>0</v>
      </c>
      <c r="AC196" s="11"/>
      <c r="AD196" s="9">
        <f t="shared" si="51"/>
        <v>0</v>
      </c>
      <c r="AE196" s="11"/>
      <c r="AF196" s="9">
        <f t="shared" si="52"/>
        <v>0</v>
      </c>
      <c r="AG196" s="11"/>
      <c r="AH196" s="9">
        <f t="shared" si="57"/>
        <v>0</v>
      </c>
      <c r="AI196" s="11"/>
      <c r="AJ196" s="9">
        <f t="shared" si="53"/>
        <v>0</v>
      </c>
      <c r="AK196" s="11"/>
      <c r="AL196" s="9">
        <f t="shared" si="54"/>
        <v>0</v>
      </c>
      <c r="AM196" s="10"/>
      <c r="AN196" s="12">
        <f t="shared" si="55"/>
        <v>0</v>
      </c>
      <c r="AO196" s="13">
        <f t="shared" si="56"/>
        <v>0</v>
      </c>
    </row>
    <row r="197" spans="1:41" hidden="1" x14ac:dyDescent="0.25">
      <c r="A197" s="14" t="s">
        <v>136</v>
      </c>
      <c r="B197" s="15" t="s">
        <v>203</v>
      </c>
      <c r="C197" s="44" t="s">
        <v>29</v>
      </c>
      <c r="D197" s="56">
        <f t="shared" si="66"/>
        <v>45.02</v>
      </c>
      <c r="E197" s="70">
        <v>0</v>
      </c>
      <c r="F197" s="9">
        <f t="shared" ref="F197:F260" si="67">D197*E197</f>
        <v>0</v>
      </c>
      <c r="G197" s="69">
        <v>0</v>
      </c>
      <c r="H197" s="9">
        <f t="shared" ref="H197:H260" si="68">(G197*D197)*1.16</f>
        <v>0</v>
      </c>
      <c r="I197" s="10"/>
      <c r="J197" s="9">
        <f t="shared" ref="J197:J260" si="69">(I197*D197)*1.16</f>
        <v>0</v>
      </c>
      <c r="K197" s="11"/>
      <c r="L197" s="9">
        <f t="shared" ref="L197:L260" si="70">(K197*D197)*1.16</f>
        <v>0</v>
      </c>
      <c r="M197" s="11"/>
      <c r="N197" s="9">
        <f t="shared" ref="N197:N260" si="71">(M197*D197)*1.16</f>
        <v>0</v>
      </c>
      <c r="O197" s="10"/>
      <c r="P197" s="9">
        <f t="shared" ref="P197:P260" si="72">(O197*D197)*1.16</f>
        <v>0</v>
      </c>
      <c r="Q197" s="10"/>
      <c r="R197" s="9">
        <f t="shared" ref="R197:R260" si="73">(Q197*D197)*1.16</f>
        <v>0</v>
      </c>
      <c r="S197" s="10"/>
      <c r="T197" s="9">
        <f t="shared" ref="T197:T260" si="74">(S197*D197)*1.16</f>
        <v>0</v>
      </c>
      <c r="U197" s="11">
        <f>2*12</f>
        <v>24</v>
      </c>
      <c r="V197" s="9">
        <f t="shared" ref="V197:V260" si="75">(U197*D197)*1.16</f>
        <v>1253.3568</v>
      </c>
      <c r="W197" s="11"/>
      <c r="X197" s="9">
        <f t="shared" ref="X197:X260" si="76">(W197*D197)*1.16</f>
        <v>0</v>
      </c>
      <c r="Y197" s="10"/>
      <c r="Z197" s="9">
        <f t="shared" ref="Z197:Z260" si="77">(Y197*D197)*1.16</f>
        <v>0</v>
      </c>
      <c r="AA197" s="11"/>
      <c r="AB197" s="9">
        <f t="shared" ref="AB197:AB260" si="78">(AA197*D197)*1.16</f>
        <v>0</v>
      </c>
      <c r="AC197" s="11"/>
      <c r="AD197" s="9">
        <f t="shared" ref="AD197:AD260" si="79">(AC197*D197)*1.16</f>
        <v>0</v>
      </c>
      <c r="AE197" s="11"/>
      <c r="AF197" s="9">
        <f t="shared" ref="AF197:AF260" si="80">(AE197*D197)*1.16</f>
        <v>0</v>
      </c>
      <c r="AG197" s="11"/>
      <c r="AH197" s="9">
        <f t="shared" si="57"/>
        <v>0</v>
      </c>
      <c r="AI197" s="11"/>
      <c r="AJ197" s="9">
        <f t="shared" ref="AJ197:AJ260" si="81">(AI197*D197)*1.16</f>
        <v>0</v>
      </c>
      <c r="AK197" s="11"/>
      <c r="AL197" s="9">
        <f t="shared" ref="AL197:AL260" si="82">(AK197*D197)*1.16</f>
        <v>0</v>
      </c>
      <c r="AM197" s="10"/>
      <c r="AN197" s="12">
        <f t="shared" ref="AN197:AN260" si="83">(AM197*D197)*1.16</f>
        <v>0</v>
      </c>
      <c r="AO197" s="13">
        <f t="shared" si="56"/>
        <v>1253.3568</v>
      </c>
    </row>
    <row r="198" spans="1:41" hidden="1" x14ac:dyDescent="0.25">
      <c r="A198" s="14" t="s">
        <v>136</v>
      </c>
      <c r="B198" s="15" t="s">
        <v>204</v>
      </c>
      <c r="C198" s="44" t="s">
        <v>29</v>
      </c>
      <c r="D198" s="56">
        <f t="shared" si="66"/>
        <v>45.02</v>
      </c>
      <c r="E198" s="70">
        <v>0</v>
      </c>
      <c r="F198" s="9">
        <f t="shared" si="67"/>
        <v>0</v>
      </c>
      <c r="G198" s="69">
        <v>0</v>
      </c>
      <c r="H198" s="9">
        <f t="shared" si="68"/>
        <v>0</v>
      </c>
      <c r="I198" s="10"/>
      <c r="J198" s="9">
        <f t="shared" si="69"/>
        <v>0</v>
      </c>
      <c r="K198" s="11"/>
      <c r="L198" s="9">
        <f t="shared" si="70"/>
        <v>0</v>
      </c>
      <c r="M198" s="11">
        <v>12</v>
      </c>
      <c r="N198" s="9">
        <f t="shared" si="71"/>
        <v>626.67840000000001</v>
      </c>
      <c r="O198" s="10"/>
      <c r="P198" s="9">
        <f t="shared" si="72"/>
        <v>0</v>
      </c>
      <c r="Q198" s="10"/>
      <c r="R198" s="9">
        <f t="shared" si="73"/>
        <v>0</v>
      </c>
      <c r="S198" s="10"/>
      <c r="T198" s="9">
        <f t="shared" si="74"/>
        <v>0</v>
      </c>
      <c r="U198" s="11"/>
      <c r="V198" s="9">
        <f t="shared" si="75"/>
        <v>0</v>
      </c>
      <c r="W198" s="11"/>
      <c r="X198" s="9">
        <f t="shared" si="76"/>
        <v>0</v>
      </c>
      <c r="Y198" s="10"/>
      <c r="Z198" s="9">
        <f t="shared" si="77"/>
        <v>0</v>
      </c>
      <c r="AA198" s="11"/>
      <c r="AB198" s="9">
        <f t="shared" si="78"/>
        <v>0</v>
      </c>
      <c r="AC198" s="11"/>
      <c r="AD198" s="9">
        <f t="shared" si="79"/>
        <v>0</v>
      </c>
      <c r="AE198" s="11"/>
      <c r="AF198" s="9">
        <f t="shared" si="80"/>
        <v>0</v>
      </c>
      <c r="AG198" s="11"/>
      <c r="AH198" s="9">
        <f t="shared" si="57"/>
        <v>0</v>
      </c>
      <c r="AI198" s="11"/>
      <c r="AJ198" s="9">
        <f t="shared" si="81"/>
        <v>0</v>
      </c>
      <c r="AK198" s="11"/>
      <c r="AL198" s="9">
        <f t="shared" si="82"/>
        <v>0</v>
      </c>
      <c r="AM198" s="10"/>
      <c r="AN198" s="12">
        <f t="shared" si="83"/>
        <v>0</v>
      </c>
      <c r="AO198" s="13">
        <f t="shared" ref="AO198:AO261" si="84">F198+H198+J198+L198+N198+P198+R198+T198+V198+X198+Z198+AB198+AD198+AF198+AH198+AL198+AN198+AJ198</f>
        <v>626.67840000000001</v>
      </c>
    </row>
    <row r="199" spans="1:41" hidden="1" x14ac:dyDescent="0.25">
      <c r="A199" s="14" t="s">
        <v>136</v>
      </c>
      <c r="B199" s="15" t="s">
        <v>205</v>
      </c>
      <c r="C199" s="44" t="s">
        <v>29</v>
      </c>
      <c r="D199" s="56">
        <f t="shared" si="66"/>
        <v>45.02</v>
      </c>
      <c r="E199" s="70">
        <v>0</v>
      </c>
      <c r="F199" s="9">
        <f t="shared" si="67"/>
        <v>0</v>
      </c>
      <c r="G199" s="69">
        <v>0</v>
      </c>
      <c r="H199" s="9">
        <f t="shared" si="68"/>
        <v>0</v>
      </c>
      <c r="I199" s="10"/>
      <c r="J199" s="9">
        <f t="shared" si="69"/>
        <v>0</v>
      </c>
      <c r="K199" s="11"/>
      <c r="L199" s="9">
        <f t="shared" si="70"/>
        <v>0</v>
      </c>
      <c r="M199" s="11">
        <v>12</v>
      </c>
      <c r="N199" s="9">
        <f t="shared" si="71"/>
        <v>626.67840000000001</v>
      </c>
      <c r="O199" s="10"/>
      <c r="P199" s="9">
        <f t="shared" si="72"/>
        <v>0</v>
      </c>
      <c r="Q199" s="10"/>
      <c r="R199" s="9">
        <f t="shared" si="73"/>
        <v>0</v>
      </c>
      <c r="S199" s="10"/>
      <c r="T199" s="9">
        <f t="shared" si="74"/>
        <v>0</v>
      </c>
      <c r="U199" s="11"/>
      <c r="V199" s="9">
        <f t="shared" si="75"/>
        <v>0</v>
      </c>
      <c r="W199" s="11"/>
      <c r="X199" s="9">
        <f t="shared" si="76"/>
        <v>0</v>
      </c>
      <c r="Y199" s="10"/>
      <c r="Z199" s="9">
        <f t="shared" si="77"/>
        <v>0</v>
      </c>
      <c r="AA199" s="11"/>
      <c r="AB199" s="9">
        <f t="shared" si="78"/>
        <v>0</v>
      </c>
      <c r="AC199" s="11"/>
      <c r="AD199" s="9">
        <f t="shared" si="79"/>
        <v>0</v>
      </c>
      <c r="AE199" s="11"/>
      <c r="AF199" s="9">
        <f t="shared" si="80"/>
        <v>0</v>
      </c>
      <c r="AG199" s="11"/>
      <c r="AH199" s="9">
        <f t="shared" si="57"/>
        <v>0</v>
      </c>
      <c r="AI199" s="11"/>
      <c r="AJ199" s="9">
        <f t="shared" si="81"/>
        <v>0</v>
      </c>
      <c r="AK199" s="11"/>
      <c r="AL199" s="9">
        <f t="shared" si="82"/>
        <v>0</v>
      </c>
      <c r="AM199" s="10"/>
      <c r="AN199" s="12">
        <f t="shared" si="83"/>
        <v>0</v>
      </c>
      <c r="AO199" s="13">
        <f t="shared" si="84"/>
        <v>626.67840000000001</v>
      </c>
    </row>
    <row r="200" spans="1:41" hidden="1" x14ac:dyDescent="0.25">
      <c r="A200" s="14" t="s">
        <v>136</v>
      </c>
      <c r="B200" s="15" t="s">
        <v>206</v>
      </c>
      <c r="C200" s="44" t="s">
        <v>29</v>
      </c>
      <c r="D200" s="56">
        <f t="shared" si="66"/>
        <v>45.02</v>
      </c>
      <c r="E200" s="70">
        <v>0</v>
      </c>
      <c r="F200" s="9">
        <f t="shared" si="67"/>
        <v>0</v>
      </c>
      <c r="G200" s="69">
        <v>0</v>
      </c>
      <c r="H200" s="9">
        <f t="shared" si="68"/>
        <v>0</v>
      </c>
      <c r="I200" s="10"/>
      <c r="J200" s="9">
        <f t="shared" si="69"/>
        <v>0</v>
      </c>
      <c r="K200" s="11"/>
      <c r="L200" s="9">
        <f t="shared" si="70"/>
        <v>0</v>
      </c>
      <c r="M200" s="11">
        <v>12</v>
      </c>
      <c r="N200" s="9">
        <f t="shared" si="71"/>
        <v>626.67840000000001</v>
      </c>
      <c r="O200" s="10"/>
      <c r="P200" s="9">
        <f t="shared" si="72"/>
        <v>0</v>
      </c>
      <c r="Q200" s="10"/>
      <c r="R200" s="9">
        <f t="shared" si="73"/>
        <v>0</v>
      </c>
      <c r="S200" s="10"/>
      <c r="T200" s="9">
        <f t="shared" si="74"/>
        <v>0</v>
      </c>
      <c r="U200" s="11"/>
      <c r="V200" s="9">
        <f t="shared" si="75"/>
        <v>0</v>
      </c>
      <c r="W200" s="11"/>
      <c r="X200" s="9">
        <f t="shared" si="76"/>
        <v>0</v>
      </c>
      <c r="Y200" s="10"/>
      <c r="Z200" s="9">
        <f t="shared" si="77"/>
        <v>0</v>
      </c>
      <c r="AA200" s="11"/>
      <c r="AB200" s="9">
        <f t="shared" si="78"/>
        <v>0</v>
      </c>
      <c r="AC200" s="11"/>
      <c r="AD200" s="9">
        <f t="shared" si="79"/>
        <v>0</v>
      </c>
      <c r="AE200" s="11"/>
      <c r="AF200" s="9">
        <f t="shared" si="80"/>
        <v>0</v>
      </c>
      <c r="AG200" s="11"/>
      <c r="AH200" s="9">
        <f t="shared" si="57"/>
        <v>0</v>
      </c>
      <c r="AI200" s="11"/>
      <c r="AJ200" s="9">
        <f t="shared" si="81"/>
        <v>0</v>
      </c>
      <c r="AK200" s="11"/>
      <c r="AL200" s="9">
        <f t="shared" si="82"/>
        <v>0</v>
      </c>
      <c r="AM200" s="10"/>
      <c r="AN200" s="12">
        <f t="shared" si="83"/>
        <v>0</v>
      </c>
      <c r="AO200" s="13">
        <f t="shared" si="84"/>
        <v>626.67840000000001</v>
      </c>
    </row>
    <row r="201" spans="1:41" hidden="1" x14ac:dyDescent="0.25">
      <c r="A201" s="14" t="s">
        <v>136</v>
      </c>
      <c r="B201" s="15" t="s">
        <v>207</v>
      </c>
      <c r="C201" s="44" t="s">
        <v>29</v>
      </c>
      <c r="D201" s="56">
        <f t="shared" si="66"/>
        <v>45.02</v>
      </c>
      <c r="E201" s="70">
        <v>0</v>
      </c>
      <c r="F201" s="9">
        <f t="shared" si="67"/>
        <v>0</v>
      </c>
      <c r="G201" s="69">
        <v>0</v>
      </c>
      <c r="H201" s="9">
        <f t="shared" si="68"/>
        <v>0</v>
      </c>
      <c r="I201" s="10"/>
      <c r="J201" s="9">
        <f t="shared" si="69"/>
        <v>0</v>
      </c>
      <c r="K201" s="11"/>
      <c r="L201" s="9">
        <f t="shared" si="70"/>
        <v>0</v>
      </c>
      <c r="M201" s="11"/>
      <c r="N201" s="9">
        <f t="shared" si="71"/>
        <v>0</v>
      </c>
      <c r="O201" s="10"/>
      <c r="P201" s="9">
        <f t="shared" si="72"/>
        <v>0</v>
      </c>
      <c r="Q201" s="10"/>
      <c r="R201" s="9">
        <f t="shared" si="73"/>
        <v>0</v>
      </c>
      <c r="S201" s="10"/>
      <c r="T201" s="9">
        <f t="shared" si="74"/>
        <v>0</v>
      </c>
      <c r="U201" s="11"/>
      <c r="V201" s="9">
        <f t="shared" si="75"/>
        <v>0</v>
      </c>
      <c r="W201" s="11"/>
      <c r="X201" s="9">
        <f t="shared" si="76"/>
        <v>0</v>
      </c>
      <c r="Y201" s="10"/>
      <c r="Z201" s="9">
        <f t="shared" si="77"/>
        <v>0</v>
      </c>
      <c r="AA201" s="11"/>
      <c r="AB201" s="9">
        <f t="shared" si="78"/>
        <v>0</v>
      </c>
      <c r="AC201" s="11"/>
      <c r="AD201" s="9">
        <f t="shared" si="79"/>
        <v>0</v>
      </c>
      <c r="AE201" s="11"/>
      <c r="AF201" s="9">
        <f t="shared" si="80"/>
        <v>0</v>
      </c>
      <c r="AG201" s="11"/>
      <c r="AH201" s="9">
        <f t="shared" ref="AH201:AH264" si="85">(AG201*D201)*1.16</f>
        <v>0</v>
      </c>
      <c r="AI201" s="11"/>
      <c r="AJ201" s="9">
        <f t="shared" si="81"/>
        <v>0</v>
      </c>
      <c r="AK201" s="11"/>
      <c r="AL201" s="9">
        <f t="shared" si="82"/>
        <v>0</v>
      </c>
      <c r="AM201" s="10"/>
      <c r="AN201" s="12">
        <f t="shared" si="83"/>
        <v>0</v>
      </c>
      <c r="AO201" s="13">
        <f t="shared" si="84"/>
        <v>0</v>
      </c>
    </row>
    <row r="202" spans="1:41" hidden="1" x14ac:dyDescent="0.25">
      <c r="A202" s="14" t="s">
        <v>208</v>
      </c>
      <c r="B202" s="15" t="s">
        <v>209</v>
      </c>
      <c r="C202" s="44" t="s">
        <v>210</v>
      </c>
      <c r="D202" s="56">
        <v>247</v>
      </c>
      <c r="E202" s="70">
        <v>0</v>
      </c>
      <c r="F202" s="9">
        <f t="shared" si="67"/>
        <v>0</v>
      </c>
      <c r="G202" s="69">
        <v>0</v>
      </c>
      <c r="H202" s="9">
        <f t="shared" si="68"/>
        <v>0</v>
      </c>
      <c r="I202" s="10"/>
      <c r="J202" s="9">
        <f t="shared" si="69"/>
        <v>0</v>
      </c>
      <c r="K202" s="11"/>
      <c r="L202" s="9">
        <f t="shared" si="70"/>
        <v>0</v>
      </c>
      <c r="M202" s="10"/>
      <c r="N202" s="9">
        <f t="shared" si="71"/>
        <v>0</v>
      </c>
      <c r="O202" s="10"/>
      <c r="P202" s="9">
        <f t="shared" si="72"/>
        <v>0</v>
      </c>
      <c r="Q202" s="10"/>
      <c r="R202" s="9">
        <f t="shared" si="73"/>
        <v>0</v>
      </c>
      <c r="S202" s="10"/>
      <c r="T202" s="9">
        <f t="shared" si="74"/>
        <v>0</v>
      </c>
      <c r="U202" s="11"/>
      <c r="V202" s="9">
        <f t="shared" si="75"/>
        <v>0</v>
      </c>
      <c r="W202" s="11"/>
      <c r="X202" s="9">
        <f t="shared" si="76"/>
        <v>0</v>
      </c>
      <c r="Y202" s="10"/>
      <c r="Z202" s="9">
        <f t="shared" si="77"/>
        <v>0</v>
      </c>
      <c r="AA202" s="11"/>
      <c r="AB202" s="9">
        <f t="shared" si="78"/>
        <v>0</v>
      </c>
      <c r="AC202" s="11"/>
      <c r="AD202" s="9">
        <f t="shared" si="79"/>
        <v>0</v>
      </c>
      <c r="AE202" s="11"/>
      <c r="AF202" s="9">
        <f t="shared" si="80"/>
        <v>0</v>
      </c>
      <c r="AG202" s="11"/>
      <c r="AH202" s="9">
        <f t="shared" si="85"/>
        <v>0</v>
      </c>
      <c r="AI202" s="11"/>
      <c r="AJ202" s="9">
        <f t="shared" si="81"/>
        <v>0</v>
      </c>
      <c r="AK202" s="11"/>
      <c r="AL202" s="9">
        <f t="shared" si="82"/>
        <v>0</v>
      </c>
      <c r="AM202" s="10"/>
      <c r="AN202" s="12">
        <f t="shared" si="83"/>
        <v>0</v>
      </c>
      <c r="AO202" s="13">
        <f t="shared" si="84"/>
        <v>0</v>
      </c>
    </row>
    <row r="203" spans="1:41" hidden="1" x14ac:dyDescent="0.25">
      <c r="A203" s="14" t="s">
        <v>208</v>
      </c>
      <c r="B203" s="15" t="s">
        <v>211</v>
      </c>
      <c r="C203" s="44" t="s">
        <v>210</v>
      </c>
      <c r="D203" s="56">
        <v>247</v>
      </c>
      <c r="E203" s="70">
        <v>0</v>
      </c>
      <c r="F203" s="9">
        <f t="shared" si="67"/>
        <v>0</v>
      </c>
      <c r="G203" s="69">
        <v>0</v>
      </c>
      <c r="H203" s="9">
        <f t="shared" si="68"/>
        <v>0</v>
      </c>
      <c r="I203" s="10"/>
      <c r="J203" s="9">
        <f t="shared" si="69"/>
        <v>0</v>
      </c>
      <c r="K203" s="11"/>
      <c r="L203" s="9">
        <f t="shared" si="70"/>
        <v>0</v>
      </c>
      <c r="M203" s="10"/>
      <c r="N203" s="9">
        <f t="shared" si="71"/>
        <v>0</v>
      </c>
      <c r="O203" s="10"/>
      <c r="P203" s="9">
        <f t="shared" si="72"/>
        <v>0</v>
      </c>
      <c r="Q203" s="10"/>
      <c r="R203" s="9">
        <f t="shared" si="73"/>
        <v>0</v>
      </c>
      <c r="S203" s="10"/>
      <c r="T203" s="9">
        <f t="shared" si="74"/>
        <v>0</v>
      </c>
      <c r="U203" s="11"/>
      <c r="V203" s="9">
        <f t="shared" si="75"/>
        <v>0</v>
      </c>
      <c r="W203" s="11"/>
      <c r="X203" s="9">
        <f t="shared" si="76"/>
        <v>0</v>
      </c>
      <c r="Y203" s="10"/>
      <c r="Z203" s="9">
        <f t="shared" si="77"/>
        <v>0</v>
      </c>
      <c r="AA203" s="11"/>
      <c r="AB203" s="9">
        <f t="shared" si="78"/>
        <v>0</v>
      </c>
      <c r="AC203" s="11"/>
      <c r="AD203" s="9">
        <f t="shared" si="79"/>
        <v>0</v>
      </c>
      <c r="AE203" s="11"/>
      <c r="AF203" s="9">
        <f t="shared" si="80"/>
        <v>0</v>
      </c>
      <c r="AG203" s="11"/>
      <c r="AH203" s="9">
        <f t="shared" si="85"/>
        <v>0</v>
      </c>
      <c r="AI203" s="11"/>
      <c r="AJ203" s="9">
        <f t="shared" si="81"/>
        <v>0</v>
      </c>
      <c r="AK203" s="11"/>
      <c r="AL203" s="9">
        <f t="shared" si="82"/>
        <v>0</v>
      </c>
      <c r="AM203" s="10"/>
      <c r="AN203" s="12">
        <f t="shared" si="83"/>
        <v>0</v>
      </c>
      <c r="AO203" s="13">
        <f t="shared" si="84"/>
        <v>0</v>
      </c>
    </row>
    <row r="204" spans="1:41" hidden="1" x14ac:dyDescent="0.25">
      <c r="A204" s="14" t="s">
        <v>208</v>
      </c>
      <c r="B204" s="15" t="s">
        <v>212</v>
      </c>
      <c r="C204" s="44" t="s">
        <v>210</v>
      </c>
      <c r="D204" s="56">
        <v>247</v>
      </c>
      <c r="E204" s="70">
        <v>0</v>
      </c>
      <c r="F204" s="9">
        <f t="shared" si="67"/>
        <v>0</v>
      </c>
      <c r="G204" s="69">
        <v>0</v>
      </c>
      <c r="H204" s="9">
        <f t="shared" si="68"/>
        <v>0</v>
      </c>
      <c r="I204" s="10"/>
      <c r="J204" s="9">
        <f t="shared" si="69"/>
        <v>0</v>
      </c>
      <c r="K204" s="11"/>
      <c r="L204" s="9">
        <f t="shared" si="70"/>
        <v>0</v>
      </c>
      <c r="M204" s="10"/>
      <c r="N204" s="9">
        <f t="shared" si="71"/>
        <v>0</v>
      </c>
      <c r="O204" s="10"/>
      <c r="P204" s="9">
        <f t="shared" si="72"/>
        <v>0</v>
      </c>
      <c r="Q204" s="10"/>
      <c r="R204" s="9">
        <f t="shared" si="73"/>
        <v>0</v>
      </c>
      <c r="S204" s="10"/>
      <c r="T204" s="9">
        <f t="shared" si="74"/>
        <v>0</v>
      </c>
      <c r="U204" s="11"/>
      <c r="V204" s="9">
        <f t="shared" si="75"/>
        <v>0</v>
      </c>
      <c r="W204" s="11"/>
      <c r="X204" s="9">
        <f t="shared" si="76"/>
        <v>0</v>
      </c>
      <c r="Y204" s="10"/>
      <c r="Z204" s="9">
        <f t="shared" si="77"/>
        <v>0</v>
      </c>
      <c r="AA204" s="11"/>
      <c r="AB204" s="9">
        <f t="shared" si="78"/>
        <v>0</v>
      </c>
      <c r="AC204" s="11"/>
      <c r="AD204" s="9">
        <f t="shared" si="79"/>
        <v>0</v>
      </c>
      <c r="AE204" s="11"/>
      <c r="AF204" s="9">
        <f t="shared" si="80"/>
        <v>0</v>
      </c>
      <c r="AG204" s="11"/>
      <c r="AH204" s="9">
        <f t="shared" si="85"/>
        <v>0</v>
      </c>
      <c r="AI204" s="11"/>
      <c r="AJ204" s="9">
        <f t="shared" si="81"/>
        <v>0</v>
      </c>
      <c r="AK204" s="11"/>
      <c r="AL204" s="9">
        <f t="shared" si="82"/>
        <v>0</v>
      </c>
      <c r="AM204" s="10"/>
      <c r="AN204" s="12">
        <f t="shared" si="83"/>
        <v>0</v>
      </c>
      <c r="AO204" s="13">
        <f t="shared" si="84"/>
        <v>0</v>
      </c>
    </row>
    <row r="205" spans="1:41" hidden="1" x14ac:dyDescent="0.25">
      <c r="A205" s="14" t="s">
        <v>208</v>
      </c>
      <c r="B205" s="15" t="s">
        <v>213</v>
      </c>
      <c r="C205" s="44" t="s">
        <v>210</v>
      </c>
      <c r="D205" s="56">
        <v>247</v>
      </c>
      <c r="E205" s="70">
        <v>0</v>
      </c>
      <c r="F205" s="9">
        <f t="shared" si="67"/>
        <v>0</v>
      </c>
      <c r="G205" s="69">
        <v>0</v>
      </c>
      <c r="H205" s="9">
        <f t="shared" si="68"/>
        <v>0</v>
      </c>
      <c r="I205" s="10"/>
      <c r="J205" s="9">
        <f t="shared" si="69"/>
        <v>0</v>
      </c>
      <c r="K205" s="11"/>
      <c r="L205" s="9">
        <f t="shared" si="70"/>
        <v>0</v>
      </c>
      <c r="M205" s="10"/>
      <c r="N205" s="9">
        <f t="shared" si="71"/>
        <v>0</v>
      </c>
      <c r="O205" s="10"/>
      <c r="P205" s="9">
        <f t="shared" si="72"/>
        <v>0</v>
      </c>
      <c r="Q205" s="10"/>
      <c r="R205" s="9">
        <f t="shared" si="73"/>
        <v>0</v>
      </c>
      <c r="S205" s="10"/>
      <c r="T205" s="9">
        <f t="shared" si="74"/>
        <v>0</v>
      </c>
      <c r="U205" s="11"/>
      <c r="V205" s="9">
        <f t="shared" si="75"/>
        <v>0</v>
      </c>
      <c r="W205" s="11"/>
      <c r="X205" s="9">
        <f t="shared" si="76"/>
        <v>0</v>
      </c>
      <c r="Y205" s="10"/>
      <c r="Z205" s="9">
        <f t="shared" si="77"/>
        <v>0</v>
      </c>
      <c r="AA205" s="11"/>
      <c r="AB205" s="9">
        <f t="shared" si="78"/>
        <v>0</v>
      </c>
      <c r="AC205" s="11"/>
      <c r="AD205" s="9">
        <f t="shared" si="79"/>
        <v>0</v>
      </c>
      <c r="AE205" s="11"/>
      <c r="AF205" s="9">
        <f t="shared" si="80"/>
        <v>0</v>
      </c>
      <c r="AG205" s="11"/>
      <c r="AH205" s="9">
        <f t="shared" si="85"/>
        <v>0</v>
      </c>
      <c r="AI205" s="11"/>
      <c r="AJ205" s="9">
        <f t="shared" si="81"/>
        <v>0</v>
      </c>
      <c r="AK205" s="11"/>
      <c r="AL205" s="9">
        <f t="shared" si="82"/>
        <v>0</v>
      </c>
      <c r="AM205" s="10"/>
      <c r="AN205" s="12">
        <f t="shared" si="83"/>
        <v>0</v>
      </c>
      <c r="AO205" s="13">
        <f t="shared" si="84"/>
        <v>0</v>
      </c>
    </row>
    <row r="206" spans="1:41" hidden="1" x14ac:dyDescent="0.25">
      <c r="A206" s="14" t="s">
        <v>208</v>
      </c>
      <c r="B206" s="15" t="s">
        <v>214</v>
      </c>
      <c r="C206" s="44" t="s">
        <v>210</v>
      </c>
      <c r="D206" s="56">
        <v>247</v>
      </c>
      <c r="E206" s="70">
        <v>0</v>
      </c>
      <c r="F206" s="9">
        <f t="shared" si="67"/>
        <v>0</v>
      </c>
      <c r="G206" s="69">
        <v>0</v>
      </c>
      <c r="H206" s="9">
        <f t="shared" si="68"/>
        <v>0</v>
      </c>
      <c r="I206" s="10"/>
      <c r="J206" s="9">
        <f t="shared" si="69"/>
        <v>0</v>
      </c>
      <c r="K206" s="11"/>
      <c r="L206" s="9">
        <f t="shared" si="70"/>
        <v>0</v>
      </c>
      <c r="M206" s="10"/>
      <c r="N206" s="9">
        <f t="shared" si="71"/>
        <v>0</v>
      </c>
      <c r="O206" s="10"/>
      <c r="P206" s="9">
        <f t="shared" si="72"/>
        <v>0</v>
      </c>
      <c r="Q206" s="10"/>
      <c r="R206" s="9">
        <f t="shared" si="73"/>
        <v>0</v>
      </c>
      <c r="S206" s="10"/>
      <c r="T206" s="9">
        <f t="shared" si="74"/>
        <v>0</v>
      </c>
      <c r="U206" s="11"/>
      <c r="V206" s="9">
        <f t="shared" si="75"/>
        <v>0</v>
      </c>
      <c r="W206" s="11"/>
      <c r="X206" s="9">
        <f t="shared" si="76"/>
        <v>0</v>
      </c>
      <c r="Y206" s="10"/>
      <c r="Z206" s="9">
        <f t="shared" si="77"/>
        <v>0</v>
      </c>
      <c r="AA206" s="11"/>
      <c r="AB206" s="9">
        <f t="shared" si="78"/>
        <v>0</v>
      </c>
      <c r="AC206" s="11"/>
      <c r="AD206" s="9">
        <f t="shared" si="79"/>
        <v>0</v>
      </c>
      <c r="AE206" s="11"/>
      <c r="AF206" s="9">
        <f t="shared" si="80"/>
        <v>0</v>
      </c>
      <c r="AG206" s="11"/>
      <c r="AH206" s="9">
        <f t="shared" si="85"/>
        <v>0</v>
      </c>
      <c r="AI206" s="11"/>
      <c r="AJ206" s="9">
        <f t="shared" si="81"/>
        <v>0</v>
      </c>
      <c r="AK206" s="11"/>
      <c r="AL206" s="9">
        <f t="shared" si="82"/>
        <v>0</v>
      </c>
      <c r="AM206" s="10"/>
      <c r="AN206" s="12">
        <f t="shared" si="83"/>
        <v>0</v>
      </c>
      <c r="AO206" s="13">
        <f t="shared" si="84"/>
        <v>0</v>
      </c>
    </row>
    <row r="207" spans="1:41" hidden="1" x14ac:dyDescent="0.25">
      <c r="A207" s="14" t="s">
        <v>208</v>
      </c>
      <c r="B207" s="15" t="s">
        <v>215</v>
      </c>
      <c r="C207" s="44" t="s">
        <v>210</v>
      </c>
      <c r="D207" s="56">
        <v>247</v>
      </c>
      <c r="E207" s="70">
        <v>0</v>
      </c>
      <c r="F207" s="9">
        <f t="shared" si="67"/>
        <v>0</v>
      </c>
      <c r="G207" s="69">
        <v>0</v>
      </c>
      <c r="H207" s="9">
        <f t="shared" si="68"/>
        <v>0</v>
      </c>
      <c r="I207" s="10"/>
      <c r="J207" s="9">
        <f t="shared" si="69"/>
        <v>0</v>
      </c>
      <c r="K207" s="11"/>
      <c r="L207" s="9">
        <f t="shared" si="70"/>
        <v>0</v>
      </c>
      <c r="M207" s="10"/>
      <c r="N207" s="9">
        <f t="shared" si="71"/>
        <v>0</v>
      </c>
      <c r="O207" s="10"/>
      <c r="P207" s="9">
        <f t="shared" si="72"/>
        <v>0</v>
      </c>
      <c r="Q207" s="10"/>
      <c r="R207" s="9">
        <f t="shared" si="73"/>
        <v>0</v>
      </c>
      <c r="S207" s="10"/>
      <c r="T207" s="9">
        <f t="shared" si="74"/>
        <v>0</v>
      </c>
      <c r="U207" s="11"/>
      <c r="V207" s="9">
        <f t="shared" si="75"/>
        <v>0</v>
      </c>
      <c r="W207" s="11"/>
      <c r="X207" s="9">
        <f t="shared" si="76"/>
        <v>0</v>
      </c>
      <c r="Y207" s="10"/>
      <c r="Z207" s="9">
        <f t="shared" si="77"/>
        <v>0</v>
      </c>
      <c r="AA207" s="11"/>
      <c r="AB207" s="9">
        <f t="shared" si="78"/>
        <v>0</v>
      </c>
      <c r="AC207" s="11"/>
      <c r="AD207" s="9">
        <f t="shared" si="79"/>
        <v>0</v>
      </c>
      <c r="AE207" s="11"/>
      <c r="AF207" s="9">
        <f t="shared" si="80"/>
        <v>0</v>
      </c>
      <c r="AG207" s="11"/>
      <c r="AH207" s="9">
        <f t="shared" si="85"/>
        <v>0</v>
      </c>
      <c r="AI207" s="11"/>
      <c r="AJ207" s="9">
        <f t="shared" si="81"/>
        <v>0</v>
      </c>
      <c r="AK207" s="11"/>
      <c r="AL207" s="9">
        <f t="shared" si="82"/>
        <v>0</v>
      </c>
      <c r="AM207" s="10"/>
      <c r="AN207" s="12">
        <f t="shared" si="83"/>
        <v>0</v>
      </c>
      <c r="AO207" s="13">
        <f t="shared" si="84"/>
        <v>0</v>
      </c>
    </row>
    <row r="208" spans="1:41" hidden="1" x14ac:dyDescent="0.25">
      <c r="A208" s="14" t="s">
        <v>208</v>
      </c>
      <c r="B208" s="15" t="s">
        <v>216</v>
      </c>
      <c r="C208" s="44" t="s">
        <v>210</v>
      </c>
      <c r="D208" s="56">
        <v>247</v>
      </c>
      <c r="E208" s="70">
        <v>0</v>
      </c>
      <c r="F208" s="9">
        <f t="shared" si="67"/>
        <v>0</v>
      </c>
      <c r="G208" s="69">
        <v>0</v>
      </c>
      <c r="H208" s="9">
        <f t="shared" si="68"/>
        <v>0</v>
      </c>
      <c r="I208" s="10"/>
      <c r="J208" s="9">
        <f t="shared" si="69"/>
        <v>0</v>
      </c>
      <c r="K208" s="11"/>
      <c r="L208" s="9">
        <f t="shared" si="70"/>
        <v>0</v>
      </c>
      <c r="M208" s="10"/>
      <c r="N208" s="9">
        <f t="shared" si="71"/>
        <v>0</v>
      </c>
      <c r="O208" s="10"/>
      <c r="P208" s="9">
        <f t="shared" si="72"/>
        <v>0</v>
      </c>
      <c r="Q208" s="10"/>
      <c r="R208" s="9">
        <f t="shared" si="73"/>
        <v>0</v>
      </c>
      <c r="S208" s="10"/>
      <c r="T208" s="9">
        <f t="shared" si="74"/>
        <v>0</v>
      </c>
      <c r="U208" s="11"/>
      <c r="V208" s="9">
        <f t="shared" si="75"/>
        <v>0</v>
      </c>
      <c r="W208" s="11"/>
      <c r="X208" s="9">
        <f t="shared" si="76"/>
        <v>0</v>
      </c>
      <c r="Y208" s="10"/>
      <c r="Z208" s="9">
        <f t="shared" si="77"/>
        <v>0</v>
      </c>
      <c r="AA208" s="11"/>
      <c r="AB208" s="9">
        <f t="shared" si="78"/>
        <v>0</v>
      </c>
      <c r="AC208" s="11"/>
      <c r="AD208" s="9">
        <f t="shared" si="79"/>
        <v>0</v>
      </c>
      <c r="AE208" s="11"/>
      <c r="AF208" s="9">
        <f t="shared" si="80"/>
        <v>0</v>
      </c>
      <c r="AG208" s="11"/>
      <c r="AH208" s="9">
        <f t="shared" si="85"/>
        <v>0</v>
      </c>
      <c r="AI208" s="11"/>
      <c r="AJ208" s="9">
        <f t="shared" si="81"/>
        <v>0</v>
      </c>
      <c r="AK208" s="11"/>
      <c r="AL208" s="9">
        <f t="shared" si="82"/>
        <v>0</v>
      </c>
      <c r="AM208" s="10"/>
      <c r="AN208" s="12">
        <f t="shared" si="83"/>
        <v>0</v>
      </c>
      <c r="AO208" s="13">
        <f t="shared" si="84"/>
        <v>0</v>
      </c>
    </row>
    <row r="209" spans="1:41" hidden="1" x14ac:dyDescent="0.25">
      <c r="A209" s="14" t="s">
        <v>208</v>
      </c>
      <c r="B209" s="15" t="s">
        <v>217</v>
      </c>
      <c r="C209" s="44" t="s">
        <v>210</v>
      </c>
      <c r="D209" s="56">
        <v>247</v>
      </c>
      <c r="E209" s="70">
        <v>0</v>
      </c>
      <c r="F209" s="9">
        <f t="shared" si="67"/>
        <v>0</v>
      </c>
      <c r="G209" s="69">
        <v>0</v>
      </c>
      <c r="H209" s="9">
        <f t="shared" si="68"/>
        <v>0</v>
      </c>
      <c r="I209" s="10"/>
      <c r="J209" s="9">
        <f t="shared" si="69"/>
        <v>0</v>
      </c>
      <c r="K209" s="11"/>
      <c r="L209" s="9">
        <f t="shared" si="70"/>
        <v>0</v>
      </c>
      <c r="M209" s="10"/>
      <c r="N209" s="9">
        <f t="shared" si="71"/>
        <v>0</v>
      </c>
      <c r="O209" s="10"/>
      <c r="P209" s="9">
        <f t="shared" si="72"/>
        <v>0</v>
      </c>
      <c r="Q209" s="10"/>
      <c r="R209" s="9">
        <f t="shared" si="73"/>
        <v>0</v>
      </c>
      <c r="S209" s="10"/>
      <c r="T209" s="9">
        <f t="shared" si="74"/>
        <v>0</v>
      </c>
      <c r="U209" s="11"/>
      <c r="V209" s="9">
        <f t="shared" si="75"/>
        <v>0</v>
      </c>
      <c r="W209" s="11"/>
      <c r="X209" s="9">
        <f t="shared" si="76"/>
        <v>0</v>
      </c>
      <c r="Y209" s="10"/>
      <c r="Z209" s="9">
        <f t="shared" si="77"/>
        <v>0</v>
      </c>
      <c r="AA209" s="11"/>
      <c r="AB209" s="9">
        <f t="shared" si="78"/>
        <v>0</v>
      </c>
      <c r="AC209" s="11"/>
      <c r="AD209" s="9">
        <f t="shared" si="79"/>
        <v>0</v>
      </c>
      <c r="AE209" s="11"/>
      <c r="AF209" s="9">
        <f t="shared" si="80"/>
        <v>0</v>
      </c>
      <c r="AG209" s="11"/>
      <c r="AH209" s="9">
        <f t="shared" si="85"/>
        <v>0</v>
      </c>
      <c r="AI209" s="11"/>
      <c r="AJ209" s="9">
        <f t="shared" si="81"/>
        <v>0</v>
      </c>
      <c r="AK209" s="11"/>
      <c r="AL209" s="9">
        <f t="shared" si="82"/>
        <v>0</v>
      </c>
      <c r="AM209" s="10"/>
      <c r="AN209" s="12">
        <f t="shared" si="83"/>
        <v>0</v>
      </c>
      <c r="AO209" s="13">
        <f t="shared" si="84"/>
        <v>0</v>
      </c>
    </row>
    <row r="210" spans="1:41" hidden="1" x14ac:dyDescent="0.25">
      <c r="A210" s="14" t="s">
        <v>208</v>
      </c>
      <c r="B210" s="15" t="s">
        <v>218</v>
      </c>
      <c r="C210" s="44" t="s">
        <v>210</v>
      </c>
      <c r="D210" s="56">
        <v>247</v>
      </c>
      <c r="E210" s="70">
        <v>0</v>
      </c>
      <c r="F210" s="9">
        <f t="shared" si="67"/>
        <v>0</v>
      </c>
      <c r="G210" s="69">
        <v>0</v>
      </c>
      <c r="H210" s="9">
        <f t="shared" si="68"/>
        <v>0</v>
      </c>
      <c r="I210" s="10"/>
      <c r="J210" s="9">
        <f t="shared" si="69"/>
        <v>0</v>
      </c>
      <c r="K210" s="11"/>
      <c r="L210" s="9">
        <f t="shared" si="70"/>
        <v>0</v>
      </c>
      <c r="M210" s="10"/>
      <c r="N210" s="9">
        <f t="shared" si="71"/>
        <v>0</v>
      </c>
      <c r="O210" s="10"/>
      <c r="P210" s="9">
        <f t="shared" si="72"/>
        <v>0</v>
      </c>
      <c r="Q210" s="10"/>
      <c r="R210" s="9">
        <f t="shared" si="73"/>
        <v>0</v>
      </c>
      <c r="S210" s="10"/>
      <c r="T210" s="9">
        <f t="shared" si="74"/>
        <v>0</v>
      </c>
      <c r="U210" s="11"/>
      <c r="V210" s="9">
        <f t="shared" si="75"/>
        <v>0</v>
      </c>
      <c r="W210" s="11"/>
      <c r="X210" s="9">
        <f t="shared" si="76"/>
        <v>0</v>
      </c>
      <c r="Y210" s="10"/>
      <c r="Z210" s="9">
        <f t="shared" si="77"/>
        <v>0</v>
      </c>
      <c r="AA210" s="11"/>
      <c r="AB210" s="9">
        <f t="shared" si="78"/>
        <v>0</v>
      </c>
      <c r="AC210" s="11"/>
      <c r="AD210" s="9">
        <f t="shared" si="79"/>
        <v>0</v>
      </c>
      <c r="AE210" s="11"/>
      <c r="AF210" s="9">
        <f t="shared" si="80"/>
        <v>0</v>
      </c>
      <c r="AG210" s="11"/>
      <c r="AH210" s="9">
        <f t="shared" si="85"/>
        <v>0</v>
      </c>
      <c r="AI210" s="11"/>
      <c r="AJ210" s="9">
        <f t="shared" si="81"/>
        <v>0</v>
      </c>
      <c r="AK210" s="11"/>
      <c r="AL210" s="9">
        <f t="shared" si="82"/>
        <v>0</v>
      </c>
      <c r="AM210" s="10"/>
      <c r="AN210" s="12">
        <f t="shared" si="83"/>
        <v>0</v>
      </c>
      <c r="AO210" s="13">
        <f t="shared" si="84"/>
        <v>0</v>
      </c>
    </row>
    <row r="211" spans="1:41" hidden="1" x14ac:dyDescent="0.25">
      <c r="A211" s="14" t="s">
        <v>208</v>
      </c>
      <c r="B211" s="15" t="s">
        <v>512</v>
      </c>
      <c r="C211" s="44" t="s">
        <v>15</v>
      </c>
      <c r="D211" s="56">
        <v>516.70000000000005</v>
      </c>
      <c r="E211" s="70">
        <v>0</v>
      </c>
      <c r="F211" s="9">
        <f t="shared" si="67"/>
        <v>0</v>
      </c>
      <c r="G211" s="69">
        <v>0</v>
      </c>
      <c r="H211" s="9">
        <f t="shared" si="68"/>
        <v>0</v>
      </c>
      <c r="I211" s="10"/>
      <c r="J211" s="9">
        <f t="shared" si="69"/>
        <v>0</v>
      </c>
      <c r="K211" s="11"/>
      <c r="L211" s="9">
        <f t="shared" si="70"/>
        <v>0</v>
      </c>
      <c r="M211" s="10"/>
      <c r="N211" s="9">
        <f t="shared" si="71"/>
        <v>0</v>
      </c>
      <c r="O211" s="10"/>
      <c r="P211" s="9">
        <f t="shared" si="72"/>
        <v>0</v>
      </c>
      <c r="Q211" s="10"/>
      <c r="R211" s="9">
        <f t="shared" si="73"/>
        <v>0</v>
      </c>
      <c r="S211" s="10"/>
      <c r="T211" s="9">
        <f t="shared" si="74"/>
        <v>0</v>
      </c>
      <c r="U211" s="11"/>
      <c r="V211" s="9">
        <f t="shared" si="75"/>
        <v>0</v>
      </c>
      <c r="W211" s="11"/>
      <c r="X211" s="9">
        <f t="shared" si="76"/>
        <v>0</v>
      </c>
      <c r="Y211" s="10"/>
      <c r="Z211" s="9">
        <f t="shared" si="77"/>
        <v>0</v>
      </c>
      <c r="AA211" s="11"/>
      <c r="AB211" s="9">
        <f t="shared" si="78"/>
        <v>0</v>
      </c>
      <c r="AC211" s="11"/>
      <c r="AD211" s="9">
        <f t="shared" si="79"/>
        <v>0</v>
      </c>
      <c r="AE211" s="11"/>
      <c r="AF211" s="9">
        <f t="shared" si="80"/>
        <v>0</v>
      </c>
      <c r="AG211" s="11"/>
      <c r="AH211" s="9">
        <f t="shared" si="85"/>
        <v>0</v>
      </c>
      <c r="AI211" s="11"/>
      <c r="AJ211" s="9">
        <f t="shared" si="81"/>
        <v>0</v>
      </c>
      <c r="AK211" s="11"/>
      <c r="AL211" s="9">
        <f t="shared" si="82"/>
        <v>0</v>
      </c>
      <c r="AM211" s="10"/>
      <c r="AN211" s="12">
        <f t="shared" si="83"/>
        <v>0</v>
      </c>
      <c r="AO211" s="13">
        <f t="shared" si="84"/>
        <v>0</v>
      </c>
    </row>
    <row r="212" spans="1:41" hidden="1" x14ac:dyDescent="0.25">
      <c r="A212" s="14" t="s">
        <v>208</v>
      </c>
      <c r="B212" s="15" t="s">
        <v>514</v>
      </c>
      <c r="C212" s="44" t="s">
        <v>15</v>
      </c>
      <c r="D212" s="56">
        <v>516.70000000000005</v>
      </c>
      <c r="E212" s="70">
        <v>0</v>
      </c>
      <c r="F212" s="9">
        <f t="shared" si="67"/>
        <v>0</v>
      </c>
      <c r="G212" s="69">
        <v>0</v>
      </c>
      <c r="H212" s="9">
        <f t="shared" si="68"/>
        <v>0</v>
      </c>
      <c r="I212" s="10"/>
      <c r="J212" s="9">
        <f t="shared" si="69"/>
        <v>0</v>
      </c>
      <c r="K212" s="11"/>
      <c r="L212" s="9">
        <f t="shared" si="70"/>
        <v>0</v>
      </c>
      <c r="M212" s="10"/>
      <c r="N212" s="9">
        <f t="shared" si="71"/>
        <v>0</v>
      </c>
      <c r="O212" s="10"/>
      <c r="P212" s="9">
        <f t="shared" si="72"/>
        <v>0</v>
      </c>
      <c r="Q212" s="10"/>
      <c r="R212" s="9">
        <f t="shared" si="73"/>
        <v>0</v>
      </c>
      <c r="S212" s="10"/>
      <c r="T212" s="9">
        <f t="shared" si="74"/>
        <v>0</v>
      </c>
      <c r="U212" s="11"/>
      <c r="V212" s="9">
        <f t="shared" si="75"/>
        <v>0</v>
      </c>
      <c r="W212" s="11"/>
      <c r="X212" s="9">
        <f t="shared" si="76"/>
        <v>0</v>
      </c>
      <c r="Y212" s="10"/>
      <c r="Z212" s="9">
        <f t="shared" si="77"/>
        <v>0</v>
      </c>
      <c r="AA212" s="11"/>
      <c r="AB212" s="9">
        <f t="shared" si="78"/>
        <v>0</v>
      </c>
      <c r="AC212" s="11"/>
      <c r="AD212" s="9">
        <f t="shared" si="79"/>
        <v>0</v>
      </c>
      <c r="AE212" s="11"/>
      <c r="AF212" s="9">
        <f t="shared" si="80"/>
        <v>0</v>
      </c>
      <c r="AG212" s="11"/>
      <c r="AH212" s="9">
        <f t="shared" si="85"/>
        <v>0</v>
      </c>
      <c r="AI212" s="11"/>
      <c r="AJ212" s="9">
        <f t="shared" si="81"/>
        <v>0</v>
      </c>
      <c r="AK212" s="11"/>
      <c r="AL212" s="9">
        <f t="shared" si="82"/>
        <v>0</v>
      </c>
      <c r="AM212" s="10"/>
      <c r="AN212" s="12">
        <f t="shared" si="83"/>
        <v>0</v>
      </c>
      <c r="AO212" s="13">
        <f t="shared" si="84"/>
        <v>0</v>
      </c>
    </row>
    <row r="213" spans="1:41" hidden="1" x14ac:dyDescent="0.25">
      <c r="A213" s="14" t="s">
        <v>208</v>
      </c>
      <c r="B213" s="15" t="s">
        <v>513</v>
      </c>
      <c r="C213" s="44" t="s">
        <v>15</v>
      </c>
      <c r="D213" s="56">
        <v>516.70000000000005</v>
      </c>
      <c r="E213" s="70">
        <v>0</v>
      </c>
      <c r="F213" s="9">
        <f t="shared" si="67"/>
        <v>0</v>
      </c>
      <c r="G213" s="69">
        <v>0</v>
      </c>
      <c r="H213" s="9">
        <f t="shared" si="68"/>
        <v>0</v>
      </c>
      <c r="I213" s="10"/>
      <c r="J213" s="9">
        <f t="shared" si="69"/>
        <v>0</v>
      </c>
      <c r="K213" s="11"/>
      <c r="L213" s="9">
        <f t="shared" si="70"/>
        <v>0</v>
      </c>
      <c r="M213" s="10"/>
      <c r="N213" s="9">
        <f t="shared" si="71"/>
        <v>0</v>
      </c>
      <c r="O213" s="10"/>
      <c r="P213" s="9">
        <f t="shared" si="72"/>
        <v>0</v>
      </c>
      <c r="Q213" s="10"/>
      <c r="R213" s="9">
        <f t="shared" si="73"/>
        <v>0</v>
      </c>
      <c r="S213" s="10"/>
      <c r="T213" s="9">
        <f t="shared" si="74"/>
        <v>0</v>
      </c>
      <c r="U213" s="11"/>
      <c r="V213" s="9">
        <f t="shared" si="75"/>
        <v>0</v>
      </c>
      <c r="W213" s="11"/>
      <c r="X213" s="9">
        <f t="shared" si="76"/>
        <v>0</v>
      </c>
      <c r="Y213" s="10"/>
      <c r="Z213" s="9">
        <f t="shared" si="77"/>
        <v>0</v>
      </c>
      <c r="AA213" s="11"/>
      <c r="AB213" s="9">
        <f t="shared" si="78"/>
        <v>0</v>
      </c>
      <c r="AC213" s="11"/>
      <c r="AD213" s="9">
        <f t="shared" si="79"/>
        <v>0</v>
      </c>
      <c r="AE213" s="11"/>
      <c r="AF213" s="9">
        <f t="shared" si="80"/>
        <v>0</v>
      </c>
      <c r="AG213" s="11"/>
      <c r="AH213" s="9">
        <f t="shared" si="85"/>
        <v>0</v>
      </c>
      <c r="AI213" s="11"/>
      <c r="AJ213" s="9">
        <f t="shared" si="81"/>
        <v>0</v>
      </c>
      <c r="AK213" s="11"/>
      <c r="AL213" s="9">
        <f t="shared" si="82"/>
        <v>0</v>
      </c>
      <c r="AM213" s="10"/>
      <c r="AN213" s="12">
        <f t="shared" si="83"/>
        <v>0</v>
      </c>
      <c r="AO213" s="13">
        <f t="shared" si="84"/>
        <v>0</v>
      </c>
    </row>
    <row r="214" spans="1:41" hidden="1" x14ac:dyDescent="0.25">
      <c r="A214" s="14" t="s">
        <v>208</v>
      </c>
      <c r="B214" s="15" t="s">
        <v>482</v>
      </c>
      <c r="C214" s="44" t="s">
        <v>15</v>
      </c>
      <c r="D214" s="56">
        <v>347.75</v>
      </c>
      <c r="E214" s="70">
        <v>0</v>
      </c>
      <c r="F214" s="9">
        <f t="shared" si="67"/>
        <v>0</v>
      </c>
      <c r="G214" s="69">
        <v>0</v>
      </c>
      <c r="H214" s="9">
        <f t="shared" si="68"/>
        <v>0</v>
      </c>
      <c r="I214" s="10"/>
      <c r="J214" s="9">
        <f t="shared" si="69"/>
        <v>0</v>
      </c>
      <c r="K214" s="11"/>
      <c r="L214" s="9">
        <f t="shared" si="70"/>
        <v>0</v>
      </c>
      <c r="M214" s="10"/>
      <c r="N214" s="9">
        <f t="shared" si="71"/>
        <v>0</v>
      </c>
      <c r="O214" s="10"/>
      <c r="P214" s="9">
        <f t="shared" si="72"/>
        <v>0</v>
      </c>
      <c r="Q214" s="10"/>
      <c r="R214" s="9">
        <f t="shared" si="73"/>
        <v>0</v>
      </c>
      <c r="S214" s="10"/>
      <c r="T214" s="9">
        <f t="shared" si="74"/>
        <v>0</v>
      </c>
      <c r="U214" s="11"/>
      <c r="V214" s="9">
        <f t="shared" si="75"/>
        <v>0</v>
      </c>
      <c r="W214" s="11"/>
      <c r="X214" s="9">
        <f t="shared" si="76"/>
        <v>0</v>
      </c>
      <c r="Y214" s="10"/>
      <c r="Z214" s="9">
        <f t="shared" si="77"/>
        <v>0</v>
      </c>
      <c r="AA214" s="11"/>
      <c r="AB214" s="9">
        <f t="shared" si="78"/>
        <v>0</v>
      </c>
      <c r="AC214" s="11"/>
      <c r="AD214" s="9">
        <f t="shared" si="79"/>
        <v>0</v>
      </c>
      <c r="AE214" s="11"/>
      <c r="AF214" s="9">
        <f t="shared" si="80"/>
        <v>0</v>
      </c>
      <c r="AG214" s="11"/>
      <c r="AH214" s="9">
        <f t="shared" si="85"/>
        <v>0</v>
      </c>
      <c r="AI214" s="11"/>
      <c r="AJ214" s="9">
        <f t="shared" si="81"/>
        <v>0</v>
      </c>
      <c r="AK214" s="11"/>
      <c r="AL214" s="9">
        <f t="shared" si="82"/>
        <v>0</v>
      </c>
      <c r="AM214" s="10"/>
      <c r="AN214" s="12">
        <f t="shared" si="83"/>
        <v>0</v>
      </c>
      <c r="AO214" s="13">
        <f t="shared" si="84"/>
        <v>0</v>
      </c>
    </row>
    <row r="215" spans="1:41" hidden="1" x14ac:dyDescent="0.25">
      <c r="A215" s="14" t="s">
        <v>208</v>
      </c>
      <c r="B215" s="15" t="s">
        <v>483</v>
      </c>
      <c r="C215" s="44" t="s">
        <v>15</v>
      </c>
      <c r="D215" s="56">
        <v>347.75</v>
      </c>
      <c r="E215" s="70">
        <v>0</v>
      </c>
      <c r="F215" s="9">
        <f t="shared" si="67"/>
        <v>0</v>
      </c>
      <c r="G215" s="69">
        <v>0</v>
      </c>
      <c r="H215" s="9">
        <f t="shared" si="68"/>
        <v>0</v>
      </c>
      <c r="I215" s="10"/>
      <c r="J215" s="9">
        <f t="shared" si="69"/>
        <v>0</v>
      </c>
      <c r="K215" s="11"/>
      <c r="L215" s="9">
        <f t="shared" si="70"/>
        <v>0</v>
      </c>
      <c r="M215" s="10"/>
      <c r="N215" s="9">
        <f t="shared" si="71"/>
        <v>0</v>
      </c>
      <c r="O215" s="10"/>
      <c r="P215" s="9">
        <f t="shared" si="72"/>
        <v>0</v>
      </c>
      <c r="Q215" s="10"/>
      <c r="R215" s="9">
        <f t="shared" si="73"/>
        <v>0</v>
      </c>
      <c r="S215" s="10"/>
      <c r="T215" s="9">
        <f t="shared" si="74"/>
        <v>0</v>
      </c>
      <c r="U215" s="11"/>
      <c r="V215" s="9">
        <f t="shared" si="75"/>
        <v>0</v>
      </c>
      <c r="W215" s="11"/>
      <c r="X215" s="9">
        <f t="shared" si="76"/>
        <v>0</v>
      </c>
      <c r="Y215" s="10"/>
      <c r="Z215" s="9">
        <f t="shared" si="77"/>
        <v>0</v>
      </c>
      <c r="AA215" s="11"/>
      <c r="AB215" s="9">
        <f t="shared" si="78"/>
        <v>0</v>
      </c>
      <c r="AC215" s="11"/>
      <c r="AD215" s="9">
        <f t="shared" si="79"/>
        <v>0</v>
      </c>
      <c r="AE215" s="11"/>
      <c r="AF215" s="9">
        <f t="shared" si="80"/>
        <v>0</v>
      </c>
      <c r="AG215" s="11"/>
      <c r="AH215" s="9">
        <f t="shared" si="85"/>
        <v>0</v>
      </c>
      <c r="AI215" s="11"/>
      <c r="AJ215" s="9">
        <f t="shared" si="81"/>
        <v>0</v>
      </c>
      <c r="AK215" s="11"/>
      <c r="AL215" s="9">
        <f t="shared" si="82"/>
        <v>0</v>
      </c>
      <c r="AM215" s="10"/>
      <c r="AN215" s="12">
        <f t="shared" si="83"/>
        <v>0</v>
      </c>
      <c r="AO215" s="13">
        <f t="shared" si="84"/>
        <v>0</v>
      </c>
    </row>
    <row r="216" spans="1:41" hidden="1" x14ac:dyDescent="0.25">
      <c r="A216" s="14" t="s">
        <v>208</v>
      </c>
      <c r="B216" s="15" t="s">
        <v>484</v>
      </c>
      <c r="C216" s="44" t="s">
        <v>15</v>
      </c>
      <c r="D216" s="56">
        <v>347.75</v>
      </c>
      <c r="E216" s="70">
        <v>0</v>
      </c>
      <c r="F216" s="9">
        <f t="shared" si="67"/>
        <v>0</v>
      </c>
      <c r="G216" s="69">
        <v>0</v>
      </c>
      <c r="H216" s="9">
        <f t="shared" si="68"/>
        <v>0</v>
      </c>
      <c r="I216" s="10"/>
      <c r="J216" s="9">
        <f t="shared" si="69"/>
        <v>0</v>
      </c>
      <c r="K216" s="11"/>
      <c r="L216" s="9">
        <f t="shared" si="70"/>
        <v>0</v>
      </c>
      <c r="M216" s="10"/>
      <c r="N216" s="9">
        <f t="shared" si="71"/>
        <v>0</v>
      </c>
      <c r="O216" s="10"/>
      <c r="P216" s="9">
        <f t="shared" si="72"/>
        <v>0</v>
      </c>
      <c r="Q216" s="10"/>
      <c r="R216" s="9">
        <f t="shared" si="73"/>
        <v>0</v>
      </c>
      <c r="S216" s="10"/>
      <c r="T216" s="9">
        <f t="shared" si="74"/>
        <v>0</v>
      </c>
      <c r="U216" s="11"/>
      <c r="V216" s="9">
        <f t="shared" si="75"/>
        <v>0</v>
      </c>
      <c r="W216" s="11"/>
      <c r="X216" s="9">
        <f t="shared" si="76"/>
        <v>0</v>
      </c>
      <c r="Y216" s="10"/>
      <c r="Z216" s="9">
        <f t="shared" si="77"/>
        <v>0</v>
      </c>
      <c r="AA216" s="11"/>
      <c r="AB216" s="9">
        <f t="shared" si="78"/>
        <v>0</v>
      </c>
      <c r="AC216" s="11"/>
      <c r="AD216" s="9">
        <f t="shared" si="79"/>
        <v>0</v>
      </c>
      <c r="AE216" s="11"/>
      <c r="AF216" s="9">
        <f t="shared" si="80"/>
        <v>0</v>
      </c>
      <c r="AG216" s="11"/>
      <c r="AH216" s="9">
        <f t="shared" si="85"/>
        <v>0</v>
      </c>
      <c r="AI216" s="11"/>
      <c r="AJ216" s="9">
        <f t="shared" si="81"/>
        <v>0</v>
      </c>
      <c r="AK216" s="11"/>
      <c r="AL216" s="9">
        <f t="shared" si="82"/>
        <v>0</v>
      </c>
      <c r="AM216" s="10"/>
      <c r="AN216" s="12">
        <f t="shared" si="83"/>
        <v>0</v>
      </c>
      <c r="AO216" s="13">
        <f t="shared" si="84"/>
        <v>0</v>
      </c>
    </row>
    <row r="217" spans="1:41" hidden="1" x14ac:dyDescent="0.25">
      <c r="A217" s="14" t="s">
        <v>208</v>
      </c>
      <c r="B217" s="15" t="s">
        <v>485</v>
      </c>
      <c r="C217" s="44" t="s">
        <v>15</v>
      </c>
      <c r="D217" s="56">
        <v>347.75</v>
      </c>
      <c r="E217" s="70">
        <v>0</v>
      </c>
      <c r="F217" s="9">
        <f t="shared" si="67"/>
        <v>0</v>
      </c>
      <c r="G217" s="69">
        <v>0</v>
      </c>
      <c r="H217" s="9">
        <f t="shared" si="68"/>
        <v>0</v>
      </c>
      <c r="I217" s="10"/>
      <c r="J217" s="9">
        <f t="shared" si="69"/>
        <v>0</v>
      </c>
      <c r="K217" s="11"/>
      <c r="L217" s="9">
        <f t="shared" si="70"/>
        <v>0</v>
      </c>
      <c r="M217" s="10"/>
      <c r="N217" s="9">
        <f t="shared" si="71"/>
        <v>0</v>
      </c>
      <c r="O217" s="10"/>
      <c r="P217" s="9">
        <f t="shared" si="72"/>
        <v>0</v>
      </c>
      <c r="Q217" s="10"/>
      <c r="R217" s="9">
        <f t="shared" si="73"/>
        <v>0</v>
      </c>
      <c r="S217" s="10"/>
      <c r="T217" s="9">
        <f t="shared" si="74"/>
        <v>0</v>
      </c>
      <c r="U217" s="11"/>
      <c r="V217" s="9">
        <f t="shared" si="75"/>
        <v>0</v>
      </c>
      <c r="W217" s="11"/>
      <c r="X217" s="9">
        <f t="shared" si="76"/>
        <v>0</v>
      </c>
      <c r="Y217" s="10"/>
      <c r="Z217" s="9">
        <f t="shared" si="77"/>
        <v>0</v>
      </c>
      <c r="AA217" s="11"/>
      <c r="AB217" s="9">
        <f t="shared" si="78"/>
        <v>0</v>
      </c>
      <c r="AC217" s="11"/>
      <c r="AD217" s="9">
        <f t="shared" si="79"/>
        <v>0</v>
      </c>
      <c r="AE217" s="11"/>
      <c r="AF217" s="9">
        <f t="shared" si="80"/>
        <v>0</v>
      </c>
      <c r="AG217" s="11"/>
      <c r="AH217" s="9">
        <f t="shared" si="85"/>
        <v>0</v>
      </c>
      <c r="AI217" s="11"/>
      <c r="AJ217" s="9">
        <f t="shared" si="81"/>
        <v>0</v>
      </c>
      <c r="AK217" s="11"/>
      <c r="AL217" s="9">
        <f t="shared" si="82"/>
        <v>0</v>
      </c>
      <c r="AM217" s="10"/>
      <c r="AN217" s="12">
        <f t="shared" si="83"/>
        <v>0</v>
      </c>
      <c r="AO217" s="13">
        <f t="shared" si="84"/>
        <v>0</v>
      </c>
    </row>
    <row r="218" spans="1:41" hidden="1" x14ac:dyDescent="0.25">
      <c r="A218" s="14" t="s">
        <v>208</v>
      </c>
      <c r="B218" s="15" t="s">
        <v>486</v>
      </c>
      <c r="C218" s="44" t="s">
        <v>15</v>
      </c>
      <c r="D218" s="56">
        <v>347.75</v>
      </c>
      <c r="E218" s="70">
        <v>0</v>
      </c>
      <c r="F218" s="9">
        <f t="shared" si="67"/>
        <v>0</v>
      </c>
      <c r="G218" s="69">
        <v>0</v>
      </c>
      <c r="H218" s="9">
        <f t="shared" si="68"/>
        <v>0</v>
      </c>
      <c r="I218" s="10"/>
      <c r="J218" s="9">
        <f t="shared" si="69"/>
        <v>0</v>
      </c>
      <c r="K218" s="11"/>
      <c r="L218" s="9">
        <f t="shared" si="70"/>
        <v>0</v>
      </c>
      <c r="M218" s="10"/>
      <c r="N218" s="9">
        <f t="shared" si="71"/>
        <v>0</v>
      </c>
      <c r="O218" s="10"/>
      <c r="P218" s="9">
        <f t="shared" si="72"/>
        <v>0</v>
      </c>
      <c r="Q218" s="10"/>
      <c r="R218" s="9">
        <f t="shared" si="73"/>
        <v>0</v>
      </c>
      <c r="S218" s="10"/>
      <c r="T218" s="9">
        <f t="shared" si="74"/>
        <v>0</v>
      </c>
      <c r="U218" s="11"/>
      <c r="V218" s="9">
        <f t="shared" si="75"/>
        <v>0</v>
      </c>
      <c r="W218" s="11"/>
      <c r="X218" s="9">
        <f t="shared" si="76"/>
        <v>0</v>
      </c>
      <c r="Y218" s="10"/>
      <c r="Z218" s="9">
        <f t="shared" si="77"/>
        <v>0</v>
      </c>
      <c r="AA218" s="11"/>
      <c r="AB218" s="9">
        <f t="shared" si="78"/>
        <v>0</v>
      </c>
      <c r="AC218" s="11"/>
      <c r="AD218" s="9">
        <f t="shared" si="79"/>
        <v>0</v>
      </c>
      <c r="AE218" s="11"/>
      <c r="AF218" s="9">
        <f t="shared" si="80"/>
        <v>0</v>
      </c>
      <c r="AG218" s="11"/>
      <c r="AH218" s="9">
        <f t="shared" si="85"/>
        <v>0</v>
      </c>
      <c r="AI218" s="11"/>
      <c r="AJ218" s="9">
        <f t="shared" si="81"/>
        <v>0</v>
      </c>
      <c r="AK218" s="11"/>
      <c r="AL218" s="9">
        <f t="shared" si="82"/>
        <v>0</v>
      </c>
      <c r="AM218" s="10"/>
      <c r="AN218" s="12">
        <f t="shared" si="83"/>
        <v>0</v>
      </c>
      <c r="AO218" s="13">
        <f t="shared" si="84"/>
        <v>0</v>
      </c>
    </row>
    <row r="219" spans="1:41" hidden="1" x14ac:dyDescent="0.25">
      <c r="A219" s="14" t="s">
        <v>208</v>
      </c>
      <c r="B219" s="15" t="s">
        <v>487</v>
      </c>
      <c r="C219" s="44" t="s">
        <v>15</v>
      </c>
      <c r="D219" s="56">
        <v>347.75</v>
      </c>
      <c r="E219" s="70">
        <v>0</v>
      </c>
      <c r="F219" s="9">
        <f t="shared" si="67"/>
        <v>0</v>
      </c>
      <c r="G219" s="69">
        <v>0</v>
      </c>
      <c r="H219" s="9">
        <f t="shared" si="68"/>
        <v>0</v>
      </c>
      <c r="I219" s="10"/>
      <c r="J219" s="9">
        <f t="shared" si="69"/>
        <v>0</v>
      </c>
      <c r="K219" s="11"/>
      <c r="L219" s="9">
        <f t="shared" si="70"/>
        <v>0</v>
      </c>
      <c r="M219" s="10"/>
      <c r="N219" s="9">
        <f t="shared" si="71"/>
        <v>0</v>
      </c>
      <c r="O219" s="10"/>
      <c r="P219" s="9">
        <f t="shared" si="72"/>
        <v>0</v>
      </c>
      <c r="Q219" s="10"/>
      <c r="R219" s="9">
        <f t="shared" si="73"/>
        <v>0</v>
      </c>
      <c r="S219" s="10"/>
      <c r="T219" s="9">
        <f t="shared" si="74"/>
        <v>0</v>
      </c>
      <c r="U219" s="11"/>
      <c r="V219" s="9">
        <f t="shared" si="75"/>
        <v>0</v>
      </c>
      <c r="W219" s="11"/>
      <c r="X219" s="9">
        <f t="shared" si="76"/>
        <v>0</v>
      </c>
      <c r="Y219" s="10"/>
      <c r="Z219" s="9">
        <f t="shared" si="77"/>
        <v>0</v>
      </c>
      <c r="AA219" s="11"/>
      <c r="AB219" s="9">
        <f t="shared" si="78"/>
        <v>0</v>
      </c>
      <c r="AC219" s="11"/>
      <c r="AD219" s="9">
        <f t="shared" si="79"/>
        <v>0</v>
      </c>
      <c r="AE219" s="11"/>
      <c r="AF219" s="9">
        <f t="shared" si="80"/>
        <v>0</v>
      </c>
      <c r="AG219" s="11"/>
      <c r="AH219" s="9">
        <f t="shared" si="85"/>
        <v>0</v>
      </c>
      <c r="AI219" s="11"/>
      <c r="AJ219" s="9">
        <f t="shared" si="81"/>
        <v>0</v>
      </c>
      <c r="AK219" s="11"/>
      <c r="AL219" s="9">
        <f t="shared" si="82"/>
        <v>0</v>
      </c>
      <c r="AM219" s="10"/>
      <c r="AN219" s="12">
        <f t="shared" si="83"/>
        <v>0</v>
      </c>
      <c r="AO219" s="13">
        <f t="shared" si="84"/>
        <v>0</v>
      </c>
    </row>
    <row r="220" spans="1:41" hidden="1" x14ac:dyDescent="0.25">
      <c r="A220" s="14" t="s">
        <v>208</v>
      </c>
      <c r="B220" s="15" t="s">
        <v>219</v>
      </c>
      <c r="C220" s="44" t="s">
        <v>15</v>
      </c>
      <c r="D220" s="56">
        <v>11.5</v>
      </c>
      <c r="E220" s="70">
        <v>0</v>
      </c>
      <c r="F220" s="9">
        <f t="shared" si="67"/>
        <v>0</v>
      </c>
      <c r="G220" s="69">
        <v>0</v>
      </c>
      <c r="H220" s="9">
        <f t="shared" si="68"/>
        <v>0</v>
      </c>
      <c r="I220" s="10"/>
      <c r="J220" s="9">
        <f t="shared" si="69"/>
        <v>0</v>
      </c>
      <c r="K220" s="11"/>
      <c r="L220" s="9">
        <f t="shared" si="70"/>
        <v>0</v>
      </c>
      <c r="M220" s="10"/>
      <c r="N220" s="9">
        <f t="shared" si="71"/>
        <v>0</v>
      </c>
      <c r="O220" s="10"/>
      <c r="P220" s="9">
        <f t="shared" si="72"/>
        <v>0</v>
      </c>
      <c r="Q220" s="10"/>
      <c r="R220" s="9">
        <f t="shared" si="73"/>
        <v>0</v>
      </c>
      <c r="S220" s="10"/>
      <c r="T220" s="9">
        <f t="shared" si="74"/>
        <v>0</v>
      </c>
      <c r="U220" s="11"/>
      <c r="V220" s="9">
        <f t="shared" si="75"/>
        <v>0</v>
      </c>
      <c r="W220" s="11"/>
      <c r="X220" s="9">
        <f t="shared" si="76"/>
        <v>0</v>
      </c>
      <c r="Y220" s="10"/>
      <c r="Z220" s="9">
        <f t="shared" si="77"/>
        <v>0</v>
      </c>
      <c r="AA220" s="11"/>
      <c r="AB220" s="9">
        <f t="shared" si="78"/>
        <v>0</v>
      </c>
      <c r="AC220" s="11"/>
      <c r="AD220" s="9">
        <f t="shared" si="79"/>
        <v>0</v>
      </c>
      <c r="AE220" s="11"/>
      <c r="AF220" s="9">
        <f t="shared" si="80"/>
        <v>0</v>
      </c>
      <c r="AG220" s="11"/>
      <c r="AH220" s="9">
        <f t="shared" si="85"/>
        <v>0</v>
      </c>
      <c r="AI220" s="11"/>
      <c r="AJ220" s="9">
        <f t="shared" si="81"/>
        <v>0</v>
      </c>
      <c r="AK220" s="11"/>
      <c r="AL220" s="9">
        <f t="shared" si="82"/>
        <v>0</v>
      </c>
      <c r="AM220" s="10"/>
      <c r="AN220" s="12">
        <f t="shared" si="83"/>
        <v>0</v>
      </c>
      <c r="AO220" s="13">
        <f t="shared" si="84"/>
        <v>0</v>
      </c>
    </row>
    <row r="221" spans="1:41" hidden="1" x14ac:dyDescent="0.25">
      <c r="A221" s="14" t="s">
        <v>208</v>
      </c>
      <c r="B221" s="18" t="s">
        <v>220</v>
      </c>
      <c r="C221" s="44" t="s">
        <v>15</v>
      </c>
      <c r="D221" s="56">
        <v>55</v>
      </c>
      <c r="E221" s="70">
        <v>0</v>
      </c>
      <c r="F221" s="9">
        <f t="shared" si="67"/>
        <v>0</v>
      </c>
      <c r="G221" s="69">
        <v>0</v>
      </c>
      <c r="H221" s="9">
        <f t="shared" si="68"/>
        <v>0</v>
      </c>
      <c r="I221" s="10"/>
      <c r="J221" s="9">
        <f t="shared" si="69"/>
        <v>0</v>
      </c>
      <c r="K221" s="11"/>
      <c r="L221" s="9">
        <f t="shared" si="70"/>
        <v>0</v>
      </c>
      <c r="M221" s="10"/>
      <c r="N221" s="9">
        <f t="shared" si="71"/>
        <v>0</v>
      </c>
      <c r="O221" s="10"/>
      <c r="P221" s="9">
        <f t="shared" si="72"/>
        <v>0</v>
      </c>
      <c r="Q221" s="10"/>
      <c r="R221" s="9">
        <f t="shared" si="73"/>
        <v>0</v>
      </c>
      <c r="S221" s="10"/>
      <c r="T221" s="9">
        <f t="shared" si="74"/>
        <v>0</v>
      </c>
      <c r="U221" s="11"/>
      <c r="V221" s="9">
        <f t="shared" si="75"/>
        <v>0</v>
      </c>
      <c r="W221" s="11"/>
      <c r="X221" s="9">
        <f t="shared" si="76"/>
        <v>0</v>
      </c>
      <c r="Y221" s="10"/>
      <c r="Z221" s="9">
        <f t="shared" si="77"/>
        <v>0</v>
      </c>
      <c r="AA221" s="11"/>
      <c r="AB221" s="9">
        <f t="shared" si="78"/>
        <v>0</v>
      </c>
      <c r="AC221" s="11"/>
      <c r="AD221" s="9">
        <f t="shared" si="79"/>
        <v>0</v>
      </c>
      <c r="AE221" s="11"/>
      <c r="AF221" s="9">
        <f t="shared" si="80"/>
        <v>0</v>
      </c>
      <c r="AG221" s="11"/>
      <c r="AH221" s="9">
        <f t="shared" si="85"/>
        <v>0</v>
      </c>
      <c r="AI221" s="11"/>
      <c r="AJ221" s="9">
        <f t="shared" si="81"/>
        <v>0</v>
      </c>
      <c r="AK221" s="11"/>
      <c r="AL221" s="9">
        <f t="shared" si="82"/>
        <v>0</v>
      </c>
      <c r="AM221" s="10"/>
      <c r="AN221" s="12">
        <f t="shared" si="83"/>
        <v>0</v>
      </c>
      <c r="AO221" s="13">
        <f t="shared" si="84"/>
        <v>0</v>
      </c>
    </row>
    <row r="222" spans="1:41" hidden="1" x14ac:dyDescent="0.25">
      <c r="A222" s="14" t="s">
        <v>208</v>
      </c>
      <c r="B222" s="18" t="s">
        <v>221</v>
      </c>
      <c r="C222" s="44" t="s">
        <v>15</v>
      </c>
      <c r="D222" s="56">
        <v>1.71</v>
      </c>
      <c r="E222" s="70">
        <v>0</v>
      </c>
      <c r="F222" s="9">
        <f t="shared" si="67"/>
        <v>0</v>
      </c>
      <c r="G222" s="69">
        <v>0</v>
      </c>
      <c r="H222" s="9">
        <f t="shared" si="68"/>
        <v>0</v>
      </c>
      <c r="I222" s="10"/>
      <c r="J222" s="9">
        <f t="shared" si="69"/>
        <v>0</v>
      </c>
      <c r="K222" s="11"/>
      <c r="L222" s="9">
        <f t="shared" si="70"/>
        <v>0</v>
      </c>
      <c r="M222" s="10"/>
      <c r="N222" s="9">
        <f t="shared" si="71"/>
        <v>0</v>
      </c>
      <c r="O222" s="10"/>
      <c r="P222" s="9">
        <f t="shared" si="72"/>
        <v>0</v>
      </c>
      <c r="Q222" s="10"/>
      <c r="R222" s="9">
        <f t="shared" si="73"/>
        <v>0</v>
      </c>
      <c r="S222" s="10"/>
      <c r="T222" s="9">
        <f t="shared" si="74"/>
        <v>0</v>
      </c>
      <c r="U222" s="11"/>
      <c r="V222" s="9">
        <f t="shared" si="75"/>
        <v>0</v>
      </c>
      <c r="W222" s="11"/>
      <c r="X222" s="9">
        <f t="shared" si="76"/>
        <v>0</v>
      </c>
      <c r="Y222" s="10"/>
      <c r="Z222" s="9">
        <f t="shared" si="77"/>
        <v>0</v>
      </c>
      <c r="AA222" s="11"/>
      <c r="AB222" s="9">
        <f t="shared" si="78"/>
        <v>0</v>
      </c>
      <c r="AC222" s="11"/>
      <c r="AD222" s="9">
        <f t="shared" si="79"/>
        <v>0</v>
      </c>
      <c r="AE222" s="11"/>
      <c r="AF222" s="9">
        <f t="shared" si="80"/>
        <v>0</v>
      </c>
      <c r="AG222" s="11"/>
      <c r="AH222" s="9">
        <f t="shared" si="85"/>
        <v>0</v>
      </c>
      <c r="AI222" s="11"/>
      <c r="AJ222" s="9">
        <f t="shared" si="81"/>
        <v>0</v>
      </c>
      <c r="AK222" s="11"/>
      <c r="AL222" s="9">
        <f t="shared" si="82"/>
        <v>0</v>
      </c>
      <c r="AM222" s="10"/>
      <c r="AN222" s="12">
        <f t="shared" si="83"/>
        <v>0</v>
      </c>
      <c r="AO222" s="13">
        <f t="shared" si="84"/>
        <v>0</v>
      </c>
    </row>
    <row r="223" spans="1:41" hidden="1" x14ac:dyDescent="0.25">
      <c r="A223" s="14" t="s">
        <v>208</v>
      </c>
      <c r="B223" s="15" t="s">
        <v>222</v>
      </c>
      <c r="C223" s="44" t="s">
        <v>15</v>
      </c>
      <c r="D223" s="56">
        <v>64</v>
      </c>
      <c r="E223" s="70">
        <v>0</v>
      </c>
      <c r="F223" s="9">
        <f t="shared" si="67"/>
        <v>0</v>
      </c>
      <c r="G223" s="69">
        <v>0</v>
      </c>
      <c r="H223" s="9">
        <f t="shared" si="68"/>
        <v>0</v>
      </c>
      <c r="I223" s="10"/>
      <c r="J223" s="9">
        <f t="shared" si="69"/>
        <v>0</v>
      </c>
      <c r="K223" s="11"/>
      <c r="L223" s="9">
        <f t="shared" si="70"/>
        <v>0</v>
      </c>
      <c r="M223" s="10"/>
      <c r="N223" s="9">
        <f t="shared" si="71"/>
        <v>0</v>
      </c>
      <c r="O223" s="10"/>
      <c r="P223" s="9">
        <f t="shared" si="72"/>
        <v>0</v>
      </c>
      <c r="Q223" s="10"/>
      <c r="R223" s="9">
        <f t="shared" si="73"/>
        <v>0</v>
      </c>
      <c r="S223" s="10"/>
      <c r="T223" s="9">
        <f t="shared" si="74"/>
        <v>0</v>
      </c>
      <c r="U223" s="11"/>
      <c r="V223" s="9">
        <f t="shared" si="75"/>
        <v>0</v>
      </c>
      <c r="W223" s="11"/>
      <c r="X223" s="9">
        <f t="shared" si="76"/>
        <v>0</v>
      </c>
      <c r="Y223" s="10"/>
      <c r="Z223" s="9">
        <f t="shared" si="77"/>
        <v>0</v>
      </c>
      <c r="AA223" s="11"/>
      <c r="AB223" s="9">
        <f t="shared" si="78"/>
        <v>0</v>
      </c>
      <c r="AC223" s="11"/>
      <c r="AD223" s="9">
        <f t="shared" si="79"/>
        <v>0</v>
      </c>
      <c r="AE223" s="11"/>
      <c r="AF223" s="9">
        <f t="shared" si="80"/>
        <v>0</v>
      </c>
      <c r="AG223" s="11"/>
      <c r="AH223" s="9">
        <f t="shared" si="85"/>
        <v>0</v>
      </c>
      <c r="AI223" s="11"/>
      <c r="AJ223" s="9">
        <f t="shared" si="81"/>
        <v>0</v>
      </c>
      <c r="AK223" s="11"/>
      <c r="AL223" s="9">
        <f t="shared" si="82"/>
        <v>0</v>
      </c>
      <c r="AM223" s="10"/>
      <c r="AN223" s="12">
        <f t="shared" si="83"/>
        <v>0</v>
      </c>
      <c r="AO223" s="13">
        <f t="shared" si="84"/>
        <v>0</v>
      </c>
    </row>
    <row r="224" spans="1:41" hidden="1" x14ac:dyDescent="0.25">
      <c r="A224" s="14" t="s">
        <v>208</v>
      </c>
      <c r="B224" s="15" t="s">
        <v>443</v>
      </c>
      <c r="C224" s="44" t="s">
        <v>444</v>
      </c>
      <c r="D224" s="56">
        <v>55</v>
      </c>
      <c r="E224" s="70">
        <v>0</v>
      </c>
      <c r="F224" s="9">
        <f t="shared" si="67"/>
        <v>0</v>
      </c>
      <c r="G224" s="69">
        <v>0</v>
      </c>
      <c r="H224" s="9">
        <f t="shared" si="68"/>
        <v>0</v>
      </c>
      <c r="I224" s="10"/>
      <c r="J224" s="9">
        <f t="shared" si="69"/>
        <v>0</v>
      </c>
      <c r="K224" s="11"/>
      <c r="L224" s="9">
        <f t="shared" si="70"/>
        <v>0</v>
      </c>
      <c r="M224" s="10"/>
      <c r="N224" s="9">
        <f t="shared" si="71"/>
        <v>0</v>
      </c>
      <c r="O224" s="10"/>
      <c r="P224" s="9">
        <f t="shared" si="72"/>
        <v>0</v>
      </c>
      <c r="Q224" s="10"/>
      <c r="R224" s="9">
        <f t="shared" si="73"/>
        <v>0</v>
      </c>
      <c r="S224" s="10"/>
      <c r="T224" s="9">
        <f t="shared" si="74"/>
        <v>0</v>
      </c>
      <c r="U224" s="11"/>
      <c r="V224" s="9">
        <f t="shared" si="75"/>
        <v>0</v>
      </c>
      <c r="W224" s="11"/>
      <c r="X224" s="9">
        <f t="shared" si="76"/>
        <v>0</v>
      </c>
      <c r="Y224" s="10"/>
      <c r="Z224" s="9">
        <f t="shared" si="77"/>
        <v>0</v>
      </c>
      <c r="AA224" s="11"/>
      <c r="AB224" s="9">
        <f t="shared" si="78"/>
        <v>0</v>
      </c>
      <c r="AC224" s="11"/>
      <c r="AD224" s="9">
        <f t="shared" si="79"/>
        <v>0</v>
      </c>
      <c r="AE224" s="11"/>
      <c r="AF224" s="9">
        <f t="shared" si="80"/>
        <v>0</v>
      </c>
      <c r="AG224" s="11"/>
      <c r="AH224" s="9">
        <f t="shared" si="85"/>
        <v>0</v>
      </c>
      <c r="AI224" s="11"/>
      <c r="AJ224" s="9">
        <f t="shared" si="81"/>
        <v>0</v>
      </c>
      <c r="AK224" s="11"/>
      <c r="AL224" s="9">
        <f t="shared" si="82"/>
        <v>0</v>
      </c>
      <c r="AM224" s="10"/>
      <c r="AN224" s="12">
        <f t="shared" si="83"/>
        <v>0</v>
      </c>
      <c r="AO224" s="13">
        <f t="shared" si="84"/>
        <v>0</v>
      </c>
    </row>
    <row r="225" spans="1:41" hidden="1" x14ac:dyDescent="0.25">
      <c r="A225" s="14" t="s">
        <v>208</v>
      </c>
      <c r="B225" s="15" t="s">
        <v>460</v>
      </c>
      <c r="C225" s="44" t="s">
        <v>15</v>
      </c>
      <c r="D225" s="56">
        <v>55.5</v>
      </c>
      <c r="E225" s="70">
        <v>0</v>
      </c>
      <c r="F225" s="9">
        <f t="shared" si="67"/>
        <v>0</v>
      </c>
      <c r="G225" s="69">
        <v>0</v>
      </c>
      <c r="H225" s="9">
        <f t="shared" si="68"/>
        <v>0</v>
      </c>
      <c r="I225" s="10"/>
      <c r="J225" s="9">
        <f t="shared" si="69"/>
        <v>0</v>
      </c>
      <c r="K225" s="11"/>
      <c r="L225" s="9">
        <f t="shared" si="70"/>
        <v>0</v>
      </c>
      <c r="M225" s="10"/>
      <c r="N225" s="9">
        <f t="shared" si="71"/>
        <v>0</v>
      </c>
      <c r="O225" s="10"/>
      <c r="P225" s="9">
        <f t="shared" si="72"/>
        <v>0</v>
      </c>
      <c r="Q225" s="10"/>
      <c r="R225" s="9">
        <f t="shared" si="73"/>
        <v>0</v>
      </c>
      <c r="S225" s="10"/>
      <c r="T225" s="9">
        <f t="shared" si="74"/>
        <v>0</v>
      </c>
      <c r="U225" s="11"/>
      <c r="V225" s="9">
        <f t="shared" si="75"/>
        <v>0</v>
      </c>
      <c r="W225" s="11"/>
      <c r="X225" s="9">
        <f t="shared" si="76"/>
        <v>0</v>
      </c>
      <c r="Y225" s="10"/>
      <c r="Z225" s="9">
        <f t="shared" si="77"/>
        <v>0</v>
      </c>
      <c r="AA225" s="11"/>
      <c r="AB225" s="9">
        <f t="shared" si="78"/>
        <v>0</v>
      </c>
      <c r="AC225" s="11"/>
      <c r="AD225" s="9">
        <f t="shared" si="79"/>
        <v>0</v>
      </c>
      <c r="AE225" s="11"/>
      <c r="AF225" s="9">
        <f t="shared" si="80"/>
        <v>0</v>
      </c>
      <c r="AG225" s="11"/>
      <c r="AH225" s="9">
        <f t="shared" si="85"/>
        <v>0</v>
      </c>
      <c r="AI225" s="11"/>
      <c r="AJ225" s="9">
        <f t="shared" si="81"/>
        <v>0</v>
      </c>
      <c r="AK225" s="11"/>
      <c r="AL225" s="9">
        <f t="shared" si="82"/>
        <v>0</v>
      </c>
      <c r="AM225" s="10"/>
      <c r="AN225" s="12">
        <f t="shared" si="83"/>
        <v>0</v>
      </c>
      <c r="AO225" s="13">
        <f t="shared" si="84"/>
        <v>0</v>
      </c>
    </row>
    <row r="226" spans="1:41" hidden="1" x14ac:dyDescent="0.25">
      <c r="A226" s="14" t="s">
        <v>208</v>
      </c>
      <c r="B226" s="15" t="s">
        <v>404</v>
      </c>
      <c r="C226" s="44" t="s">
        <v>15</v>
      </c>
      <c r="D226" s="59">
        <v>0</v>
      </c>
      <c r="E226" s="70">
        <v>0</v>
      </c>
      <c r="F226" s="9">
        <f t="shared" si="67"/>
        <v>0</v>
      </c>
      <c r="G226" s="69">
        <v>0</v>
      </c>
      <c r="H226" s="9">
        <f t="shared" si="68"/>
        <v>0</v>
      </c>
      <c r="I226" s="10"/>
      <c r="J226" s="9">
        <f t="shared" si="69"/>
        <v>0</v>
      </c>
      <c r="K226" s="11"/>
      <c r="L226" s="9">
        <f t="shared" si="70"/>
        <v>0</v>
      </c>
      <c r="M226" s="10"/>
      <c r="N226" s="9">
        <f t="shared" si="71"/>
        <v>0</v>
      </c>
      <c r="O226" s="10"/>
      <c r="P226" s="9">
        <f t="shared" si="72"/>
        <v>0</v>
      </c>
      <c r="Q226" s="10"/>
      <c r="R226" s="9">
        <f t="shared" si="73"/>
        <v>0</v>
      </c>
      <c r="S226" s="10"/>
      <c r="T226" s="9">
        <f t="shared" si="74"/>
        <v>0</v>
      </c>
      <c r="U226" s="11"/>
      <c r="V226" s="9">
        <f t="shared" si="75"/>
        <v>0</v>
      </c>
      <c r="W226" s="11"/>
      <c r="X226" s="9">
        <f t="shared" si="76"/>
        <v>0</v>
      </c>
      <c r="Y226" s="10"/>
      <c r="Z226" s="9">
        <f t="shared" si="77"/>
        <v>0</v>
      </c>
      <c r="AA226" s="11"/>
      <c r="AB226" s="9">
        <f t="shared" si="78"/>
        <v>0</v>
      </c>
      <c r="AC226" s="11"/>
      <c r="AD226" s="9">
        <f t="shared" si="79"/>
        <v>0</v>
      </c>
      <c r="AE226" s="11"/>
      <c r="AF226" s="9">
        <f t="shared" si="80"/>
        <v>0</v>
      </c>
      <c r="AG226" s="11"/>
      <c r="AH226" s="9">
        <f t="shared" si="85"/>
        <v>0</v>
      </c>
      <c r="AI226" s="11"/>
      <c r="AJ226" s="9">
        <f t="shared" si="81"/>
        <v>0</v>
      </c>
      <c r="AK226" s="11"/>
      <c r="AL226" s="9">
        <f t="shared" si="82"/>
        <v>0</v>
      </c>
      <c r="AM226" s="10"/>
      <c r="AN226" s="12">
        <f t="shared" si="83"/>
        <v>0</v>
      </c>
      <c r="AO226" s="13">
        <f t="shared" si="84"/>
        <v>0</v>
      </c>
    </row>
    <row r="227" spans="1:41" hidden="1" x14ac:dyDescent="0.25">
      <c r="A227" s="14" t="s">
        <v>208</v>
      </c>
      <c r="B227" s="15" t="s">
        <v>461</v>
      </c>
      <c r="C227" s="44" t="s">
        <v>15</v>
      </c>
      <c r="D227" s="56">
        <v>55.5</v>
      </c>
      <c r="E227" s="70">
        <v>0</v>
      </c>
      <c r="F227" s="9">
        <f t="shared" si="67"/>
        <v>0</v>
      </c>
      <c r="G227" s="69">
        <v>0</v>
      </c>
      <c r="H227" s="9">
        <f t="shared" si="68"/>
        <v>0</v>
      </c>
      <c r="I227" s="10"/>
      <c r="J227" s="9">
        <f t="shared" si="69"/>
        <v>0</v>
      </c>
      <c r="K227" s="11"/>
      <c r="L227" s="9">
        <f t="shared" si="70"/>
        <v>0</v>
      </c>
      <c r="M227" s="10"/>
      <c r="N227" s="9">
        <f t="shared" si="71"/>
        <v>0</v>
      </c>
      <c r="O227" s="10"/>
      <c r="P227" s="9">
        <f t="shared" si="72"/>
        <v>0</v>
      </c>
      <c r="Q227" s="10"/>
      <c r="R227" s="9">
        <f t="shared" si="73"/>
        <v>0</v>
      </c>
      <c r="S227" s="10"/>
      <c r="T227" s="9">
        <f t="shared" si="74"/>
        <v>0</v>
      </c>
      <c r="U227" s="11"/>
      <c r="V227" s="9">
        <f t="shared" si="75"/>
        <v>0</v>
      </c>
      <c r="W227" s="11"/>
      <c r="X227" s="9">
        <f t="shared" si="76"/>
        <v>0</v>
      </c>
      <c r="Y227" s="10"/>
      <c r="Z227" s="9">
        <f t="shared" si="77"/>
        <v>0</v>
      </c>
      <c r="AA227" s="11"/>
      <c r="AB227" s="9">
        <f t="shared" si="78"/>
        <v>0</v>
      </c>
      <c r="AC227" s="11"/>
      <c r="AD227" s="9">
        <f t="shared" si="79"/>
        <v>0</v>
      </c>
      <c r="AE227" s="11"/>
      <c r="AF227" s="9">
        <f t="shared" si="80"/>
        <v>0</v>
      </c>
      <c r="AG227" s="11"/>
      <c r="AH227" s="9">
        <f t="shared" si="85"/>
        <v>0</v>
      </c>
      <c r="AI227" s="11"/>
      <c r="AJ227" s="9">
        <f t="shared" si="81"/>
        <v>0</v>
      </c>
      <c r="AK227" s="11"/>
      <c r="AL227" s="9">
        <f t="shared" si="82"/>
        <v>0</v>
      </c>
      <c r="AM227" s="10"/>
      <c r="AN227" s="12">
        <f t="shared" si="83"/>
        <v>0</v>
      </c>
      <c r="AO227" s="13">
        <f t="shared" si="84"/>
        <v>0</v>
      </c>
    </row>
    <row r="228" spans="1:41" hidden="1" x14ac:dyDescent="0.25">
      <c r="A228" s="14" t="s">
        <v>208</v>
      </c>
      <c r="B228" s="15" t="s">
        <v>405</v>
      </c>
      <c r="C228" s="44" t="s">
        <v>15</v>
      </c>
      <c r="D228" s="59">
        <v>0</v>
      </c>
      <c r="E228" s="70">
        <v>0</v>
      </c>
      <c r="F228" s="9">
        <f t="shared" si="67"/>
        <v>0</v>
      </c>
      <c r="G228" s="69">
        <v>0</v>
      </c>
      <c r="H228" s="9">
        <f t="shared" si="68"/>
        <v>0</v>
      </c>
      <c r="I228" s="10"/>
      <c r="J228" s="9">
        <f t="shared" si="69"/>
        <v>0</v>
      </c>
      <c r="K228" s="11"/>
      <c r="L228" s="9">
        <f t="shared" si="70"/>
        <v>0</v>
      </c>
      <c r="M228" s="10"/>
      <c r="N228" s="9">
        <f t="shared" si="71"/>
        <v>0</v>
      </c>
      <c r="O228" s="10"/>
      <c r="P228" s="9">
        <f t="shared" si="72"/>
        <v>0</v>
      </c>
      <c r="Q228" s="10"/>
      <c r="R228" s="9">
        <f t="shared" si="73"/>
        <v>0</v>
      </c>
      <c r="S228" s="10"/>
      <c r="T228" s="9">
        <f t="shared" si="74"/>
        <v>0</v>
      </c>
      <c r="U228" s="11"/>
      <c r="V228" s="9">
        <f t="shared" si="75"/>
        <v>0</v>
      </c>
      <c r="W228" s="11"/>
      <c r="X228" s="9">
        <f t="shared" si="76"/>
        <v>0</v>
      </c>
      <c r="Y228" s="10"/>
      <c r="Z228" s="9">
        <f t="shared" si="77"/>
        <v>0</v>
      </c>
      <c r="AA228" s="11"/>
      <c r="AB228" s="9">
        <f t="shared" si="78"/>
        <v>0</v>
      </c>
      <c r="AC228" s="11"/>
      <c r="AD228" s="9">
        <f t="shared" si="79"/>
        <v>0</v>
      </c>
      <c r="AE228" s="11"/>
      <c r="AF228" s="9">
        <f t="shared" si="80"/>
        <v>0</v>
      </c>
      <c r="AG228" s="11"/>
      <c r="AH228" s="9">
        <f t="shared" si="85"/>
        <v>0</v>
      </c>
      <c r="AI228" s="11"/>
      <c r="AJ228" s="9">
        <f t="shared" si="81"/>
        <v>0</v>
      </c>
      <c r="AK228" s="11"/>
      <c r="AL228" s="9">
        <f t="shared" si="82"/>
        <v>0</v>
      </c>
      <c r="AM228" s="10"/>
      <c r="AN228" s="12">
        <f t="shared" si="83"/>
        <v>0</v>
      </c>
      <c r="AO228" s="13">
        <f t="shared" si="84"/>
        <v>0</v>
      </c>
    </row>
    <row r="229" spans="1:41" hidden="1" x14ac:dyDescent="0.25">
      <c r="A229" s="14" t="s">
        <v>208</v>
      </c>
      <c r="B229" s="15" t="s">
        <v>223</v>
      </c>
      <c r="C229" s="44" t="s">
        <v>15</v>
      </c>
      <c r="D229" s="56">
        <v>55.5</v>
      </c>
      <c r="E229" s="70">
        <v>3</v>
      </c>
      <c r="F229" s="9">
        <f t="shared" si="67"/>
        <v>166.5</v>
      </c>
      <c r="G229" s="69">
        <v>0</v>
      </c>
      <c r="H229" s="9">
        <f t="shared" si="68"/>
        <v>0</v>
      </c>
      <c r="I229" s="10"/>
      <c r="J229" s="9">
        <f t="shared" si="69"/>
        <v>0</v>
      </c>
      <c r="K229" s="11"/>
      <c r="L229" s="9">
        <f t="shared" si="70"/>
        <v>0</v>
      </c>
      <c r="M229" s="10"/>
      <c r="N229" s="9">
        <f t="shared" si="71"/>
        <v>0</v>
      </c>
      <c r="O229" s="10"/>
      <c r="P229" s="9">
        <f t="shared" si="72"/>
        <v>0</v>
      </c>
      <c r="Q229" s="10"/>
      <c r="R229" s="9">
        <f t="shared" si="73"/>
        <v>0</v>
      </c>
      <c r="S229" s="10"/>
      <c r="T229" s="9">
        <f t="shared" si="74"/>
        <v>0</v>
      </c>
      <c r="U229" s="11"/>
      <c r="V229" s="9">
        <f t="shared" si="75"/>
        <v>0</v>
      </c>
      <c r="W229" s="11"/>
      <c r="X229" s="9">
        <f t="shared" si="76"/>
        <v>0</v>
      </c>
      <c r="Y229" s="10"/>
      <c r="Z229" s="9">
        <f t="shared" si="77"/>
        <v>0</v>
      </c>
      <c r="AA229" s="11"/>
      <c r="AB229" s="9">
        <f t="shared" si="78"/>
        <v>0</v>
      </c>
      <c r="AC229" s="11"/>
      <c r="AD229" s="9">
        <f t="shared" si="79"/>
        <v>0</v>
      </c>
      <c r="AE229" s="11"/>
      <c r="AF229" s="9">
        <f t="shared" si="80"/>
        <v>0</v>
      </c>
      <c r="AG229" s="11"/>
      <c r="AH229" s="9">
        <f t="shared" si="85"/>
        <v>0</v>
      </c>
      <c r="AI229" s="11"/>
      <c r="AJ229" s="9">
        <f t="shared" si="81"/>
        <v>0</v>
      </c>
      <c r="AK229" s="11"/>
      <c r="AL229" s="9">
        <f t="shared" si="82"/>
        <v>0</v>
      </c>
      <c r="AM229" s="10"/>
      <c r="AN229" s="12">
        <f t="shared" si="83"/>
        <v>0</v>
      </c>
      <c r="AO229" s="13">
        <f t="shared" si="84"/>
        <v>166.5</v>
      </c>
    </row>
    <row r="230" spans="1:41" hidden="1" x14ac:dyDescent="0.25">
      <c r="A230" s="14" t="s">
        <v>208</v>
      </c>
      <c r="B230" s="15" t="s">
        <v>224</v>
      </c>
      <c r="C230" s="44" t="s">
        <v>15</v>
      </c>
      <c r="D230" s="59">
        <v>0</v>
      </c>
      <c r="E230" s="70">
        <v>0</v>
      </c>
      <c r="F230" s="9">
        <f t="shared" si="67"/>
        <v>0</v>
      </c>
      <c r="G230" s="69">
        <v>0</v>
      </c>
      <c r="H230" s="9">
        <f t="shared" si="68"/>
        <v>0</v>
      </c>
      <c r="I230" s="10"/>
      <c r="J230" s="9">
        <f t="shared" si="69"/>
        <v>0</v>
      </c>
      <c r="K230" s="11"/>
      <c r="L230" s="9">
        <f t="shared" si="70"/>
        <v>0</v>
      </c>
      <c r="M230" s="10"/>
      <c r="N230" s="9">
        <f t="shared" si="71"/>
        <v>0</v>
      </c>
      <c r="O230" s="10"/>
      <c r="P230" s="9">
        <f t="shared" si="72"/>
        <v>0</v>
      </c>
      <c r="Q230" s="10"/>
      <c r="R230" s="9">
        <f t="shared" si="73"/>
        <v>0</v>
      </c>
      <c r="S230" s="10"/>
      <c r="T230" s="9">
        <f t="shared" si="74"/>
        <v>0</v>
      </c>
      <c r="U230" s="11"/>
      <c r="V230" s="9">
        <f t="shared" si="75"/>
        <v>0</v>
      </c>
      <c r="W230" s="11"/>
      <c r="X230" s="9">
        <f t="shared" si="76"/>
        <v>0</v>
      </c>
      <c r="Y230" s="10"/>
      <c r="Z230" s="9">
        <f t="shared" si="77"/>
        <v>0</v>
      </c>
      <c r="AA230" s="11"/>
      <c r="AB230" s="9">
        <f t="shared" si="78"/>
        <v>0</v>
      </c>
      <c r="AC230" s="11"/>
      <c r="AD230" s="9">
        <f t="shared" si="79"/>
        <v>0</v>
      </c>
      <c r="AE230" s="11"/>
      <c r="AF230" s="9">
        <f t="shared" si="80"/>
        <v>0</v>
      </c>
      <c r="AG230" s="11"/>
      <c r="AH230" s="9">
        <f t="shared" si="85"/>
        <v>0</v>
      </c>
      <c r="AI230" s="11"/>
      <c r="AJ230" s="9">
        <f t="shared" si="81"/>
        <v>0</v>
      </c>
      <c r="AK230" s="11"/>
      <c r="AL230" s="9">
        <f t="shared" si="82"/>
        <v>0</v>
      </c>
      <c r="AM230" s="10"/>
      <c r="AN230" s="12">
        <f t="shared" si="83"/>
        <v>0</v>
      </c>
      <c r="AO230" s="13">
        <f t="shared" si="84"/>
        <v>0</v>
      </c>
    </row>
    <row r="231" spans="1:41" hidden="1" x14ac:dyDescent="0.25">
      <c r="A231" s="14" t="s">
        <v>208</v>
      </c>
      <c r="B231" s="15" t="s">
        <v>225</v>
      </c>
      <c r="C231" s="44" t="s">
        <v>226</v>
      </c>
      <c r="D231" s="56">
        <v>0.53</v>
      </c>
      <c r="E231" s="70">
        <v>0</v>
      </c>
      <c r="F231" s="9">
        <f t="shared" si="67"/>
        <v>0</v>
      </c>
      <c r="G231" s="69">
        <v>0</v>
      </c>
      <c r="H231" s="9">
        <f t="shared" si="68"/>
        <v>0</v>
      </c>
      <c r="I231" s="10"/>
      <c r="J231" s="9">
        <f t="shared" si="69"/>
        <v>0</v>
      </c>
      <c r="K231" s="11"/>
      <c r="L231" s="9">
        <f t="shared" si="70"/>
        <v>0</v>
      </c>
      <c r="M231" s="10"/>
      <c r="N231" s="9">
        <f t="shared" si="71"/>
        <v>0</v>
      </c>
      <c r="O231" s="10"/>
      <c r="P231" s="9">
        <f t="shared" si="72"/>
        <v>0</v>
      </c>
      <c r="Q231" s="10"/>
      <c r="R231" s="9">
        <f t="shared" si="73"/>
        <v>0</v>
      </c>
      <c r="S231" s="10"/>
      <c r="T231" s="9">
        <f t="shared" si="74"/>
        <v>0</v>
      </c>
      <c r="U231" s="11"/>
      <c r="V231" s="9">
        <f t="shared" si="75"/>
        <v>0</v>
      </c>
      <c r="W231" s="11"/>
      <c r="X231" s="9">
        <f t="shared" si="76"/>
        <v>0</v>
      </c>
      <c r="Y231" s="10"/>
      <c r="Z231" s="9">
        <f t="shared" si="77"/>
        <v>0</v>
      </c>
      <c r="AA231" s="11"/>
      <c r="AB231" s="9">
        <f t="shared" si="78"/>
        <v>0</v>
      </c>
      <c r="AC231" s="71"/>
      <c r="AD231" s="9">
        <f t="shared" si="79"/>
        <v>0</v>
      </c>
      <c r="AE231" s="11"/>
      <c r="AF231" s="9">
        <f t="shared" si="80"/>
        <v>0</v>
      </c>
      <c r="AG231" s="11"/>
      <c r="AH231" s="9">
        <f t="shared" si="85"/>
        <v>0</v>
      </c>
      <c r="AI231" s="11"/>
      <c r="AJ231" s="9">
        <f t="shared" si="81"/>
        <v>0</v>
      </c>
      <c r="AK231" s="11"/>
      <c r="AL231" s="9">
        <f t="shared" si="82"/>
        <v>0</v>
      </c>
      <c r="AM231" s="10"/>
      <c r="AN231" s="12">
        <f t="shared" si="83"/>
        <v>0</v>
      </c>
      <c r="AO231" s="13">
        <f t="shared" si="84"/>
        <v>0</v>
      </c>
    </row>
    <row r="232" spans="1:41" hidden="1" x14ac:dyDescent="0.25">
      <c r="A232" s="14" t="s">
        <v>208</v>
      </c>
      <c r="B232" s="15" t="s">
        <v>227</v>
      </c>
      <c r="C232" s="44" t="s">
        <v>15</v>
      </c>
      <c r="D232" s="56">
        <v>16.100000000000001</v>
      </c>
      <c r="E232" s="70">
        <v>0</v>
      </c>
      <c r="F232" s="9">
        <f t="shared" si="67"/>
        <v>0</v>
      </c>
      <c r="G232" s="69">
        <v>0</v>
      </c>
      <c r="H232" s="9">
        <f t="shared" si="68"/>
        <v>0</v>
      </c>
      <c r="I232" s="10"/>
      <c r="J232" s="9">
        <f t="shared" si="69"/>
        <v>0</v>
      </c>
      <c r="K232" s="11"/>
      <c r="L232" s="9">
        <f t="shared" si="70"/>
        <v>0</v>
      </c>
      <c r="M232" s="10"/>
      <c r="N232" s="9">
        <f t="shared" si="71"/>
        <v>0</v>
      </c>
      <c r="O232" s="10"/>
      <c r="P232" s="9">
        <f t="shared" si="72"/>
        <v>0</v>
      </c>
      <c r="Q232" s="10"/>
      <c r="R232" s="9">
        <f t="shared" si="73"/>
        <v>0</v>
      </c>
      <c r="S232" s="10"/>
      <c r="T232" s="9">
        <f t="shared" si="74"/>
        <v>0</v>
      </c>
      <c r="U232" s="11"/>
      <c r="V232" s="9">
        <f t="shared" si="75"/>
        <v>0</v>
      </c>
      <c r="W232" s="11"/>
      <c r="X232" s="9">
        <f t="shared" si="76"/>
        <v>0</v>
      </c>
      <c r="Y232" s="10"/>
      <c r="Z232" s="9">
        <f t="shared" si="77"/>
        <v>0</v>
      </c>
      <c r="AA232" s="11"/>
      <c r="AB232" s="9">
        <f t="shared" si="78"/>
        <v>0</v>
      </c>
      <c r="AC232" s="11"/>
      <c r="AD232" s="9">
        <f t="shared" si="79"/>
        <v>0</v>
      </c>
      <c r="AE232" s="11"/>
      <c r="AF232" s="9">
        <f t="shared" si="80"/>
        <v>0</v>
      </c>
      <c r="AG232" s="11"/>
      <c r="AH232" s="9">
        <f t="shared" si="85"/>
        <v>0</v>
      </c>
      <c r="AI232" s="11"/>
      <c r="AJ232" s="9">
        <f t="shared" si="81"/>
        <v>0</v>
      </c>
      <c r="AK232" s="11"/>
      <c r="AL232" s="9">
        <f t="shared" si="82"/>
        <v>0</v>
      </c>
      <c r="AM232" s="10"/>
      <c r="AN232" s="12">
        <f t="shared" si="83"/>
        <v>0</v>
      </c>
      <c r="AO232" s="13">
        <f t="shared" si="84"/>
        <v>0</v>
      </c>
    </row>
    <row r="233" spans="1:41" hidden="1" x14ac:dyDescent="0.25">
      <c r="A233" s="14" t="s">
        <v>208</v>
      </c>
      <c r="B233" s="15" t="s">
        <v>398</v>
      </c>
      <c r="C233" s="44" t="s">
        <v>228</v>
      </c>
      <c r="D233" s="56">
        <v>1.82</v>
      </c>
      <c r="E233" s="70">
        <v>0</v>
      </c>
      <c r="F233" s="9">
        <f t="shared" si="67"/>
        <v>0</v>
      </c>
      <c r="G233" s="69">
        <v>0</v>
      </c>
      <c r="H233" s="9">
        <f t="shared" si="68"/>
        <v>0</v>
      </c>
      <c r="I233" s="10"/>
      <c r="J233" s="9">
        <f t="shared" si="69"/>
        <v>0</v>
      </c>
      <c r="K233" s="11"/>
      <c r="L233" s="9">
        <f t="shared" si="70"/>
        <v>0</v>
      </c>
      <c r="M233" s="10"/>
      <c r="N233" s="9">
        <f t="shared" si="71"/>
        <v>0</v>
      </c>
      <c r="O233" s="10"/>
      <c r="P233" s="9">
        <f t="shared" si="72"/>
        <v>0</v>
      </c>
      <c r="Q233" s="10"/>
      <c r="R233" s="9">
        <f t="shared" si="73"/>
        <v>0</v>
      </c>
      <c r="S233" s="10"/>
      <c r="T233" s="9">
        <f t="shared" si="74"/>
        <v>0</v>
      </c>
      <c r="U233" s="11"/>
      <c r="V233" s="9">
        <f t="shared" si="75"/>
        <v>0</v>
      </c>
      <c r="W233" s="11"/>
      <c r="X233" s="9">
        <f t="shared" si="76"/>
        <v>0</v>
      </c>
      <c r="Y233" s="10"/>
      <c r="Z233" s="9">
        <f t="shared" si="77"/>
        <v>0</v>
      </c>
      <c r="AA233" s="11"/>
      <c r="AB233" s="9">
        <f t="shared" si="78"/>
        <v>0</v>
      </c>
      <c r="AC233" s="11"/>
      <c r="AD233" s="9">
        <f t="shared" si="79"/>
        <v>0</v>
      </c>
      <c r="AE233" s="11"/>
      <c r="AF233" s="9">
        <f t="shared" si="80"/>
        <v>0</v>
      </c>
      <c r="AG233" s="11"/>
      <c r="AH233" s="9">
        <f t="shared" si="85"/>
        <v>0</v>
      </c>
      <c r="AI233" s="11"/>
      <c r="AJ233" s="9">
        <f t="shared" si="81"/>
        <v>0</v>
      </c>
      <c r="AK233" s="11"/>
      <c r="AL233" s="9">
        <f t="shared" si="82"/>
        <v>0</v>
      </c>
      <c r="AM233" s="10"/>
      <c r="AN233" s="12">
        <f t="shared" si="83"/>
        <v>0</v>
      </c>
      <c r="AO233" s="13">
        <f t="shared" si="84"/>
        <v>0</v>
      </c>
    </row>
    <row r="234" spans="1:41" hidden="1" x14ac:dyDescent="0.25">
      <c r="A234" s="14" t="s">
        <v>208</v>
      </c>
      <c r="B234" s="15" t="s">
        <v>229</v>
      </c>
      <c r="C234" s="44" t="s">
        <v>462</v>
      </c>
      <c r="D234" s="56">
        <f>43.1</f>
        <v>43.1</v>
      </c>
      <c r="E234" s="70">
        <v>0</v>
      </c>
      <c r="F234" s="9">
        <f t="shared" si="67"/>
        <v>0</v>
      </c>
      <c r="G234" s="69">
        <v>0</v>
      </c>
      <c r="H234" s="9">
        <f t="shared" si="68"/>
        <v>0</v>
      </c>
      <c r="I234" s="10"/>
      <c r="J234" s="9">
        <f t="shared" si="69"/>
        <v>0</v>
      </c>
      <c r="K234" s="11"/>
      <c r="L234" s="9">
        <f t="shared" si="70"/>
        <v>0</v>
      </c>
      <c r="M234" s="10"/>
      <c r="N234" s="9">
        <f t="shared" si="71"/>
        <v>0</v>
      </c>
      <c r="O234" s="10"/>
      <c r="P234" s="9">
        <f t="shared" si="72"/>
        <v>0</v>
      </c>
      <c r="Q234" s="10"/>
      <c r="R234" s="9">
        <f t="shared" si="73"/>
        <v>0</v>
      </c>
      <c r="S234" s="10"/>
      <c r="T234" s="9">
        <f t="shared" si="74"/>
        <v>0</v>
      </c>
      <c r="U234" s="11"/>
      <c r="V234" s="9">
        <f t="shared" si="75"/>
        <v>0</v>
      </c>
      <c r="W234" s="11"/>
      <c r="X234" s="9">
        <f t="shared" si="76"/>
        <v>0</v>
      </c>
      <c r="Y234" s="10"/>
      <c r="Z234" s="9">
        <f t="shared" si="77"/>
        <v>0</v>
      </c>
      <c r="AA234" s="11"/>
      <c r="AB234" s="9">
        <f t="shared" si="78"/>
        <v>0</v>
      </c>
      <c r="AC234" s="71"/>
      <c r="AD234" s="9">
        <f t="shared" si="79"/>
        <v>0</v>
      </c>
      <c r="AE234" s="11"/>
      <c r="AF234" s="9">
        <f t="shared" si="80"/>
        <v>0</v>
      </c>
      <c r="AG234" s="11"/>
      <c r="AH234" s="9">
        <f t="shared" si="85"/>
        <v>0</v>
      </c>
      <c r="AI234" s="11"/>
      <c r="AJ234" s="9">
        <f t="shared" si="81"/>
        <v>0</v>
      </c>
      <c r="AK234" s="11"/>
      <c r="AL234" s="9">
        <f t="shared" si="82"/>
        <v>0</v>
      </c>
      <c r="AM234" s="10"/>
      <c r="AN234" s="12">
        <f t="shared" si="83"/>
        <v>0</v>
      </c>
      <c r="AO234" s="13">
        <f t="shared" si="84"/>
        <v>0</v>
      </c>
    </row>
    <row r="235" spans="1:41" hidden="1" x14ac:dyDescent="0.25">
      <c r="A235" s="14" t="s">
        <v>208</v>
      </c>
      <c r="B235" s="15" t="s">
        <v>230</v>
      </c>
      <c r="C235" s="44" t="s">
        <v>15</v>
      </c>
      <c r="D235" s="56">
        <f>548/50</f>
        <v>10.96</v>
      </c>
      <c r="E235" s="70">
        <v>0</v>
      </c>
      <c r="F235" s="9">
        <f t="shared" si="67"/>
        <v>0</v>
      </c>
      <c r="G235" s="69">
        <v>0</v>
      </c>
      <c r="H235" s="9">
        <f t="shared" si="68"/>
        <v>0</v>
      </c>
      <c r="I235" s="10"/>
      <c r="J235" s="9">
        <f t="shared" si="69"/>
        <v>0</v>
      </c>
      <c r="K235" s="11"/>
      <c r="L235" s="9">
        <f t="shared" si="70"/>
        <v>0</v>
      </c>
      <c r="M235" s="10"/>
      <c r="N235" s="9">
        <f t="shared" si="71"/>
        <v>0</v>
      </c>
      <c r="O235" s="10"/>
      <c r="P235" s="9">
        <f t="shared" si="72"/>
        <v>0</v>
      </c>
      <c r="Q235" s="10"/>
      <c r="R235" s="9">
        <f t="shared" si="73"/>
        <v>0</v>
      </c>
      <c r="S235" s="10"/>
      <c r="T235" s="9">
        <f t="shared" si="74"/>
        <v>0</v>
      </c>
      <c r="U235" s="11"/>
      <c r="V235" s="9">
        <f t="shared" si="75"/>
        <v>0</v>
      </c>
      <c r="W235" s="11"/>
      <c r="X235" s="9">
        <f t="shared" si="76"/>
        <v>0</v>
      </c>
      <c r="Y235" s="10"/>
      <c r="Z235" s="9">
        <f t="shared" si="77"/>
        <v>0</v>
      </c>
      <c r="AA235" s="11"/>
      <c r="AB235" s="9">
        <f t="shared" si="78"/>
        <v>0</v>
      </c>
      <c r="AC235" s="11"/>
      <c r="AD235" s="9">
        <f t="shared" si="79"/>
        <v>0</v>
      </c>
      <c r="AE235" s="11"/>
      <c r="AF235" s="9">
        <f t="shared" si="80"/>
        <v>0</v>
      </c>
      <c r="AG235" s="11"/>
      <c r="AH235" s="9">
        <f t="shared" si="85"/>
        <v>0</v>
      </c>
      <c r="AI235" s="11"/>
      <c r="AJ235" s="9">
        <f t="shared" si="81"/>
        <v>0</v>
      </c>
      <c r="AK235" s="11"/>
      <c r="AL235" s="9">
        <f t="shared" si="82"/>
        <v>0</v>
      </c>
      <c r="AM235" s="10"/>
      <c r="AN235" s="12">
        <f t="shared" si="83"/>
        <v>0</v>
      </c>
      <c r="AO235" s="13">
        <f t="shared" si="84"/>
        <v>0</v>
      </c>
    </row>
    <row r="236" spans="1:41" hidden="1" x14ac:dyDescent="0.25">
      <c r="A236" s="14" t="s">
        <v>208</v>
      </c>
      <c r="B236" s="15" t="s">
        <v>231</v>
      </c>
      <c r="C236" s="44" t="s">
        <v>440</v>
      </c>
      <c r="D236" s="56">
        <f>359</f>
        <v>359</v>
      </c>
      <c r="E236" s="70">
        <v>0</v>
      </c>
      <c r="F236" s="9">
        <f t="shared" si="67"/>
        <v>0</v>
      </c>
      <c r="G236" s="69">
        <v>0</v>
      </c>
      <c r="H236" s="9">
        <f t="shared" si="68"/>
        <v>0</v>
      </c>
      <c r="I236" s="10"/>
      <c r="J236" s="9">
        <f t="shared" si="69"/>
        <v>0</v>
      </c>
      <c r="K236" s="11"/>
      <c r="L236" s="9">
        <f t="shared" si="70"/>
        <v>0</v>
      </c>
      <c r="M236" s="10"/>
      <c r="N236" s="9">
        <f t="shared" si="71"/>
        <v>0</v>
      </c>
      <c r="O236" s="10"/>
      <c r="P236" s="9">
        <f t="shared" si="72"/>
        <v>0</v>
      </c>
      <c r="Q236" s="10"/>
      <c r="R236" s="9">
        <f t="shared" si="73"/>
        <v>0</v>
      </c>
      <c r="S236" s="10"/>
      <c r="T236" s="9">
        <f t="shared" si="74"/>
        <v>0</v>
      </c>
      <c r="U236" s="11"/>
      <c r="V236" s="9">
        <f t="shared" si="75"/>
        <v>0</v>
      </c>
      <c r="W236" s="11"/>
      <c r="X236" s="9">
        <f t="shared" si="76"/>
        <v>0</v>
      </c>
      <c r="Y236" s="10"/>
      <c r="Z236" s="9">
        <f t="shared" si="77"/>
        <v>0</v>
      </c>
      <c r="AA236" s="11"/>
      <c r="AB236" s="9">
        <f t="shared" si="78"/>
        <v>0</v>
      </c>
      <c r="AC236" s="11"/>
      <c r="AD236" s="9">
        <f t="shared" si="79"/>
        <v>0</v>
      </c>
      <c r="AE236" s="11"/>
      <c r="AF236" s="9">
        <f t="shared" si="80"/>
        <v>0</v>
      </c>
      <c r="AG236" s="11"/>
      <c r="AH236" s="9">
        <f t="shared" si="85"/>
        <v>0</v>
      </c>
      <c r="AI236" s="11"/>
      <c r="AJ236" s="9">
        <f t="shared" si="81"/>
        <v>0</v>
      </c>
      <c r="AK236" s="11"/>
      <c r="AL236" s="9">
        <f t="shared" si="82"/>
        <v>0</v>
      </c>
      <c r="AM236" s="10"/>
      <c r="AN236" s="12">
        <f t="shared" si="83"/>
        <v>0</v>
      </c>
      <c r="AO236" s="13">
        <f t="shared" si="84"/>
        <v>0</v>
      </c>
    </row>
    <row r="237" spans="1:41" ht="16.5" hidden="1" customHeight="1" x14ac:dyDescent="0.25">
      <c r="A237" s="14" t="s">
        <v>208</v>
      </c>
      <c r="B237" s="15" t="s">
        <v>234</v>
      </c>
      <c r="C237" s="44" t="s">
        <v>15</v>
      </c>
      <c r="D237" s="56">
        <v>69.5</v>
      </c>
      <c r="E237" s="70">
        <v>0</v>
      </c>
      <c r="F237" s="9">
        <f t="shared" si="67"/>
        <v>0</v>
      </c>
      <c r="G237" s="69">
        <v>0</v>
      </c>
      <c r="H237" s="9">
        <f t="shared" si="68"/>
        <v>0</v>
      </c>
      <c r="I237" s="10"/>
      <c r="J237" s="9">
        <f t="shared" si="69"/>
        <v>0</v>
      </c>
      <c r="K237" s="11"/>
      <c r="L237" s="9">
        <f t="shared" si="70"/>
        <v>0</v>
      </c>
      <c r="M237" s="11">
        <v>5</v>
      </c>
      <c r="N237" s="9">
        <f t="shared" si="71"/>
        <v>403.09999999999997</v>
      </c>
      <c r="O237" s="10"/>
      <c r="P237" s="9">
        <f t="shared" si="72"/>
        <v>0</v>
      </c>
      <c r="Q237" s="10"/>
      <c r="R237" s="9">
        <f t="shared" si="73"/>
        <v>0</v>
      </c>
      <c r="S237" s="10"/>
      <c r="T237" s="9">
        <f t="shared" si="74"/>
        <v>0</v>
      </c>
      <c r="U237" s="11"/>
      <c r="V237" s="9">
        <f t="shared" si="75"/>
        <v>0</v>
      </c>
      <c r="W237" s="11"/>
      <c r="X237" s="9">
        <f t="shared" si="76"/>
        <v>0</v>
      </c>
      <c r="Y237" s="10"/>
      <c r="Z237" s="9">
        <f t="shared" si="77"/>
        <v>0</v>
      </c>
      <c r="AA237" s="11"/>
      <c r="AB237" s="9">
        <f t="shared" si="78"/>
        <v>0</v>
      </c>
      <c r="AC237" s="11"/>
      <c r="AD237" s="9">
        <f t="shared" si="79"/>
        <v>0</v>
      </c>
      <c r="AE237" s="11"/>
      <c r="AF237" s="9">
        <f t="shared" si="80"/>
        <v>0</v>
      </c>
      <c r="AG237" s="11">
        <v>1</v>
      </c>
      <c r="AH237" s="9">
        <f t="shared" si="85"/>
        <v>80.61999999999999</v>
      </c>
      <c r="AI237" s="11"/>
      <c r="AJ237" s="9">
        <f t="shared" si="81"/>
        <v>0</v>
      </c>
      <c r="AK237" s="11"/>
      <c r="AL237" s="9">
        <f t="shared" si="82"/>
        <v>0</v>
      </c>
      <c r="AM237" s="10"/>
      <c r="AN237" s="12">
        <f t="shared" si="83"/>
        <v>0</v>
      </c>
      <c r="AO237" s="13">
        <f t="shared" si="84"/>
        <v>483.71999999999997</v>
      </c>
    </row>
    <row r="238" spans="1:41" hidden="1" x14ac:dyDescent="0.25">
      <c r="A238" s="14" t="s">
        <v>208</v>
      </c>
      <c r="B238" s="15" t="s">
        <v>233</v>
      </c>
      <c r="C238" s="44" t="s">
        <v>15</v>
      </c>
      <c r="D238" s="56">
        <v>69.5</v>
      </c>
      <c r="E238" s="70">
        <v>0</v>
      </c>
      <c r="F238" s="9">
        <f t="shared" si="67"/>
        <v>0</v>
      </c>
      <c r="G238" s="69">
        <v>0</v>
      </c>
      <c r="H238" s="9">
        <f t="shared" si="68"/>
        <v>0</v>
      </c>
      <c r="I238" s="10"/>
      <c r="J238" s="9">
        <f t="shared" si="69"/>
        <v>0</v>
      </c>
      <c r="K238" s="11"/>
      <c r="L238" s="9">
        <f t="shared" si="70"/>
        <v>0</v>
      </c>
      <c r="M238" s="11">
        <v>5</v>
      </c>
      <c r="N238" s="9">
        <f t="shared" si="71"/>
        <v>403.09999999999997</v>
      </c>
      <c r="O238" s="84">
        <v>5</v>
      </c>
      <c r="P238" s="9">
        <f t="shared" si="72"/>
        <v>403.09999999999997</v>
      </c>
      <c r="Q238" s="10"/>
      <c r="R238" s="9">
        <f t="shared" si="73"/>
        <v>0</v>
      </c>
      <c r="S238" s="10"/>
      <c r="T238" s="9">
        <f t="shared" si="74"/>
        <v>0</v>
      </c>
      <c r="U238" s="11"/>
      <c r="V238" s="9">
        <f t="shared" si="75"/>
        <v>0</v>
      </c>
      <c r="W238" s="11"/>
      <c r="X238" s="9">
        <f t="shared" si="76"/>
        <v>0</v>
      </c>
      <c r="Y238" s="10"/>
      <c r="Z238" s="9">
        <f t="shared" si="77"/>
        <v>0</v>
      </c>
      <c r="AA238" s="11"/>
      <c r="AB238" s="9">
        <f t="shared" si="78"/>
        <v>0</v>
      </c>
      <c r="AC238" s="11"/>
      <c r="AD238" s="9">
        <f t="shared" si="79"/>
        <v>0</v>
      </c>
      <c r="AE238" s="11"/>
      <c r="AF238" s="9">
        <f t="shared" si="80"/>
        <v>0</v>
      </c>
      <c r="AG238" s="11"/>
      <c r="AH238" s="9">
        <f t="shared" si="85"/>
        <v>0</v>
      </c>
      <c r="AI238" s="11"/>
      <c r="AJ238" s="9">
        <f t="shared" si="81"/>
        <v>0</v>
      </c>
      <c r="AK238" s="11"/>
      <c r="AL238" s="9">
        <f t="shared" si="82"/>
        <v>0</v>
      </c>
      <c r="AM238" s="10"/>
      <c r="AN238" s="12">
        <f t="shared" si="83"/>
        <v>0</v>
      </c>
      <c r="AO238" s="13">
        <f t="shared" si="84"/>
        <v>806.19999999999993</v>
      </c>
    </row>
    <row r="239" spans="1:41" hidden="1" x14ac:dyDescent="0.25">
      <c r="A239" s="14" t="s">
        <v>208</v>
      </c>
      <c r="B239" s="15" t="s">
        <v>232</v>
      </c>
      <c r="C239" s="44" t="s">
        <v>15</v>
      </c>
      <c r="D239" s="56">
        <v>69.5</v>
      </c>
      <c r="E239" s="70">
        <v>0</v>
      </c>
      <c r="F239" s="9">
        <f t="shared" si="67"/>
        <v>0</v>
      </c>
      <c r="G239" s="69">
        <v>0</v>
      </c>
      <c r="H239" s="9">
        <f t="shared" si="68"/>
        <v>0</v>
      </c>
      <c r="I239" s="10"/>
      <c r="J239" s="9">
        <f t="shared" si="69"/>
        <v>0</v>
      </c>
      <c r="K239" s="11"/>
      <c r="L239" s="9">
        <f t="shared" si="70"/>
        <v>0</v>
      </c>
      <c r="M239" s="11">
        <v>5</v>
      </c>
      <c r="N239" s="9">
        <f t="shared" si="71"/>
        <v>403.09999999999997</v>
      </c>
      <c r="O239" s="84">
        <v>10</v>
      </c>
      <c r="P239" s="9">
        <f t="shared" si="72"/>
        <v>806.19999999999993</v>
      </c>
      <c r="Q239" s="10"/>
      <c r="R239" s="9">
        <f t="shared" si="73"/>
        <v>0</v>
      </c>
      <c r="S239" s="10"/>
      <c r="T239" s="9">
        <f t="shared" si="74"/>
        <v>0</v>
      </c>
      <c r="U239" s="11"/>
      <c r="V239" s="9">
        <f t="shared" si="75"/>
        <v>0</v>
      </c>
      <c r="W239" s="11"/>
      <c r="X239" s="9">
        <f t="shared" si="76"/>
        <v>0</v>
      </c>
      <c r="Y239" s="10"/>
      <c r="Z239" s="9">
        <f t="shared" si="77"/>
        <v>0</v>
      </c>
      <c r="AA239" s="11"/>
      <c r="AB239" s="9">
        <f t="shared" si="78"/>
        <v>0</v>
      </c>
      <c r="AC239" s="71"/>
      <c r="AD239" s="9">
        <f t="shared" si="79"/>
        <v>0</v>
      </c>
      <c r="AE239" s="11"/>
      <c r="AF239" s="9">
        <f t="shared" si="80"/>
        <v>0</v>
      </c>
      <c r="AG239" s="11"/>
      <c r="AH239" s="9">
        <f t="shared" si="85"/>
        <v>0</v>
      </c>
      <c r="AI239" s="11"/>
      <c r="AJ239" s="9">
        <f t="shared" si="81"/>
        <v>0</v>
      </c>
      <c r="AK239" s="11"/>
      <c r="AL239" s="9">
        <f t="shared" si="82"/>
        <v>0</v>
      </c>
      <c r="AM239" s="10"/>
      <c r="AN239" s="12">
        <f t="shared" si="83"/>
        <v>0</v>
      </c>
      <c r="AO239" s="13">
        <f t="shared" si="84"/>
        <v>1209.3</v>
      </c>
    </row>
    <row r="240" spans="1:41" hidden="1" x14ac:dyDescent="0.25">
      <c r="A240" s="14" t="s">
        <v>208</v>
      </c>
      <c r="B240" s="15" t="s">
        <v>235</v>
      </c>
      <c r="C240" s="44" t="s">
        <v>15</v>
      </c>
      <c r="D240" s="56">
        <v>69.5</v>
      </c>
      <c r="E240" s="70">
        <v>0</v>
      </c>
      <c r="F240" s="9">
        <f t="shared" si="67"/>
        <v>0</v>
      </c>
      <c r="G240" s="69">
        <v>0</v>
      </c>
      <c r="H240" s="9">
        <f t="shared" si="68"/>
        <v>0</v>
      </c>
      <c r="I240" s="10"/>
      <c r="J240" s="9">
        <f t="shared" si="69"/>
        <v>0</v>
      </c>
      <c r="K240" s="11"/>
      <c r="L240" s="9">
        <f t="shared" si="70"/>
        <v>0</v>
      </c>
      <c r="M240" s="11">
        <v>5</v>
      </c>
      <c r="N240" s="9">
        <f t="shared" si="71"/>
        <v>403.09999999999997</v>
      </c>
      <c r="O240" s="84">
        <v>5</v>
      </c>
      <c r="P240" s="9">
        <f t="shared" si="72"/>
        <v>403.09999999999997</v>
      </c>
      <c r="Q240" s="10"/>
      <c r="R240" s="9">
        <f t="shared" si="73"/>
        <v>0</v>
      </c>
      <c r="S240" s="10"/>
      <c r="T240" s="9">
        <f t="shared" si="74"/>
        <v>0</v>
      </c>
      <c r="U240" s="11"/>
      <c r="V240" s="9">
        <f t="shared" si="75"/>
        <v>0</v>
      </c>
      <c r="W240" s="11"/>
      <c r="X240" s="9">
        <f t="shared" si="76"/>
        <v>0</v>
      </c>
      <c r="Y240" s="10"/>
      <c r="Z240" s="9">
        <f t="shared" si="77"/>
        <v>0</v>
      </c>
      <c r="AA240" s="11"/>
      <c r="AB240" s="9">
        <f t="shared" si="78"/>
        <v>0</v>
      </c>
      <c r="AC240" s="11"/>
      <c r="AD240" s="9">
        <f t="shared" si="79"/>
        <v>0</v>
      </c>
      <c r="AE240" s="11"/>
      <c r="AF240" s="9">
        <f t="shared" si="80"/>
        <v>0</v>
      </c>
      <c r="AG240" s="11"/>
      <c r="AH240" s="9">
        <f t="shared" si="85"/>
        <v>0</v>
      </c>
      <c r="AI240" s="11"/>
      <c r="AJ240" s="9">
        <f t="shared" si="81"/>
        <v>0</v>
      </c>
      <c r="AK240" s="11"/>
      <c r="AL240" s="9">
        <f t="shared" si="82"/>
        <v>0</v>
      </c>
      <c r="AM240" s="10"/>
      <c r="AN240" s="12">
        <f t="shared" si="83"/>
        <v>0</v>
      </c>
      <c r="AO240" s="13">
        <f t="shared" si="84"/>
        <v>806.19999999999993</v>
      </c>
    </row>
    <row r="241" spans="1:41" hidden="1" x14ac:dyDescent="0.25">
      <c r="A241" s="14" t="s">
        <v>208</v>
      </c>
      <c r="B241" s="15" t="s">
        <v>236</v>
      </c>
      <c r="C241" s="44" t="s">
        <v>15</v>
      </c>
      <c r="D241" s="56">
        <v>69.5</v>
      </c>
      <c r="E241" s="70">
        <v>0</v>
      </c>
      <c r="F241" s="9">
        <f t="shared" si="67"/>
        <v>0</v>
      </c>
      <c r="G241" s="69">
        <v>0</v>
      </c>
      <c r="H241" s="9">
        <f t="shared" si="68"/>
        <v>0</v>
      </c>
      <c r="I241" s="10"/>
      <c r="J241" s="9">
        <f t="shared" si="69"/>
        <v>0</v>
      </c>
      <c r="K241" s="11"/>
      <c r="L241" s="9">
        <f t="shared" si="70"/>
        <v>0</v>
      </c>
      <c r="M241" s="11">
        <v>5</v>
      </c>
      <c r="N241" s="9">
        <f t="shared" si="71"/>
        <v>403.09999999999997</v>
      </c>
      <c r="O241" s="84">
        <v>4</v>
      </c>
      <c r="P241" s="9">
        <f t="shared" si="72"/>
        <v>322.47999999999996</v>
      </c>
      <c r="Q241" s="10"/>
      <c r="R241" s="9">
        <f t="shared" si="73"/>
        <v>0</v>
      </c>
      <c r="S241" s="10"/>
      <c r="T241" s="9">
        <f t="shared" si="74"/>
        <v>0</v>
      </c>
      <c r="U241" s="11"/>
      <c r="V241" s="9">
        <f t="shared" si="75"/>
        <v>0</v>
      </c>
      <c r="W241" s="11"/>
      <c r="X241" s="9">
        <f t="shared" si="76"/>
        <v>0</v>
      </c>
      <c r="Y241" s="10"/>
      <c r="Z241" s="9">
        <f t="shared" si="77"/>
        <v>0</v>
      </c>
      <c r="AA241" s="11"/>
      <c r="AB241" s="9">
        <f t="shared" si="78"/>
        <v>0</v>
      </c>
      <c r="AC241" s="11"/>
      <c r="AD241" s="9">
        <f t="shared" si="79"/>
        <v>0</v>
      </c>
      <c r="AE241" s="11"/>
      <c r="AF241" s="9">
        <f t="shared" si="80"/>
        <v>0</v>
      </c>
      <c r="AG241" s="11"/>
      <c r="AH241" s="9">
        <f t="shared" si="85"/>
        <v>0</v>
      </c>
      <c r="AI241" s="11"/>
      <c r="AJ241" s="9">
        <f t="shared" si="81"/>
        <v>0</v>
      </c>
      <c r="AK241" s="11"/>
      <c r="AL241" s="9">
        <f t="shared" si="82"/>
        <v>0</v>
      </c>
      <c r="AM241" s="10"/>
      <c r="AN241" s="12">
        <f t="shared" si="83"/>
        <v>0</v>
      </c>
      <c r="AO241" s="13">
        <f t="shared" si="84"/>
        <v>725.57999999999993</v>
      </c>
    </row>
    <row r="242" spans="1:41" hidden="1" x14ac:dyDescent="0.25">
      <c r="A242" s="14" t="s">
        <v>208</v>
      </c>
      <c r="B242" s="15" t="s">
        <v>237</v>
      </c>
      <c r="C242" s="49" t="s">
        <v>210</v>
      </c>
      <c r="D242" s="56">
        <v>30</v>
      </c>
      <c r="E242" s="70">
        <v>0</v>
      </c>
      <c r="F242" s="9">
        <f t="shared" si="67"/>
        <v>0</v>
      </c>
      <c r="G242" s="69">
        <v>0</v>
      </c>
      <c r="H242" s="9">
        <f t="shared" si="68"/>
        <v>0</v>
      </c>
      <c r="I242" s="10"/>
      <c r="J242" s="9">
        <f t="shared" si="69"/>
        <v>0</v>
      </c>
      <c r="K242" s="11"/>
      <c r="L242" s="9">
        <f t="shared" si="70"/>
        <v>0</v>
      </c>
      <c r="M242" s="10"/>
      <c r="N242" s="9">
        <f t="shared" si="71"/>
        <v>0</v>
      </c>
      <c r="O242" s="10"/>
      <c r="P242" s="9">
        <f t="shared" si="72"/>
        <v>0</v>
      </c>
      <c r="Q242" s="10"/>
      <c r="R242" s="9">
        <f t="shared" si="73"/>
        <v>0</v>
      </c>
      <c r="S242" s="10"/>
      <c r="T242" s="9">
        <f t="shared" si="74"/>
        <v>0</v>
      </c>
      <c r="U242" s="11"/>
      <c r="V242" s="9">
        <f t="shared" si="75"/>
        <v>0</v>
      </c>
      <c r="W242" s="11"/>
      <c r="X242" s="9">
        <f t="shared" si="76"/>
        <v>0</v>
      </c>
      <c r="Y242" s="10"/>
      <c r="Z242" s="9">
        <f t="shared" si="77"/>
        <v>0</v>
      </c>
      <c r="AA242" s="11"/>
      <c r="AB242" s="9">
        <f t="shared" si="78"/>
        <v>0</v>
      </c>
      <c r="AC242" s="11"/>
      <c r="AD242" s="9">
        <f t="shared" si="79"/>
        <v>0</v>
      </c>
      <c r="AE242" s="11"/>
      <c r="AF242" s="9">
        <f t="shared" si="80"/>
        <v>0</v>
      </c>
      <c r="AG242" s="11"/>
      <c r="AH242" s="9">
        <f t="shared" si="85"/>
        <v>0</v>
      </c>
      <c r="AI242" s="11"/>
      <c r="AJ242" s="9">
        <f t="shared" si="81"/>
        <v>0</v>
      </c>
      <c r="AK242" s="11"/>
      <c r="AL242" s="9">
        <f t="shared" si="82"/>
        <v>0</v>
      </c>
      <c r="AM242" s="10"/>
      <c r="AN242" s="12">
        <f t="shared" si="83"/>
        <v>0</v>
      </c>
      <c r="AO242" s="13">
        <f t="shared" si="84"/>
        <v>0</v>
      </c>
    </row>
    <row r="243" spans="1:41" hidden="1" x14ac:dyDescent="0.25">
      <c r="A243" s="14" t="s">
        <v>208</v>
      </c>
      <c r="B243" s="15" t="s">
        <v>238</v>
      </c>
      <c r="C243" s="45" t="s">
        <v>34</v>
      </c>
      <c r="D243" s="56">
        <v>97.5</v>
      </c>
      <c r="E243" s="70">
        <v>0</v>
      </c>
      <c r="F243" s="9">
        <f t="shared" si="67"/>
        <v>0</v>
      </c>
      <c r="G243" s="69">
        <v>0</v>
      </c>
      <c r="H243" s="9">
        <f t="shared" si="68"/>
        <v>0</v>
      </c>
      <c r="I243" s="10"/>
      <c r="J243" s="9">
        <f t="shared" si="69"/>
        <v>0</v>
      </c>
      <c r="K243" s="11"/>
      <c r="L243" s="9">
        <f t="shared" si="70"/>
        <v>0</v>
      </c>
      <c r="M243" s="10"/>
      <c r="N243" s="9">
        <f t="shared" si="71"/>
        <v>0</v>
      </c>
      <c r="O243" s="10"/>
      <c r="P243" s="9">
        <f t="shared" si="72"/>
        <v>0</v>
      </c>
      <c r="Q243" s="10"/>
      <c r="R243" s="9">
        <f t="shared" si="73"/>
        <v>0</v>
      </c>
      <c r="S243" s="10"/>
      <c r="T243" s="9">
        <f t="shared" si="74"/>
        <v>0</v>
      </c>
      <c r="U243" s="11">
        <v>6</v>
      </c>
      <c r="V243" s="9">
        <f t="shared" si="75"/>
        <v>678.59999999999991</v>
      </c>
      <c r="W243" s="11"/>
      <c r="X243" s="9">
        <f t="shared" si="76"/>
        <v>0</v>
      </c>
      <c r="Y243" s="10"/>
      <c r="Z243" s="9">
        <f t="shared" si="77"/>
        <v>0</v>
      </c>
      <c r="AA243" s="11"/>
      <c r="AB243" s="9">
        <f t="shared" si="78"/>
        <v>0</v>
      </c>
      <c r="AC243" s="11"/>
      <c r="AD243" s="9">
        <f t="shared" si="79"/>
        <v>0</v>
      </c>
      <c r="AE243" s="11"/>
      <c r="AF243" s="9">
        <f t="shared" si="80"/>
        <v>0</v>
      </c>
      <c r="AG243" s="11"/>
      <c r="AH243" s="9">
        <f t="shared" si="85"/>
        <v>0</v>
      </c>
      <c r="AI243" s="11"/>
      <c r="AJ243" s="9">
        <f t="shared" si="81"/>
        <v>0</v>
      </c>
      <c r="AK243" s="11"/>
      <c r="AL243" s="9">
        <f t="shared" si="82"/>
        <v>0</v>
      </c>
      <c r="AM243" s="10"/>
      <c r="AN243" s="12">
        <f t="shared" si="83"/>
        <v>0</v>
      </c>
      <c r="AO243" s="13">
        <f t="shared" si="84"/>
        <v>678.59999999999991</v>
      </c>
    </row>
    <row r="244" spans="1:41" hidden="1" x14ac:dyDescent="0.25">
      <c r="A244" s="14" t="s">
        <v>208</v>
      </c>
      <c r="B244" s="15" t="s">
        <v>240</v>
      </c>
      <c r="C244" s="45" t="s">
        <v>34</v>
      </c>
      <c r="D244" s="56">
        <v>97.5</v>
      </c>
      <c r="E244" s="70">
        <v>0</v>
      </c>
      <c r="F244" s="9">
        <f t="shared" si="67"/>
        <v>0</v>
      </c>
      <c r="G244" s="69">
        <v>0</v>
      </c>
      <c r="H244" s="9">
        <f t="shared" si="68"/>
        <v>0</v>
      </c>
      <c r="I244" s="10"/>
      <c r="J244" s="9">
        <f t="shared" si="69"/>
        <v>0</v>
      </c>
      <c r="K244" s="11"/>
      <c r="L244" s="9">
        <f t="shared" si="70"/>
        <v>0</v>
      </c>
      <c r="M244" s="10">
        <v>5</v>
      </c>
      <c r="N244" s="9">
        <f t="shared" si="71"/>
        <v>565.5</v>
      </c>
      <c r="O244" s="10"/>
      <c r="P244" s="9">
        <f t="shared" si="72"/>
        <v>0</v>
      </c>
      <c r="Q244" s="10"/>
      <c r="R244" s="9">
        <f t="shared" si="73"/>
        <v>0</v>
      </c>
      <c r="S244" s="10"/>
      <c r="T244" s="9">
        <f t="shared" si="74"/>
        <v>0</v>
      </c>
      <c r="U244" s="11">
        <v>7</v>
      </c>
      <c r="V244" s="9">
        <f t="shared" si="75"/>
        <v>791.69999999999993</v>
      </c>
      <c r="W244" s="11"/>
      <c r="X244" s="9">
        <f t="shared" si="76"/>
        <v>0</v>
      </c>
      <c r="Y244" s="10"/>
      <c r="Z244" s="9">
        <f t="shared" si="77"/>
        <v>0</v>
      </c>
      <c r="AA244" s="11"/>
      <c r="AB244" s="9">
        <f t="shared" si="78"/>
        <v>0</v>
      </c>
      <c r="AC244" s="71"/>
      <c r="AD244" s="9">
        <f t="shared" si="79"/>
        <v>0</v>
      </c>
      <c r="AE244" s="11"/>
      <c r="AF244" s="9">
        <f t="shared" si="80"/>
        <v>0</v>
      </c>
      <c r="AG244" s="11"/>
      <c r="AH244" s="9">
        <f t="shared" si="85"/>
        <v>0</v>
      </c>
      <c r="AI244" s="11"/>
      <c r="AJ244" s="9">
        <f t="shared" si="81"/>
        <v>0</v>
      </c>
      <c r="AK244" s="11"/>
      <c r="AL244" s="9">
        <f t="shared" si="82"/>
        <v>0</v>
      </c>
      <c r="AM244" s="10"/>
      <c r="AN244" s="12">
        <f t="shared" si="83"/>
        <v>0</v>
      </c>
      <c r="AO244" s="13">
        <f t="shared" si="84"/>
        <v>1357.1999999999998</v>
      </c>
    </row>
    <row r="245" spans="1:41" hidden="1" x14ac:dyDescent="0.25">
      <c r="A245" s="14" t="s">
        <v>208</v>
      </c>
      <c r="B245" s="15" t="s">
        <v>239</v>
      </c>
      <c r="C245" s="45" t="s">
        <v>34</v>
      </c>
      <c r="D245" s="56">
        <v>97.5</v>
      </c>
      <c r="E245" s="70">
        <v>0</v>
      </c>
      <c r="F245" s="9">
        <f t="shared" si="67"/>
        <v>0</v>
      </c>
      <c r="G245" s="69">
        <v>0</v>
      </c>
      <c r="H245" s="9">
        <f t="shared" si="68"/>
        <v>0</v>
      </c>
      <c r="I245" s="10"/>
      <c r="J245" s="9">
        <f t="shared" si="69"/>
        <v>0</v>
      </c>
      <c r="K245" s="11"/>
      <c r="L245" s="9">
        <f t="shared" si="70"/>
        <v>0</v>
      </c>
      <c r="M245" s="10">
        <v>5</v>
      </c>
      <c r="N245" s="9">
        <f t="shared" si="71"/>
        <v>565.5</v>
      </c>
      <c r="O245" s="10"/>
      <c r="P245" s="9">
        <f t="shared" si="72"/>
        <v>0</v>
      </c>
      <c r="Q245" s="10"/>
      <c r="R245" s="9">
        <f t="shared" si="73"/>
        <v>0</v>
      </c>
      <c r="S245" s="10"/>
      <c r="T245" s="9">
        <f t="shared" si="74"/>
        <v>0</v>
      </c>
      <c r="U245" s="11"/>
      <c r="V245" s="9">
        <f t="shared" si="75"/>
        <v>0</v>
      </c>
      <c r="W245" s="11"/>
      <c r="X245" s="9">
        <f t="shared" si="76"/>
        <v>0</v>
      </c>
      <c r="Y245" s="10"/>
      <c r="Z245" s="9">
        <f t="shared" si="77"/>
        <v>0</v>
      </c>
      <c r="AA245" s="11"/>
      <c r="AB245" s="9">
        <f t="shared" si="78"/>
        <v>0</v>
      </c>
      <c r="AC245" s="71"/>
      <c r="AD245" s="9">
        <f t="shared" si="79"/>
        <v>0</v>
      </c>
      <c r="AE245" s="11"/>
      <c r="AF245" s="9">
        <f t="shared" si="80"/>
        <v>0</v>
      </c>
      <c r="AG245" s="11"/>
      <c r="AH245" s="9">
        <f t="shared" si="85"/>
        <v>0</v>
      </c>
      <c r="AI245" s="11"/>
      <c r="AJ245" s="9">
        <f t="shared" si="81"/>
        <v>0</v>
      </c>
      <c r="AK245" s="11"/>
      <c r="AL245" s="9">
        <f t="shared" si="82"/>
        <v>0</v>
      </c>
      <c r="AM245" s="10"/>
      <c r="AN245" s="12">
        <f t="shared" si="83"/>
        <v>0</v>
      </c>
      <c r="AO245" s="13">
        <f t="shared" si="84"/>
        <v>565.5</v>
      </c>
    </row>
    <row r="246" spans="1:41" hidden="1" x14ac:dyDescent="0.25">
      <c r="A246" s="14" t="s">
        <v>208</v>
      </c>
      <c r="B246" s="15" t="s">
        <v>392</v>
      </c>
      <c r="C246" s="45" t="s">
        <v>34</v>
      </c>
      <c r="D246" s="56">
        <v>97.5</v>
      </c>
      <c r="E246" s="70">
        <v>0</v>
      </c>
      <c r="F246" s="9">
        <f t="shared" si="67"/>
        <v>0</v>
      </c>
      <c r="G246" s="69">
        <v>0</v>
      </c>
      <c r="H246" s="9">
        <f t="shared" si="68"/>
        <v>0</v>
      </c>
      <c r="I246" s="10"/>
      <c r="J246" s="9">
        <f t="shared" si="69"/>
        <v>0</v>
      </c>
      <c r="K246" s="11"/>
      <c r="L246" s="9">
        <f t="shared" si="70"/>
        <v>0</v>
      </c>
      <c r="M246" s="10">
        <v>3</v>
      </c>
      <c r="N246" s="9">
        <f t="shared" si="71"/>
        <v>339.29999999999995</v>
      </c>
      <c r="O246" s="10"/>
      <c r="P246" s="9">
        <f t="shared" si="72"/>
        <v>0</v>
      </c>
      <c r="Q246" s="10"/>
      <c r="R246" s="9">
        <f t="shared" si="73"/>
        <v>0</v>
      </c>
      <c r="S246" s="10"/>
      <c r="T246" s="9">
        <f t="shared" si="74"/>
        <v>0</v>
      </c>
      <c r="U246" s="11"/>
      <c r="V246" s="9">
        <f t="shared" si="75"/>
        <v>0</v>
      </c>
      <c r="W246" s="11"/>
      <c r="X246" s="9">
        <f t="shared" si="76"/>
        <v>0</v>
      </c>
      <c r="Y246" s="10"/>
      <c r="Z246" s="9">
        <f t="shared" si="77"/>
        <v>0</v>
      </c>
      <c r="AA246" s="11"/>
      <c r="AB246" s="9">
        <f t="shared" si="78"/>
        <v>0</v>
      </c>
      <c r="AC246" s="11"/>
      <c r="AD246" s="9">
        <f t="shared" si="79"/>
        <v>0</v>
      </c>
      <c r="AE246" s="11"/>
      <c r="AF246" s="9">
        <f t="shared" si="80"/>
        <v>0</v>
      </c>
      <c r="AG246" s="11"/>
      <c r="AH246" s="9">
        <f t="shared" si="85"/>
        <v>0</v>
      </c>
      <c r="AI246" s="11"/>
      <c r="AJ246" s="9">
        <f t="shared" si="81"/>
        <v>0</v>
      </c>
      <c r="AK246" s="11"/>
      <c r="AL246" s="9">
        <f t="shared" si="82"/>
        <v>0</v>
      </c>
      <c r="AM246" s="10"/>
      <c r="AN246" s="12">
        <f t="shared" si="83"/>
        <v>0</v>
      </c>
      <c r="AO246" s="13">
        <f t="shared" si="84"/>
        <v>339.29999999999995</v>
      </c>
    </row>
    <row r="247" spans="1:41" hidden="1" x14ac:dyDescent="0.25">
      <c r="A247" s="14" t="s">
        <v>208</v>
      </c>
      <c r="B247" s="15" t="s">
        <v>463</v>
      </c>
      <c r="C247" s="49" t="s">
        <v>241</v>
      </c>
      <c r="D247" s="56">
        <v>7.5</v>
      </c>
      <c r="E247" s="70">
        <v>0</v>
      </c>
      <c r="F247" s="9">
        <f t="shared" si="67"/>
        <v>0</v>
      </c>
      <c r="G247" s="69">
        <v>0</v>
      </c>
      <c r="H247" s="9">
        <f t="shared" si="68"/>
        <v>0</v>
      </c>
      <c r="I247" s="10"/>
      <c r="J247" s="9">
        <f t="shared" si="69"/>
        <v>0</v>
      </c>
      <c r="K247" s="11"/>
      <c r="L247" s="9">
        <f t="shared" si="70"/>
        <v>0</v>
      </c>
      <c r="M247" s="10"/>
      <c r="N247" s="9">
        <f t="shared" si="71"/>
        <v>0</v>
      </c>
      <c r="O247" s="10"/>
      <c r="P247" s="9">
        <f t="shared" si="72"/>
        <v>0</v>
      </c>
      <c r="Q247" s="10"/>
      <c r="R247" s="9">
        <f t="shared" si="73"/>
        <v>0</v>
      </c>
      <c r="S247" s="10"/>
      <c r="T247" s="9">
        <f t="shared" si="74"/>
        <v>0</v>
      </c>
      <c r="U247" s="11"/>
      <c r="V247" s="9">
        <f t="shared" si="75"/>
        <v>0</v>
      </c>
      <c r="W247" s="11"/>
      <c r="X247" s="9">
        <f t="shared" si="76"/>
        <v>0</v>
      </c>
      <c r="Y247" s="10"/>
      <c r="Z247" s="9">
        <f t="shared" si="77"/>
        <v>0</v>
      </c>
      <c r="AA247" s="11"/>
      <c r="AB247" s="9">
        <f t="shared" si="78"/>
        <v>0</v>
      </c>
      <c r="AC247" s="11"/>
      <c r="AD247" s="9">
        <f t="shared" si="79"/>
        <v>0</v>
      </c>
      <c r="AE247" s="11"/>
      <c r="AF247" s="9">
        <f t="shared" si="80"/>
        <v>0</v>
      </c>
      <c r="AG247" s="11"/>
      <c r="AH247" s="9">
        <f t="shared" si="85"/>
        <v>0</v>
      </c>
      <c r="AI247" s="11"/>
      <c r="AJ247" s="9">
        <f t="shared" si="81"/>
        <v>0</v>
      </c>
      <c r="AK247" s="11"/>
      <c r="AL247" s="9">
        <f t="shared" si="82"/>
        <v>0</v>
      </c>
      <c r="AM247" s="10"/>
      <c r="AN247" s="12">
        <f t="shared" si="83"/>
        <v>0</v>
      </c>
      <c r="AO247" s="13">
        <f t="shared" si="84"/>
        <v>0</v>
      </c>
    </row>
    <row r="248" spans="1:41" hidden="1" x14ac:dyDescent="0.25">
      <c r="A248" s="14" t="s">
        <v>208</v>
      </c>
      <c r="B248" s="15" t="s">
        <v>393</v>
      </c>
      <c r="C248" s="49" t="s">
        <v>241</v>
      </c>
      <c r="D248" s="56">
        <f>162/12</f>
        <v>13.5</v>
      </c>
      <c r="E248" s="70">
        <v>0</v>
      </c>
      <c r="F248" s="9">
        <f t="shared" si="67"/>
        <v>0</v>
      </c>
      <c r="G248" s="69">
        <v>0</v>
      </c>
      <c r="H248" s="9">
        <f t="shared" si="68"/>
        <v>0</v>
      </c>
      <c r="I248" s="10"/>
      <c r="J248" s="9">
        <f t="shared" si="69"/>
        <v>0</v>
      </c>
      <c r="K248" s="11"/>
      <c r="L248" s="9">
        <f t="shared" si="70"/>
        <v>0</v>
      </c>
      <c r="M248" s="10"/>
      <c r="N248" s="9">
        <f t="shared" si="71"/>
        <v>0</v>
      </c>
      <c r="O248" s="10"/>
      <c r="P248" s="9">
        <f t="shared" si="72"/>
        <v>0</v>
      </c>
      <c r="Q248" s="10"/>
      <c r="R248" s="9">
        <f t="shared" si="73"/>
        <v>0</v>
      </c>
      <c r="S248" s="10"/>
      <c r="T248" s="9">
        <f t="shared" si="74"/>
        <v>0</v>
      </c>
      <c r="U248" s="11"/>
      <c r="V248" s="9">
        <f t="shared" si="75"/>
        <v>0</v>
      </c>
      <c r="W248" s="11"/>
      <c r="X248" s="9">
        <f t="shared" si="76"/>
        <v>0</v>
      </c>
      <c r="Y248" s="10"/>
      <c r="Z248" s="9">
        <f t="shared" si="77"/>
        <v>0</v>
      </c>
      <c r="AA248" s="11"/>
      <c r="AB248" s="9">
        <f t="shared" si="78"/>
        <v>0</v>
      </c>
      <c r="AC248" s="11"/>
      <c r="AD248" s="9">
        <f t="shared" si="79"/>
        <v>0</v>
      </c>
      <c r="AE248" s="11"/>
      <c r="AF248" s="9">
        <f t="shared" si="80"/>
        <v>0</v>
      </c>
      <c r="AG248" s="11"/>
      <c r="AH248" s="9">
        <f t="shared" si="85"/>
        <v>0</v>
      </c>
      <c r="AI248" s="11"/>
      <c r="AJ248" s="9">
        <f t="shared" si="81"/>
        <v>0</v>
      </c>
      <c r="AK248" s="11"/>
      <c r="AL248" s="9">
        <f t="shared" si="82"/>
        <v>0</v>
      </c>
      <c r="AM248" s="10"/>
      <c r="AN248" s="12">
        <f t="shared" si="83"/>
        <v>0</v>
      </c>
      <c r="AO248" s="13">
        <f t="shared" si="84"/>
        <v>0</v>
      </c>
    </row>
    <row r="249" spans="1:41" hidden="1" x14ac:dyDescent="0.25">
      <c r="A249" s="14" t="s">
        <v>208</v>
      </c>
      <c r="B249" s="15" t="s">
        <v>464</v>
      </c>
      <c r="C249" s="49" t="s">
        <v>241</v>
      </c>
      <c r="D249" s="56">
        <v>13.5</v>
      </c>
      <c r="E249" s="70">
        <v>24</v>
      </c>
      <c r="F249" s="9">
        <f t="shared" si="67"/>
        <v>324</v>
      </c>
      <c r="G249" s="69">
        <v>0</v>
      </c>
      <c r="H249" s="9">
        <f t="shared" si="68"/>
        <v>0</v>
      </c>
      <c r="I249" s="10"/>
      <c r="J249" s="9">
        <f t="shared" si="69"/>
        <v>0</v>
      </c>
      <c r="K249" s="11"/>
      <c r="L249" s="9">
        <f t="shared" si="70"/>
        <v>0</v>
      </c>
      <c r="M249" s="10">
        <f>10*12</f>
        <v>120</v>
      </c>
      <c r="N249" s="9">
        <f t="shared" si="71"/>
        <v>1879.1999999999998</v>
      </c>
      <c r="O249" s="10"/>
      <c r="P249" s="9">
        <f t="shared" si="72"/>
        <v>0</v>
      </c>
      <c r="Q249" s="10"/>
      <c r="R249" s="9">
        <f t="shared" si="73"/>
        <v>0</v>
      </c>
      <c r="S249" s="10"/>
      <c r="T249" s="9">
        <f t="shared" si="74"/>
        <v>0</v>
      </c>
      <c r="U249" s="11"/>
      <c r="V249" s="9">
        <f t="shared" si="75"/>
        <v>0</v>
      </c>
      <c r="W249" s="11"/>
      <c r="X249" s="9">
        <f t="shared" si="76"/>
        <v>0</v>
      </c>
      <c r="Y249" s="10"/>
      <c r="Z249" s="9">
        <f t="shared" si="77"/>
        <v>0</v>
      </c>
      <c r="AA249" s="11"/>
      <c r="AB249" s="9">
        <f t="shared" si="78"/>
        <v>0</v>
      </c>
      <c r="AC249" s="11"/>
      <c r="AD249" s="9">
        <f t="shared" si="79"/>
        <v>0</v>
      </c>
      <c r="AE249" s="11"/>
      <c r="AF249" s="9">
        <f t="shared" si="80"/>
        <v>0</v>
      </c>
      <c r="AG249" s="11"/>
      <c r="AH249" s="9">
        <f t="shared" si="85"/>
        <v>0</v>
      </c>
      <c r="AI249" s="11"/>
      <c r="AJ249" s="9">
        <f t="shared" si="81"/>
        <v>0</v>
      </c>
      <c r="AK249" s="11"/>
      <c r="AL249" s="9">
        <f t="shared" si="82"/>
        <v>0</v>
      </c>
      <c r="AM249" s="10"/>
      <c r="AN249" s="12">
        <f t="shared" si="83"/>
        <v>0</v>
      </c>
      <c r="AO249" s="13">
        <f t="shared" si="84"/>
        <v>2203.1999999999998</v>
      </c>
    </row>
    <row r="250" spans="1:41" hidden="1" x14ac:dyDescent="0.25">
      <c r="A250" s="14" t="s">
        <v>208</v>
      </c>
      <c r="B250" s="15" t="s">
        <v>465</v>
      </c>
      <c r="C250" s="49" t="s">
        <v>241</v>
      </c>
      <c r="D250" s="56">
        <v>7.5</v>
      </c>
      <c r="E250" s="70">
        <v>24</v>
      </c>
      <c r="F250" s="9">
        <f t="shared" si="67"/>
        <v>180</v>
      </c>
      <c r="G250" s="69">
        <v>0</v>
      </c>
      <c r="H250" s="9">
        <f t="shared" si="68"/>
        <v>0</v>
      </c>
      <c r="I250" s="10"/>
      <c r="J250" s="9">
        <f t="shared" si="69"/>
        <v>0</v>
      </c>
      <c r="K250" s="11"/>
      <c r="L250" s="9">
        <f t="shared" si="70"/>
        <v>0</v>
      </c>
      <c r="M250" s="10"/>
      <c r="N250" s="9">
        <f t="shared" si="71"/>
        <v>0</v>
      </c>
      <c r="O250" s="10"/>
      <c r="P250" s="9">
        <f t="shared" si="72"/>
        <v>0</v>
      </c>
      <c r="Q250" s="10"/>
      <c r="R250" s="9">
        <f t="shared" si="73"/>
        <v>0</v>
      </c>
      <c r="S250" s="10"/>
      <c r="T250" s="9">
        <f t="shared" si="74"/>
        <v>0</v>
      </c>
      <c r="U250" s="11"/>
      <c r="V250" s="9">
        <f t="shared" si="75"/>
        <v>0</v>
      </c>
      <c r="W250" s="11"/>
      <c r="X250" s="9">
        <f t="shared" si="76"/>
        <v>0</v>
      </c>
      <c r="Y250" s="10"/>
      <c r="Z250" s="9">
        <f t="shared" si="77"/>
        <v>0</v>
      </c>
      <c r="AA250" s="11"/>
      <c r="AB250" s="9">
        <f t="shared" si="78"/>
        <v>0</v>
      </c>
      <c r="AC250" s="11"/>
      <c r="AD250" s="9">
        <f t="shared" si="79"/>
        <v>0</v>
      </c>
      <c r="AE250" s="11"/>
      <c r="AF250" s="9">
        <f t="shared" si="80"/>
        <v>0</v>
      </c>
      <c r="AG250" s="11"/>
      <c r="AH250" s="9">
        <f t="shared" si="85"/>
        <v>0</v>
      </c>
      <c r="AI250" s="11"/>
      <c r="AJ250" s="9">
        <f t="shared" si="81"/>
        <v>0</v>
      </c>
      <c r="AK250" s="11"/>
      <c r="AL250" s="9">
        <f t="shared" si="82"/>
        <v>0</v>
      </c>
      <c r="AM250" s="10"/>
      <c r="AN250" s="12">
        <f t="shared" si="83"/>
        <v>0</v>
      </c>
      <c r="AO250" s="13">
        <f t="shared" si="84"/>
        <v>180</v>
      </c>
    </row>
    <row r="251" spans="1:41" hidden="1" x14ac:dyDescent="0.25">
      <c r="A251" s="14" t="s">
        <v>208</v>
      </c>
      <c r="B251" s="15" t="s">
        <v>243</v>
      </c>
      <c r="C251" s="49" t="s">
        <v>242</v>
      </c>
      <c r="D251" s="56">
        <v>21</v>
      </c>
      <c r="E251" s="70">
        <v>0</v>
      </c>
      <c r="F251" s="9">
        <f t="shared" si="67"/>
        <v>0</v>
      </c>
      <c r="G251" s="69">
        <v>0</v>
      </c>
      <c r="H251" s="9">
        <f t="shared" si="68"/>
        <v>0</v>
      </c>
      <c r="I251" s="10"/>
      <c r="J251" s="9">
        <f t="shared" si="69"/>
        <v>0</v>
      </c>
      <c r="K251" s="11"/>
      <c r="L251" s="9">
        <f t="shared" si="70"/>
        <v>0</v>
      </c>
      <c r="M251" s="10"/>
      <c r="N251" s="9">
        <f t="shared" si="71"/>
        <v>0</v>
      </c>
      <c r="O251" s="10"/>
      <c r="P251" s="9">
        <f t="shared" si="72"/>
        <v>0</v>
      </c>
      <c r="Q251" s="10"/>
      <c r="R251" s="9">
        <f t="shared" si="73"/>
        <v>0</v>
      </c>
      <c r="S251" s="10"/>
      <c r="T251" s="9">
        <f t="shared" si="74"/>
        <v>0</v>
      </c>
      <c r="U251" s="11">
        <f>13*12</f>
        <v>156</v>
      </c>
      <c r="V251" s="9">
        <f t="shared" si="75"/>
        <v>3800.16</v>
      </c>
      <c r="W251" s="11"/>
      <c r="X251" s="9">
        <f t="shared" si="76"/>
        <v>0</v>
      </c>
      <c r="Y251" s="10"/>
      <c r="Z251" s="9">
        <f t="shared" si="77"/>
        <v>0</v>
      </c>
      <c r="AA251" s="11"/>
      <c r="AB251" s="9">
        <f t="shared" si="78"/>
        <v>0</v>
      </c>
      <c r="AC251" s="11"/>
      <c r="AD251" s="9">
        <f t="shared" si="79"/>
        <v>0</v>
      </c>
      <c r="AE251" s="11"/>
      <c r="AF251" s="9">
        <f t="shared" si="80"/>
        <v>0</v>
      </c>
      <c r="AG251" s="11"/>
      <c r="AH251" s="9">
        <f t="shared" si="85"/>
        <v>0</v>
      </c>
      <c r="AI251" s="11"/>
      <c r="AJ251" s="9">
        <f t="shared" si="81"/>
        <v>0</v>
      </c>
      <c r="AK251" s="11"/>
      <c r="AL251" s="9">
        <f t="shared" si="82"/>
        <v>0</v>
      </c>
      <c r="AM251" s="10"/>
      <c r="AN251" s="12">
        <f t="shared" si="83"/>
        <v>0</v>
      </c>
      <c r="AO251" s="13">
        <f t="shared" si="84"/>
        <v>3800.16</v>
      </c>
    </row>
    <row r="252" spans="1:41" hidden="1" x14ac:dyDescent="0.25">
      <c r="A252" s="14" t="s">
        <v>208</v>
      </c>
      <c r="B252" s="15" t="s">
        <v>244</v>
      </c>
      <c r="C252" s="49" t="s">
        <v>242</v>
      </c>
      <c r="D252" s="56">
        <v>21</v>
      </c>
      <c r="E252" s="70">
        <v>0</v>
      </c>
      <c r="F252" s="9">
        <f t="shared" si="67"/>
        <v>0</v>
      </c>
      <c r="G252" s="69">
        <v>0</v>
      </c>
      <c r="H252" s="9">
        <f t="shared" si="68"/>
        <v>0</v>
      </c>
      <c r="I252" s="10"/>
      <c r="J252" s="9">
        <f t="shared" si="69"/>
        <v>0</v>
      </c>
      <c r="K252" s="11"/>
      <c r="L252" s="9">
        <f t="shared" si="70"/>
        <v>0</v>
      </c>
      <c r="M252" s="10"/>
      <c r="N252" s="9">
        <f t="shared" si="71"/>
        <v>0</v>
      </c>
      <c r="O252" s="10"/>
      <c r="P252" s="9">
        <f t="shared" si="72"/>
        <v>0</v>
      </c>
      <c r="Q252" s="10"/>
      <c r="R252" s="9">
        <f t="shared" si="73"/>
        <v>0</v>
      </c>
      <c r="S252" s="10"/>
      <c r="T252" s="9">
        <f t="shared" si="74"/>
        <v>0</v>
      </c>
      <c r="U252" s="11">
        <f>13*12</f>
        <v>156</v>
      </c>
      <c r="V252" s="9">
        <f t="shared" si="75"/>
        <v>3800.16</v>
      </c>
      <c r="W252" s="11"/>
      <c r="X252" s="9">
        <f t="shared" si="76"/>
        <v>0</v>
      </c>
      <c r="Y252" s="10"/>
      <c r="Z252" s="9">
        <f t="shared" si="77"/>
        <v>0</v>
      </c>
      <c r="AA252" s="11"/>
      <c r="AB252" s="9">
        <f t="shared" si="78"/>
        <v>0</v>
      </c>
      <c r="AC252" s="11"/>
      <c r="AD252" s="9">
        <f t="shared" si="79"/>
        <v>0</v>
      </c>
      <c r="AE252" s="11"/>
      <c r="AF252" s="9">
        <f t="shared" si="80"/>
        <v>0</v>
      </c>
      <c r="AG252" s="11"/>
      <c r="AH252" s="9">
        <f t="shared" si="85"/>
        <v>0</v>
      </c>
      <c r="AI252" s="11"/>
      <c r="AJ252" s="9">
        <f t="shared" si="81"/>
        <v>0</v>
      </c>
      <c r="AK252" s="11"/>
      <c r="AL252" s="9">
        <f t="shared" si="82"/>
        <v>0</v>
      </c>
      <c r="AM252" s="10"/>
      <c r="AN252" s="12">
        <f t="shared" si="83"/>
        <v>0</v>
      </c>
      <c r="AO252" s="13">
        <f t="shared" si="84"/>
        <v>3800.16</v>
      </c>
    </row>
    <row r="253" spans="1:41" hidden="1" x14ac:dyDescent="0.25">
      <c r="A253" s="14" t="s">
        <v>208</v>
      </c>
      <c r="B253" s="15" t="s">
        <v>466</v>
      </c>
      <c r="C253" s="49" t="s">
        <v>242</v>
      </c>
      <c r="D253" s="56">
        <v>21</v>
      </c>
      <c r="E253" s="70">
        <v>0</v>
      </c>
      <c r="F253" s="9">
        <f t="shared" si="67"/>
        <v>0</v>
      </c>
      <c r="G253" s="69">
        <v>0</v>
      </c>
      <c r="H253" s="9">
        <f t="shared" si="68"/>
        <v>0</v>
      </c>
      <c r="I253" s="10"/>
      <c r="J253" s="9">
        <f t="shared" si="69"/>
        <v>0</v>
      </c>
      <c r="K253" s="11"/>
      <c r="L253" s="9">
        <f t="shared" si="70"/>
        <v>0</v>
      </c>
      <c r="M253" s="10"/>
      <c r="N253" s="9">
        <f t="shared" si="71"/>
        <v>0</v>
      </c>
      <c r="O253" s="10"/>
      <c r="P253" s="9">
        <f t="shared" si="72"/>
        <v>0</v>
      </c>
      <c r="Q253" s="10"/>
      <c r="R253" s="9">
        <f t="shared" si="73"/>
        <v>0</v>
      </c>
      <c r="S253" s="10"/>
      <c r="T253" s="9">
        <f t="shared" si="74"/>
        <v>0</v>
      </c>
      <c r="U253" s="11">
        <f>10*12</f>
        <v>120</v>
      </c>
      <c r="V253" s="9">
        <f t="shared" si="75"/>
        <v>2923.2</v>
      </c>
      <c r="W253" s="11"/>
      <c r="X253" s="9">
        <f t="shared" si="76"/>
        <v>0</v>
      </c>
      <c r="Y253" s="10"/>
      <c r="Z253" s="9">
        <f t="shared" si="77"/>
        <v>0</v>
      </c>
      <c r="AA253" s="11"/>
      <c r="AB253" s="9">
        <f t="shared" si="78"/>
        <v>0</v>
      </c>
      <c r="AC253" s="11"/>
      <c r="AD253" s="9">
        <f t="shared" si="79"/>
        <v>0</v>
      </c>
      <c r="AE253" s="11"/>
      <c r="AF253" s="9">
        <f t="shared" si="80"/>
        <v>0</v>
      </c>
      <c r="AG253" s="11"/>
      <c r="AH253" s="9">
        <f t="shared" si="85"/>
        <v>0</v>
      </c>
      <c r="AI253" s="11"/>
      <c r="AJ253" s="9">
        <f t="shared" si="81"/>
        <v>0</v>
      </c>
      <c r="AK253" s="11"/>
      <c r="AL253" s="9">
        <f t="shared" si="82"/>
        <v>0</v>
      </c>
      <c r="AM253" s="10"/>
      <c r="AN253" s="12">
        <f t="shared" si="83"/>
        <v>0</v>
      </c>
      <c r="AO253" s="13">
        <f t="shared" si="84"/>
        <v>2923.2</v>
      </c>
    </row>
    <row r="254" spans="1:41" hidden="1" x14ac:dyDescent="0.25">
      <c r="A254" s="14" t="s">
        <v>208</v>
      </c>
      <c r="B254" s="15" t="s">
        <v>245</v>
      </c>
      <c r="C254" s="49" t="s">
        <v>242</v>
      </c>
      <c r="D254" s="56">
        <v>60.5</v>
      </c>
      <c r="E254" s="70">
        <v>0</v>
      </c>
      <c r="F254" s="9">
        <f t="shared" si="67"/>
        <v>0</v>
      </c>
      <c r="G254" s="69">
        <v>0</v>
      </c>
      <c r="H254" s="9">
        <f t="shared" si="68"/>
        <v>0</v>
      </c>
      <c r="I254" s="10"/>
      <c r="J254" s="9">
        <f t="shared" si="69"/>
        <v>0</v>
      </c>
      <c r="K254" s="11"/>
      <c r="L254" s="9">
        <f t="shared" si="70"/>
        <v>0</v>
      </c>
      <c r="M254" s="10">
        <f>5*12</f>
        <v>60</v>
      </c>
      <c r="N254" s="9">
        <f t="shared" si="71"/>
        <v>4210.7999999999993</v>
      </c>
      <c r="O254" s="10"/>
      <c r="P254" s="9">
        <f t="shared" si="72"/>
        <v>0</v>
      </c>
      <c r="Q254" s="10"/>
      <c r="R254" s="9">
        <f t="shared" si="73"/>
        <v>0</v>
      </c>
      <c r="S254" s="10"/>
      <c r="T254" s="9">
        <f t="shared" si="74"/>
        <v>0</v>
      </c>
      <c r="U254" s="11"/>
      <c r="V254" s="9">
        <f t="shared" si="75"/>
        <v>0</v>
      </c>
      <c r="W254" s="11"/>
      <c r="X254" s="9">
        <f t="shared" si="76"/>
        <v>0</v>
      </c>
      <c r="Y254" s="10"/>
      <c r="Z254" s="9">
        <f t="shared" si="77"/>
        <v>0</v>
      </c>
      <c r="AA254" s="11"/>
      <c r="AB254" s="9">
        <f t="shared" si="78"/>
        <v>0</v>
      </c>
      <c r="AC254" s="11"/>
      <c r="AD254" s="9">
        <f t="shared" si="79"/>
        <v>0</v>
      </c>
      <c r="AE254" s="11"/>
      <c r="AF254" s="9">
        <f t="shared" si="80"/>
        <v>0</v>
      </c>
      <c r="AG254" s="11"/>
      <c r="AH254" s="9">
        <f t="shared" si="85"/>
        <v>0</v>
      </c>
      <c r="AI254" s="11"/>
      <c r="AJ254" s="9">
        <f t="shared" si="81"/>
        <v>0</v>
      </c>
      <c r="AK254" s="11"/>
      <c r="AL254" s="9">
        <f t="shared" si="82"/>
        <v>0</v>
      </c>
      <c r="AM254" s="10"/>
      <c r="AN254" s="12">
        <f t="shared" si="83"/>
        <v>0</v>
      </c>
      <c r="AO254" s="13">
        <f t="shared" si="84"/>
        <v>4210.7999999999993</v>
      </c>
    </row>
    <row r="255" spans="1:41" ht="14.25" hidden="1" customHeight="1" x14ac:dyDescent="0.25">
      <c r="A255" s="14" t="s">
        <v>208</v>
      </c>
      <c r="B255" s="15" t="s">
        <v>246</v>
      </c>
      <c r="C255" s="49" t="s">
        <v>242</v>
      </c>
      <c r="D255" s="56">
        <v>60.5</v>
      </c>
      <c r="E255" s="70">
        <v>0</v>
      </c>
      <c r="F255" s="9">
        <f t="shared" si="67"/>
        <v>0</v>
      </c>
      <c r="G255" s="69">
        <v>0</v>
      </c>
      <c r="H255" s="9">
        <f t="shared" si="68"/>
        <v>0</v>
      </c>
      <c r="I255" s="10"/>
      <c r="J255" s="9">
        <f t="shared" si="69"/>
        <v>0</v>
      </c>
      <c r="K255" s="11"/>
      <c r="L255" s="9">
        <f t="shared" si="70"/>
        <v>0</v>
      </c>
      <c r="M255" s="10">
        <f>5*12</f>
        <v>60</v>
      </c>
      <c r="N255" s="9">
        <f t="shared" si="71"/>
        <v>4210.7999999999993</v>
      </c>
      <c r="O255" s="10"/>
      <c r="P255" s="9">
        <f t="shared" si="72"/>
        <v>0</v>
      </c>
      <c r="Q255" s="10"/>
      <c r="R255" s="9">
        <f t="shared" si="73"/>
        <v>0</v>
      </c>
      <c r="S255" s="10"/>
      <c r="T255" s="9">
        <f t="shared" si="74"/>
        <v>0</v>
      </c>
      <c r="U255" s="11"/>
      <c r="V255" s="9">
        <f t="shared" si="75"/>
        <v>0</v>
      </c>
      <c r="W255" s="11"/>
      <c r="X255" s="9">
        <f t="shared" si="76"/>
        <v>0</v>
      </c>
      <c r="Y255" s="10"/>
      <c r="Z255" s="9">
        <f t="shared" si="77"/>
        <v>0</v>
      </c>
      <c r="AA255" s="11"/>
      <c r="AB255" s="9">
        <f t="shared" si="78"/>
        <v>0</v>
      </c>
      <c r="AC255" s="11"/>
      <c r="AD255" s="9">
        <f t="shared" si="79"/>
        <v>0</v>
      </c>
      <c r="AE255" s="11"/>
      <c r="AF255" s="9">
        <f t="shared" si="80"/>
        <v>0</v>
      </c>
      <c r="AG255" s="11"/>
      <c r="AH255" s="9">
        <f t="shared" si="85"/>
        <v>0</v>
      </c>
      <c r="AI255" s="11"/>
      <c r="AJ255" s="9">
        <f t="shared" si="81"/>
        <v>0</v>
      </c>
      <c r="AK255" s="11"/>
      <c r="AL255" s="9">
        <f t="shared" si="82"/>
        <v>0</v>
      </c>
      <c r="AM255" s="10"/>
      <c r="AN255" s="12">
        <f t="shared" si="83"/>
        <v>0</v>
      </c>
      <c r="AO255" s="13">
        <f t="shared" si="84"/>
        <v>4210.7999999999993</v>
      </c>
    </row>
    <row r="256" spans="1:41" hidden="1" x14ac:dyDescent="0.25">
      <c r="A256" s="14" t="s">
        <v>208</v>
      </c>
      <c r="B256" s="15" t="s">
        <v>467</v>
      </c>
      <c r="C256" s="49" t="s">
        <v>242</v>
      </c>
      <c r="D256" s="56">
        <v>60.5</v>
      </c>
      <c r="E256" s="70">
        <v>0</v>
      </c>
      <c r="F256" s="9">
        <f t="shared" si="67"/>
        <v>0</v>
      </c>
      <c r="G256" s="69">
        <v>0</v>
      </c>
      <c r="H256" s="9">
        <f t="shared" si="68"/>
        <v>0</v>
      </c>
      <c r="I256" s="10"/>
      <c r="J256" s="9">
        <f t="shared" si="69"/>
        <v>0</v>
      </c>
      <c r="K256" s="11"/>
      <c r="L256" s="9">
        <f t="shared" si="70"/>
        <v>0</v>
      </c>
      <c r="M256" s="10">
        <v>12</v>
      </c>
      <c r="N256" s="9">
        <f t="shared" si="71"/>
        <v>842.16</v>
      </c>
      <c r="O256" s="10"/>
      <c r="P256" s="9">
        <f t="shared" si="72"/>
        <v>0</v>
      </c>
      <c r="Q256" s="10"/>
      <c r="R256" s="9">
        <f t="shared" si="73"/>
        <v>0</v>
      </c>
      <c r="S256" s="10"/>
      <c r="T256" s="9">
        <f t="shared" si="74"/>
        <v>0</v>
      </c>
      <c r="U256" s="11"/>
      <c r="V256" s="9">
        <f t="shared" si="75"/>
        <v>0</v>
      </c>
      <c r="W256" s="11"/>
      <c r="X256" s="9">
        <f t="shared" si="76"/>
        <v>0</v>
      </c>
      <c r="Y256" s="10"/>
      <c r="Z256" s="9">
        <f t="shared" si="77"/>
        <v>0</v>
      </c>
      <c r="AA256" s="11"/>
      <c r="AB256" s="9">
        <f t="shared" si="78"/>
        <v>0</v>
      </c>
      <c r="AC256" s="11"/>
      <c r="AD256" s="9">
        <f t="shared" si="79"/>
        <v>0</v>
      </c>
      <c r="AE256" s="11"/>
      <c r="AF256" s="9">
        <f t="shared" si="80"/>
        <v>0</v>
      </c>
      <c r="AG256" s="11"/>
      <c r="AH256" s="9">
        <f t="shared" si="85"/>
        <v>0</v>
      </c>
      <c r="AI256" s="11"/>
      <c r="AJ256" s="9">
        <f t="shared" si="81"/>
        <v>0</v>
      </c>
      <c r="AK256" s="11"/>
      <c r="AL256" s="9">
        <f t="shared" si="82"/>
        <v>0</v>
      </c>
      <c r="AM256" s="10"/>
      <c r="AN256" s="12">
        <f t="shared" si="83"/>
        <v>0</v>
      </c>
      <c r="AO256" s="13">
        <f t="shared" si="84"/>
        <v>842.16</v>
      </c>
    </row>
    <row r="257" spans="1:41" hidden="1" x14ac:dyDescent="0.25">
      <c r="A257" s="14" t="s">
        <v>208</v>
      </c>
      <c r="B257" s="15" t="s">
        <v>468</v>
      </c>
      <c r="C257" s="49" t="s">
        <v>242</v>
      </c>
      <c r="D257" s="56">
        <v>60.5</v>
      </c>
      <c r="E257" s="70">
        <v>0</v>
      </c>
      <c r="F257" s="9">
        <f t="shared" si="67"/>
        <v>0</v>
      </c>
      <c r="G257" s="69">
        <v>0</v>
      </c>
      <c r="H257" s="9">
        <f t="shared" si="68"/>
        <v>0</v>
      </c>
      <c r="I257" s="10"/>
      <c r="J257" s="9">
        <f t="shared" si="69"/>
        <v>0</v>
      </c>
      <c r="K257" s="11"/>
      <c r="L257" s="9">
        <f t="shared" si="70"/>
        <v>0</v>
      </c>
      <c r="M257" s="10">
        <v>12</v>
      </c>
      <c r="N257" s="9">
        <f t="shared" si="71"/>
        <v>842.16</v>
      </c>
      <c r="O257" s="10"/>
      <c r="P257" s="9">
        <f t="shared" si="72"/>
        <v>0</v>
      </c>
      <c r="Q257" s="10"/>
      <c r="R257" s="9">
        <f t="shared" si="73"/>
        <v>0</v>
      </c>
      <c r="S257" s="10"/>
      <c r="T257" s="9">
        <f t="shared" si="74"/>
        <v>0</v>
      </c>
      <c r="U257" s="11"/>
      <c r="V257" s="9">
        <f t="shared" si="75"/>
        <v>0</v>
      </c>
      <c r="W257" s="11"/>
      <c r="X257" s="9">
        <f t="shared" si="76"/>
        <v>0</v>
      </c>
      <c r="Y257" s="10"/>
      <c r="Z257" s="9">
        <f t="shared" si="77"/>
        <v>0</v>
      </c>
      <c r="AA257" s="11"/>
      <c r="AB257" s="9">
        <f t="shared" si="78"/>
        <v>0</v>
      </c>
      <c r="AC257" s="11"/>
      <c r="AD257" s="9">
        <f t="shared" si="79"/>
        <v>0</v>
      </c>
      <c r="AE257" s="11"/>
      <c r="AF257" s="9">
        <f t="shared" si="80"/>
        <v>0</v>
      </c>
      <c r="AG257" s="11"/>
      <c r="AH257" s="9">
        <f t="shared" si="85"/>
        <v>0</v>
      </c>
      <c r="AI257" s="11"/>
      <c r="AJ257" s="9">
        <f t="shared" si="81"/>
        <v>0</v>
      </c>
      <c r="AK257" s="11"/>
      <c r="AL257" s="9">
        <f t="shared" si="82"/>
        <v>0</v>
      </c>
      <c r="AM257" s="10"/>
      <c r="AN257" s="12">
        <f t="shared" si="83"/>
        <v>0</v>
      </c>
      <c r="AO257" s="13">
        <f t="shared" si="84"/>
        <v>842.16</v>
      </c>
    </row>
    <row r="258" spans="1:41" hidden="1" x14ac:dyDescent="0.25">
      <c r="A258" s="14" t="s">
        <v>208</v>
      </c>
      <c r="B258" s="15" t="s">
        <v>247</v>
      </c>
      <c r="C258" s="49" t="s">
        <v>242</v>
      </c>
      <c r="D258" s="56">
        <v>12.5</v>
      </c>
      <c r="E258" s="70">
        <v>0</v>
      </c>
      <c r="F258" s="9">
        <f t="shared" si="67"/>
        <v>0</v>
      </c>
      <c r="G258" s="69">
        <v>0</v>
      </c>
      <c r="H258" s="9">
        <f t="shared" si="68"/>
        <v>0</v>
      </c>
      <c r="I258" s="10"/>
      <c r="J258" s="9">
        <f t="shared" si="69"/>
        <v>0</v>
      </c>
      <c r="K258" s="11"/>
      <c r="L258" s="9">
        <f t="shared" si="70"/>
        <v>0</v>
      </c>
      <c r="M258" s="10"/>
      <c r="N258" s="9">
        <f t="shared" si="71"/>
        <v>0</v>
      </c>
      <c r="O258" s="10"/>
      <c r="P258" s="9">
        <f t="shared" si="72"/>
        <v>0</v>
      </c>
      <c r="Q258" s="10"/>
      <c r="R258" s="9">
        <f t="shared" si="73"/>
        <v>0</v>
      </c>
      <c r="S258" s="10"/>
      <c r="T258" s="9">
        <f t="shared" si="74"/>
        <v>0</v>
      </c>
      <c r="U258" s="11"/>
      <c r="V258" s="9">
        <f t="shared" si="75"/>
        <v>0</v>
      </c>
      <c r="W258" s="11"/>
      <c r="X258" s="9">
        <f t="shared" si="76"/>
        <v>0</v>
      </c>
      <c r="Y258" s="10"/>
      <c r="Z258" s="9">
        <f t="shared" si="77"/>
        <v>0</v>
      </c>
      <c r="AA258" s="11"/>
      <c r="AB258" s="9">
        <f t="shared" si="78"/>
        <v>0</v>
      </c>
      <c r="AC258" s="11"/>
      <c r="AD258" s="9">
        <f t="shared" si="79"/>
        <v>0</v>
      </c>
      <c r="AE258" s="11"/>
      <c r="AF258" s="9">
        <f t="shared" si="80"/>
        <v>0</v>
      </c>
      <c r="AG258" s="11"/>
      <c r="AH258" s="9">
        <f t="shared" si="85"/>
        <v>0</v>
      </c>
      <c r="AI258" s="11"/>
      <c r="AJ258" s="9">
        <f t="shared" si="81"/>
        <v>0</v>
      </c>
      <c r="AK258" s="11"/>
      <c r="AL258" s="9">
        <f t="shared" si="82"/>
        <v>0</v>
      </c>
      <c r="AM258" s="10"/>
      <c r="AN258" s="12">
        <f t="shared" si="83"/>
        <v>0</v>
      </c>
      <c r="AO258" s="13">
        <f t="shared" si="84"/>
        <v>0</v>
      </c>
    </row>
    <row r="259" spans="1:41" hidden="1" x14ac:dyDescent="0.25">
      <c r="A259" s="14" t="s">
        <v>208</v>
      </c>
      <c r="B259" s="15" t="s">
        <v>248</v>
      </c>
      <c r="C259" s="49" t="s">
        <v>242</v>
      </c>
      <c r="D259" s="56">
        <f>150/12</f>
        <v>12.5</v>
      </c>
      <c r="E259" s="70">
        <v>24</v>
      </c>
      <c r="F259" s="9">
        <f t="shared" si="67"/>
        <v>300</v>
      </c>
      <c r="G259" s="69">
        <v>0</v>
      </c>
      <c r="H259" s="9">
        <f t="shared" si="68"/>
        <v>0</v>
      </c>
      <c r="I259" s="10"/>
      <c r="J259" s="9">
        <f t="shared" si="69"/>
        <v>0</v>
      </c>
      <c r="K259" s="11"/>
      <c r="L259" s="9">
        <f t="shared" si="70"/>
        <v>0</v>
      </c>
      <c r="M259" s="10">
        <f>5*12</f>
        <v>60</v>
      </c>
      <c r="N259" s="9">
        <f t="shared" si="71"/>
        <v>869.99999999999989</v>
      </c>
      <c r="O259" s="10"/>
      <c r="P259" s="9">
        <f t="shared" si="72"/>
        <v>0</v>
      </c>
      <c r="Q259" s="10"/>
      <c r="R259" s="9">
        <f t="shared" si="73"/>
        <v>0</v>
      </c>
      <c r="S259" s="10"/>
      <c r="T259" s="9">
        <f t="shared" si="74"/>
        <v>0</v>
      </c>
      <c r="U259" s="11"/>
      <c r="V259" s="9">
        <f t="shared" si="75"/>
        <v>0</v>
      </c>
      <c r="W259" s="11"/>
      <c r="X259" s="9">
        <f t="shared" si="76"/>
        <v>0</v>
      </c>
      <c r="Y259" s="10"/>
      <c r="Z259" s="9">
        <f t="shared" si="77"/>
        <v>0</v>
      </c>
      <c r="AA259" s="11"/>
      <c r="AB259" s="9">
        <f t="shared" si="78"/>
        <v>0</v>
      </c>
      <c r="AC259" s="11"/>
      <c r="AD259" s="9">
        <f t="shared" si="79"/>
        <v>0</v>
      </c>
      <c r="AE259" s="11"/>
      <c r="AF259" s="9">
        <f t="shared" si="80"/>
        <v>0</v>
      </c>
      <c r="AG259" s="11"/>
      <c r="AH259" s="9">
        <f t="shared" si="85"/>
        <v>0</v>
      </c>
      <c r="AI259" s="11"/>
      <c r="AJ259" s="9">
        <f t="shared" si="81"/>
        <v>0</v>
      </c>
      <c r="AK259" s="11"/>
      <c r="AL259" s="9">
        <f t="shared" si="82"/>
        <v>0</v>
      </c>
      <c r="AM259" s="10"/>
      <c r="AN259" s="12">
        <f t="shared" si="83"/>
        <v>0</v>
      </c>
      <c r="AO259" s="13">
        <f t="shared" si="84"/>
        <v>1170</v>
      </c>
    </row>
    <row r="260" spans="1:41" hidden="1" x14ac:dyDescent="0.25">
      <c r="A260" s="14" t="s">
        <v>208</v>
      </c>
      <c r="B260" s="15" t="s">
        <v>469</v>
      </c>
      <c r="C260" s="49" t="s">
        <v>242</v>
      </c>
      <c r="D260" s="56">
        <f>150/12</f>
        <v>12.5</v>
      </c>
      <c r="E260" s="70">
        <v>24</v>
      </c>
      <c r="F260" s="9">
        <f t="shared" si="67"/>
        <v>300</v>
      </c>
      <c r="G260" s="69">
        <v>0</v>
      </c>
      <c r="H260" s="9">
        <f t="shared" si="68"/>
        <v>0</v>
      </c>
      <c r="I260" s="10"/>
      <c r="J260" s="9">
        <f t="shared" si="69"/>
        <v>0</v>
      </c>
      <c r="K260" s="11"/>
      <c r="L260" s="9">
        <f t="shared" si="70"/>
        <v>0</v>
      </c>
      <c r="M260" s="10"/>
      <c r="N260" s="9">
        <f t="shared" si="71"/>
        <v>0</v>
      </c>
      <c r="O260" s="10"/>
      <c r="P260" s="9">
        <f t="shared" si="72"/>
        <v>0</v>
      </c>
      <c r="Q260" s="10"/>
      <c r="R260" s="9">
        <f t="shared" si="73"/>
        <v>0</v>
      </c>
      <c r="S260" s="10"/>
      <c r="T260" s="9">
        <f t="shared" si="74"/>
        <v>0</v>
      </c>
      <c r="U260" s="11"/>
      <c r="V260" s="9">
        <f t="shared" si="75"/>
        <v>0</v>
      </c>
      <c r="W260" s="11"/>
      <c r="X260" s="9">
        <f t="shared" si="76"/>
        <v>0</v>
      </c>
      <c r="Y260" s="10"/>
      <c r="Z260" s="9">
        <f t="shared" si="77"/>
        <v>0</v>
      </c>
      <c r="AA260" s="11"/>
      <c r="AB260" s="9">
        <f t="shared" si="78"/>
        <v>0</v>
      </c>
      <c r="AC260" s="71"/>
      <c r="AD260" s="9">
        <f t="shared" si="79"/>
        <v>0</v>
      </c>
      <c r="AE260" s="11"/>
      <c r="AF260" s="9">
        <f t="shared" si="80"/>
        <v>0</v>
      </c>
      <c r="AG260" s="11"/>
      <c r="AH260" s="9">
        <f t="shared" si="85"/>
        <v>0</v>
      </c>
      <c r="AI260" s="11"/>
      <c r="AJ260" s="9">
        <f t="shared" si="81"/>
        <v>0</v>
      </c>
      <c r="AK260" s="11"/>
      <c r="AL260" s="9">
        <f t="shared" si="82"/>
        <v>0</v>
      </c>
      <c r="AM260" s="10"/>
      <c r="AN260" s="12">
        <f t="shared" si="83"/>
        <v>0</v>
      </c>
      <c r="AO260" s="13">
        <f t="shared" si="84"/>
        <v>300</v>
      </c>
    </row>
    <row r="261" spans="1:41" hidden="1" x14ac:dyDescent="0.25">
      <c r="A261" s="14" t="s">
        <v>208</v>
      </c>
      <c r="B261" s="15" t="s">
        <v>470</v>
      </c>
      <c r="C261" s="49" t="s">
        <v>242</v>
      </c>
      <c r="D261" s="56">
        <v>12.5</v>
      </c>
      <c r="E261" s="70">
        <v>0</v>
      </c>
      <c r="F261" s="9">
        <f t="shared" ref="F261:F327" si="86">D261*E261</f>
        <v>0</v>
      </c>
      <c r="G261" s="69">
        <v>0</v>
      </c>
      <c r="H261" s="9">
        <f t="shared" ref="H261:H327" si="87">(G261*D261)*1.16</f>
        <v>0</v>
      </c>
      <c r="I261" s="10"/>
      <c r="J261" s="9">
        <f t="shared" ref="J261:J327" si="88">(I261*D261)*1.16</f>
        <v>0</v>
      </c>
      <c r="K261" s="11"/>
      <c r="L261" s="9">
        <f t="shared" ref="L261:L327" si="89">(K261*D261)*1.16</f>
        <v>0</v>
      </c>
      <c r="M261" s="10"/>
      <c r="N261" s="9">
        <f t="shared" ref="N261:N327" si="90">(M261*D261)*1.16</f>
        <v>0</v>
      </c>
      <c r="O261" s="10"/>
      <c r="P261" s="9">
        <f t="shared" ref="P261:P327" si="91">(O261*D261)*1.16</f>
        <v>0</v>
      </c>
      <c r="Q261" s="10"/>
      <c r="R261" s="9">
        <f t="shared" ref="R261:R327" si="92">(Q261*D261)*1.16</f>
        <v>0</v>
      </c>
      <c r="S261" s="10"/>
      <c r="T261" s="9">
        <f t="shared" ref="T261:T327" si="93">(S261*D261)*1.16</f>
        <v>0</v>
      </c>
      <c r="U261" s="11"/>
      <c r="V261" s="9">
        <f t="shared" ref="V261:V327" si="94">(U261*D261)*1.16</f>
        <v>0</v>
      </c>
      <c r="W261" s="11"/>
      <c r="X261" s="9">
        <f t="shared" ref="X261:X327" si="95">(W261*D261)*1.16</f>
        <v>0</v>
      </c>
      <c r="Y261" s="10"/>
      <c r="Z261" s="9">
        <f t="shared" ref="Z261:Z327" si="96">(Y261*D261)*1.16</f>
        <v>0</v>
      </c>
      <c r="AA261" s="11"/>
      <c r="AB261" s="9">
        <f t="shared" ref="AB261:AB327" si="97">(AA261*D261)*1.16</f>
        <v>0</v>
      </c>
      <c r="AC261" s="71"/>
      <c r="AD261" s="9">
        <f t="shared" ref="AD261:AD327" si="98">(AC261*D261)*1.16</f>
        <v>0</v>
      </c>
      <c r="AE261" s="11"/>
      <c r="AF261" s="9">
        <f t="shared" ref="AF261:AF327" si="99">(AE261*D261)*1.16</f>
        <v>0</v>
      </c>
      <c r="AG261" s="11"/>
      <c r="AH261" s="9">
        <f t="shared" si="85"/>
        <v>0</v>
      </c>
      <c r="AI261" s="11"/>
      <c r="AJ261" s="9">
        <f t="shared" ref="AJ261:AJ327" si="100">(AI261*D261)*1.16</f>
        <v>0</v>
      </c>
      <c r="AK261" s="11"/>
      <c r="AL261" s="9">
        <f t="shared" ref="AL261:AL327" si="101">(AK261*D261)*1.16</f>
        <v>0</v>
      </c>
      <c r="AM261" s="10"/>
      <c r="AN261" s="12">
        <f t="shared" ref="AN261:AN327" si="102">(AM261*D261)*1.16</f>
        <v>0</v>
      </c>
      <c r="AO261" s="13">
        <f t="shared" si="84"/>
        <v>0</v>
      </c>
    </row>
    <row r="262" spans="1:41" hidden="1" x14ac:dyDescent="0.25">
      <c r="A262" s="14" t="s">
        <v>208</v>
      </c>
      <c r="B262" s="15" t="s">
        <v>249</v>
      </c>
      <c r="C262" s="44" t="s">
        <v>250</v>
      </c>
      <c r="D262" s="56">
        <v>61.25</v>
      </c>
      <c r="E262" s="70">
        <v>0</v>
      </c>
      <c r="F262" s="9">
        <f t="shared" si="86"/>
        <v>0</v>
      </c>
      <c r="G262" s="69">
        <v>0</v>
      </c>
      <c r="H262" s="9">
        <f t="shared" si="87"/>
        <v>0</v>
      </c>
      <c r="I262" s="10"/>
      <c r="J262" s="9">
        <f t="shared" si="88"/>
        <v>0</v>
      </c>
      <c r="K262" s="11"/>
      <c r="L262" s="9">
        <f t="shared" si="89"/>
        <v>0</v>
      </c>
      <c r="M262" s="10"/>
      <c r="N262" s="9">
        <f t="shared" si="90"/>
        <v>0</v>
      </c>
      <c r="O262" s="10"/>
      <c r="P262" s="9">
        <f t="shared" si="91"/>
        <v>0</v>
      </c>
      <c r="Q262" s="10"/>
      <c r="R262" s="9">
        <f t="shared" si="92"/>
        <v>0</v>
      </c>
      <c r="S262" s="10"/>
      <c r="T262" s="9">
        <f t="shared" si="93"/>
        <v>0</v>
      </c>
      <c r="U262" s="11"/>
      <c r="V262" s="9">
        <f t="shared" si="94"/>
        <v>0</v>
      </c>
      <c r="W262" s="11"/>
      <c r="X262" s="9">
        <f t="shared" si="95"/>
        <v>0</v>
      </c>
      <c r="Y262" s="10"/>
      <c r="Z262" s="9">
        <f t="shared" si="96"/>
        <v>0</v>
      </c>
      <c r="AA262" s="11"/>
      <c r="AB262" s="9">
        <f t="shared" si="97"/>
        <v>0</v>
      </c>
      <c r="AC262" s="11"/>
      <c r="AD262" s="9">
        <f t="shared" si="98"/>
        <v>0</v>
      </c>
      <c r="AE262" s="11"/>
      <c r="AF262" s="9">
        <f t="shared" si="99"/>
        <v>0</v>
      </c>
      <c r="AG262" s="11"/>
      <c r="AH262" s="9">
        <f t="shared" si="85"/>
        <v>0</v>
      </c>
      <c r="AI262" s="11"/>
      <c r="AJ262" s="9">
        <f t="shared" si="100"/>
        <v>0</v>
      </c>
      <c r="AK262" s="11"/>
      <c r="AL262" s="9">
        <f t="shared" si="101"/>
        <v>0</v>
      </c>
      <c r="AM262" s="10"/>
      <c r="AN262" s="12">
        <f t="shared" si="102"/>
        <v>0</v>
      </c>
      <c r="AO262" s="13">
        <f t="shared" ref="AO262:AO325" si="103">F262+H262+J262+L262+N262+P262+R262+T262+V262+X262+Z262+AB262+AD262+AF262+AH262+AL262+AN262+AJ262</f>
        <v>0</v>
      </c>
    </row>
    <row r="263" spans="1:41" hidden="1" x14ac:dyDescent="0.25">
      <c r="A263" s="14" t="s">
        <v>208</v>
      </c>
      <c r="B263" s="15" t="s">
        <v>251</v>
      </c>
      <c r="C263" s="44" t="s">
        <v>210</v>
      </c>
      <c r="D263" s="56">
        <v>107</v>
      </c>
      <c r="E263" s="70">
        <v>0</v>
      </c>
      <c r="F263" s="9">
        <f t="shared" si="86"/>
        <v>0</v>
      </c>
      <c r="G263" s="69">
        <v>0</v>
      </c>
      <c r="H263" s="9">
        <f t="shared" si="87"/>
        <v>0</v>
      </c>
      <c r="I263" s="10"/>
      <c r="J263" s="9">
        <f t="shared" si="88"/>
        <v>0</v>
      </c>
      <c r="K263" s="11"/>
      <c r="L263" s="9">
        <f t="shared" si="89"/>
        <v>0</v>
      </c>
      <c r="M263" s="10"/>
      <c r="N263" s="9">
        <f t="shared" si="90"/>
        <v>0</v>
      </c>
      <c r="O263" s="10"/>
      <c r="P263" s="9">
        <f t="shared" si="91"/>
        <v>0</v>
      </c>
      <c r="Q263" s="10"/>
      <c r="R263" s="9">
        <f t="shared" si="92"/>
        <v>0</v>
      </c>
      <c r="S263" s="10"/>
      <c r="T263" s="9">
        <f t="shared" si="93"/>
        <v>0</v>
      </c>
      <c r="U263" s="11"/>
      <c r="V263" s="9">
        <f t="shared" si="94"/>
        <v>0</v>
      </c>
      <c r="W263" s="11"/>
      <c r="X263" s="9">
        <f t="shared" si="95"/>
        <v>0</v>
      </c>
      <c r="Y263" s="10"/>
      <c r="Z263" s="9">
        <f t="shared" si="96"/>
        <v>0</v>
      </c>
      <c r="AA263" s="11"/>
      <c r="AB263" s="9">
        <f t="shared" si="97"/>
        <v>0</v>
      </c>
      <c r="AC263" s="11"/>
      <c r="AD263" s="9">
        <f t="shared" si="98"/>
        <v>0</v>
      </c>
      <c r="AE263" s="11"/>
      <c r="AF263" s="9">
        <f t="shared" si="99"/>
        <v>0</v>
      </c>
      <c r="AG263" s="11"/>
      <c r="AH263" s="9">
        <f t="shared" si="85"/>
        <v>0</v>
      </c>
      <c r="AI263" s="11"/>
      <c r="AJ263" s="9">
        <f t="shared" si="100"/>
        <v>0</v>
      </c>
      <c r="AK263" s="11"/>
      <c r="AL263" s="9">
        <f t="shared" si="101"/>
        <v>0</v>
      </c>
      <c r="AM263" s="10"/>
      <c r="AN263" s="12">
        <f t="shared" si="102"/>
        <v>0</v>
      </c>
      <c r="AO263" s="13">
        <f t="shared" si="103"/>
        <v>0</v>
      </c>
    </row>
    <row r="264" spans="1:41" hidden="1" x14ac:dyDescent="0.25">
      <c r="A264" s="14" t="s">
        <v>208</v>
      </c>
      <c r="B264" s="15" t="s">
        <v>252</v>
      </c>
      <c r="C264" s="49" t="s">
        <v>210</v>
      </c>
      <c r="D264" s="56">
        <v>5.5</v>
      </c>
      <c r="E264" s="70">
        <v>0</v>
      </c>
      <c r="F264" s="9">
        <f t="shared" si="86"/>
        <v>0</v>
      </c>
      <c r="G264" s="69">
        <v>0</v>
      </c>
      <c r="H264" s="9">
        <f t="shared" si="87"/>
        <v>0</v>
      </c>
      <c r="I264" s="10"/>
      <c r="J264" s="9">
        <f t="shared" si="88"/>
        <v>0</v>
      </c>
      <c r="K264" s="11"/>
      <c r="L264" s="9">
        <f t="shared" si="89"/>
        <v>0</v>
      </c>
      <c r="M264" s="10"/>
      <c r="N264" s="9">
        <f t="shared" si="90"/>
        <v>0</v>
      </c>
      <c r="O264" s="10"/>
      <c r="P264" s="9">
        <f t="shared" si="91"/>
        <v>0</v>
      </c>
      <c r="Q264" s="10"/>
      <c r="R264" s="9">
        <f t="shared" si="92"/>
        <v>0</v>
      </c>
      <c r="S264" s="10"/>
      <c r="T264" s="9">
        <f t="shared" si="93"/>
        <v>0</v>
      </c>
      <c r="U264" s="11"/>
      <c r="V264" s="9">
        <f t="shared" si="94"/>
        <v>0</v>
      </c>
      <c r="W264" s="11"/>
      <c r="X264" s="9">
        <f t="shared" si="95"/>
        <v>0</v>
      </c>
      <c r="Y264" s="10"/>
      <c r="Z264" s="9">
        <f t="shared" si="96"/>
        <v>0</v>
      </c>
      <c r="AA264" s="11"/>
      <c r="AB264" s="9">
        <f t="shared" si="97"/>
        <v>0</v>
      </c>
      <c r="AC264" s="11"/>
      <c r="AD264" s="9">
        <f t="shared" si="98"/>
        <v>0</v>
      </c>
      <c r="AE264" s="11"/>
      <c r="AF264" s="9">
        <f t="shared" si="99"/>
        <v>0</v>
      </c>
      <c r="AG264" s="11"/>
      <c r="AH264" s="9">
        <f t="shared" si="85"/>
        <v>0</v>
      </c>
      <c r="AI264" s="11"/>
      <c r="AJ264" s="9">
        <f t="shared" si="100"/>
        <v>0</v>
      </c>
      <c r="AK264" s="11"/>
      <c r="AL264" s="9">
        <f t="shared" si="101"/>
        <v>0</v>
      </c>
      <c r="AM264" s="10"/>
      <c r="AN264" s="12">
        <f t="shared" si="102"/>
        <v>0</v>
      </c>
      <c r="AO264" s="13">
        <f t="shared" si="103"/>
        <v>0</v>
      </c>
    </row>
    <row r="265" spans="1:41" hidden="1" x14ac:dyDescent="0.25">
      <c r="A265" s="14" t="s">
        <v>208</v>
      </c>
      <c r="B265" s="15" t="s">
        <v>253</v>
      </c>
      <c r="C265" s="49" t="s">
        <v>210</v>
      </c>
      <c r="D265" s="56">
        <v>164</v>
      </c>
      <c r="E265" s="70">
        <v>0</v>
      </c>
      <c r="F265" s="9">
        <f t="shared" si="86"/>
        <v>0</v>
      </c>
      <c r="G265" s="69">
        <v>0</v>
      </c>
      <c r="H265" s="9">
        <f t="shared" si="87"/>
        <v>0</v>
      </c>
      <c r="I265" s="10"/>
      <c r="J265" s="9">
        <f t="shared" si="88"/>
        <v>0</v>
      </c>
      <c r="K265" s="11"/>
      <c r="L265" s="9">
        <f t="shared" si="89"/>
        <v>0</v>
      </c>
      <c r="M265" s="10"/>
      <c r="N265" s="9">
        <f t="shared" si="90"/>
        <v>0</v>
      </c>
      <c r="O265" s="10"/>
      <c r="P265" s="9">
        <f t="shared" si="91"/>
        <v>0</v>
      </c>
      <c r="Q265" s="10"/>
      <c r="R265" s="9">
        <f t="shared" si="92"/>
        <v>0</v>
      </c>
      <c r="S265" s="10"/>
      <c r="T265" s="9">
        <f t="shared" si="93"/>
        <v>0</v>
      </c>
      <c r="U265" s="11"/>
      <c r="V265" s="9">
        <f t="shared" si="94"/>
        <v>0</v>
      </c>
      <c r="W265" s="11"/>
      <c r="X265" s="9">
        <f t="shared" si="95"/>
        <v>0</v>
      </c>
      <c r="Y265" s="10"/>
      <c r="Z265" s="9">
        <f t="shared" si="96"/>
        <v>0</v>
      </c>
      <c r="AA265" s="11"/>
      <c r="AB265" s="9">
        <f t="shared" si="97"/>
        <v>0</v>
      </c>
      <c r="AC265" s="11"/>
      <c r="AD265" s="9">
        <f t="shared" si="98"/>
        <v>0</v>
      </c>
      <c r="AE265" s="11"/>
      <c r="AF265" s="9">
        <f t="shared" si="99"/>
        <v>0</v>
      </c>
      <c r="AG265" s="11"/>
      <c r="AH265" s="9">
        <f t="shared" ref="AH265:AH331" si="104">(AG265*D265)*1.16</f>
        <v>0</v>
      </c>
      <c r="AI265" s="11"/>
      <c r="AJ265" s="9">
        <f t="shared" si="100"/>
        <v>0</v>
      </c>
      <c r="AK265" s="11"/>
      <c r="AL265" s="9">
        <f t="shared" si="101"/>
        <v>0</v>
      </c>
      <c r="AM265" s="10"/>
      <c r="AN265" s="12">
        <f t="shared" si="102"/>
        <v>0</v>
      </c>
      <c r="AO265" s="13">
        <f t="shared" si="103"/>
        <v>0</v>
      </c>
    </row>
    <row r="266" spans="1:41" x14ac:dyDescent="0.25">
      <c r="A266" s="14" t="s">
        <v>208</v>
      </c>
      <c r="B266" s="15" t="s">
        <v>254</v>
      </c>
      <c r="C266" s="44" t="s">
        <v>29</v>
      </c>
      <c r="D266" s="56">
        <v>12</v>
      </c>
      <c r="E266" s="70">
        <v>0</v>
      </c>
      <c r="F266" s="9">
        <f t="shared" si="86"/>
        <v>0</v>
      </c>
      <c r="G266" s="69">
        <v>0</v>
      </c>
      <c r="H266" s="9">
        <f t="shared" si="87"/>
        <v>0</v>
      </c>
      <c r="I266" s="10"/>
      <c r="J266" s="9">
        <f t="shared" si="88"/>
        <v>0</v>
      </c>
      <c r="K266" s="11"/>
      <c r="L266" s="9">
        <f t="shared" si="89"/>
        <v>0</v>
      </c>
      <c r="M266" s="10">
        <v>60</v>
      </c>
      <c r="N266" s="9">
        <f t="shared" si="90"/>
        <v>835.19999999999993</v>
      </c>
      <c r="O266" s="10"/>
      <c r="P266" s="9">
        <f t="shared" si="91"/>
        <v>0</v>
      </c>
      <c r="Q266" s="10"/>
      <c r="R266" s="9">
        <f t="shared" si="92"/>
        <v>0</v>
      </c>
      <c r="S266" s="10"/>
      <c r="T266" s="9">
        <f t="shared" si="93"/>
        <v>0</v>
      </c>
      <c r="U266" s="11"/>
      <c r="V266" s="9">
        <f t="shared" si="94"/>
        <v>0</v>
      </c>
      <c r="W266" s="11"/>
      <c r="X266" s="9">
        <f t="shared" si="95"/>
        <v>0</v>
      </c>
      <c r="Y266" s="10"/>
      <c r="Z266" s="9">
        <f t="shared" si="96"/>
        <v>0</v>
      </c>
      <c r="AA266" s="11"/>
      <c r="AB266" s="9">
        <f t="shared" si="97"/>
        <v>0</v>
      </c>
      <c r="AC266" s="11"/>
      <c r="AD266" s="9">
        <f t="shared" si="98"/>
        <v>0</v>
      </c>
      <c r="AE266" s="11"/>
      <c r="AF266" s="9">
        <f t="shared" si="99"/>
        <v>0</v>
      </c>
      <c r="AG266" s="11"/>
      <c r="AH266" s="9">
        <f t="shared" si="104"/>
        <v>0</v>
      </c>
      <c r="AI266" s="75">
        <f>10+6</f>
        <v>16</v>
      </c>
      <c r="AJ266" s="9">
        <f t="shared" si="100"/>
        <v>222.71999999999997</v>
      </c>
      <c r="AK266" s="11"/>
      <c r="AL266" s="9">
        <f t="shared" si="101"/>
        <v>0</v>
      </c>
      <c r="AM266" s="10"/>
      <c r="AN266" s="12">
        <f t="shared" si="102"/>
        <v>0</v>
      </c>
      <c r="AO266" s="13">
        <f t="shared" si="103"/>
        <v>1057.9199999999998</v>
      </c>
    </row>
    <row r="267" spans="1:41" hidden="1" x14ac:dyDescent="0.25">
      <c r="A267" s="14" t="s">
        <v>208</v>
      </c>
      <c r="B267" s="15" t="s">
        <v>255</v>
      </c>
      <c r="C267" s="44" t="s">
        <v>228</v>
      </c>
      <c r="D267" s="59">
        <v>1.71</v>
      </c>
      <c r="E267" s="70">
        <v>0</v>
      </c>
      <c r="F267" s="9">
        <f t="shared" si="86"/>
        <v>0</v>
      </c>
      <c r="G267" s="69">
        <v>0</v>
      </c>
      <c r="H267" s="9">
        <f t="shared" si="87"/>
        <v>0</v>
      </c>
      <c r="I267" s="10"/>
      <c r="J267" s="9">
        <f t="shared" si="88"/>
        <v>0</v>
      </c>
      <c r="K267" s="11"/>
      <c r="L267" s="9">
        <f t="shared" si="89"/>
        <v>0</v>
      </c>
      <c r="M267" s="10"/>
      <c r="N267" s="9">
        <f t="shared" si="90"/>
        <v>0</v>
      </c>
      <c r="O267" s="10"/>
      <c r="P267" s="9">
        <f t="shared" si="91"/>
        <v>0</v>
      </c>
      <c r="Q267" s="10"/>
      <c r="R267" s="9">
        <f t="shared" si="92"/>
        <v>0</v>
      </c>
      <c r="S267" s="10"/>
      <c r="T267" s="9">
        <f t="shared" si="93"/>
        <v>0</v>
      </c>
      <c r="U267" s="11"/>
      <c r="V267" s="9">
        <f t="shared" si="94"/>
        <v>0</v>
      </c>
      <c r="W267" s="11"/>
      <c r="X267" s="9">
        <f t="shared" si="95"/>
        <v>0</v>
      </c>
      <c r="Y267" s="10"/>
      <c r="Z267" s="9">
        <f t="shared" si="96"/>
        <v>0</v>
      </c>
      <c r="AA267" s="11"/>
      <c r="AB267" s="9">
        <f t="shared" si="97"/>
        <v>0</v>
      </c>
      <c r="AC267" s="11"/>
      <c r="AD267" s="9">
        <f t="shared" si="98"/>
        <v>0</v>
      </c>
      <c r="AE267" s="11"/>
      <c r="AF267" s="9">
        <f t="shared" si="99"/>
        <v>0</v>
      </c>
      <c r="AG267" s="11"/>
      <c r="AH267" s="9">
        <f t="shared" si="104"/>
        <v>0</v>
      </c>
      <c r="AI267" s="11"/>
      <c r="AJ267" s="9">
        <f t="shared" si="100"/>
        <v>0</v>
      </c>
      <c r="AK267" s="11"/>
      <c r="AL267" s="9">
        <f t="shared" si="101"/>
        <v>0</v>
      </c>
      <c r="AM267" s="10"/>
      <c r="AN267" s="12">
        <f t="shared" si="102"/>
        <v>0</v>
      </c>
      <c r="AO267" s="13">
        <f t="shared" si="103"/>
        <v>0</v>
      </c>
    </row>
    <row r="268" spans="1:41" x14ac:dyDescent="0.25">
      <c r="A268" s="14" t="s">
        <v>208</v>
      </c>
      <c r="B268" s="15" t="s">
        <v>256</v>
      </c>
      <c r="C268" s="44" t="s">
        <v>228</v>
      </c>
      <c r="D268" s="56">
        <v>25</v>
      </c>
      <c r="E268" s="70">
        <v>0</v>
      </c>
      <c r="F268" s="9">
        <f t="shared" si="86"/>
        <v>0</v>
      </c>
      <c r="G268" s="69">
        <v>0</v>
      </c>
      <c r="H268" s="9">
        <f t="shared" si="87"/>
        <v>0</v>
      </c>
      <c r="I268" s="10"/>
      <c r="J268" s="9">
        <f t="shared" si="88"/>
        <v>0</v>
      </c>
      <c r="K268" s="11"/>
      <c r="L268" s="9">
        <f t="shared" si="89"/>
        <v>0</v>
      </c>
      <c r="M268" s="10"/>
      <c r="N268" s="9">
        <f t="shared" si="90"/>
        <v>0</v>
      </c>
      <c r="O268" s="10"/>
      <c r="P268" s="9">
        <f t="shared" si="91"/>
        <v>0</v>
      </c>
      <c r="Q268" s="10"/>
      <c r="R268" s="9">
        <f t="shared" si="92"/>
        <v>0</v>
      </c>
      <c r="S268" s="10"/>
      <c r="T268" s="9">
        <f t="shared" si="93"/>
        <v>0</v>
      </c>
      <c r="U268" s="11"/>
      <c r="V268" s="9">
        <f t="shared" si="94"/>
        <v>0</v>
      </c>
      <c r="W268" s="11"/>
      <c r="X268" s="9">
        <f t="shared" si="95"/>
        <v>0</v>
      </c>
      <c r="Y268" s="10"/>
      <c r="Z268" s="9">
        <f t="shared" si="96"/>
        <v>0</v>
      </c>
      <c r="AA268" s="11"/>
      <c r="AB268" s="9">
        <f t="shared" si="97"/>
        <v>0</v>
      </c>
      <c r="AC268" s="11"/>
      <c r="AD268" s="9">
        <f t="shared" si="98"/>
        <v>0</v>
      </c>
      <c r="AE268" s="11"/>
      <c r="AF268" s="9">
        <f t="shared" si="99"/>
        <v>0</v>
      </c>
      <c r="AG268" s="11"/>
      <c r="AH268" s="9">
        <f t="shared" si="104"/>
        <v>0</v>
      </c>
      <c r="AI268" s="11">
        <v>1</v>
      </c>
      <c r="AJ268" s="9">
        <f t="shared" si="100"/>
        <v>28.999999999999996</v>
      </c>
      <c r="AK268" s="11"/>
      <c r="AL268" s="9">
        <f t="shared" si="101"/>
        <v>0</v>
      </c>
      <c r="AM268" s="10"/>
      <c r="AN268" s="12">
        <f t="shared" si="102"/>
        <v>0</v>
      </c>
      <c r="AO268" s="13">
        <f t="shared" si="103"/>
        <v>28.999999999999996</v>
      </c>
    </row>
    <row r="269" spans="1:41" hidden="1" x14ac:dyDescent="0.25">
      <c r="A269" s="14" t="s">
        <v>208</v>
      </c>
      <c r="B269" s="15" t="s">
        <v>257</v>
      </c>
      <c r="C269" s="44" t="s">
        <v>15</v>
      </c>
      <c r="D269" s="56">
        <v>54</v>
      </c>
      <c r="E269" s="70">
        <v>0</v>
      </c>
      <c r="F269" s="9">
        <f t="shared" si="86"/>
        <v>0</v>
      </c>
      <c r="G269" s="69">
        <v>0</v>
      </c>
      <c r="H269" s="9">
        <f t="shared" si="87"/>
        <v>0</v>
      </c>
      <c r="I269" s="10"/>
      <c r="J269" s="9">
        <f t="shared" si="88"/>
        <v>0</v>
      </c>
      <c r="K269" s="11"/>
      <c r="L269" s="9">
        <f t="shared" si="89"/>
        <v>0</v>
      </c>
      <c r="M269" s="10"/>
      <c r="N269" s="9">
        <f t="shared" si="90"/>
        <v>0</v>
      </c>
      <c r="O269" s="10"/>
      <c r="P269" s="9">
        <f t="shared" si="91"/>
        <v>0</v>
      </c>
      <c r="Q269" s="10"/>
      <c r="R269" s="9">
        <f t="shared" si="92"/>
        <v>0</v>
      </c>
      <c r="S269" s="10"/>
      <c r="T269" s="9">
        <f t="shared" si="93"/>
        <v>0</v>
      </c>
      <c r="U269" s="11"/>
      <c r="V269" s="9">
        <f t="shared" si="94"/>
        <v>0</v>
      </c>
      <c r="W269" s="11"/>
      <c r="X269" s="9">
        <f t="shared" si="95"/>
        <v>0</v>
      </c>
      <c r="Y269" s="10"/>
      <c r="Z269" s="9">
        <f t="shared" si="96"/>
        <v>0</v>
      </c>
      <c r="AA269" s="11"/>
      <c r="AB269" s="9">
        <f t="shared" si="97"/>
        <v>0</v>
      </c>
      <c r="AC269" s="11"/>
      <c r="AD269" s="9">
        <f t="shared" si="98"/>
        <v>0</v>
      </c>
      <c r="AE269" s="11"/>
      <c r="AF269" s="9">
        <f t="shared" si="99"/>
        <v>0</v>
      </c>
      <c r="AG269" s="11"/>
      <c r="AH269" s="9">
        <f t="shared" si="104"/>
        <v>0</v>
      </c>
      <c r="AI269" s="11"/>
      <c r="AJ269" s="9">
        <f t="shared" si="100"/>
        <v>0</v>
      </c>
      <c r="AK269" s="11"/>
      <c r="AL269" s="9">
        <f t="shared" si="101"/>
        <v>0</v>
      </c>
      <c r="AM269" s="10"/>
      <c r="AN269" s="12">
        <f t="shared" si="102"/>
        <v>0</v>
      </c>
      <c r="AO269" s="13">
        <f t="shared" si="103"/>
        <v>0</v>
      </c>
    </row>
    <row r="270" spans="1:41" hidden="1" x14ac:dyDescent="0.25">
      <c r="A270" s="14" t="s">
        <v>208</v>
      </c>
      <c r="B270" s="15" t="s">
        <v>258</v>
      </c>
      <c r="C270" s="44" t="s">
        <v>210</v>
      </c>
      <c r="D270" s="56">
        <v>95</v>
      </c>
      <c r="E270" s="70">
        <v>0</v>
      </c>
      <c r="F270" s="9">
        <f t="shared" si="86"/>
        <v>0</v>
      </c>
      <c r="G270" s="69">
        <v>0</v>
      </c>
      <c r="H270" s="9">
        <f t="shared" si="87"/>
        <v>0</v>
      </c>
      <c r="I270" s="10"/>
      <c r="J270" s="9">
        <f t="shared" si="88"/>
        <v>0</v>
      </c>
      <c r="K270" s="11"/>
      <c r="L270" s="9">
        <f t="shared" si="89"/>
        <v>0</v>
      </c>
      <c r="M270" s="10"/>
      <c r="N270" s="9">
        <f t="shared" si="90"/>
        <v>0</v>
      </c>
      <c r="O270" s="10"/>
      <c r="P270" s="9">
        <f t="shared" si="91"/>
        <v>0</v>
      </c>
      <c r="Q270" s="10"/>
      <c r="R270" s="9">
        <f t="shared" si="92"/>
        <v>0</v>
      </c>
      <c r="S270" s="10"/>
      <c r="T270" s="9">
        <f t="shared" si="93"/>
        <v>0</v>
      </c>
      <c r="U270" s="11"/>
      <c r="V270" s="9">
        <f t="shared" si="94"/>
        <v>0</v>
      </c>
      <c r="W270" s="11"/>
      <c r="X270" s="9">
        <f t="shared" si="95"/>
        <v>0</v>
      </c>
      <c r="Y270" s="10"/>
      <c r="Z270" s="9">
        <f t="shared" si="96"/>
        <v>0</v>
      </c>
      <c r="AA270" s="11"/>
      <c r="AB270" s="9">
        <f t="shared" si="97"/>
        <v>0</v>
      </c>
      <c r="AC270" s="11"/>
      <c r="AD270" s="9">
        <f t="shared" si="98"/>
        <v>0</v>
      </c>
      <c r="AE270" s="11"/>
      <c r="AF270" s="9">
        <f t="shared" si="99"/>
        <v>0</v>
      </c>
      <c r="AG270" s="11"/>
      <c r="AH270" s="9">
        <f t="shared" si="104"/>
        <v>0</v>
      </c>
      <c r="AI270" s="11"/>
      <c r="AJ270" s="9">
        <f t="shared" si="100"/>
        <v>0</v>
      </c>
      <c r="AK270" s="11"/>
      <c r="AL270" s="9">
        <f t="shared" si="101"/>
        <v>0</v>
      </c>
      <c r="AM270" s="10"/>
      <c r="AN270" s="12">
        <f t="shared" si="102"/>
        <v>0</v>
      </c>
      <c r="AO270" s="13">
        <f t="shared" si="103"/>
        <v>0</v>
      </c>
    </row>
    <row r="271" spans="1:41" hidden="1" x14ac:dyDescent="0.25">
      <c r="A271" s="14" t="s">
        <v>208</v>
      </c>
      <c r="B271" s="15" t="s">
        <v>259</v>
      </c>
      <c r="C271" s="44" t="s">
        <v>210</v>
      </c>
      <c r="D271" s="56">
        <v>33.5</v>
      </c>
      <c r="E271" s="70">
        <v>0</v>
      </c>
      <c r="F271" s="9">
        <f t="shared" si="86"/>
        <v>0</v>
      </c>
      <c r="G271" s="69">
        <v>0</v>
      </c>
      <c r="H271" s="9">
        <f t="shared" si="87"/>
        <v>0</v>
      </c>
      <c r="I271" s="10"/>
      <c r="J271" s="9">
        <f t="shared" si="88"/>
        <v>0</v>
      </c>
      <c r="K271" s="11"/>
      <c r="L271" s="9">
        <f t="shared" si="89"/>
        <v>0</v>
      </c>
      <c r="M271" s="10"/>
      <c r="N271" s="9">
        <f t="shared" si="90"/>
        <v>0</v>
      </c>
      <c r="O271" s="10"/>
      <c r="P271" s="9">
        <f t="shared" si="91"/>
        <v>0</v>
      </c>
      <c r="Q271" s="10"/>
      <c r="R271" s="9">
        <f t="shared" si="92"/>
        <v>0</v>
      </c>
      <c r="S271" s="10"/>
      <c r="T271" s="9">
        <f t="shared" si="93"/>
        <v>0</v>
      </c>
      <c r="U271" s="11"/>
      <c r="V271" s="9">
        <f t="shared" si="94"/>
        <v>0</v>
      </c>
      <c r="W271" s="11"/>
      <c r="X271" s="9">
        <f t="shared" si="95"/>
        <v>0</v>
      </c>
      <c r="Y271" s="10"/>
      <c r="Z271" s="9">
        <f t="shared" si="96"/>
        <v>0</v>
      </c>
      <c r="AA271" s="11"/>
      <c r="AB271" s="9">
        <f t="shared" si="97"/>
        <v>0</v>
      </c>
      <c r="AC271" s="11"/>
      <c r="AD271" s="9">
        <f t="shared" si="98"/>
        <v>0</v>
      </c>
      <c r="AE271" s="11"/>
      <c r="AF271" s="9">
        <f t="shared" si="99"/>
        <v>0</v>
      </c>
      <c r="AG271" s="11"/>
      <c r="AH271" s="9">
        <f t="shared" si="104"/>
        <v>0</v>
      </c>
      <c r="AI271" s="11"/>
      <c r="AJ271" s="9">
        <f t="shared" si="100"/>
        <v>0</v>
      </c>
      <c r="AK271" s="11"/>
      <c r="AL271" s="9">
        <f t="shared" si="101"/>
        <v>0</v>
      </c>
      <c r="AM271" s="10"/>
      <c r="AN271" s="12">
        <f t="shared" si="102"/>
        <v>0</v>
      </c>
      <c r="AO271" s="13">
        <f t="shared" si="103"/>
        <v>0</v>
      </c>
    </row>
    <row r="272" spans="1:41" hidden="1" x14ac:dyDescent="0.25">
      <c r="A272" s="14" t="s">
        <v>208</v>
      </c>
      <c r="B272" s="15" t="s">
        <v>260</v>
      </c>
      <c r="C272" s="44" t="s">
        <v>210</v>
      </c>
      <c r="D272" s="56">
        <v>95</v>
      </c>
      <c r="E272" s="70">
        <v>0</v>
      </c>
      <c r="F272" s="9">
        <f t="shared" si="86"/>
        <v>0</v>
      </c>
      <c r="G272" s="69">
        <v>0</v>
      </c>
      <c r="H272" s="9">
        <f t="shared" si="87"/>
        <v>0</v>
      </c>
      <c r="I272" s="10"/>
      <c r="J272" s="9">
        <f t="shared" si="88"/>
        <v>0</v>
      </c>
      <c r="K272" s="11"/>
      <c r="L272" s="9">
        <f t="shared" si="89"/>
        <v>0</v>
      </c>
      <c r="M272" s="10"/>
      <c r="N272" s="9">
        <f t="shared" si="90"/>
        <v>0</v>
      </c>
      <c r="O272" s="10"/>
      <c r="P272" s="9">
        <f t="shared" si="91"/>
        <v>0</v>
      </c>
      <c r="Q272" s="10"/>
      <c r="R272" s="9">
        <f t="shared" si="92"/>
        <v>0</v>
      </c>
      <c r="S272" s="10"/>
      <c r="T272" s="9">
        <f t="shared" si="93"/>
        <v>0</v>
      </c>
      <c r="U272" s="11"/>
      <c r="V272" s="9">
        <f t="shared" si="94"/>
        <v>0</v>
      </c>
      <c r="W272" s="11"/>
      <c r="X272" s="9">
        <f t="shared" si="95"/>
        <v>0</v>
      </c>
      <c r="Y272" s="10"/>
      <c r="Z272" s="9">
        <f t="shared" si="96"/>
        <v>0</v>
      </c>
      <c r="AA272" s="11"/>
      <c r="AB272" s="9">
        <f t="shared" si="97"/>
        <v>0</v>
      </c>
      <c r="AC272" s="11"/>
      <c r="AD272" s="9">
        <f t="shared" si="98"/>
        <v>0</v>
      </c>
      <c r="AE272" s="11"/>
      <c r="AF272" s="9">
        <f t="shared" si="99"/>
        <v>0</v>
      </c>
      <c r="AG272" s="11"/>
      <c r="AH272" s="9">
        <f t="shared" si="104"/>
        <v>0</v>
      </c>
      <c r="AI272" s="11"/>
      <c r="AJ272" s="9">
        <f t="shared" si="100"/>
        <v>0</v>
      </c>
      <c r="AK272" s="11"/>
      <c r="AL272" s="9">
        <f t="shared" si="101"/>
        <v>0</v>
      </c>
      <c r="AM272" s="10"/>
      <c r="AN272" s="12">
        <f t="shared" si="102"/>
        <v>0</v>
      </c>
      <c r="AO272" s="13">
        <f t="shared" si="103"/>
        <v>0</v>
      </c>
    </row>
    <row r="273" spans="1:41" hidden="1" x14ac:dyDescent="0.25">
      <c r="A273" s="14" t="s">
        <v>208</v>
      </c>
      <c r="B273" s="15" t="s">
        <v>261</v>
      </c>
      <c r="C273" s="44" t="s">
        <v>15</v>
      </c>
      <c r="D273" s="56">
        <v>88</v>
      </c>
      <c r="E273" s="70">
        <v>0</v>
      </c>
      <c r="F273" s="9">
        <f t="shared" si="86"/>
        <v>0</v>
      </c>
      <c r="G273" s="69">
        <v>0</v>
      </c>
      <c r="H273" s="9">
        <f t="shared" si="87"/>
        <v>0</v>
      </c>
      <c r="I273" s="10"/>
      <c r="J273" s="9">
        <f t="shared" si="88"/>
        <v>0</v>
      </c>
      <c r="K273" s="11"/>
      <c r="L273" s="9">
        <f t="shared" si="89"/>
        <v>0</v>
      </c>
      <c r="M273" s="10">
        <v>50</v>
      </c>
      <c r="N273" s="9">
        <f t="shared" si="90"/>
        <v>5104</v>
      </c>
      <c r="O273" s="10"/>
      <c r="P273" s="9">
        <f t="shared" si="91"/>
        <v>0</v>
      </c>
      <c r="Q273" s="10"/>
      <c r="R273" s="9">
        <f t="shared" si="92"/>
        <v>0</v>
      </c>
      <c r="S273" s="10"/>
      <c r="T273" s="9">
        <f t="shared" si="93"/>
        <v>0</v>
      </c>
      <c r="U273" s="11"/>
      <c r="V273" s="9">
        <f t="shared" si="94"/>
        <v>0</v>
      </c>
      <c r="W273" s="11"/>
      <c r="X273" s="9">
        <f t="shared" si="95"/>
        <v>0</v>
      </c>
      <c r="Y273" s="10"/>
      <c r="Z273" s="9">
        <f t="shared" si="96"/>
        <v>0</v>
      </c>
      <c r="AA273" s="11"/>
      <c r="AB273" s="9">
        <f t="shared" si="97"/>
        <v>0</v>
      </c>
      <c r="AC273" s="11"/>
      <c r="AD273" s="9">
        <f t="shared" si="98"/>
        <v>0</v>
      </c>
      <c r="AE273" s="11"/>
      <c r="AF273" s="9">
        <f t="shared" si="99"/>
        <v>0</v>
      </c>
      <c r="AG273" s="11"/>
      <c r="AH273" s="9">
        <f t="shared" si="104"/>
        <v>0</v>
      </c>
      <c r="AI273" s="11"/>
      <c r="AJ273" s="9">
        <f t="shared" si="100"/>
        <v>0</v>
      </c>
      <c r="AK273" s="11"/>
      <c r="AL273" s="9">
        <f t="shared" si="101"/>
        <v>0</v>
      </c>
      <c r="AM273" s="10"/>
      <c r="AN273" s="12">
        <f t="shared" si="102"/>
        <v>0</v>
      </c>
      <c r="AO273" s="13">
        <f t="shared" si="103"/>
        <v>5104</v>
      </c>
    </row>
    <row r="274" spans="1:41" hidden="1" x14ac:dyDescent="0.25">
      <c r="A274" s="14" t="s">
        <v>208</v>
      </c>
      <c r="B274" s="15" t="s">
        <v>262</v>
      </c>
      <c r="C274" s="44" t="s">
        <v>15</v>
      </c>
      <c r="D274" s="59">
        <v>0</v>
      </c>
      <c r="E274" s="70">
        <v>0</v>
      </c>
      <c r="F274" s="9">
        <f t="shared" si="86"/>
        <v>0</v>
      </c>
      <c r="G274" s="69">
        <v>0</v>
      </c>
      <c r="H274" s="9">
        <f t="shared" si="87"/>
        <v>0</v>
      </c>
      <c r="I274" s="10"/>
      <c r="J274" s="9">
        <f t="shared" si="88"/>
        <v>0</v>
      </c>
      <c r="K274" s="11"/>
      <c r="L274" s="9">
        <f t="shared" si="89"/>
        <v>0</v>
      </c>
      <c r="M274" s="10"/>
      <c r="N274" s="9">
        <f t="shared" si="90"/>
        <v>0</v>
      </c>
      <c r="O274" s="10"/>
      <c r="P274" s="9">
        <f t="shared" si="91"/>
        <v>0</v>
      </c>
      <c r="Q274" s="10"/>
      <c r="R274" s="9">
        <f t="shared" si="92"/>
        <v>0</v>
      </c>
      <c r="S274" s="10"/>
      <c r="T274" s="9">
        <f t="shared" si="93"/>
        <v>0</v>
      </c>
      <c r="U274" s="11"/>
      <c r="V274" s="9">
        <f t="shared" si="94"/>
        <v>0</v>
      </c>
      <c r="W274" s="11"/>
      <c r="X274" s="9">
        <f t="shared" si="95"/>
        <v>0</v>
      </c>
      <c r="Y274" s="10"/>
      <c r="Z274" s="9">
        <f t="shared" si="96"/>
        <v>0</v>
      </c>
      <c r="AA274" s="11"/>
      <c r="AB274" s="9">
        <f t="shared" si="97"/>
        <v>0</v>
      </c>
      <c r="AC274" s="11"/>
      <c r="AD274" s="9">
        <f t="shared" si="98"/>
        <v>0</v>
      </c>
      <c r="AE274" s="11"/>
      <c r="AF274" s="9">
        <f t="shared" si="99"/>
        <v>0</v>
      </c>
      <c r="AG274" s="11"/>
      <c r="AH274" s="9">
        <f t="shared" si="104"/>
        <v>0</v>
      </c>
      <c r="AI274" s="11"/>
      <c r="AJ274" s="9">
        <f t="shared" si="100"/>
        <v>0</v>
      </c>
      <c r="AK274" s="11"/>
      <c r="AL274" s="9">
        <f t="shared" si="101"/>
        <v>0</v>
      </c>
      <c r="AM274" s="10"/>
      <c r="AN274" s="12">
        <f t="shared" si="102"/>
        <v>0</v>
      </c>
      <c r="AO274" s="13">
        <f t="shared" si="103"/>
        <v>0</v>
      </c>
    </row>
    <row r="275" spans="1:41" hidden="1" x14ac:dyDescent="0.25">
      <c r="A275" s="14" t="s">
        <v>208</v>
      </c>
      <c r="B275" s="15" t="s">
        <v>263</v>
      </c>
      <c r="C275" s="44" t="s">
        <v>15</v>
      </c>
      <c r="D275" s="56">
        <v>71</v>
      </c>
      <c r="E275" s="70">
        <v>0</v>
      </c>
      <c r="F275" s="9">
        <f t="shared" si="86"/>
        <v>0</v>
      </c>
      <c r="G275" s="69">
        <v>0</v>
      </c>
      <c r="H275" s="9">
        <f t="shared" si="87"/>
        <v>0</v>
      </c>
      <c r="I275" s="10"/>
      <c r="J275" s="9">
        <f t="shared" si="88"/>
        <v>0</v>
      </c>
      <c r="K275" s="11"/>
      <c r="L275" s="9">
        <f t="shared" si="89"/>
        <v>0</v>
      </c>
      <c r="M275" s="10"/>
      <c r="N275" s="9">
        <f t="shared" si="90"/>
        <v>0</v>
      </c>
      <c r="O275" s="10"/>
      <c r="P275" s="9">
        <f t="shared" si="91"/>
        <v>0</v>
      </c>
      <c r="Q275" s="10"/>
      <c r="R275" s="9">
        <f t="shared" si="92"/>
        <v>0</v>
      </c>
      <c r="S275" s="10"/>
      <c r="T275" s="9">
        <f t="shared" si="93"/>
        <v>0</v>
      </c>
      <c r="U275" s="11"/>
      <c r="V275" s="9">
        <f t="shared" si="94"/>
        <v>0</v>
      </c>
      <c r="W275" s="11"/>
      <c r="X275" s="9">
        <f t="shared" si="95"/>
        <v>0</v>
      </c>
      <c r="Y275" s="10"/>
      <c r="Z275" s="9">
        <f t="shared" si="96"/>
        <v>0</v>
      </c>
      <c r="AA275" s="11"/>
      <c r="AB275" s="9">
        <f t="shared" si="97"/>
        <v>0</v>
      </c>
      <c r="AC275" s="11"/>
      <c r="AD275" s="9">
        <f t="shared" si="98"/>
        <v>0</v>
      </c>
      <c r="AE275" s="11"/>
      <c r="AF275" s="9">
        <f t="shared" si="99"/>
        <v>0</v>
      </c>
      <c r="AG275" s="11"/>
      <c r="AH275" s="9">
        <f t="shared" si="104"/>
        <v>0</v>
      </c>
      <c r="AI275" s="11"/>
      <c r="AJ275" s="9">
        <f t="shared" si="100"/>
        <v>0</v>
      </c>
      <c r="AK275" s="11"/>
      <c r="AL275" s="9">
        <f t="shared" si="101"/>
        <v>0</v>
      </c>
      <c r="AM275" s="10"/>
      <c r="AN275" s="12">
        <f t="shared" si="102"/>
        <v>0</v>
      </c>
      <c r="AO275" s="13">
        <f t="shared" si="103"/>
        <v>0</v>
      </c>
    </row>
    <row r="276" spans="1:41" hidden="1" x14ac:dyDescent="0.25">
      <c r="A276" s="14" t="s">
        <v>208</v>
      </c>
      <c r="B276" s="15" t="s">
        <v>264</v>
      </c>
      <c r="C276" s="44" t="s">
        <v>15</v>
      </c>
      <c r="D276" s="59">
        <v>158</v>
      </c>
      <c r="E276" s="70">
        <v>0</v>
      </c>
      <c r="F276" s="9">
        <f t="shared" si="86"/>
        <v>0</v>
      </c>
      <c r="G276" s="69">
        <v>0</v>
      </c>
      <c r="H276" s="9">
        <f t="shared" si="87"/>
        <v>0</v>
      </c>
      <c r="I276" s="10"/>
      <c r="J276" s="9">
        <f t="shared" si="88"/>
        <v>0</v>
      </c>
      <c r="K276" s="11"/>
      <c r="L276" s="9">
        <f t="shared" si="89"/>
        <v>0</v>
      </c>
      <c r="M276" s="10"/>
      <c r="N276" s="9">
        <f t="shared" si="90"/>
        <v>0</v>
      </c>
      <c r="O276" s="10"/>
      <c r="P276" s="9">
        <f t="shared" si="91"/>
        <v>0</v>
      </c>
      <c r="Q276" s="10"/>
      <c r="R276" s="9">
        <f t="shared" si="92"/>
        <v>0</v>
      </c>
      <c r="S276" s="10"/>
      <c r="T276" s="9">
        <f t="shared" si="93"/>
        <v>0</v>
      </c>
      <c r="U276" s="11"/>
      <c r="V276" s="9">
        <f t="shared" si="94"/>
        <v>0</v>
      </c>
      <c r="W276" s="11"/>
      <c r="X276" s="9">
        <f t="shared" si="95"/>
        <v>0</v>
      </c>
      <c r="Y276" s="10"/>
      <c r="Z276" s="9">
        <f t="shared" si="96"/>
        <v>0</v>
      </c>
      <c r="AA276" s="11"/>
      <c r="AB276" s="9">
        <f t="shared" si="97"/>
        <v>0</v>
      </c>
      <c r="AC276" s="11"/>
      <c r="AD276" s="9">
        <f t="shared" si="98"/>
        <v>0</v>
      </c>
      <c r="AE276" s="11"/>
      <c r="AF276" s="9">
        <f t="shared" si="99"/>
        <v>0</v>
      </c>
      <c r="AG276" s="11"/>
      <c r="AH276" s="9">
        <f t="shared" si="104"/>
        <v>0</v>
      </c>
      <c r="AI276" s="11"/>
      <c r="AJ276" s="9">
        <f t="shared" si="100"/>
        <v>0</v>
      </c>
      <c r="AK276" s="11"/>
      <c r="AL276" s="9">
        <f t="shared" si="101"/>
        <v>0</v>
      </c>
      <c r="AM276" s="10"/>
      <c r="AN276" s="12">
        <f t="shared" si="102"/>
        <v>0</v>
      </c>
      <c r="AO276" s="13">
        <f t="shared" si="103"/>
        <v>0</v>
      </c>
    </row>
    <row r="277" spans="1:41" hidden="1" x14ac:dyDescent="0.25">
      <c r="A277" s="14" t="s">
        <v>208</v>
      </c>
      <c r="B277" s="15" t="s">
        <v>265</v>
      </c>
      <c r="C277" s="44" t="s">
        <v>15</v>
      </c>
      <c r="D277" s="56">
        <v>38.5</v>
      </c>
      <c r="E277" s="70">
        <v>0</v>
      </c>
      <c r="F277" s="9">
        <f t="shared" si="86"/>
        <v>0</v>
      </c>
      <c r="G277" s="69">
        <v>0</v>
      </c>
      <c r="H277" s="9">
        <f t="shared" si="87"/>
        <v>0</v>
      </c>
      <c r="I277" s="10"/>
      <c r="J277" s="9">
        <f t="shared" si="88"/>
        <v>0</v>
      </c>
      <c r="K277" s="11"/>
      <c r="L277" s="9">
        <f t="shared" si="89"/>
        <v>0</v>
      </c>
      <c r="M277" s="10"/>
      <c r="N277" s="9">
        <f t="shared" si="90"/>
        <v>0</v>
      </c>
      <c r="O277" s="10"/>
      <c r="P277" s="9">
        <f t="shared" si="91"/>
        <v>0</v>
      </c>
      <c r="Q277" s="10"/>
      <c r="R277" s="9">
        <f t="shared" si="92"/>
        <v>0</v>
      </c>
      <c r="S277" s="10"/>
      <c r="T277" s="9">
        <f t="shared" si="93"/>
        <v>0</v>
      </c>
      <c r="U277" s="11"/>
      <c r="V277" s="9">
        <f t="shared" si="94"/>
        <v>0</v>
      </c>
      <c r="W277" s="11"/>
      <c r="X277" s="9">
        <f t="shared" si="95"/>
        <v>0</v>
      </c>
      <c r="Y277" s="10"/>
      <c r="Z277" s="9">
        <f t="shared" si="96"/>
        <v>0</v>
      </c>
      <c r="AA277" s="11"/>
      <c r="AB277" s="9">
        <f t="shared" si="97"/>
        <v>0</v>
      </c>
      <c r="AC277" s="11"/>
      <c r="AD277" s="9">
        <f t="shared" si="98"/>
        <v>0</v>
      </c>
      <c r="AE277" s="11"/>
      <c r="AF277" s="9">
        <f t="shared" si="99"/>
        <v>0</v>
      </c>
      <c r="AG277" s="11"/>
      <c r="AH277" s="9">
        <f t="shared" si="104"/>
        <v>0</v>
      </c>
      <c r="AI277" s="11"/>
      <c r="AJ277" s="9">
        <f t="shared" si="100"/>
        <v>0</v>
      </c>
      <c r="AK277" s="11"/>
      <c r="AL277" s="9">
        <f t="shared" si="101"/>
        <v>0</v>
      </c>
      <c r="AM277" s="10"/>
      <c r="AN277" s="12">
        <f t="shared" si="102"/>
        <v>0</v>
      </c>
      <c r="AO277" s="13">
        <f t="shared" si="103"/>
        <v>0</v>
      </c>
    </row>
    <row r="278" spans="1:41" hidden="1" x14ac:dyDescent="0.25">
      <c r="A278" s="14" t="s">
        <v>208</v>
      </c>
      <c r="B278" s="15" t="s">
        <v>266</v>
      </c>
      <c r="C278" s="44" t="s">
        <v>15</v>
      </c>
      <c r="D278" s="56">
        <v>30</v>
      </c>
      <c r="E278" s="70">
        <v>0</v>
      </c>
      <c r="F278" s="9">
        <f t="shared" si="86"/>
        <v>0</v>
      </c>
      <c r="G278" s="69">
        <v>0</v>
      </c>
      <c r="H278" s="9">
        <f t="shared" si="87"/>
        <v>0</v>
      </c>
      <c r="I278" s="10"/>
      <c r="J278" s="9">
        <f t="shared" si="88"/>
        <v>0</v>
      </c>
      <c r="K278" s="11"/>
      <c r="L278" s="9">
        <f t="shared" si="89"/>
        <v>0</v>
      </c>
      <c r="M278" s="72"/>
      <c r="N278" s="9">
        <f t="shared" si="90"/>
        <v>0</v>
      </c>
      <c r="O278" s="10"/>
      <c r="P278" s="9">
        <f t="shared" si="91"/>
        <v>0</v>
      </c>
      <c r="Q278" s="10"/>
      <c r="R278" s="9">
        <f t="shared" si="92"/>
        <v>0</v>
      </c>
      <c r="S278" s="10"/>
      <c r="T278" s="9">
        <f t="shared" si="93"/>
        <v>0</v>
      </c>
      <c r="U278" s="11"/>
      <c r="V278" s="9">
        <f t="shared" si="94"/>
        <v>0</v>
      </c>
      <c r="W278" s="11"/>
      <c r="X278" s="9">
        <f t="shared" si="95"/>
        <v>0</v>
      </c>
      <c r="Y278" s="10"/>
      <c r="Z278" s="9">
        <f t="shared" si="96"/>
        <v>0</v>
      </c>
      <c r="AA278" s="11"/>
      <c r="AB278" s="9">
        <f t="shared" si="97"/>
        <v>0</v>
      </c>
      <c r="AC278" s="11"/>
      <c r="AD278" s="9">
        <f t="shared" si="98"/>
        <v>0</v>
      </c>
      <c r="AE278" s="11"/>
      <c r="AF278" s="9">
        <f t="shared" si="99"/>
        <v>0</v>
      </c>
      <c r="AG278" s="11"/>
      <c r="AH278" s="9">
        <f t="shared" si="104"/>
        <v>0</v>
      </c>
      <c r="AI278" s="11"/>
      <c r="AJ278" s="9">
        <f t="shared" si="100"/>
        <v>0</v>
      </c>
      <c r="AK278" s="11"/>
      <c r="AL278" s="9">
        <f t="shared" si="101"/>
        <v>0</v>
      </c>
      <c r="AM278" s="10"/>
      <c r="AN278" s="12">
        <f t="shared" si="102"/>
        <v>0</v>
      </c>
      <c r="AO278" s="13">
        <f t="shared" si="103"/>
        <v>0</v>
      </c>
    </row>
    <row r="279" spans="1:41" hidden="1" x14ac:dyDescent="0.25">
      <c r="A279" s="14" t="s">
        <v>208</v>
      </c>
      <c r="B279" s="15" t="s">
        <v>517</v>
      </c>
      <c r="C279" s="44" t="s">
        <v>15</v>
      </c>
      <c r="D279" s="56">
        <v>43.1</v>
      </c>
      <c r="E279" s="70">
        <v>0</v>
      </c>
      <c r="F279" s="9">
        <f t="shared" si="86"/>
        <v>0</v>
      </c>
      <c r="G279" s="69">
        <v>0</v>
      </c>
      <c r="H279" s="9">
        <f t="shared" si="87"/>
        <v>0</v>
      </c>
      <c r="I279" s="10"/>
      <c r="J279" s="9">
        <f t="shared" si="88"/>
        <v>0</v>
      </c>
      <c r="K279" s="11"/>
      <c r="L279" s="9">
        <f t="shared" si="89"/>
        <v>0</v>
      </c>
      <c r="M279" s="10"/>
      <c r="N279" s="9">
        <f t="shared" si="90"/>
        <v>0</v>
      </c>
      <c r="O279" s="10"/>
      <c r="P279" s="9">
        <f t="shared" si="91"/>
        <v>0</v>
      </c>
      <c r="Q279" s="10"/>
      <c r="R279" s="9">
        <f t="shared" si="92"/>
        <v>0</v>
      </c>
      <c r="S279" s="10"/>
      <c r="T279" s="9">
        <f t="shared" si="93"/>
        <v>0</v>
      </c>
      <c r="U279" s="11"/>
      <c r="V279" s="9">
        <f t="shared" si="94"/>
        <v>0</v>
      </c>
      <c r="W279" s="11"/>
      <c r="X279" s="9">
        <f t="shared" si="95"/>
        <v>0</v>
      </c>
      <c r="Y279" s="10"/>
      <c r="Z279" s="9">
        <f t="shared" si="96"/>
        <v>0</v>
      </c>
      <c r="AA279" s="11"/>
      <c r="AB279" s="9">
        <f t="shared" si="97"/>
        <v>0</v>
      </c>
      <c r="AC279" s="11"/>
      <c r="AD279" s="9">
        <f t="shared" si="98"/>
        <v>0</v>
      </c>
      <c r="AE279" s="11"/>
      <c r="AF279" s="9">
        <f t="shared" si="99"/>
        <v>0</v>
      </c>
      <c r="AG279" s="11"/>
      <c r="AH279" s="9">
        <f t="shared" si="104"/>
        <v>0</v>
      </c>
      <c r="AI279" s="11"/>
      <c r="AJ279" s="9">
        <f t="shared" si="100"/>
        <v>0</v>
      </c>
      <c r="AK279" s="11"/>
      <c r="AL279" s="9">
        <f t="shared" si="101"/>
        <v>0</v>
      </c>
      <c r="AM279" s="10"/>
      <c r="AN279" s="12">
        <f t="shared" si="102"/>
        <v>0</v>
      </c>
      <c r="AO279" s="13">
        <f t="shared" si="103"/>
        <v>0</v>
      </c>
    </row>
    <row r="280" spans="1:41" hidden="1" x14ac:dyDescent="0.25">
      <c r="A280" s="14" t="s">
        <v>208</v>
      </c>
      <c r="B280" s="15" t="s">
        <v>267</v>
      </c>
      <c r="C280" s="44" t="s">
        <v>15</v>
      </c>
      <c r="D280" s="56">
        <v>71.650000000000006</v>
      </c>
      <c r="E280" s="70">
        <v>10</v>
      </c>
      <c r="F280" s="9">
        <f t="shared" si="86"/>
        <v>716.5</v>
      </c>
      <c r="G280" s="69">
        <v>0</v>
      </c>
      <c r="H280" s="9">
        <f t="shared" si="87"/>
        <v>0</v>
      </c>
      <c r="I280" s="10"/>
      <c r="J280" s="9">
        <f t="shared" si="88"/>
        <v>0</v>
      </c>
      <c r="K280" s="11"/>
      <c r="L280" s="9">
        <f t="shared" si="89"/>
        <v>0</v>
      </c>
      <c r="M280" s="10"/>
      <c r="N280" s="9">
        <f t="shared" si="90"/>
        <v>0</v>
      </c>
      <c r="O280" s="10"/>
      <c r="P280" s="9">
        <f t="shared" si="91"/>
        <v>0</v>
      </c>
      <c r="Q280" s="10"/>
      <c r="R280" s="9">
        <f t="shared" si="92"/>
        <v>0</v>
      </c>
      <c r="S280" s="10"/>
      <c r="T280" s="9">
        <f t="shared" si="93"/>
        <v>0</v>
      </c>
      <c r="U280" s="11"/>
      <c r="V280" s="9">
        <f t="shared" si="94"/>
        <v>0</v>
      </c>
      <c r="W280" s="11"/>
      <c r="X280" s="9">
        <f t="shared" si="95"/>
        <v>0</v>
      </c>
      <c r="Y280" s="10"/>
      <c r="Z280" s="9">
        <f t="shared" si="96"/>
        <v>0</v>
      </c>
      <c r="AA280" s="11"/>
      <c r="AB280" s="9">
        <f t="shared" si="97"/>
        <v>0</v>
      </c>
      <c r="AC280" s="11"/>
      <c r="AD280" s="9">
        <f t="shared" si="98"/>
        <v>0</v>
      </c>
      <c r="AE280" s="11"/>
      <c r="AF280" s="9">
        <f t="shared" si="99"/>
        <v>0</v>
      </c>
      <c r="AG280" s="11"/>
      <c r="AH280" s="9">
        <f t="shared" si="104"/>
        <v>0</v>
      </c>
      <c r="AI280" s="11"/>
      <c r="AJ280" s="9">
        <f t="shared" si="100"/>
        <v>0</v>
      </c>
      <c r="AK280" s="11"/>
      <c r="AL280" s="9">
        <f t="shared" si="101"/>
        <v>0</v>
      </c>
      <c r="AM280" s="10"/>
      <c r="AN280" s="12">
        <f t="shared" si="102"/>
        <v>0</v>
      </c>
      <c r="AO280" s="13">
        <f t="shared" si="103"/>
        <v>716.5</v>
      </c>
    </row>
    <row r="281" spans="1:41" hidden="1" x14ac:dyDescent="0.25">
      <c r="A281" s="14" t="s">
        <v>208</v>
      </c>
      <c r="B281" s="15" t="s">
        <v>268</v>
      </c>
      <c r="C281" s="44" t="s">
        <v>269</v>
      </c>
      <c r="D281" s="56">
        <v>167</v>
      </c>
      <c r="E281" s="70">
        <v>0</v>
      </c>
      <c r="F281" s="9">
        <f t="shared" si="86"/>
        <v>0</v>
      </c>
      <c r="G281" s="69">
        <v>0</v>
      </c>
      <c r="H281" s="9">
        <f t="shared" si="87"/>
        <v>0</v>
      </c>
      <c r="I281" s="10"/>
      <c r="J281" s="9">
        <f t="shared" si="88"/>
        <v>0</v>
      </c>
      <c r="K281" s="11"/>
      <c r="L281" s="9">
        <f t="shared" si="89"/>
        <v>0</v>
      </c>
      <c r="M281" s="10"/>
      <c r="N281" s="9">
        <f t="shared" si="90"/>
        <v>0</v>
      </c>
      <c r="O281" s="10"/>
      <c r="P281" s="9">
        <f t="shared" si="91"/>
        <v>0</v>
      </c>
      <c r="Q281" s="10"/>
      <c r="R281" s="9">
        <f t="shared" si="92"/>
        <v>0</v>
      </c>
      <c r="S281" s="10"/>
      <c r="T281" s="9">
        <f t="shared" si="93"/>
        <v>0</v>
      </c>
      <c r="U281" s="11"/>
      <c r="V281" s="9">
        <f t="shared" si="94"/>
        <v>0</v>
      </c>
      <c r="W281" s="11"/>
      <c r="X281" s="9">
        <f t="shared" si="95"/>
        <v>0</v>
      </c>
      <c r="Y281" s="10"/>
      <c r="Z281" s="9">
        <f t="shared" si="96"/>
        <v>0</v>
      </c>
      <c r="AA281" s="11"/>
      <c r="AB281" s="9">
        <f t="shared" si="97"/>
        <v>0</v>
      </c>
      <c r="AC281" s="11"/>
      <c r="AD281" s="9">
        <f t="shared" si="98"/>
        <v>0</v>
      </c>
      <c r="AE281" s="11"/>
      <c r="AF281" s="9">
        <f t="shared" si="99"/>
        <v>0</v>
      </c>
      <c r="AG281" s="11"/>
      <c r="AH281" s="9">
        <f t="shared" si="104"/>
        <v>0</v>
      </c>
      <c r="AI281" s="11"/>
      <c r="AJ281" s="9">
        <f t="shared" si="100"/>
        <v>0</v>
      </c>
      <c r="AK281" s="11"/>
      <c r="AL281" s="9">
        <f t="shared" si="101"/>
        <v>0</v>
      </c>
      <c r="AM281" s="10"/>
      <c r="AN281" s="12">
        <f t="shared" si="102"/>
        <v>0</v>
      </c>
      <c r="AO281" s="13">
        <f t="shared" si="103"/>
        <v>0</v>
      </c>
    </row>
    <row r="282" spans="1:41" x14ac:dyDescent="0.25">
      <c r="A282" s="14" t="s">
        <v>208</v>
      </c>
      <c r="B282" s="15" t="s">
        <v>270</v>
      </c>
      <c r="C282" s="44" t="s">
        <v>69</v>
      </c>
      <c r="D282" s="56">
        <v>4.5</v>
      </c>
      <c r="E282" s="70">
        <v>0</v>
      </c>
      <c r="F282" s="9">
        <f t="shared" si="86"/>
        <v>0</v>
      </c>
      <c r="G282" s="69">
        <v>0</v>
      </c>
      <c r="H282" s="9">
        <f t="shared" si="87"/>
        <v>0</v>
      </c>
      <c r="I282" s="10"/>
      <c r="J282" s="9">
        <f t="shared" si="88"/>
        <v>0</v>
      </c>
      <c r="K282" s="11"/>
      <c r="L282" s="9">
        <f t="shared" si="89"/>
        <v>0</v>
      </c>
      <c r="M282" s="10">
        <v>100</v>
      </c>
      <c r="N282" s="9">
        <f t="shared" si="90"/>
        <v>522</v>
      </c>
      <c r="O282" s="10"/>
      <c r="P282" s="9">
        <f t="shared" si="91"/>
        <v>0</v>
      </c>
      <c r="Q282" s="10"/>
      <c r="R282" s="9">
        <f t="shared" si="92"/>
        <v>0</v>
      </c>
      <c r="S282" s="10"/>
      <c r="T282" s="9">
        <f t="shared" si="93"/>
        <v>0</v>
      </c>
      <c r="U282" s="11"/>
      <c r="V282" s="9">
        <f t="shared" si="94"/>
        <v>0</v>
      </c>
      <c r="W282" s="11"/>
      <c r="X282" s="9">
        <f t="shared" si="95"/>
        <v>0</v>
      </c>
      <c r="Y282" s="10"/>
      <c r="Z282" s="9">
        <f t="shared" si="96"/>
        <v>0</v>
      </c>
      <c r="AA282" s="10"/>
      <c r="AB282" s="9">
        <f t="shared" si="97"/>
        <v>0</v>
      </c>
      <c r="AC282" s="11"/>
      <c r="AD282" s="9">
        <f t="shared" si="98"/>
        <v>0</v>
      </c>
      <c r="AE282" s="11"/>
      <c r="AF282" s="9">
        <f t="shared" si="99"/>
        <v>0</v>
      </c>
      <c r="AG282" s="11"/>
      <c r="AH282" s="9">
        <f t="shared" si="104"/>
        <v>0</v>
      </c>
      <c r="AI282" s="75">
        <f>10+6</f>
        <v>16</v>
      </c>
      <c r="AJ282" s="9">
        <f t="shared" si="100"/>
        <v>83.52</v>
      </c>
      <c r="AK282" s="11"/>
      <c r="AL282" s="9">
        <f t="shared" si="101"/>
        <v>0</v>
      </c>
      <c r="AM282" s="10"/>
      <c r="AN282" s="12">
        <f t="shared" si="102"/>
        <v>0</v>
      </c>
      <c r="AO282" s="13">
        <f t="shared" si="103"/>
        <v>605.52</v>
      </c>
    </row>
    <row r="283" spans="1:41" hidden="1" x14ac:dyDescent="0.25">
      <c r="A283" s="14" t="s">
        <v>271</v>
      </c>
      <c r="B283" s="15" t="s">
        <v>272</v>
      </c>
      <c r="C283" s="44" t="s">
        <v>15</v>
      </c>
      <c r="D283" s="56">
        <v>300</v>
      </c>
      <c r="E283" s="70">
        <v>0</v>
      </c>
      <c r="F283" s="9">
        <f t="shared" si="86"/>
        <v>0</v>
      </c>
      <c r="G283" s="69">
        <v>0</v>
      </c>
      <c r="H283" s="9">
        <f t="shared" si="87"/>
        <v>0</v>
      </c>
      <c r="I283" s="10"/>
      <c r="J283" s="9">
        <f t="shared" si="88"/>
        <v>0</v>
      </c>
      <c r="K283" s="11"/>
      <c r="L283" s="9">
        <f t="shared" si="89"/>
        <v>0</v>
      </c>
      <c r="M283" s="10"/>
      <c r="N283" s="9">
        <f t="shared" si="90"/>
        <v>0</v>
      </c>
      <c r="O283" s="10"/>
      <c r="P283" s="9">
        <f t="shared" si="91"/>
        <v>0</v>
      </c>
      <c r="Q283" s="10"/>
      <c r="R283" s="9">
        <f t="shared" si="92"/>
        <v>0</v>
      </c>
      <c r="S283" s="10"/>
      <c r="T283" s="9">
        <f t="shared" si="93"/>
        <v>0</v>
      </c>
      <c r="U283" s="11"/>
      <c r="V283" s="9">
        <f t="shared" si="94"/>
        <v>0</v>
      </c>
      <c r="W283" s="11"/>
      <c r="X283" s="9">
        <f t="shared" si="95"/>
        <v>0</v>
      </c>
      <c r="Y283" s="10"/>
      <c r="Z283" s="9">
        <f t="shared" si="96"/>
        <v>0</v>
      </c>
      <c r="AA283" s="11"/>
      <c r="AB283" s="9">
        <f t="shared" si="97"/>
        <v>0</v>
      </c>
      <c r="AC283" s="11"/>
      <c r="AD283" s="9">
        <f t="shared" si="98"/>
        <v>0</v>
      </c>
      <c r="AE283" s="11"/>
      <c r="AF283" s="9">
        <f t="shared" si="99"/>
        <v>0</v>
      </c>
      <c r="AG283" s="11"/>
      <c r="AH283" s="9">
        <f t="shared" si="104"/>
        <v>0</v>
      </c>
      <c r="AI283" s="11"/>
      <c r="AJ283" s="9">
        <f t="shared" si="100"/>
        <v>0</v>
      </c>
      <c r="AK283" s="11"/>
      <c r="AL283" s="9">
        <f t="shared" si="101"/>
        <v>0</v>
      </c>
      <c r="AM283" s="10"/>
      <c r="AN283" s="12">
        <f t="shared" si="102"/>
        <v>0</v>
      </c>
      <c r="AO283" s="13">
        <f t="shared" si="103"/>
        <v>0</v>
      </c>
    </row>
    <row r="284" spans="1:41" hidden="1" x14ac:dyDescent="0.25">
      <c r="A284" s="14" t="s">
        <v>271</v>
      </c>
      <c r="B284" s="15" t="s">
        <v>274</v>
      </c>
      <c r="C284" s="44" t="s">
        <v>15</v>
      </c>
      <c r="D284" s="56">
        <v>300</v>
      </c>
      <c r="E284" s="70">
        <v>0</v>
      </c>
      <c r="F284" s="9">
        <f t="shared" si="86"/>
        <v>0</v>
      </c>
      <c r="G284" s="69">
        <v>0</v>
      </c>
      <c r="H284" s="9">
        <f t="shared" si="87"/>
        <v>0</v>
      </c>
      <c r="I284" s="10"/>
      <c r="J284" s="9">
        <f t="shared" si="88"/>
        <v>0</v>
      </c>
      <c r="K284" s="11"/>
      <c r="L284" s="9">
        <f t="shared" si="89"/>
        <v>0</v>
      </c>
      <c r="M284" s="10"/>
      <c r="N284" s="9">
        <f t="shared" si="90"/>
        <v>0</v>
      </c>
      <c r="O284" s="10"/>
      <c r="P284" s="9">
        <f t="shared" si="91"/>
        <v>0</v>
      </c>
      <c r="Q284" s="10"/>
      <c r="R284" s="9">
        <f t="shared" si="92"/>
        <v>0</v>
      </c>
      <c r="S284" s="10"/>
      <c r="T284" s="9">
        <f t="shared" si="93"/>
        <v>0</v>
      </c>
      <c r="U284" s="11"/>
      <c r="V284" s="9">
        <f t="shared" si="94"/>
        <v>0</v>
      </c>
      <c r="W284" s="11"/>
      <c r="X284" s="9">
        <f t="shared" si="95"/>
        <v>0</v>
      </c>
      <c r="Y284" s="10"/>
      <c r="Z284" s="9">
        <f t="shared" si="96"/>
        <v>0</v>
      </c>
      <c r="AA284" s="11"/>
      <c r="AB284" s="9">
        <f t="shared" si="97"/>
        <v>0</v>
      </c>
      <c r="AC284" s="11"/>
      <c r="AD284" s="9">
        <f t="shared" si="98"/>
        <v>0</v>
      </c>
      <c r="AE284" s="11"/>
      <c r="AF284" s="9">
        <f t="shared" si="99"/>
        <v>0</v>
      </c>
      <c r="AG284" s="11"/>
      <c r="AH284" s="9">
        <f t="shared" si="104"/>
        <v>0</v>
      </c>
      <c r="AI284" s="11"/>
      <c r="AJ284" s="9">
        <f t="shared" si="100"/>
        <v>0</v>
      </c>
      <c r="AK284" s="11"/>
      <c r="AL284" s="9">
        <f t="shared" si="101"/>
        <v>0</v>
      </c>
      <c r="AM284" s="10"/>
      <c r="AN284" s="12">
        <f t="shared" si="102"/>
        <v>0</v>
      </c>
      <c r="AO284" s="13">
        <f t="shared" si="103"/>
        <v>0</v>
      </c>
    </row>
    <row r="285" spans="1:41" hidden="1" x14ac:dyDescent="0.25">
      <c r="A285" s="14" t="s">
        <v>271</v>
      </c>
      <c r="B285" s="15" t="s">
        <v>273</v>
      </c>
      <c r="C285" s="44" t="s">
        <v>15</v>
      </c>
      <c r="D285" s="56">
        <v>300</v>
      </c>
      <c r="E285" s="70">
        <v>0</v>
      </c>
      <c r="F285" s="9">
        <f t="shared" si="86"/>
        <v>0</v>
      </c>
      <c r="G285" s="69">
        <v>0</v>
      </c>
      <c r="H285" s="9">
        <f t="shared" si="87"/>
        <v>0</v>
      </c>
      <c r="I285" s="10"/>
      <c r="J285" s="9">
        <f t="shared" si="88"/>
        <v>0</v>
      </c>
      <c r="K285" s="11"/>
      <c r="L285" s="9">
        <f t="shared" si="89"/>
        <v>0</v>
      </c>
      <c r="M285" s="10"/>
      <c r="N285" s="9">
        <f t="shared" si="90"/>
        <v>0</v>
      </c>
      <c r="O285" s="10"/>
      <c r="P285" s="9">
        <f t="shared" si="91"/>
        <v>0</v>
      </c>
      <c r="Q285" s="10"/>
      <c r="R285" s="9">
        <f t="shared" si="92"/>
        <v>0</v>
      </c>
      <c r="S285" s="10"/>
      <c r="T285" s="9">
        <f t="shared" si="93"/>
        <v>0</v>
      </c>
      <c r="U285" s="11"/>
      <c r="V285" s="9">
        <f t="shared" si="94"/>
        <v>0</v>
      </c>
      <c r="W285" s="11"/>
      <c r="X285" s="9">
        <f t="shared" si="95"/>
        <v>0</v>
      </c>
      <c r="Y285" s="10"/>
      <c r="Z285" s="9">
        <f t="shared" si="96"/>
        <v>0</v>
      </c>
      <c r="AA285" s="11"/>
      <c r="AB285" s="9">
        <f t="shared" si="97"/>
        <v>0</v>
      </c>
      <c r="AC285" s="11"/>
      <c r="AD285" s="9">
        <f t="shared" si="98"/>
        <v>0</v>
      </c>
      <c r="AE285" s="11"/>
      <c r="AF285" s="9">
        <f t="shared" si="99"/>
        <v>0</v>
      </c>
      <c r="AG285" s="11"/>
      <c r="AH285" s="9">
        <f t="shared" si="104"/>
        <v>0</v>
      </c>
      <c r="AI285" s="11"/>
      <c r="AJ285" s="9">
        <f t="shared" si="100"/>
        <v>0</v>
      </c>
      <c r="AK285" s="11"/>
      <c r="AL285" s="9">
        <f t="shared" si="101"/>
        <v>0</v>
      </c>
      <c r="AM285" s="10"/>
      <c r="AN285" s="12">
        <f t="shared" si="102"/>
        <v>0</v>
      </c>
      <c r="AO285" s="13">
        <f t="shared" si="103"/>
        <v>0</v>
      </c>
    </row>
    <row r="286" spans="1:41" hidden="1" x14ac:dyDescent="0.25">
      <c r="A286" s="14" t="s">
        <v>271</v>
      </c>
      <c r="B286" s="15" t="s">
        <v>275</v>
      </c>
      <c r="C286" s="44" t="s">
        <v>15</v>
      </c>
      <c r="D286" s="56">
        <v>300</v>
      </c>
      <c r="E286" s="70">
        <v>0</v>
      </c>
      <c r="F286" s="9">
        <f t="shared" si="86"/>
        <v>0</v>
      </c>
      <c r="G286" s="69">
        <v>0</v>
      </c>
      <c r="H286" s="9">
        <f t="shared" si="87"/>
        <v>0</v>
      </c>
      <c r="I286" s="10"/>
      <c r="J286" s="9">
        <f t="shared" si="88"/>
        <v>0</v>
      </c>
      <c r="K286" s="11"/>
      <c r="L286" s="9">
        <f t="shared" si="89"/>
        <v>0</v>
      </c>
      <c r="M286" s="10"/>
      <c r="N286" s="9">
        <f t="shared" si="90"/>
        <v>0</v>
      </c>
      <c r="O286" s="10"/>
      <c r="P286" s="9">
        <f t="shared" si="91"/>
        <v>0</v>
      </c>
      <c r="Q286" s="10"/>
      <c r="R286" s="9">
        <f t="shared" si="92"/>
        <v>0</v>
      </c>
      <c r="S286" s="10"/>
      <c r="T286" s="9">
        <f t="shared" si="93"/>
        <v>0</v>
      </c>
      <c r="U286" s="11"/>
      <c r="V286" s="9">
        <f t="shared" si="94"/>
        <v>0</v>
      </c>
      <c r="W286" s="11"/>
      <c r="X286" s="9">
        <f t="shared" si="95"/>
        <v>0</v>
      </c>
      <c r="Y286" s="10"/>
      <c r="Z286" s="9">
        <f t="shared" si="96"/>
        <v>0</v>
      </c>
      <c r="AA286" s="11"/>
      <c r="AB286" s="9">
        <f t="shared" si="97"/>
        <v>0</v>
      </c>
      <c r="AC286" s="11"/>
      <c r="AD286" s="9">
        <f t="shared" si="98"/>
        <v>0</v>
      </c>
      <c r="AE286" s="11"/>
      <c r="AF286" s="9">
        <f t="shared" si="99"/>
        <v>0</v>
      </c>
      <c r="AG286" s="11"/>
      <c r="AH286" s="9">
        <f t="shared" si="104"/>
        <v>0</v>
      </c>
      <c r="AI286" s="11"/>
      <c r="AJ286" s="9">
        <f t="shared" si="100"/>
        <v>0</v>
      </c>
      <c r="AK286" s="11"/>
      <c r="AL286" s="9">
        <f t="shared" si="101"/>
        <v>0</v>
      </c>
      <c r="AM286" s="10"/>
      <c r="AN286" s="12">
        <f t="shared" si="102"/>
        <v>0</v>
      </c>
      <c r="AO286" s="13">
        <f t="shared" si="103"/>
        <v>0</v>
      </c>
    </row>
    <row r="287" spans="1:41" hidden="1" x14ac:dyDescent="0.25">
      <c r="A287" s="14" t="s">
        <v>271</v>
      </c>
      <c r="B287" s="15" t="s">
        <v>276</v>
      </c>
      <c r="C287" s="44" t="s">
        <v>15</v>
      </c>
      <c r="D287" s="56">
        <v>335</v>
      </c>
      <c r="E287" s="70">
        <v>0</v>
      </c>
      <c r="F287" s="9">
        <f t="shared" si="86"/>
        <v>0</v>
      </c>
      <c r="G287" s="69">
        <v>0</v>
      </c>
      <c r="H287" s="9">
        <f t="shared" si="87"/>
        <v>0</v>
      </c>
      <c r="I287" s="10"/>
      <c r="J287" s="9">
        <f t="shared" si="88"/>
        <v>0</v>
      </c>
      <c r="K287" s="11"/>
      <c r="L287" s="9">
        <f t="shared" si="89"/>
        <v>0</v>
      </c>
      <c r="M287" s="10"/>
      <c r="N287" s="9">
        <f t="shared" si="90"/>
        <v>0</v>
      </c>
      <c r="O287" s="10"/>
      <c r="P287" s="9">
        <f t="shared" si="91"/>
        <v>0</v>
      </c>
      <c r="Q287" s="10"/>
      <c r="R287" s="9">
        <f t="shared" si="92"/>
        <v>0</v>
      </c>
      <c r="S287" s="10"/>
      <c r="T287" s="9">
        <f t="shared" si="93"/>
        <v>0</v>
      </c>
      <c r="U287" s="11"/>
      <c r="V287" s="9">
        <f t="shared" si="94"/>
        <v>0</v>
      </c>
      <c r="W287" s="11"/>
      <c r="X287" s="9">
        <f t="shared" si="95"/>
        <v>0</v>
      </c>
      <c r="Y287" s="10"/>
      <c r="Z287" s="9">
        <f t="shared" si="96"/>
        <v>0</v>
      </c>
      <c r="AA287" s="11"/>
      <c r="AB287" s="9">
        <f t="shared" si="97"/>
        <v>0</v>
      </c>
      <c r="AC287" s="11"/>
      <c r="AD287" s="9">
        <f t="shared" si="98"/>
        <v>0</v>
      </c>
      <c r="AE287" s="11"/>
      <c r="AF287" s="9">
        <f t="shared" si="99"/>
        <v>0</v>
      </c>
      <c r="AG287" s="11"/>
      <c r="AH287" s="9">
        <f t="shared" si="104"/>
        <v>0</v>
      </c>
      <c r="AI287" s="11"/>
      <c r="AJ287" s="9">
        <f t="shared" si="100"/>
        <v>0</v>
      </c>
      <c r="AK287" s="11"/>
      <c r="AL287" s="9">
        <f t="shared" si="101"/>
        <v>0</v>
      </c>
      <c r="AM287" s="10"/>
      <c r="AN287" s="12">
        <f t="shared" si="102"/>
        <v>0</v>
      </c>
      <c r="AO287" s="13">
        <f t="shared" si="103"/>
        <v>0</v>
      </c>
    </row>
    <row r="288" spans="1:41" hidden="1" x14ac:dyDescent="0.25">
      <c r="A288" s="14" t="s">
        <v>271</v>
      </c>
      <c r="B288" s="15" t="s">
        <v>277</v>
      </c>
      <c r="C288" s="44" t="s">
        <v>15</v>
      </c>
      <c r="D288" s="56">
        <v>335</v>
      </c>
      <c r="E288" s="70">
        <v>0</v>
      </c>
      <c r="F288" s="9">
        <f t="shared" si="86"/>
        <v>0</v>
      </c>
      <c r="G288" s="69">
        <v>0</v>
      </c>
      <c r="H288" s="9">
        <f t="shared" si="87"/>
        <v>0</v>
      </c>
      <c r="I288" s="10"/>
      <c r="J288" s="9">
        <f t="shared" si="88"/>
        <v>0</v>
      </c>
      <c r="K288" s="11"/>
      <c r="L288" s="9">
        <f t="shared" si="89"/>
        <v>0</v>
      </c>
      <c r="M288" s="10"/>
      <c r="N288" s="9">
        <f t="shared" si="90"/>
        <v>0</v>
      </c>
      <c r="O288" s="10"/>
      <c r="P288" s="9">
        <f t="shared" si="91"/>
        <v>0</v>
      </c>
      <c r="Q288" s="10"/>
      <c r="R288" s="9">
        <f t="shared" si="92"/>
        <v>0</v>
      </c>
      <c r="S288" s="10"/>
      <c r="T288" s="9">
        <f t="shared" si="93"/>
        <v>0</v>
      </c>
      <c r="U288" s="11"/>
      <c r="V288" s="9">
        <f t="shared" si="94"/>
        <v>0</v>
      </c>
      <c r="W288" s="11"/>
      <c r="X288" s="9">
        <f t="shared" si="95"/>
        <v>0</v>
      </c>
      <c r="Y288" s="10"/>
      <c r="Z288" s="9">
        <f t="shared" si="96"/>
        <v>0</v>
      </c>
      <c r="AA288" s="11"/>
      <c r="AB288" s="9">
        <f t="shared" si="97"/>
        <v>0</v>
      </c>
      <c r="AC288" s="11"/>
      <c r="AD288" s="9">
        <f t="shared" si="98"/>
        <v>0</v>
      </c>
      <c r="AE288" s="11"/>
      <c r="AF288" s="9">
        <f t="shared" si="99"/>
        <v>0</v>
      </c>
      <c r="AG288" s="11"/>
      <c r="AH288" s="9">
        <f t="shared" si="104"/>
        <v>0</v>
      </c>
      <c r="AI288" s="11"/>
      <c r="AJ288" s="9">
        <f t="shared" si="100"/>
        <v>0</v>
      </c>
      <c r="AK288" s="11"/>
      <c r="AL288" s="9">
        <f t="shared" si="101"/>
        <v>0</v>
      </c>
      <c r="AM288" s="10"/>
      <c r="AN288" s="12">
        <f t="shared" si="102"/>
        <v>0</v>
      </c>
      <c r="AO288" s="13">
        <f t="shared" si="103"/>
        <v>0</v>
      </c>
    </row>
    <row r="289" spans="1:41" hidden="1" x14ac:dyDescent="0.25">
      <c r="A289" s="14" t="s">
        <v>271</v>
      </c>
      <c r="B289" s="15" t="s">
        <v>278</v>
      </c>
      <c r="C289" s="44" t="s">
        <v>15</v>
      </c>
      <c r="D289" s="56">
        <v>300</v>
      </c>
      <c r="E289" s="70">
        <v>0</v>
      </c>
      <c r="F289" s="9">
        <f t="shared" si="86"/>
        <v>0</v>
      </c>
      <c r="G289" s="69">
        <v>0</v>
      </c>
      <c r="H289" s="9">
        <f t="shared" si="87"/>
        <v>0</v>
      </c>
      <c r="I289" s="10"/>
      <c r="J289" s="9">
        <f t="shared" si="88"/>
        <v>0</v>
      </c>
      <c r="K289" s="11"/>
      <c r="L289" s="9">
        <f t="shared" si="89"/>
        <v>0</v>
      </c>
      <c r="M289" s="90">
        <v>4</v>
      </c>
      <c r="N289" s="9">
        <f t="shared" si="90"/>
        <v>1392</v>
      </c>
      <c r="O289" s="84">
        <v>6</v>
      </c>
      <c r="P289" s="9">
        <f t="shared" si="91"/>
        <v>2088</v>
      </c>
      <c r="Q289" s="10"/>
      <c r="R289" s="9">
        <f t="shared" si="92"/>
        <v>0</v>
      </c>
      <c r="S289" s="10"/>
      <c r="T289" s="9">
        <f t="shared" si="93"/>
        <v>0</v>
      </c>
      <c r="U289" s="11"/>
      <c r="V289" s="9">
        <f t="shared" si="94"/>
        <v>0</v>
      </c>
      <c r="W289" s="11"/>
      <c r="X289" s="9">
        <f t="shared" si="95"/>
        <v>0</v>
      </c>
      <c r="Y289" s="10"/>
      <c r="Z289" s="9">
        <f t="shared" si="96"/>
        <v>0</v>
      </c>
      <c r="AA289" s="11"/>
      <c r="AB289" s="9">
        <f t="shared" si="97"/>
        <v>0</v>
      </c>
      <c r="AC289" s="11"/>
      <c r="AD289" s="9">
        <f t="shared" si="98"/>
        <v>0</v>
      </c>
      <c r="AE289" s="11"/>
      <c r="AF289" s="9">
        <f t="shared" si="99"/>
        <v>0</v>
      </c>
      <c r="AG289" s="11"/>
      <c r="AH289" s="9">
        <f t="shared" si="104"/>
        <v>0</v>
      </c>
      <c r="AI289" s="11"/>
      <c r="AJ289" s="9">
        <f t="shared" si="100"/>
        <v>0</v>
      </c>
      <c r="AK289" s="11"/>
      <c r="AL289" s="9">
        <f t="shared" si="101"/>
        <v>0</v>
      </c>
      <c r="AM289" s="10"/>
      <c r="AN289" s="12">
        <f t="shared" si="102"/>
        <v>0</v>
      </c>
      <c r="AO289" s="13">
        <f t="shared" si="103"/>
        <v>3480</v>
      </c>
    </row>
    <row r="290" spans="1:41" hidden="1" x14ac:dyDescent="0.25">
      <c r="A290" s="14" t="s">
        <v>271</v>
      </c>
      <c r="B290" s="15" t="s">
        <v>280</v>
      </c>
      <c r="C290" s="44" t="s">
        <v>15</v>
      </c>
      <c r="D290" s="56">
        <v>300</v>
      </c>
      <c r="E290" s="70">
        <v>0</v>
      </c>
      <c r="F290" s="9">
        <f t="shared" si="86"/>
        <v>0</v>
      </c>
      <c r="G290" s="69">
        <v>0</v>
      </c>
      <c r="H290" s="9">
        <f t="shared" si="87"/>
        <v>0</v>
      </c>
      <c r="I290" s="10"/>
      <c r="J290" s="9">
        <f t="shared" si="88"/>
        <v>0</v>
      </c>
      <c r="K290" s="11"/>
      <c r="L290" s="9">
        <f t="shared" si="89"/>
        <v>0</v>
      </c>
      <c r="M290" s="90">
        <f>5+1</f>
        <v>6</v>
      </c>
      <c r="N290" s="9">
        <f t="shared" si="90"/>
        <v>2088</v>
      </c>
      <c r="O290" s="84">
        <v>9</v>
      </c>
      <c r="P290" s="9">
        <f t="shared" si="91"/>
        <v>3132</v>
      </c>
      <c r="Q290" s="10"/>
      <c r="R290" s="9">
        <f t="shared" si="92"/>
        <v>0</v>
      </c>
      <c r="S290" s="10"/>
      <c r="T290" s="9">
        <f t="shared" si="93"/>
        <v>0</v>
      </c>
      <c r="U290" s="11"/>
      <c r="V290" s="9">
        <f t="shared" si="94"/>
        <v>0</v>
      </c>
      <c r="W290" s="11"/>
      <c r="X290" s="9">
        <f t="shared" si="95"/>
        <v>0</v>
      </c>
      <c r="Y290" s="10"/>
      <c r="Z290" s="9">
        <f t="shared" si="96"/>
        <v>0</v>
      </c>
      <c r="AA290" s="11"/>
      <c r="AB290" s="9">
        <f t="shared" si="97"/>
        <v>0</v>
      </c>
      <c r="AC290" s="11"/>
      <c r="AD290" s="9">
        <f t="shared" si="98"/>
        <v>0</v>
      </c>
      <c r="AE290" s="11"/>
      <c r="AF290" s="9">
        <f t="shared" si="99"/>
        <v>0</v>
      </c>
      <c r="AG290" s="11"/>
      <c r="AH290" s="9">
        <f t="shared" si="104"/>
        <v>0</v>
      </c>
      <c r="AI290" s="11"/>
      <c r="AJ290" s="9">
        <f t="shared" si="100"/>
        <v>0</v>
      </c>
      <c r="AK290" s="11"/>
      <c r="AL290" s="9">
        <f t="shared" si="101"/>
        <v>0</v>
      </c>
      <c r="AM290" s="10"/>
      <c r="AN290" s="12">
        <f t="shared" si="102"/>
        <v>0</v>
      </c>
      <c r="AO290" s="13">
        <f t="shared" si="103"/>
        <v>5220</v>
      </c>
    </row>
    <row r="291" spans="1:41" hidden="1" x14ac:dyDescent="0.25">
      <c r="A291" s="14" t="s">
        <v>271</v>
      </c>
      <c r="B291" s="15" t="s">
        <v>279</v>
      </c>
      <c r="C291" s="44" t="s">
        <v>15</v>
      </c>
      <c r="D291" s="56">
        <v>300</v>
      </c>
      <c r="E291" s="70">
        <v>0</v>
      </c>
      <c r="F291" s="9">
        <f t="shared" si="86"/>
        <v>0</v>
      </c>
      <c r="G291" s="69">
        <v>0</v>
      </c>
      <c r="H291" s="9">
        <f t="shared" si="87"/>
        <v>0</v>
      </c>
      <c r="I291" s="10"/>
      <c r="J291" s="9">
        <f t="shared" si="88"/>
        <v>0</v>
      </c>
      <c r="K291" s="11"/>
      <c r="L291" s="9">
        <f t="shared" si="89"/>
        <v>0</v>
      </c>
      <c r="M291" s="90">
        <v>1</v>
      </c>
      <c r="N291" s="9">
        <f t="shared" si="90"/>
        <v>348</v>
      </c>
      <c r="O291" s="10"/>
      <c r="P291" s="9">
        <f t="shared" si="91"/>
        <v>0</v>
      </c>
      <c r="Q291" s="10"/>
      <c r="R291" s="9">
        <f t="shared" si="92"/>
        <v>0</v>
      </c>
      <c r="S291" s="10"/>
      <c r="T291" s="9">
        <f t="shared" si="93"/>
        <v>0</v>
      </c>
      <c r="U291" s="11"/>
      <c r="V291" s="9">
        <f t="shared" si="94"/>
        <v>0</v>
      </c>
      <c r="W291" s="11"/>
      <c r="X291" s="9">
        <f t="shared" si="95"/>
        <v>0</v>
      </c>
      <c r="Y291" s="10"/>
      <c r="Z291" s="9">
        <f t="shared" si="96"/>
        <v>0</v>
      </c>
      <c r="AA291" s="11"/>
      <c r="AB291" s="9">
        <f t="shared" si="97"/>
        <v>0</v>
      </c>
      <c r="AC291" s="11"/>
      <c r="AD291" s="9">
        <f t="shared" si="98"/>
        <v>0</v>
      </c>
      <c r="AE291" s="11"/>
      <c r="AF291" s="9">
        <f t="shared" si="99"/>
        <v>0</v>
      </c>
      <c r="AG291" s="11"/>
      <c r="AH291" s="9">
        <f t="shared" si="104"/>
        <v>0</v>
      </c>
      <c r="AI291" s="11"/>
      <c r="AJ291" s="9">
        <f t="shared" si="100"/>
        <v>0</v>
      </c>
      <c r="AK291" s="11"/>
      <c r="AL291" s="9">
        <f t="shared" si="101"/>
        <v>0</v>
      </c>
      <c r="AM291" s="10"/>
      <c r="AN291" s="12">
        <f t="shared" si="102"/>
        <v>0</v>
      </c>
      <c r="AO291" s="13">
        <f t="shared" si="103"/>
        <v>348</v>
      </c>
    </row>
    <row r="292" spans="1:41" hidden="1" x14ac:dyDescent="0.25">
      <c r="A292" s="14" t="s">
        <v>271</v>
      </c>
      <c r="B292" s="15" t="s">
        <v>281</v>
      </c>
      <c r="C292" s="44" t="s">
        <v>15</v>
      </c>
      <c r="D292" s="56">
        <v>300</v>
      </c>
      <c r="E292" s="70">
        <v>0</v>
      </c>
      <c r="F292" s="9">
        <f t="shared" si="86"/>
        <v>0</v>
      </c>
      <c r="G292" s="69">
        <v>0</v>
      </c>
      <c r="H292" s="9">
        <f t="shared" si="87"/>
        <v>0</v>
      </c>
      <c r="I292" s="10"/>
      <c r="J292" s="9">
        <f t="shared" si="88"/>
        <v>0</v>
      </c>
      <c r="K292" s="11"/>
      <c r="L292" s="9">
        <f t="shared" si="89"/>
        <v>0</v>
      </c>
      <c r="M292" s="90">
        <v>2</v>
      </c>
      <c r="N292" s="9">
        <f t="shared" si="90"/>
        <v>696</v>
      </c>
      <c r="O292" s="84">
        <v>5</v>
      </c>
      <c r="P292" s="9">
        <f t="shared" si="91"/>
        <v>1739.9999999999998</v>
      </c>
      <c r="Q292" s="10"/>
      <c r="R292" s="9">
        <f t="shared" si="92"/>
        <v>0</v>
      </c>
      <c r="S292" s="10"/>
      <c r="T292" s="9">
        <f t="shared" si="93"/>
        <v>0</v>
      </c>
      <c r="U292" s="11"/>
      <c r="V292" s="9">
        <f t="shared" si="94"/>
        <v>0</v>
      </c>
      <c r="W292" s="11"/>
      <c r="X292" s="9">
        <f t="shared" si="95"/>
        <v>0</v>
      </c>
      <c r="Y292" s="10"/>
      <c r="Z292" s="9">
        <f t="shared" si="96"/>
        <v>0</v>
      </c>
      <c r="AA292" s="11"/>
      <c r="AB292" s="9">
        <f t="shared" si="97"/>
        <v>0</v>
      </c>
      <c r="AC292" s="11"/>
      <c r="AD292" s="9">
        <f t="shared" si="98"/>
        <v>0</v>
      </c>
      <c r="AE292" s="11"/>
      <c r="AF292" s="9">
        <f t="shared" si="99"/>
        <v>0</v>
      </c>
      <c r="AG292" s="11"/>
      <c r="AH292" s="9">
        <f t="shared" si="104"/>
        <v>0</v>
      </c>
      <c r="AI292" s="11"/>
      <c r="AJ292" s="9">
        <f t="shared" si="100"/>
        <v>0</v>
      </c>
      <c r="AK292" s="11"/>
      <c r="AL292" s="9">
        <f t="shared" si="101"/>
        <v>0</v>
      </c>
      <c r="AM292" s="10"/>
      <c r="AN292" s="12">
        <f t="shared" si="102"/>
        <v>0</v>
      </c>
      <c r="AO292" s="13">
        <f t="shared" si="103"/>
        <v>2436</v>
      </c>
    </row>
    <row r="293" spans="1:41" hidden="1" x14ac:dyDescent="0.25">
      <c r="A293" s="14" t="s">
        <v>271</v>
      </c>
      <c r="B293" s="15" t="s">
        <v>282</v>
      </c>
      <c r="C293" s="44" t="s">
        <v>15</v>
      </c>
      <c r="D293" s="56">
        <v>335</v>
      </c>
      <c r="E293" s="70">
        <v>0</v>
      </c>
      <c r="F293" s="9">
        <f t="shared" si="86"/>
        <v>0</v>
      </c>
      <c r="G293" s="69">
        <v>0</v>
      </c>
      <c r="H293" s="9">
        <f t="shared" si="87"/>
        <v>0</v>
      </c>
      <c r="I293" s="10"/>
      <c r="J293" s="9">
        <f t="shared" si="88"/>
        <v>0</v>
      </c>
      <c r="K293" s="11"/>
      <c r="L293" s="9">
        <f t="shared" si="89"/>
        <v>0</v>
      </c>
      <c r="M293" s="90">
        <v>1</v>
      </c>
      <c r="N293" s="9">
        <f t="shared" si="90"/>
        <v>388.59999999999997</v>
      </c>
      <c r="O293" s="10"/>
      <c r="P293" s="9">
        <f t="shared" si="91"/>
        <v>0</v>
      </c>
      <c r="Q293" s="10"/>
      <c r="R293" s="9">
        <f t="shared" si="92"/>
        <v>0</v>
      </c>
      <c r="S293" s="10"/>
      <c r="T293" s="9">
        <f t="shared" si="93"/>
        <v>0</v>
      </c>
      <c r="U293" s="11"/>
      <c r="V293" s="9">
        <f t="shared" si="94"/>
        <v>0</v>
      </c>
      <c r="W293" s="11"/>
      <c r="X293" s="9">
        <f t="shared" si="95"/>
        <v>0</v>
      </c>
      <c r="Y293" s="10"/>
      <c r="Z293" s="9">
        <f t="shared" si="96"/>
        <v>0</v>
      </c>
      <c r="AA293" s="11"/>
      <c r="AB293" s="9">
        <f t="shared" si="97"/>
        <v>0</v>
      </c>
      <c r="AC293" s="11"/>
      <c r="AD293" s="9">
        <f t="shared" si="98"/>
        <v>0</v>
      </c>
      <c r="AE293" s="11"/>
      <c r="AF293" s="9">
        <f t="shared" si="99"/>
        <v>0</v>
      </c>
      <c r="AG293" s="11"/>
      <c r="AH293" s="9">
        <f t="shared" si="104"/>
        <v>0</v>
      </c>
      <c r="AI293" s="11"/>
      <c r="AJ293" s="9">
        <f t="shared" si="100"/>
        <v>0</v>
      </c>
      <c r="AK293" s="11"/>
      <c r="AL293" s="9">
        <f t="shared" si="101"/>
        <v>0</v>
      </c>
      <c r="AM293" s="10"/>
      <c r="AN293" s="12">
        <f t="shared" si="102"/>
        <v>0</v>
      </c>
      <c r="AO293" s="13">
        <f t="shared" si="103"/>
        <v>388.59999999999997</v>
      </c>
    </row>
    <row r="294" spans="1:41" hidden="1" x14ac:dyDescent="0.25">
      <c r="A294" s="14" t="s">
        <v>271</v>
      </c>
      <c r="B294" s="15" t="s">
        <v>283</v>
      </c>
      <c r="C294" s="44" t="s">
        <v>15</v>
      </c>
      <c r="D294" s="56">
        <v>335</v>
      </c>
      <c r="E294" s="70">
        <v>0</v>
      </c>
      <c r="F294" s="9">
        <f t="shared" si="86"/>
        <v>0</v>
      </c>
      <c r="G294" s="69">
        <v>0</v>
      </c>
      <c r="H294" s="9">
        <f t="shared" si="87"/>
        <v>0</v>
      </c>
      <c r="I294" s="10"/>
      <c r="J294" s="9">
        <f t="shared" si="88"/>
        <v>0</v>
      </c>
      <c r="K294" s="11"/>
      <c r="L294" s="9">
        <f t="shared" si="89"/>
        <v>0</v>
      </c>
      <c r="M294" s="10"/>
      <c r="N294" s="9">
        <f t="shared" si="90"/>
        <v>0</v>
      </c>
      <c r="O294" s="10"/>
      <c r="P294" s="9">
        <f t="shared" si="91"/>
        <v>0</v>
      </c>
      <c r="Q294" s="10"/>
      <c r="R294" s="9">
        <f t="shared" si="92"/>
        <v>0</v>
      </c>
      <c r="S294" s="10"/>
      <c r="T294" s="9">
        <f t="shared" si="93"/>
        <v>0</v>
      </c>
      <c r="U294" s="11"/>
      <c r="V294" s="9">
        <f t="shared" si="94"/>
        <v>0</v>
      </c>
      <c r="W294" s="11"/>
      <c r="X294" s="9">
        <f t="shared" si="95"/>
        <v>0</v>
      </c>
      <c r="Y294" s="10"/>
      <c r="Z294" s="9">
        <f t="shared" si="96"/>
        <v>0</v>
      </c>
      <c r="AA294" s="11"/>
      <c r="AB294" s="9">
        <f t="shared" si="97"/>
        <v>0</v>
      </c>
      <c r="AC294" s="11"/>
      <c r="AD294" s="9">
        <f t="shared" si="98"/>
        <v>0</v>
      </c>
      <c r="AE294" s="11"/>
      <c r="AF294" s="9">
        <f t="shared" si="99"/>
        <v>0</v>
      </c>
      <c r="AG294" s="11"/>
      <c r="AH294" s="9">
        <f t="shared" si="104"/>
        <v>0</v>
      </c>
      <c r="AI294" s="11"/>
      <c r="AJ294" s="9">
        <f t="shared" si="100"/>
        <v>0</v>
      </c>
      <c r="AK294" s="11"/>
      <c r="AL294" s="9">
        <f t="shared" si="101"/>
        <v>0</v>
      </c>
      <c r="AM294" s="10"/>
      <c r="AN294" s="12">
        <f t="shared" si="102"/>
        <v>0</v>
      </c>
      <c r="AO294" s="13">
        <f t="shared" si="103"/>
        <v>0</v>
      </c>
    </row>
    <row r="295" spans="1:41" hidden="1" x14ac:dyDescent="0.25">
      <c r="A295" s="14" t="s">
        <v>271</v>
      </c>
      <c r="B295" s="15" t="s">
        <v>567</v>
      </c>
      <c r="C295" s="44" t="s">
        <v>15</v>
      </c>
      <c r="D295" s="56">
        <v>335</v>
      </c>
      <c r="E295" s="70">
        <v>0</v>
      </c>
      <c r="F295" s="9"/>
      <c r="G295" s="69">
        <v>0</v>
      </c>
      <c r="H295" s="9"/>
      <c r="I295" s="10"/>
      <c r="J295" s="9"/>
      <c r="K295" s="11"/>
      <c r="L295" s="9"/>
      <c r="M295" s="10"/>
      <c r="N295" s="9">
        <f t="shared" si="90"/>
        <v>0</v>
      </c>
      <c r="O295" s="10"/>
      <c r="P295" s="9"/>
      <c r="Q295" s="10"/>
      <c r="R295" s="9"/>
      <c r="S295" s="10"/>
      <c r="T295" s="9"/>
      <c r="U295" s="11"/>
      <c r="V295" s="9"/>
      <c r="W295" s="11"/>
      <c r="X295" s="9"/>
      <c r="Y295" s="10"/>
      <c r="Z295" s="9"/>
      <c r="AA295" s="11"/>
      <c r="AB295" s="9"/>
      <c r="AC295" s="11"/>
      <c r="AD295" s="9"/>
      <c r="AE295" s="11"/>
      <c r="AF295" s="9"/>
      <c r="AG295" s="11"/>
      <c r="AH295" s="9"/>
      <c r="AI295" s="11"/>
      <c r="AJ295" s="9"/>
      <c r="AK295" s="11"/>
      <c r="AL295" s="9"/>
      <c r="AM295" s="10"/>
      <c r="AN295" s="12"/>
      <c r="AO295" s="13">
        <f t="shared" si="103"/>
        <v>0</v>
      </c>
    </row>
    <row r="296" spans="1:41" hidden="1" x14ac:dyDescent="0.25">
      <c r="A296" s="14" t="s">
        <v>271</v>
      </c>
      <c r="B296" s="15" t="s">
        <v>566</v>
      </c>
      <c r="C296" s="44" t="s">
        <v>15</v>
      </c>
      <c r="D296" s="56">
        <v>335</v>
      </c>
      <c r="E296" s="70">
        <v>0</v>
      </c>
      <c r="F296" s="9">
        <f t="shared" si="86"/>
        <v>0</v>
      </c>
      <c r="G296" s="69">
        <v>0</v>
      </c>
      <c r="H296" s="9">
        <f t="shared" si="87"/>
        <v>0</v>
      </c>
      <c r="I296" s="10"/>
      <c r="J296" s="9">
        <f t="shared" si="88"/>
        <v>0</v>
      </c>
      <c r="K296" s="11"/>
      <c r="L296" s="9">
        <f t="shared" si="89"/>
        <v>0</v>
      </c>
      <c r="M296" s="10"/>
      <c r="N296" s="9">
        <f t="shared" si="90"/>
        <v>0</v>
      </c>
      <c r="O296" s="10"/>
      <c r="P296" s="9">
        <f t="shared" si="91"/>
        <v>0</v>
      </c>
      <c r="Q296" s="10"/>
      <c r="R296" s="9">
        <f t="shared" si="92"/>
        <v>0</v>
      </c>
      <c r="S296" s="10"/>
      <c r="T296" s="9">
        <f t="shared" si="93"/>
        <v>0</v>
      </c>
      <c r="U296" s="11"/>
      <c r="V296" s="9">
        <f t="shared" si="94"/>
        <v>0</v>
      </c>
      <c r="W296" s="11"/>
      <c r="X296" s="9">
        <f t="shared" si="95"/>
        <v>0</v>
      </c>
      <c r="Y296" s="10"/>
      <c r="Z296" s="9">
        <f t="shared" si="96"/>
        <v>0</v>
      </c>
      <c r="AA296" s="11"/>
      <c r="AB296" s="9">
        <f t="shared" si="97"/>
        <v>0</v>
      </c>
      <c r="AC296" s="11"/>
      <c r="AD296" s="9">
        <f t="shared" si="98"/>
        <v>0</v>
      </c>
      <c r="AE296" s="11"/>
      <c r="AF296" s="9">
        <f t="shared" si="99"/>
        <v>0</v>
      </c>
      <c r="AG296" s="11"/>
      <c r="AH296" s="9">
        <f t="shared" si="104"/>
        <v>0</v>
      </c>
      <c r="AI296" s="11"/>
      <c r="AJ296" s="9">
        <f t="shared" si="100"/>
        <v>0</v>
      </c>
      <c r="AK296" s="11"/>
      <c r="AL296" s="9">
        <f t="shared" si="101"/>
        <v>0</v>
      </c>
      <c r="AM296" s="10"/>
      <c r="AN296" s="12">
        <f t="shared" si="102"/>
        <v>0</v>
      </c>
      <c r="AO296" s="13">
        <f t="shared" si="103"/>
        <v>0</v>
      </c>
    </row>
    <row r="297" spans="1:41" hidden="1" x14ac:dyDescent="0.25">
      <c r="A297" s="14" t="s">
        <v>271</v>
      </c>
      <c r="B297" s="15" t="s">
        <v>496</v>
      </c>
      <c r="C297" s="44" t="s">
        <v>15</v>
      </c>
      <c r="D297" s="56">
        <v>300</v>
      </c>
      <c r="E297" s="70">
        <v>0</v>
      </c>
      <c r="F297" s="9">
        <f t="shared" si="86"/>
        <v>0</v>
      </c>
      <c r="G297" s="69">
        <v>0</v>
      </c>
      <c r="H297" s="9">
        <f t="shared" si="87"/>
        <v>0</v>
      </c>
      <c r="I297" s="10"/>
      <c r="J297" s="9">
        <f t="shared" si="88"/>
        <v>0</v>
      </c>
      <c r="K297" s="11"/>
      <c r="L297" s="9">
        <f t="shared" si="89"/>
        <v>0</v>
      </c>
      <c r="M297" s="72">
        <v>5</v>
      </c>
      <c r="N297" s="9">
        <f t="shared" si="90"/>
        <v>1739.9999999999998</v>
      </c>
      <c r="O297" s="10"/>
      <c r="P297" s="9">
        <f t="shared" si="91"/>
        <v>0</v>
      </c>
      <c r="Q297" s="10"/>
      <c r="R297" s="9">
        <f t="shared" si="92"/>
        <v>0</v>
      </c>
      <c r="S297" s="10"/>
      <c r="T297" s="9">
        <f t="shared" si="93"/>
        <v>0</v>
      </c>
      <c r="U297" s="11"/>
      <c r="V297" s="9">
        <f t="shared" si="94"/>
        <v>0</v>
      </c>
      <c r="W297" s="11"/>
      <c r="X297" s="9">
        <f t="shared" si="95"/>
        <v>0</v>
      </c>
      <c r="Y297" s="10"/>
      <c r="Z297" s="9">
        <f t="shared" si="96"/>
        <v>0</v>
      </c>
      <c r="AA297" s="11"/>
      <c r="AB297" s="9">
        <f t="shared" si="97"/>
        <v>0</v>
      </c>
      <c r="AC297" s="11"/>
      <c r="AD297" s="9">
        <f t="shared" si="98"/>
        <v>0</v>
      </c>
      <c r="AE297" s="11">
        <v>3</v>
      </c>
      <c r="AF297" s="9">
        <f t="shared" si="99"/>
        <v>1044</v>
      </c>
      <c r="AG297" s="11"/>
      <c r="AH297" s="9">
        <f t="shared" si="104"/>
        <v>0</v>
      </c>
      <c r="AI297" s="11"/>
      <c r="AJ297" s="9">
        <f t="shared" si="100"/>
        <v>0</v>
      </c>
      <c r="AK297" s="11"/>
      <c r="AL297" s="9">
        <f t="shared" si="101"/>
        <v>0</v>
      </c>
      <c r="AM297" s="10"/>
      <c r="AN297" s="12">
        <f t="shared" si="102"/>
        <v>0</v>
      </c>
      <c r="AO297" s="13">
        <f t="shared" si="103"/>
        <v>2784</v>
      </c>
    </row>
    <row r="298" spans="1:41" hidden="1" x14ac:dyDescent="0.25">
      <c r="A298" s="14" t="s">
        <v>271</v>
      </c>
      <c r="B298" s="15" t="s">
        <v>497</v>
      </c>
      <c r="C298" s="44" t="s">
        <v>15</v>
      </c>
      <c r="D298" s="56">
        <v>300</v>
      </c>
      <c r="E298" s="70">
        <v>0</v>
      </c>
      <c r="F298" s="9">
        <f t="shared" si="86"/>
        <v>0</v>
      </c>
      <c r="G298" s="69">
        <v>0</v>
      </c>
      <c r="H298" s="9">
        <f t="shared" si="87"/>
        <v>0</v>
      </c>
      <c r="I298" s="10"/>
      <c r="J298" s="9">
        <f t="shared" si="88"/>
        <v>0</v>
      </c>
      <c r="K298" s="11"/>
      <c r="L298" s="9">
        <f t="shared" si="89"/>
        <v>0</v>
      </c>
      <c r="M298" s="72">
        <v>8</v>
      </c>
      <c r="N298" s="9">
        <f t="shared" si="90"/>
        <v>2784</v>
      </c>
      <c r="O298" s="10"/>
      <c r="P298" s="9">
        <f t="shared" si="91"/>
        <v>0</v>
      </c>
      <c r="Q298" s="10"/>
      <c r="R298" s="9">
        <f t="shared" si="92"/>
        <v>0</v>
      </c>
      <c r="S298" s="10"/>
      <c r="T298" s="9">
        <f t="shared" si="93"/>
        <v>0</v>
      </c>
      <c r="U298" s="11"/>
      <c r="V298" s="9">
        <f t="shared" si="94"/>
        <v>0</v>
      </c>
      <c r="W298" s="11"/>
      <c r="X298" s="9">
        <f t="shared" si="95"/>
        <v>0</v>
      </c>
      <c r="Y298" s="10"/>
      <c r="Z298" s="9">
        <f t="shared" si="96"/>
        <v>0</v>
      </c>
      <c r="AA298" s="11"/>
      <c r="AB298" s="9">
        <f t="shared" si="97"/>
        <v>0</v>
      </c>
      <c r="AC298" s="11"/>
      <c r="AD298" s="9">
        <f t="shared" si="98"/>
        <v>0</v>
      </c>
      <c r="AE298" s="11">
        <v>3</v>
      </c>
      <c r="AF298" s="9">
        <f t="shared" si="99"/>
        <v>1044</v>
      </c>
      <c r="AG298" s="11"/>
      <c r="AH298" s="9">
        <f t="shared" si="104"/>
        <v>0</v>
      </c>
      <c r="AI298" s="11"/>
      <c r="AJ298" s="9">
        <f t="shared" si="100"/>
        <v>0</v>
      </c>
      <c r="AK298" s="11"/>
      <c r="AL298" s="9">
        <f t="shared" si="101"/>
        <v>0</v>
      </c>
      <c r="AM298" s="10"/>
      <c r="AN298" s="12">
        <f t="shared" si="102"/>
        <v>0</v>
      </c>
      <c r="AO298" s="13">
        <f t="shared" si="103"/>
        <v>3828</v>
      </c>
    </row>
    <row r="299" spans="1:41" hidden="1" x14ac:dyDescent="0.25">
      <c r="A299" s="14" t="s">
        <v>271</v>
      </c>
      <c r="B299" s="15" t="s">
        <v>498</v>
      </c>
      <c r="C299" s="44" t="s">
        <v>15</v>
      </c>
      <c r="D299" s="56">
        <v>300</v>
      </c>
      <c r="E299" s="70">
        <v>0</v>
      </c>
      <c r="F299" s="9">
        <f t="shared" si="86"/>
        <v>0</v>
      </c>
      <c r="G299" s="69">
        <v>0</v>
      </c>
      <c r="H299" s="9">
        <f t="shared" si="87"/>
        <v>0</v>
      </c>
      <c r="I299" s="10"/>
      <c r="J299" s="9">
        <f t="shared" si="88"/>
        <v>0</v>
      </c>
      <c r="K299" s="11"/>
      <c r="L299" s="9">
        <f t="shared" si="89"/>
        <v>0</v>
      </c>
      <c r="M299" s="72">
        <v>8</v>
      </c>
      <c r="N299" s="9">
        <f t="shared" si="90"/>
        <v>2784</v>
      </c>
      <c r="O299" s="10"/>
      <c r="P299" s="9">
        <f t="shared" si="91"/>
        <v>0</v>
      </c>
      <c r="Q299" s="10"/>
      <c r="R299" s="9">
        <f t="shared" si="92"/>
        <v>0</v>
      </c>
      <c r="S299" s="10"/>
      <c r="T299" s="9">
        <f t="shared" si="93"/>
        <v>0</v>
      </c>
      <c r="U299" s="11"/>
      <c r="V299" s="9">
        <f t="shared" si="94"/>
        <v>0</v>
      </c>
      <c r="W299" s="11"/>
      <c r="X299" s="9">
        <f t="shared" si="95"/>
        <v>0</v>
      </c>
      <c r="Y299" s="10"/>
      <c r="Z299" s="9">
        <f t="shared" si="96"/>
        <v>0</v>
      </c>
      <c r="AA299" s="11"/>
      <c r="AB299" s="9">
        <f t="shared" si="97"/>
        <v>0</v>
      </c>
      <c r="AC299" s="11"/>
      <c r="AD299" s="9">
        <f t="shared" si="98"/>
        <v>0</v>
      </c>
      <c r="AE299" s="11">
        <v>3</v>
      </c>
      <c r="AF299" s="9">
        <f t="shared" si="99"/>
        <v>1044</v>
      </c>
      <c r="AG299" s="11"/>
      <c r="AH299" s="9">
        <f t="shared" si="104"/>
        <v>0</v>
      </c>
      <c r="AI299" s="11"/>
      <c r="AJ299" s="9">
        <f t="shared" si="100"/>
        <v>0</v>
      </c>
      <c r="AK299" s="11"/>
      <c r="AL299" s="9">
        <f t="shared" si="101"/>
        <v>0</v>
      </c>
      <c r="AM299" s="10"/>
      <c r="AN299" s="12">
        <f t="shared" si="102"/>
        <v>0</v>
      </c>
      <c r="AO299" s="13">
        <f t="shared" si="103"/>
        <v>3828</v>
      </c>
    </row>
    <row r="300" spans="1:41" hidden="1" x14ac:dyDescent="0.25">
      <c r="A300" s="14" t="s">
        <v>271</v>
      </c>
      <c r="B300" s="15" t="s">
        <v>499</v>
      </c>
      <c r="C300" s="44" t="s">
        <v>15</v>
      </c>
      <c r="D300" s="56">
        <v>300</v>
      </c>
      <c r="E300" s="70">
        <v>0</v>
      </c>
      <c r="F300" s="9">
        <f t="shared" si="86"/>
        <v>0</v>
      </c>
      <c r="G300" s="69">
        <v>0</v>
      </c>
      <c r="H300" s="9">
        <f t="shared" si="87"/>
        <v>0</v>
      </c>
      <c r="I300" s="10"/>
      <c r="J300" s="9">
        <f t="shared" si="88"/>
        <v>0</v>
      </c>
      <c r="K300" s="11"/>
      <c r="L300" s="9">
        <f t="shared" si="89"/>
        <v>0</v>
      </c>
      <c r="M300" s="72">
        <v>5</v>
      </c>
      <c r="N300" s="9">
        <f t="shared" si="90"/>
        <v>1739.9999999999998</v>
      </c>
      <c r="O300" s="10"/>
      <c r="P300" s="9">
        <f t="shared" si="91"/>
        <v>0</v>
      </c>
      <c r="Q300" s="10"/>
      <c r="R300" s="9">
        <f t="shared" si="92"/>
        <v>0</v>
      </c>
      <c r="S300" s="10"/>
      <c r="T300" s="9">
        <f t="shared" si="93"/>
        <v>0</v>
      </c>
      <c r="U300" s="11"/>
      <c r="V300" s="9">
        <f t="shared" si="94"/>
        <v>0</v>
      </c>
      <c r="W300" s="11"/>
      <c r="X300" s="9">
        <f t="shared" si="95"/>
        <v>0</v>
      </c>
      <c r="Y300" s="10"/>
      <c r="Z300" s="9">
        <f t="shared" si="96"/>
        <v>0</v>
      </c>
      <c r="AA300" s="11"/>
      <c r="AB300" s="9">
        <f t="shared" si="97"/>
        <v>0</v>
      </c>
      <c r="AC300" s="11"/>
      <c r="AD300" s="9">
        <f t="shared" si="98"/>
        <v>0</v>
      </c>
      <c r="AE300" s="11">
        <v>5</v>
      </c>
      <c r="AF300" s="9">
        <f t="shared" si="99"/>
        <v>1739.9999999999998</v>
      </c>
      <c r="AG300" s="11"/>
      <c r="AH300" s="9">
        <f t="shared" si="104"/>
        <v>0</v>
      </c>
      <c r="AI300" s="11"/>
      <c r="AJ300" s="9">
        <f t="shared" si="100"/>
        <v>0</v>
      </c>
      <c r="AK300" s="11"/>
      <c r="AL300" s="9">
        <f t="shared" si="101"/>
        <v>0</v>
      </c>
      <c r="AM300" s="10"/>
      <c r="AN300" s="12">
        <f t="shared" si="102"/>
        <v>0</v>
      </c>
      <c r="AO300" s="13">
        <f t="shared" si="103"/>
        <v>3479.9999999999995</v>
      </c>
    </row>
    <row r="301" spans="1:41" hidden="1" x14ac:dyDescent="0.25">
      <c r="A301" s="14" t="s">
        <v>271</v>
      </c>
      <c r="B301" s="15" t="s">
        <v>500</v>
      </c>
      <c r="C301" s="44" t="s">
        <v>15</v>
      </c>
      <c r="D301" s="56">
        <v>325</v>
      </c>
      <c r="E301" s="70">
        <v>0</v>
      </c>
      <c r="F301" s="9">
        <f t="shared" si="86"/>
        <v>0</v>
      </c>
      <c r="G301" s="69">
        <v>0</v>
      </c>
      <c r="H301" s="9">
        <f t="shared" si="87"/>
        <v>0</v>
      </c>
      <c r="I301" s="10"/>
      <c r="J301" s="9">
        <f t="shared" si="88"/>
        <v>0</v>
      </c>
      <c r="K301" s="11"/>
      <c r="L301" s="9">
        <f t="shared" si="89"/>
        <v>0</v>
      </c>
      <c r="M301" s="72">
        <v>4</v>
      </c>
      <c r="N301" s="9">
        <f t="shared" si="90"/>
        <v>1508</v>
      </c>
      <c r="O301" s="10"/>
      <c r="P301" s="9">
        <f t="shared" si="91"/>
        <v>0</v>
      </c>
      <c r="Q301" s="10"/>
      <c r="R301" s="9">
        <f t="shared" si="92"/>
        <v>0</v>
      </c>
      <c r="S301" s="10"/>
      <c r="T301" s="9">
        <f t="shared" si="93"/>
        <v>0</v>
      </c>
      <c r="U301" s="11"/>
      <c r="V301" s="9">
        <f t="shared" si="94"/>
        <v>0</v>
      </c>
      <c r="W301" s="11"/>
      <c r="X301" s="9">
        <f t="shared" si="95"/>
        <v>0</v>
      </c>
      <c r="Y301" s="10"/>
      <c r="Z301" s="9">
        <f t="shared" si="96"/>
        <v>0</v>
      </c>
      <c r="AA301" s="11"/>
      <c r="AB301" s="9">
        <f t="shared" si="97"/>
        <v>0</v>
      </c>
      <c r="AC301" s="11"/>
      <c r="AD301" s="9">
        <f t="shared" si="98"/>
        <v>0</v>
      </c>
      <c r="AE301" s="11"/>
      <c r="AF301" s="9">
        <f t="shared" si="99"/>
        <v>0</v>
      </c>
      <c r="AG301" s="11"/>
      <c r="AH301" s="9">
        <f t="shared" si="104"/>
        <v>0</v>
      </c>
      <c r="AI301" s="11"/>
      <c r="AJ301" s="9">
        <f t="shared" si="100"/>
        <v>0</v>
      </c>
      <c r="AK301" s="11"/>
      <c r="AL301" s="9">
        <f t="shared" si="101"/>
        <v>0</v>
      </c>
      <c r="AM301" s="10"/>
      <c r="AN301" s="12">
        <f t="shared" si="102"/>
        <v>0</v>
      </c>
      <c r="AO301" s="13">
        <f t="shared" si="103"/>
        <v>1508</v>
      </c>
    </row>
    <row r="302" spans="1:41" hidden="1" x14ac:dyDescent="0.25">
      <c r="A302" s="14" t="s">
        <v>271</v>
      </c>
      <c r="B302" s="15" t="s">
        <v>568</v>
      </c>
      <c r="C302" s="44" t="s">
        <v>15</v>
      </c>
      <c r="D302" s="56">
        <v>326</v>
      </c>
      <c r="E302" s="70">
        <v>0</v>
      </c>
      <c r="F302" s="9"/>
      <c r="G302" s="69">
        <v>0</v>
      </c>
      <c r="H302" s="9"/>
      <c r="I302" s="10"/>
      <c r="J302" s="9"/>
      <c r="K302" s="11"/>
      <c r="L302" s="9">
        <f t="shared" si="89"/>
        <v>0</v>
      </c>
      <c r="M302" s="72">
        <v>4</v>
      </c>
      <c r="N302" s="9">
        <f t="shared" si="90"/>
        <v>1512.6399999999999</v>
      </c>
      <c r="O302" s="10"/>
      <c r="P302" s="9">
        <f t="shared" si="91"/>
        <v>0</v>
      </c>
      <c r="Q302" s="10"/>
      <c r="R302" s="9"/>
      <c r="S302" s="10"/>
      <c r="T302" s="9"/>
      <c r="U302" s="11"/>
      <c r="V302" s="9"/>
      <c r="W302" s="11"/>
      <c r="X302" s="9"/>
      <c r="Y302" s="10"/>
      <c r="Z302" s="9"/>
      <c r="AA302" s="11"/>
      <c r="AB302" s="9"/>
      <c r="AC302" s="11"/>
      <c r="AD302" s="9"/>
      <c r="AE302" s="11"/>
      <c r="AF302" s="9"/>
      <c r="AG302" s="11"/>
      <c r="AH302" s="9">
        <f t="shared" si="104"/>
        <v>0</v>
      </c>
      <c r="AI302" s="11"/>
      <c r="AJ302" s="9">
        <f t="shared" si="100"/>
        <v>0</v>
      </c>
      <c r="AK302" s="11"/>
      <c r="AL302" s="9">
        <f t="shared" si="101"/>
        <v>0</v>
      </c>
      <c r="AM302" s="10"/>
      <c r="AN302" s="12">
        <f t="shared" si="102"/>
        <v>0</v>
      </c>
      <c r="AO302" s="13">
        <f t="shared" si="103"/>
        <v>1512.6399999999999</v>
      </c>
    </row>
    <row r="303" spans="1:41" hidden="1" x14ac:dyDescent="0.25">
      <c r="A303" s="14" t="s">
        <v>271</v>
      </c>
      <c r="B303" s="15" t="s">
        <v>569</v>
      </c>
      <c r="C303" s="44" t="s">
        <v>15</v>
      </c>
      <c r="D303" s="56">
        <v>327</v>
      </c>
      <c r="E303" s="70">
        <v>0</v>
      </c>
      <c r="F303" s="9"/>
      <c r="G303" s="69">
        <v>0</v>
      </c>
      <c r="H303" s="9"/>
      <c r="I303" s="10"/>
      <c r="J303" s="9"/>
      <c r="K303" s="11"/>
      <c r="L303" s="9">
        <f t="shared" si="89"/>
        <v>0</v>
      </c>
      <c r="M303" s="72">
        <v>3</v>
      </c>
      <c r="N303" s="9">
        <f t="shared" si="90"/>
        <v>1137.9599999999998</v>
      </c>
      <c r="O303" s="10"/>
      <c r="P303" s="9">
        <f t="shared" si="91"/>
        <v>0</v>
      </c>
      <c r="Q303" s="10"/>
      <c r="R303" s="9"/>
      <c r="S303" s="10"/>
      <c r="T303" s="9"/>
      <c r="U303" s="11"/>
      <c r="V303" s="9"/>
      <c r="W303" s="11"/>
      <c r="X303" s="9"/>
      <c r="Y303" s="10"/>
      <c r="Z303" s="9"/>
      <c r="AA303" s="11"/>
      <c r="AB303" s="9"/>
      <c r="AC303" s="11"/>
      <c r="AD303" s="9"/>
      <c r="AE303" s="11"/>
      <c r="AF303" s="9"/>
      <c r="AG303" s="11"/>
      <c r="AH303" s="9">
        <f t="shared" si="104"/>
        <v>0</v>
      </c>
      <c r="AI303" s="11"/>
      <c r="AJ303" s="9">
        <f t="shared" si="100"/>
        <v>0</v>
      </c>
      <c r="AK303" s="11"/>
      <c r="AL303" s="9">
        <f t="shared" si="101"/>
        <v>0</v>
      </c>
      <c r="AM303" s="10"/>
      <c r="AN303" s="12">
        <f t="shared" si="102"/>
        <v>0</v>
      </c>
      <c r="AO303" s="13">
        <f t="shared" si="103"/>
        <v>1137.9599999999998</v>
      </c>
    </row>
    <row r="304" spans="1:41" hidden="1" x14ac:dyDescent="0.25">
      <c r="A304" s="14" t="s">
        <v>271</v>
      </c>
      <c r="B304" s="15" t="s">
        <v>501</v>
      </c>
      <c r="C304" s="44" t="s">
        <v>15</v>
      </c>
      <c r="D304" s="56">
        <v>335</v>
      </c>
      <c r="E304" s="70">
        <v>0</v>
      </c>
      <c r="F304" s="9">
        <f t="shared" si="86"/>
        <v>0</v>
      </c>
      <c r="G304" s="69">
        <v>0</v>
      </c>
      <c r="H304" s="9">
        <f t="shared" si="87"/>
        <v>0</v>
      </c>
      <c r="I304" s="10"/>
      <c r="J304" s="9">
        <f t="shared" si="88"/>
        <v>0</v>
      </c>
      <c r="K304" s="11"/>
      <c r="L304" s="9">
        <f t="shared" si="89"/>
        <v>0</v>
      </c>
      <c r="M304" s="10"/>
      <c r="N304" s="9">
        <f t="shared" si="90"/>
        <v>0</v>
      </c>
      <c r="O304" s="10"/>
      <c r="P304" s="9">
        <f t="shared" si="91"/>
        <v>0</v>
      </c>
      <c r="Q304" s="10"/>
      <c r="R304" s="9">
        <f t="shared" si="92"/>
        <v>0</v>
      </c>
      <c r="S304" s="10"/>
      <c r="T304" s="9">
        <f t="shared" si="93"/>
        <v>0</v>
      </c>
      <c r="U304" s="11"/>
      <c r="V304" s="9">
        <f t="shared" si="94"/>
        <v>0</v>
      </c>
      <c r="W304" s="11"/>
      <c r="X304" s="9">
        <f t="shared" si="95"/>
        <v>0</v>
      </c>
      <c r="Y304" s="10"/>
      <c r="Z304" s="9">
        <f t="shared" si="96"/>
        <v>0</v>
      </c>
      <c r="AA304" s="11"/>
      <c r="AB304" s="9">
        <f t="shared" si="97"/>
        <v>0</v>
      </c>
      <c r="AC304" s="11"/>
      <c r="AD304" s="9">
        <f t="shared" si="98"/>
        <v>0</v>
      </c>
      <c r="AE304" s="11">
        <v>2</v>
      </c>
      <c r="AF304" s="9">
        <f>(AE304*D304)*1.16</f>
        <v>777.19999999999993</v>
      </c>
      <c r="AG304" s="11"/>
      <c r="AH304" s="9">
        <f t="shared" si="104"/>
        <v>0</v>
      </c>
      <c r="AI304" s="11"/>
      <c r="AJ304" s="9">
        <f t="shared" si="100"/>
        <v>0</v>
      </c>
      <c r="AK304" s="11"/>
      <c r="AL304" s="9">
        <f t="shared" si="101"/>
        <v>0</v>
      </c>
      <c r="AM304" s="10"/>
      <c r="AN304" s="12">
        <f t="shared" si="102"/>
        <v>0</v>
      </c>
      <c r="AO304" s="13">
        <f t="shared" si="103"/>
        <v>777.19999999999993</v>
      </c>
    </row>
    <row r="305" spans="1:41" hidden="1" x14ac:dyDescent="0.25">
      <c r="A305" s="14" t="s">
        <v>271</v>
      </c>
      <c r="B305" s="15" t="s">
        <v>431</v>
      </c>
      <c r="C305" s="44" t="s">
        <v>15</v>
      </c>
      <c r="D305" s="56">
        <v>155</v>
      </c>
      <c r="E305" s="70">
        <v>0</v>
      </c>
      <c r="F305" s="9">
        <f t="shared" si="86"/>
        <v>0</v>
      </c>
      <c r="G305" s="69">
        <v>0</v>
      </c>
      <c r="H305" s="9">
        <f t="shared" si="87"/>
        <v>0</v>
      </c>
      <c r="I305" s="10"/>
      <c r="J305" s="9">
        <f t="shared" si="88"/>
        <v>0</v>
      </c>
      <c r="K305" s="11"/>
      <c r="L305" s="9">
        <f t="shared" si="89"/>
        <v>0</v>
      </c>
      <c r="M305" s="10"/>
      <c r="N305" s="9">
        <f t="shared" si="90"/>
        <v>0</v>
      </c>
      <c r="O305" s="10"/>
      <c r="P305" s="9">
        <f t="shared" si="91"/>
        <v>0</v>
      </c>
      <c r="Q305" s="10"/>
      <c r="R305" s="9">
        <f t="shared" si="92"/>
        <v>0</v>
      </c>
      <c r="S305" s="10"/>
      <c r="T305" s="9">
        <f t="shared" si="93"/>
        <v>0</v>
      </c>
      <c r="U305" s="11"/>
      <c r="V305" s="9">
        <f t="shared" si="94"/>
        <v>0</v>
      </c>
      <c r="W305" s="11"/>
      <c r="X305" s="9">
        <f t="shared" si="95"/>
        <v>0</v>
      </c>
      <c r="Y305" s="10"/>
      <c r="Z305" s="9">
        <f t="shared" si="96"/>
        <v>0</v>
      </c>
      <c r="AA305" s="11"/>
      <c r="AB305" s="9">
        <f t="shared" si="97"/>
        <v>0</v>
      </c>
      <c r="AC305" s="11"/>
      <c r="AD305" s="9">
        <f t="shared" si="98"/>
        <v>0</v>
      </c>
      <c r="AE305" s="11"/>
      <c r="AF305" s="9">
        <f t="shared" si="99"/>
        <v>0</v>
      </c>
      <c r="AG305" s="11"/>
      <c r="AH305" s="9">
        <f t="shared" si="104"/>
        <v>0</v>
      </c>
      <c r="AI305" s="11"/>
      <c r="AJ305" s="9">
        <f t="shared" si="100"/>
        <v>0</v>
      </c>
      <c r="AK305" s="11"/>
      <c r="AL305" s="9">
        <f t="shared" si="101"/>
        <v>0</v>
      </c>
      <c r="AM305" s="10"/>
      <c r="AN305" s="12">
        <f t="shared" si="102"/>
        <v>0</v>
      </c>
      <c r="AO305" s="13">
        <f t="shared" si="103"/>
        <v>0</v>
      </c>
    </row>
    <row r="306" spans="1:41" x14ac:dyDescent="0.25">
      <c r="A306" s="14" t="s">
        <v>271</v>
      </c>
      <c r="B306" s="15" t="s">
        <v>432</v>
      </c>
      <c r="C306" s="48" t="s">
        <v>15</v>
      </c>
      <c r="D306" s="60">
        <v>120</v>
      </c>
      <c r="E306" s="70">
        <v>0</v>
      </c>
      <c r="F306" s="9">
        <f t="shared" si="86"/>
        <v>0</v>
      </c>
      <c r="G306" s="69">
        <v>0</v>
      </c>
      <c r="H306" s="9">
        <f t="shared" si="87"/>
        <v>0</v>
      </c>
      <c r="I306" s="10"/>
      <c r="J306" s="9">
        <f t="shared" si="88"/>
        <v>0</v>
      </c>
      <c r="K306" s="11"/>
      <c r="L306" s="9">
        <f t="shared" si="89"/>
        <v>0</v>
      </c>
      <c r="M306" s="10"/>
      <c r="N306" s="9">
        <f t="shared" si="90"/>
        <v>0</v>
      </c>
      <c r="O306" s="10"/>
      <c r="P306" s="9">
        <f t="shared" si="91"/>
        <v>0</v>
      </c>
      <c r="Q306" s="10"/>
      <c r="R306" s="9">
        <f t="shared" si="92"/>
        <v>0</v>
      </c>
      <c r="S306" s="10"/>
      <c r="T306" s="9">
        <f t="shared" si="93"/>
        <v>0</v>
      </c>
      <c r="U306" s="11"/>
      <c r="V306" s="9">
        <f t="shared" si="94"/>
        <v>0</v>
      </c>
      <c r="W306" s="11"/>
      <c r="X306" s="9">
        <f t="shared" si="95"/>
        <v>0</v>
      </c>
      <c r="Y306" s="10"/>
      <c r="Z306" s="9">
        <f t="shared" si="96"/>
        <v>0</v>
      </c>
      <c r="AA306" s="11"/>
      <c r="AB306" s="9">
        <f t="shared" si="97"/>
        <v>0</v>
      </c>
      <c r="AC306" s="11"/>
      <c r="AD306" s="9">
        <f t="shared" si="98"/>
        <v>0</v>
      </c>
      <c r="AE306" s="11"/>
      <c r="AF306" s="9">
        <f t="shared" si="99"/>
        <v>0</v>
      </c>
      <c r="AG306" s="11"/>
      <c r="AH306" s="9">
        <f t="shared" si="104"/>
        <v>0</v>
      </c>
      <c r="AI306" s="106">
        <v>3</v>
      </c>
      <c r="AJ306" s="9">
        <f t="shared" si="100"/>
        <v>417.59999999999997</v>
      </c>
      <c r="AK306" s="11"/>
      <c r="AL306" s="9">
        <f t="shared" si="101"/>
        <v>0</v>
      </c>
      <c r="AM306" s="10"/>
      <c r="AN306" s="12">
        <f t="shared" si="102"/>
        <v>0</v>
      </c>
      <c r="AO306" s="13">
        <f t="shared" si="103"/>
        <v>417.59999999999997</v>
      </c>
    </row>
    <row r="307" spans="1:41" ht="14.25" customHeight="1" x14ac:dyDescent="0.25">
      <c r="A307" s="14" t="s">
        <v>271</v>
      </c>
      <c r="B307" s="15" t="s">
        <v>491</v>
      </c>
      <c r="C307" s="48" t="s">
        <v>15</v>
      </c>
      <c r="D307" s="60">
        <v>120</v>
      </c>
      <c r="E307" s="70">
        <v>0</v>
      </c>
      <c r="F307" s="9">
        <f t="shared" si="86"/>
        <v>0</v>
      </c>
      <c r="G307" s="69">
        <v>0</v>
      </c>
      <c r="H307" s="9">
        <f t="shared" si="87"/>
        <v>0</v>
      </c>
      <c r="I307" s="10"/>
      <c r="J307" s="9">
        <f t="shared" si="88"/>
        <v>0</v>
      </c>
      <c r="K307" s="11"/>
      <c r="L307" s="9">
        <f t="shared" si="89"/>
        <v>0</v>
      </c>
      <c r="M307" s="10"/>
      <c r="N307" s="9">
        <f t="shared" si="90"/>
        <v>0</v>
      </c>
      <c r="O307" s="10"/>
      <c r="P307" s="9">
        <f t="shared" si="91"/>
        <v>0</v>
      </c>
      <c r="Q307" s="10"/>
      <c r="R307" s="9">
        <f t="shared" si="92"/>
        <v>0</v>
      </c>
      <c r="S307" s="10"/>
      <c r="T307" s="9">
        <f t="shared" si="93"/>
        <v>0</v>
      </c>
      <c r="U307" s="11"/>
      <c r="V307" s="9">
        <f t="shared" si="94"/>
        <v>0</v>
      </c>
      <c r="W307" s="11"/>
      <c r="X307" s="9">
        <f t="shared" si="95"/>
        <v>0</v>
      </c>
      <c r="Y307" s="10"/>
      <c r="Z307" s="9">
        <f t="shared" si="96"/>
        <v>0</v>
      </c>
      <c r="AA307" s="11"/>
      <c r="AB307" s="9">
        <f t="shared" si="97"/>
        <v>0</v>
      </c>
      <c r="AC307" s="11"/>
      <c r="AD307" s="9">
        <f t="shared" si="98"/>
        <v>0</v>
      </c>
      <c r="AE307" s="11"/>
      <c r="AF307" s="9">
        <f t="shared" si="99"/>
        <v>0</v>
      </c>
      <c r="AG307" s="11"/>
      <c r="AH307" s="9">
        <f t="shared" si="104"/>
        <v>0</v>
      </c>
      <c r="AI307" s="75">
        <v>5</v>
      </c>
      <c r="AJ307" s="9">
        <f t="shared" si="100"/>
        <v>696</v>
      </c>
      <c r="AK307" s="11"/>
      <c r="AL307" s="9">
        <f t="shared" si="101"/>
        <v>0</v>
      </c>
      <c r="AM307" s="10"/>
      <c r="AN307" s="12">
        <f t="shared" si="102"/>
        <v>0</v>
      </c>
      <c r="AO307" s="13">
        <f t="shared" si="103"/>
        <v>696</v>
      </c>
    </row>
    <row r="308" spans="1:41" hidden="1" x14ac:dyDescent="0.25">
      <c r="A308" s="14" t="s">
        <v>271</v>
      </c>
      <c r="B308" s="15" t="s">
        <v>284</v>
      </c>
      <c r="C308" s="48" t="s">
        <v>15</v>
      </c>
      <c r="D308" s="60">
        <v>120</v>
      </c>
      <c r="E308" s="70">
        <v>0</v>
      </c>
      <c r="F308" s="9">
        <f t="shared" si="86"/>
        <v>0</v>
      </c>
      <c r="G308" s="69">
        <v>0</v>
      </c>
      <c r="H308" s="9">
        <f t="shared" si="87"/>
        <v>0</v>
      </c>
      <c r="I308" s="10"/>
      <c r="J308" s="9">
        <f t="shared" si="88"/>
        <v>0</v>
      </c>
      <c r="K308" s="11"/>
      <c r="L308" s="9">
        <f t="shared" si="89"/>
        <v>0</v>
      </c>
      <c r="M308" s="10"/>
      <c r="N308" s="9">
        <f t="shared" si="90"/>
        <v>0</v>
      </c>
      <c r="O308" s="10"/>
      <c r="P308" s="9">
        <f t="shared" si="91"/>
        <v>0</v>
      </c>
      <c r="Q308" s="10"/>
      <c r="R308" s="9">
        <f t="shared" si="92"/>
        <v>0</v>
      </c>
      <c r="S308" s="10"/>
      <c r="T308" s="9">
        <f t="shared" si="93"/>
        <v>0</v>
      </c>
      <c r="U308" s="11"/>
      <c r="V308" s="9">
        <f t="shared" si="94"/>
        <v>0</v>
      </c>
      <c r="W308" s="11"/>
      <c r="X308" s="9">
        <f t="shared" si="95"/>
        <v>0</v>
      </c>
      <c r="Y308" s="10"/>
      <c r="Z308" s="9">
        <f t="shared" si="96"/>
        <v>0</v>
      </c>
      <c r="AA308" s="11"/>
      <c r="AB308" s="9">
        <f t="shared" si="97"/>
        <v>0</v>
      </c>
      <c r="AC308" s="11"/>
      <c r="AD308" s="9">
        <f t="shared" si="98"/>
        <v>0</v>
      </c>
      <c r="AE308" s="11"/>
      <c r="AF308" s="9">
        <f t="shared" si="99"/>
        <v>0</v>
      </c>
      <c r="AG308" s="11"/>
      <c r="AH308" s="9">
        <f t="shared" si="104"/>
        <v>0</v>
      </c>
      <c r="AI308" s="11"/>
      <c r="AJ308" s="9">
        <f t="shared" si="100"/>
        <v>0</v>
      </c>
      <c r="AK308" s="11"/>
      <c r="AL308" s="9">
        <f t="shared" si="101"/>
        <v>0</v>
      </c>
      <c r="AM308" s="10">
        <v>3</v>
      </c>
      <c r="AN308" s="12">
        <f t="shared" si="102"/>
        <v>417.59999999999997</v>
      </c>
      <c r="AO308" s="13">
        <f t="shared" si="103"/>
        <v>417.59999999999997</v>
      </c>
    </row>
    <row r="309" spans="1:41" x14ac:dyDescent="0.25">
      <c r="A309" s="14" t="s">
        <v>271</v>
      </c>
      <c r="B309" s="15" t="s">
        <v>285</v>
      </c>
      <c r="C309" s="48" t="s">
        <v>15</v>
      </c>
      <c r="D309" s="60">
        <v>120</v>
      </c>
      <c r="E309" s="70">
        <v>0</v>
      </c>
      <c r="F309" s="9">
        <f t="shared" si="86"/>
        <v>0</v>
      </c>
      <c r="G309" s="69">
        <v>0</v>
      </c>
      <c r="H309" s="9">
        <f t="shared" si="87"/>
        <v>0</v>
      </c>
      <c r="I309" s="10"/>
      <c r="J309" s="9">
        <f t="shared" si="88"/>
        <v>0</v>
      </c>
      <c r="K309" s="11"/>
      <c r="L309" s="9">
        <f t="shared" si="89"/>
        <v>0</v>
      </c>
      <c r="M309" s="10"/>
      <c r="N309" s="9">
        <f t="shared" si="90"/>
        <v>0</v>
      </c>
      <c r="O309" s="10"/>
      <c r="P309" s="9">
        <f t="shared" si="91"/>
        <v>0</v>
      </c>
      <c r="Q309" s="10"/>
      <c r="R309" s="9">
        <f t="shared" si="92"/>
        <v>0</v>
      </c>
      <c r="S309" s="10"/>
      <c r="T309" s="9">
        <f t="shared" si="93"/>
        <v>0</v>
      </c>
      <c r="U309" s="11"/>
      <c r="V309" s="9">
        <f t="shared" si="94"/>
        <v>0</v>
      </c>
      <c r="W309" s="11"/>
      <c r="X309" s="9">
        <f t="shared" si="95"/>
        <v>0</v>
      </c>
      <c r="Y309" s="10"/>
      <c r="Z309" s="9">
        <f t="shared" si="96"/>
        <v>0</v>
      </c>
      <c r="AA309" s="11">
        <v>5</v>
      </c>
      <c r="AB309" s="9">
        <f t="shared" si="97"/>
        <v>696</v>
      </c>
      <c r="AC309" s="11"/>
      <c r="AD309" s="9">
        <f t="shared" si="98"/>
        <v>0</v>
      </c>
      <c r="AE309" s="11"/>
      <c r="AF309" s="9">
        <f t="shared" si="99"/>
        <v>0</v>
      </c>
      <c r="AG309" s="11"/>
      <c r="AH309" s="9">
        <f t="shared" si="104"/>
        <v>0</v>
      </c>
      <c r="AI309" s="75">
        <f>2+3</f>
        <v>5</v>
      </c>
      <c r="AJ309" s="9">
        <f t="shared" si="100"/>
        <v>696</v>
      </c>
      <c r="AK309" s="11"/>
      <c r="AL309" s="9">
        <f t="shared" si="101"/>
        <v>0</v>
      </c>
      <c r="AM309" s="10"/>
      <c r="AN309" s="12">
        <f t="shared" si="102"/>
        <v>0</v>
      </c>
      <c r="AO309" s="13">
        <f t="shared" si="103"/>
        <v>1392</v>
      </c>
    </row>
    <row r="310" spans="1:41" hidden="1" x14ac:dyDescent="0.25">
      <c r="A310" s="14" t="s">
        <v>271</v>
      </c>
      <c r="B310" s="15" t="s">
        <v>286</v>
      </c>
      <c r="C310" s="48" t="s">
        <v>15</v>
      </c>
      <c r="D310" s="60">
        <v>120</v>
      </c>
      <c r="E310" s="70">
        <v>0</v>
      </c>
      <c r="F310" s="9">
        <f t="shared" si="86"/>
        <v>0</v>
      </c>
      <c r="G310" s="69">
        <v>0</v>
      </c>
      <c r="H310" s="9">
        <f t="shared" si="87"/>
        <v>0</v>
      </c>
      <c r="I310" s="10"/>
      <c r="J310" s="9">
        <f t="shared" si="88"/>
        <v>0</v>
      </c>
      <c r="K310" s="11"/>
      <c r="L310" s="9">
        <f t="shared" si="89"/>
        <v>0</v>
      </c>
      <c r="M310" s="10"/>
      <c r="N310" s="9">
        <f t="shared" si="90"/>
        <v>0</v>
      </c>
      <c r="O310" s="10"/>
      <c r="P310" s="9">
        <f t="shared" si="91"/>
        <v>0</v>
      </c>
      <c r="Q310" s="10"/>
      <c r="R310" s="9">
        <f t="shared" si="92"/>
        <v>0</v>
      </c>
      <c r="S310" s="10"/>
      <c r="T310" s="9">
        <f t="shared" si="93"/>
        <v>0</v>
      </c>
      <c r="U310" s="11"/>
      <c r="V310" s="9">
        <f t="shared" si="94"/>
        <v>0</v>
      </c>
      <c r="W310" s="11"/>
      <c r="X310" s="9">
        <f t="shared" si="95"/>
        <v>0</v>
      </c>
      <c r="Y310" s="10"/>
      <c r="Z310" s="9">
        <f t="shared" si="96"/>
        <v>0</v>
      </c>
      <c r="AA310" s="11"/>
      <c r="AB310" s="9">
        <f t="shared" si="97"/>
        <v>0</v>
      </c>
      <c r="AC310" s="11"/>
      <c r="AD310" s="9">
        <f t="shared" si="98"/>
        <v>0</v>
      </c>
      <c r="AE310" s="11"/>
      <c r="AF310" s="9">
        <f t="shared" si="99"/>
        <v>0</v>
      </c>
      <c r="AG310" s="101">
        <f>5+1</f>
        <v>6</v>
      </c>
      <c r="AH310" s="9">
        <f t="shared" si="104"/>
        <v>835.19999999999993</v>
      </c>
      <c r="AI310" s="11"/>
      <c r="AJ310" s="9">
        <f t="shared" si="100"/>
        <v>0</v>
      </c>
      <c r="AK310" s="11"/>
      <c r="AL310" s="9">
        <f t="shared" si="101"/>
        <v>0</v>
      </c>
      <c r="AM310" s="10"/>
      <c r="AN310" s="12">
        <f t="shared" si="102"/>
        <v>0</v>
      </c>
      <c r="AO310" s="13">
        <f t="shared" si="103"/>
        <v>835.19999999999993</v>
      </c>
    </row>
    <row r="311" spans="1:41" hidden="1" x14ac:dyDescent="0.25">
      <c r="A311" s="14" t="s">
        <v>271</v>
      </c>
      <c r="B311" s="15" t="s">
        <v>287</v>
      </c>
      <c r="C311" s="48" t="s">
        <v>15</v>
      </c>
      <c r="D311" s="60">
        <v>120</v>
      </c>
      <c r="E311" s="70">
        <v>0</v>
      </c>
      <c r="F311" s="9">
        <f t="shared" si="86"/>
        <v>0</v>
      </c>
      <c r="G311" s="69">
        <v>0</v>
      </c>
      <c r="H311" s="9">
        <f t="shared" si="87"/>
        <v>0</v>
      </c>
      <c r="I311" s="10"/>
      <c r="J311" s="9">
        <f t="shared" si="88"/>
        <v>0</v>
      </c>
      <c r="K311" s="11"/>
      <c r="L311" s="9">
        <f t="shared" si="89"/>
        <v>0</v>
      </c>
      <c r="M311" s="10"/>
      <c r="N311" s="9">
        <f t="shared" si="90"/>
        <v>0</v>
      </c>
      <c r="O311" s="10"/>
      <c r="P311" s="9">
        <f t="shared" si="91"/>
        <v>0</v>
      </c>
      <c r="Q311" s="10"/>
      <c r="R311" s="9">
        <f t="shared" si="92"/>
        <v>0</v>
      </c>
      <c r="S311" s="10"/>
      <c r="T311" s="9">
        <f t="shared" si="93"/>
        <v>0</v>
      </c>
      <c r="U311" s="11"/>
      <c r="V311" s="9">
        <f t="shared" si="94"/>
        <v>0</v>
      </c>
      <c r="W311" s="11"/>
      <c r="X311" s="9">
        <f t="shared" si="95"/>
        <v>0</v>
      </c>
      <c r="Y311" s="10"/>
      <c r="Z311" s="9">
        <f t="shared" si="96"/>
        <v>0</v>
      </c>
      <c r="AA311" s="11"/>
      <c r="AB311" s="9">
        <f t="shared" si="97"/>
        <v>0</v>
      </c>
      <c r="AC311" s="11"/>
      <c r="AD311" s="9">
        <f t="shared" si="98"/>
        <v>0</v>
      </c>
      <c r="AE311" s="11"/>
      <c r="AF311" s="9">
        <f t="shared" si="99"/>
        <v>0</v>
      </c>
      <c r="AG311" s="11"/>
      <c r="AH311" s="9">
        <f t="shared" si="104"/>
        <v>0</v>
      </c>
      <c r="AI311" s="11"/>
      <c r="AJ311" s="9">
        <f t="shared" si="100"/>
        <v>0</v>
      </c>
      <c r="AK311" s="11"/>
      <c r="AL311" s="9">
        <f t="shared" si="101"/>
        <v>0</v>
      </c>
      <c r="AM311" s="10"/>
      <c r="AN311" s="12">
        <f t="shared" si="102"/>
        <v>0</v>
      </c>
      <c r="AO311" s="13">
        <f t="shared" si="103"/>
        <v>0</v>
      </c>
    </row>
    <row r="312" spans="1:41" hidden="1" x14ac:dyDescent="0.25">
      <c r="A312" s="14" t="s">
        <v>288</v>
      </c>
      <c r="B312" s="15" t="s">
        <v>289</v>
      </c>
      <c r="C312" s="44" t="s">
        <v>15</v>
      </c>
      <c r="D312" s="56">
        <v>369</v>
      </c>
      <c r="E312" s="70">
        <v>0</v>
      </c>
      <c r="F312" s="9">
        <f t="shared" si="86"/>
        <v>0</v>
      </c>
      <c r="G312" s="69">
        <v>0</v>
      </c>
      <c r="H312" s="9">
        <f t="shared" si="87"/>
        <v>0</v>
      </c>
      <c r="I312" s="10"/>
      <c r="J312" s="9">
        <f t="shared" si="88"/>
        <v>0</v>
      </c>
      <c r="K312" s="11"/>
      <c r="L312" s="9">
        <f t="shared" si="89"/>
        <v>0</v>
      </c>
      <c r="M312" s="10"/>
      <c r="N312" s="9">
        <f t="shared" si="90"/>
        <v>0</v>
      </c>
      <c r="O312" s="10"/>
      <c r="P312" s="9">
        <f t="shared" si="91"/>
        <v>0</v>
      </c>
      <c r="Q312" s="10"/>
      <c r="R312" s="9">
        <f t="shared" si="92"/>
        <v>0</v>
      </c>
      <c r="S312" s="10"/>
      <c r="T312" s="9">
        <f t="shared" si="93"/>
        <v>0</v>
      </c>
      <c r="U312" s="11"/>
      <c r="V312" s="9">
        <f t="shared" si="94"/>
        <v>0</v>
      </c>
      <c r="W312" s="11"/>
      <c r="X312" s="9">
        <f t="shared" si="95"/>
        <v>0</v>
      </c>
      <c r="Y312" s="10"/>
      <c r="Z312" s="9">
        <f t="shared" si="96"/>
        <v>0</v>
      </c>
      <c r="AA312" s="11"/>
      <c r="AB312" s="9">
        <f t="shared" si="97"/>
        <v>0</v>
      </c>
      <c r="AC312" s="11"/>
      <c r="AD312" s="9">
        <f t="shared" si="98"/>
        <v>0</v>
      </c>
      <c r="AE312" s="11"/>
      <c r="AF312" s="9">
        <f t="shared" si="99"/>
        <v>0</v>
      </c>
      <c r="AG312" s="11"/>
      <c r="AH312" s="9">
        <f t="shared" si="104"/>
        <v>0</v>
      </c>
      <c r="AI312" s="11"/>
      <c r="AJ312" s="9">
        <f t="shared" si="100"/>
        <v>0</v>
      </c>
      <c r="AK312" s="11"/>
      <c r="AL312" s="9">
        <f t="shared" si="101"/>
        <v>0</v>
      </c>
      <c r="AM312" s="10"/>
      <c r="AN312" s="12">
        <f t="shared" si="102"/>
        <v>0</v>
      </c>
      <c r="AO312" s="13">
        <f t="shared" si="103"/>
        <v>0</v>
      </c>
    </row>
    <row r="313" spans="1:41" hidden="1" x14ac:dyDescent="0.25">
      <c r="A313" s="14" t="s">
        <v>288</v>
      </c>
      <c r="B313" s="15" t="s">
        <v>291</v>
      </c>
      <c r="C313" s="44" t="s">
        <v>15</v>
      </c>
      <c r="D313" s="56">
        <v>369</v>
      </c>
      <c r="E313" s="70">
        <v>0</v>
      </c>
      <c r="F313" s="9">
        <f t="shared" si="86"/>
        <v>0</v>
      </c>
      <c r="G313" s="69">
        <v>0</v>
      </c>
      <c r="H313" s="9">
        <f t="shared" si="87"/>
        <v>0</v>
      </c>
      <c r="I313" s="10"/>
      <c r="J313" s="9">
        <f t="shared" si="88"/>
        <v>0</v>
      </c>
      <c r="K313" s="11"/>
      <c r="L313" s="9">
        <f t="shared" si="89"/>
        <v>0</v>
      </c>
      <c r="M313" s="10"/>
      <c r="N313" s="9">
        <f t="shared" si="90"/>
        <v>0</v>
      </c>
      <c r="O313" s="10"/>
      <c r="P313" s="9">
        <f t="shared" si="91"/>
        <v>0</v>
      </c>
      <c r="Q313" s="10"/>
      <c r="R313" s="9">
        <f t="shared" si="92"/>
        <v>0</v>
      </c>
      <c r="S313" s="10"/>
      <c r="T313" s="9">
        <f t="shared" si="93"/>
        <v>0</v>
      </c>
      <c r="U313" s="11"/>
      <c r="V313" s="9">
        <f t="shared" si="94"/>
        <v>0</v>
      </c>
      <c r="W313" s="11"/>
      <c r="X313" s="9">
        <f t="shared" si="95"/>
        <v>0</v>
      </c>
      <c r="Y313" s="10"/>
      <c r="Z313" s="9">
        <f t="shared" si="96"/>
        <v>0</v>
      </c>
      <c r="AA313" s="11"/>
      <c r="AB313" s="9">
        <f t="shared" si="97"/>
        <v>0</v>
      </c>
      <c r="AC313" s="11"/>
      <c r="AD313" s="9">
        <f t="shared" si="98"/>
        <v>0</v>
      </c>
      <c r="AE313" s="11"/>
      <c r="AF313" s="9">
        <f t="shared" si="99"/>
        <v>0</v>
      </c>
      <c r="AG313" s="11"/>
      <c r="AH313" s="9">
        <f t="shared" si="104"/>
        <v>0</v>
      </c>
      <c r="AI313" s="11"/>
      <c r="AJ313" s="9">
        <f t="shared" si="100"/>
        <v>0</v>
      </c>
      <c r="AK313" s="11"/>
      <c r="AL313" s="9">
        <f t="shared" si="101"/>
        <v>0</v>
      </c>
      <c r="AM313" s="10"/>
      <c r="AN313" s="12">
        <f t="shared" si="102"/>
        <v>0</v>
      </c>
      <c r="AO313" s="13">
        <f t="shared" si="103"/>
        <v>0</v>
      </c>
    </row>
    <row r="314" spans="1:41" hidden="1" x14ac:dyDescent="0.25">
      <c r="A314" s="14" t="s">
        <v>288</v>
      </c>
      <c r="B314" s="15" t="s">
        <v>290</v>
      </c>
      <c r="C314" s="44" t="s">
        <v>15</v>
      </c>
      <c r="D314" s="56">
        <v>369</v>
      </c>
      <c r="E314" s="70">
        <v>0</v>
      </c>
      <c r="F314" s="9">
        <f t="shared" si="86"/>
        <v>0</v>
      </c>
      <c r="G314" s="69">
        <v>0</v>
      </c>
      <c r="H314" s="9">
        <f t="shared" si="87"/>
        <v>0</v>
      </c>
      <c r="I314" s="10"/>
      <c r="J314" s="9">
        <f t="shared" si="88"/>
        <v>0</v>
      </c>
      <c r="K314" s="11"/>
      <c r="L314" s="76">
        <f t="shared" si="89"/>
        <v>0</v>
      </c>
      <c r="M314" s="10"/>
      <c r="N314" s="9">
        <f t="shared" si="90"/>
        <v>0</v>
      </c>
      <c r="O314" s="10"/>
      <c r="P314" s="9">
        <f t="shared" si="91"/>
        <v>0</v>
      </c>
      <c r="Q314" s="10"/>
      <c r="R314" s="9">
        <f t="shared" si="92"/>
        <v>0</v>
      </c>
      <c r="S314" s="10"/>
      <c r="T314" s="9">
        <f t="shared" si="93"/>
        <v>0</v>
      </c>
      <c r="U314" s="11"/>
      <c r="V314" s="9">
        <f t="shared" si="94"/>
        <v>0</v>
      </c>
      <c r="W314" s="11"/>
      <c r="X314" s="9">
        <f t="shared" si="95"/>
        <v>0</v>
      </c>
      <c r="Y314" s="10"/>
      <c r="Z314" s="9">
        <f t="shared" si="96"/>
        <v>0</v>
      </c>
      <c r="AA314" s="11"/>
      <c r="AB314" s="74">
        <f t="shared" si="97"/>
        <v>0</v>
      </c>
      <c r="AC314" s="11"/>
      <c r="AD314" s="9">
        <f t="shared" si="98"/>
        <v>0</v>
      </c>
      <c r="AE314" s="11"/>
      <c r="AF314" s="9">
        <f t="shared" si="99"/>
        <v>0</v>
      </c>
      <c r="AG314" s="11"/>
      <c r="AH314" s="9">
        <f t="shared" si="104"/>
        <v>0</v>
      </c>
      <c r="AI314" s="11"/>
      <c r="AJ314" s="9">
        <f t="shared" si="100"/>
        <v>0</v>
      </c>
      <c r="AK314" s="11"/>
      <c r="AL314" s="9">
        <f t="shared" si="101"/>
        <v>0</v>
      </c>
      <c r="AM314" s="10"/>
      <c r="AN314" s="12">
        <f t="shared" si="102"/>
        <v>0</v>
      </c>
      <c r="AO314" s="13">
        <f t="shared" si="103"/>
        <v>0</v>
      </c>
    </row>
    <row r="315" spans="1:41" hidden="1" x14ac:dyDescent="0.25">
      <c r="A315" s="14" t="s">
        <v>288</v>
      </c>
      <c r="B315" s="15" t="s">
        <v>292</v>
      </c>
      <c r="C315" s="44" t="s">
        <v>15</v>
      </c>
      <c r="D315" s="56">
        <v>369</v>
      </c>
      <c r="E315" s="70">
        <v>0</v>
      </c>
      <c r="F315" s="9">
        <f t="shared" si="86"/>
        <v>0</v>
      </c>
      <c r="G315" s="69">
        <v>0</v>
      </c>
      <c r="H315" s="9">
        <f t="shared" si="87"/>
        <v>0</v>
      </c>
      <c r="I315" s="10"/>
      <c r="J315" s="9">
        <f t="shared" si="88"/>
        <v>0</v>
      </c>
      <c r="K315" s="11"/>
      <c r="L315" s="9">
        <f t="shared" si="89"/>
        <v>0</v>
      </c>
      <c r="M315" s="10"/>
      <c r="N315" s="9">
        <f t="shared" si="90"/>
        <v>0</v>
      </c>
      <c r="O315" s="10"/>
      <c r="P315" s="9">
        <f t="shared" si="91"/>
        <v>0</v>
      </c>
      <c r="Q315" s="10"/>
      <c r="R315" s="9">
        <f t="shared" si="92"/>
        <v>0</v>
      </c>
      <c r="S315" s="10"/>
      <c r="T315" s="9">
        <f t="shared" si="93"/>
        <v>0</v>
      </c>
      <c r="U315" s="11"/>
      <c r="V315" s="9">
        <f t="shared" si="94"/>
        <v>0</v>
      </c>
      <c r="W315" s="11"/>
      <c r="X315" s="9">
        <f t="shared" si="95"/>
        <v>0</v>
      </c>
      <c r="Y315" s="10"/>
      <c r="Z315" s="9">
        <f t="shared" si="96"/>
        <v>0</v>
      </c>
      <c r="AA315" s="11"/>
      <c r="AB315" s="9">
        <f t="shared" si="97"/>
        <v>0</v>
      </c>
      <c r="AC315" s="11"/>
      <c r="AD315" s="9">
        <f t="shared" si="98"/>
        <v>0</v>
      </c>
      <c r="AE315" s="11"/>
      <c r="AF315" s="9">
        <f t="shared" si="99"/>
        <v>0</v>
      </c>
      <c r="AG315" s="11"/>
      <c r="AH315" s="9">
        <f t="shared" si="104"/>
        <v>0</v>
      </c>
      <c r="AI315" s="11"/>
      <c r="AJ315" s="9">
        <f t="shared" si="100"/>
        <v>0</v>
      </c>
      <c r="AK315" s="11"/>
      <c r="AL315" s="9">
        <f t="shared" si="101"/>
        <v>0</v>
      </c>
      <c r="AM315" s="10"/>
      <c r="AN315" s="12">
        <f t="shared" si="102"/>
        <v>0</v>
      </c>
      <c r="AO315" s="13">
        <f t="shared" si="103"/>
        <v>0</v>
      </c>
    </row>
    <row r="316" spans="1:41" hidden="1" x14ac:dyDescent="0.25">
      <c r="A316" s="14" t="s">
        <v>288</v>
      </c>
      <c r="B316" s="15" t="s">
        <v>293</v>
      </c>
      <c r="C316" s="44" t="s">
        <v>15</v>
      </c>
      <c r="D316" s="56">
        <v>369</v>
      </c>
      <c r="E316" s="70">
        <v>0</v>
      </c>
      <c r="F316" s="9">
        <f t="shared" si="86"/>
        <v>0</v>
      </c>
      <c r="G316" s="69">
        <v>0</v>
      </c>
      <c r="H316" s="9">
        <f t="shared" si="87"/>
        <v>0</v>
      </c>
      <c r="I316" s="10"/>
      <c r="J316" s="9">
        <f t="shared" si="88"/>
        <v>0</v>
      </c>
      <c r="K316" s="11"/>
      <c r="L316" s="9">
        <f t="shared" si="89"/>
        <v>0</v>
      </c>
      <c r="M316" s="10"/>
      <c r="N316" s="9">
        <f t="shared" si="90"/>
        <v>0</v>
      </c>
      <c r="O316" s="10"/>
      <c r="P316" s="9">
        <f t="shared" si="91"/>
        <v>0</v>
      </c>
      <c r="Q316" s="10"/>
      <c r="R316" s="9">
        <f t="shared" si="92"/>
        <v>0</v>
      </c>
      <c r="S316" s="10"/>
      <c r="T316" s="9">
        <f t="shared" si="93"/>
        <v>0</v>
      </c>
      <c r="U316" s="11"/>
      <c r="V316" s="9">
        <f t="shared" si="94"/>
        <v>0</v>
      </c>
      <c r="W316" s="11"/>
      <c r="X316" s="9">
        <f t="shared" si="95"/>
        <v>0</v>
      </c>
      <c r="Y316" s="10"/>
      <c r="Z316" s="9">
        <f t="shared" si="96"/>
        <v>0</v>
      </c>
      <c r="AA316" s="11"/>
      <c r="AB316" s="9">
        <f t="shared" si="97"/>
        <v>0</v>
      </c>
      <c r="AC316" s="11"/>
      <c r="AD316" s="9">
        <f t="shared" si="98"/>
        <v>0</v>
      </c>
      <c r="AE316" s="11"/>
      <c r="AF316" s="9">
        <f t="shared" si="99"/>
        <v>0</v>
      </c>
      <c r="AG316" s="11"/>
      <c r="AH316" s="9">
        <f t="shared" si="104"/>
        <v>0</v>
      </c>
      <c r="AI316" s="11"/>
      <c r="AJ316" s="9">
        <f t="shared" si="100"/>
        <v>0</v>
      </c>
      <c r="AK316" s="11"/>
      <c r="AL316" s="9">
        <f t="shared" si="101"/>
        <v>0</v>
      </c>
      <c r="AM316" s="10"/>
      <c r="AN316" s="12">
        <f t="shared" si="102"/>
        <v>0</v>
      </c>
      <c r="AO316" s="13">
        <f t="shared" si="103"/>
        <v>0</v>
      </c>
    </row>
    <row r="317" spans="1:41" hidden="1" x14ac:dyDescent="0.25">
      <c r="A317" s="14" t="s">
        <v>288</v>
      </c>
      <c r="B317" s="15" t="s">
        <v>295</v>
      </c>
      <c r="C317" s="44" t="s">
        <v>15</v>
      </c>
      <c r="D317" s="56">
        <v>369</v>
      </c>
      <c r="E317" s="70">
        <v>0</v>
      </c>
      <c r="F317" s="9">
        <f t="shared" si="86"/>
        <v>0</v>
      </c>
      <c r="G317" s="69">
        <v>0</v>
      </c>
      <c r="H317" s="9">
        <f t="shared" si="87"/>
        <v>0</v>
      </c>
      <c r="I317" s="10"/>
      <c r="J317" s="9">
        <f t="shared" si="88"/>
        <v>0</v>
      </c>
      <c r="K317" s="11"/>
      <c r="L317" s="9">
        <f t="shared" si="89"/>
        <v>0</v>
      </c>
      <c r="M317" s="10"/>
      <c r="N317" s="9">
        <f t="shared" si="90"/>
        <v>0</v>
      </c>
      <c r="O317" s="10"/>
      <c r="P317" s="9">
        <f t="shared" si="91"/>
        <v>0</v>
      </c>
      <c r="Q317" s="10"/>
      <c r="R317" s="9">
        <f t="shared" si="92"/>
        <v>0</v>
      </c>
      <c r="S317" s="10"/>
      <c r="T317" s="9">
        <f t="shared" si="93"/>
        <v>0</v>
      </c>
      <c r="U317" s="11"/>
      <c r="V317" s="9">
        <f t="shared" si="94"/>
        <v>0</v>
      </c>
      <c r="W317" s="11"/>
      <c r="X317" s="9">
        <f t="shared" si="95"/>
        <v>0</v>
      </c>
      <c r="Y317" s="10"/>
      <c r="Z317" s="9">
        <f t="shared" si="96"/>
        <v>0</v>
      </c>
      <c r="AA317" s="11"/>
      <c r="AB317" s="9">
        <f t="shared" si="97"/>
        <v>0</v>
      </c>
      <c r="AC317" s="11"/>
      <c r="AD317" s="9">
        <f t="shared" si="98"/>
        <v>0</v>
      </c>
      <c r="AE317" s="11"/>
      <c r="AF317" s="9">
        <f t="shared" si="99"/>
        <v>0</v>
      </c>
      <c r="AG317" s="11"/>
      <c r="AH317" s="9">
        <f t="shared" si="104"/>
        <v>0</v>
      </c>
      <c r="AI317" s="11"/>
      <c r="AJ317" s="9">
        <f t="shared" si="100"/>
        <v>0</v>
      </c>
      <c r="AK317" s="11"/>
      <c r="AL317" s="9">
        <f t="shared" si="101"/>
        <v>0</v>
      </c>
      <c r="AM317" s="10"/>
      <c r="AN317" s="12">
        <f t="shared" si="102"/>
        <v>0</v>
      </c>
      <c r="AO317" s="13">
        <f t="shared" si="103"/>
        <v>0</v>
      </c>
    </row>
    <row r="318" spans="1:41" hidden="1" x14ac:dyDescent="0.25">
      <c r="A318" s="14" t="s">
        <v>288</v>
      </c>
      <c r="B318" s="15" t="s">
        <v>294</v>
      </c>
      <c r="C318" s="44" t="s">
        <v>15</v>
      </c>
      <c r="D318" s="56">
        <v>369</v>
      </c>
      <c r="E318" s="70">
        <v>0</v>
      </c>
      <c r="F318" s="9">
        <f t="shared" si="86"/>
        <v>0</v>
      </c>
      <c r="G318" s="69">
        <v>0</v>
      </c>
      <c r="H318" s="9">
        <f t="shared" si="87"/>
        <v>0</v>
      </c>
      <c r="I318" s="10"/>
      <c r="J318" s="9">
        <f t="shared" si="88"/>
        <v>0</v>
      </c>
      <c r="K318" s="11"/>
      <c r="L318" s="9">
        <f t="shared" si="89"/>
        <v>0</v>
      </c>
      <c r="M318" s="10"/>
      <c r="N318" s="9">
        <f t="shared" si="90"/>
        <v>0</v>
      </c>
      <c r="O318" s="10"/>
      <c r="P318" s="9">
        <f t="shared" si="91"/>
        <v>0</v>
      </c>
      <c r="Q318" s="10"/>
      <c r="R318" s="9">
        <f t="shared" si="92"/>
        <v>0</v>
      </c>
      <c r="S318" s="10"/>
      <c r="T318" s="9">
        <f t="shared" si="93"/>
        <v>0</v>
      </c>
      <c r="U318" s="11"/>
      <c r="V318" s="9">
        <f t="shared" si="94"/>
        <v>0</v>
      </c>
      <c r="W318" s="11"/>
      <c r="X318" s="9">
        <f t="shared" si="95"/>
        <v>0</v>
      </c>
      <c r="Y318" s="10"/>
      <c r="Z318" s="9">
        <f t="shared" si="96"/>
        <v>0</v>
      </c>
      <c r="AA318" s="11"/>
      <c r="AB318" s="9">
        <f t="shared" si="97"/>
        <v>0</v>
      </c>
      <c r="AC318" s="11"/>
      <c r="AD318" s="9">
        <f t="shared" si="98"/>
        <v>0</v>
      </c>
      <c r="AE318" s="11"/>
      <c r="AF318" s="9">
        <f t="shared" si="99"/>
        <v>0</v>
      </c>
      <c r="AG318" s="11"/>
      <c r="AH318" s="9">
        <f t="shared" si="104"/>
        <v>0</v>
      </c>
      <c r="AI318" s="11"/>
      <c r="AJ318" s="9">
        <f t="shared" si="100"/>
        <v>0</v>
      </c>
      <c r="AK318" s="11"/>
      <c r="AL318" s="9">
        <f t="shared" si="101"/>
        <v>0</v>
      </c>
      <c r="AM318" s="10"/>
      <c r="AN318" s="12">
        <f t="shared" si="102"/>
        <v>0</v>
      </c>
      <c r="AO318" s="13">
        <f t="shared" si="103"/>
        <v>0</v>
      </c>
    </row>
    <row r="319" spans="1:41" hidden="1" x14ac:dyDescent="0.25">
      <c r="A319" s="14" t="s">
        <v>288</v>
      </c>
      <c r="B319" s="15" t="s">
        <v>296</v>
      </c>
      <c r="C319" s="44" t="s">
        <v>15</v>
      </c>
      <c r="D319" s="56">
        <v>369</v>
      </c>
      <c r="E319" s="70">
        <v>0</v>
      </c>
      <c r="F319" s="9">
        <f t="shared" si="86"/>
        <v>0</v>
      </c>
      <c r="G319" s="69">
        <v>0</v>
      </c>
      <c r="H319" s="9">
        <f t="shared" si="87"/>
        <v>0</v>
      </c>
      <c r="I319" s="10"/>
      <c r="J319" s="9">
        <f t="shared" si="88"/>
        <v>0</v>
      </c>
      <c r="K319" s="11"/>
      <c r="L319" s="9">
        <f t="shared" si="89"/>
        <v>0</v>
      </c>
      <c r="M319" s="10"/>
      <c r="N319" s="9">
        <f t="shared" si="90"/>
        <v>0</v>
      </c>
      <c r="O319" s="10"/>
      <c r="P319" s="9">
        <f t="shared" si="91"/>
        <v>0</v>
      </c>
      <c r="Q319" s="10"/>
      <c r="R319" s="9">
        <f t="shared" si="92"/>
        <v>0</v>
      </c>
      <c r="S319" s="10"/>
      <c r="T319" s="9">
        <f t="shared" si="93"/>
        <v>0</v>
      </c>
      <c r="U319" s="11"/>
      <c r="V319" s="9">
        <f t="shared" si="94"/>
        <v>0</v>
      </c>
      <c r="W319" s="11"/>
      <c r="X319" s="9">
        <f t="shared" si="95"/>
        <v>0</v>
      </c>
      <c r="Y319" s="10"/>
      <c r="Z319" s="9">
        <f t="shared" si="96"/>
        <v>0</v>
      </c>
      <c r="AA319" s="11"/>
      <c r="AB319" s="9">
        <f t="shared" si="97"/>
        <v>0</v>
      </c>
      <c r="AC319" s="11"/>
      <c r="AD319" s="9">
        <f t="shared" si="98"/>
        <v>0</v>
      </c>
      <c r="AE319" s="11"/>
      <c r="AF319" s="9">
        <f t="shared" si="99"/>
        <v>0</v>
      </c>
      <c r="AG319" s="11"/>
      <c r="AH319" s="9">
        <f t="shared" si="104"/>
        <v>0</v>
      </c>
      <c r="AI319" s="11"/>
      <c r="AJ319" s="9">
        <f t="shared" si="100"/>
        <v>0</v>
      </c>
      <c r="AK319" s="11"/>
      <c r="AL319" s="9">
        <f t="shared" si="101"/>
        <v>0</v>
      </c>
      <c r="AM319" s="10"/>
      <c r="AN319" s="12">
        <f t="shared" si="102"/>
        <v>0</v>
      </c>
      <c r="AO319" s="13">
        <f t="shared" si="103"/>
        <v>0</v>
      </c>
    </row>
    <row r="320" spans="1:41" ht="14.25" hidden="1" customHeight="1" x14ac:dyDescent="0.25">
      <c r="A320" s="14" t="s">
        <v>288</v>
      </c>
      <c r="B320" s="15" t="s">
        <v>297</v>
      </c>
      <c r="C320" s="44" t="s">
        <v>15</v>
      </c>
      <c r="D320" s="56">
        <v>369</v>
      </c>
      <c r="E320" s="70">
        <v>0</v>
      </c>
      <c r="F320" s="9">
        <f t="shared" si="86"/>
        <v>0</v>
      </c>
      <c r="G320" s="69">
        <v>0</v>
      </c>
      <c r="H320" s="9">
        <f t="shared" si="87"/>
        <v>0</v>
      </c>
      <c r="I320" s="10"/>
      <c r="J320" s="9">
        <f t="shared" si="88"/>
        <v>0</v>
      </c>
      <c r="K320" s="11"/>
      <c r="L320" s="9">
        <f t="shared" si="89"/>
        <v>0</v>
      </c>
      <c r="M320" s="10"/>
      <c r="N320" s="9">
        <f t="shared" si="90"/>
        <v>0</v>
      </c>
      <c r="O320" s="10"/>
      <c r="P320" s="9">
        <f t="shared" si="91"/>
        <v>0</v>
      </c>
      <c r="Q320" s="10"/>
      <c r="R320" s="9">
        <f t="shared" si="92"/>
        <v>0</v>
      </c>
      <c r="S320" s="10"/>
      <c r="T320" s="9">
        <f t="shared" si="93"/>
        <v>0</v>
      </c>
      <c r="U320" s="11"/>
      <c r="V320" s="9">
        <f t="shared" si="94"/>
        <v>0</v>
      </c>
      <c r="W320" s="11"/>
      <c r="X320" s="9">
        <f t="shared" si="95"/>
        <v>0</v>
      </c>
      <c r="Y320" s="10"/>
      <c r="Z320" s="9">
        <f t="shared" si="96"/>
        <v>0</v>
      </c>
      <c r="AA320" s="11"/>
      <c r="AB320" s="9">
        <f t="shared" si="97"/>
        <v>0</v>
      </c>
      <c r="AC320" s="11"/>
      <c r="AD320" s="9">
        <f t="shared" si="98"/>
        <v>0</v>
      </c>
      <c r="AE320" s="11"/>
      <c r="AF320" s="9">
        <f t="shared" si="99"/>
        <v>0</v>
      </c>
      <c r="AG320" s="11"/>
      <c r="AH320" s="9">
        <f t="shared" si="104"/>
        <v>0</v>
      </c>
      <c r="AI320" s="11"/>
      <c r="AJ320" s="9">
        <f t="shared" si="100"/>
        <v>0</v>
      </c>
      <c r="AK320" s="11"/>
      <c r="AL320" s="9">
        <f t="shared" si="101"/>
        <v>0</v>
      </c>
      <c r="AM320" s="10"/>
      <c r="AN320" s="12">
        <f t="shared" si="102"/>
        <v>0</v>
      </c>
      <c r="AO320" s="13">
        <f t="shared" si="103"/>
        <v>0</v>
      </c>
    </row>
    <row r="321" spans="1:41" hidden="1" x14ac:dyDescent="0.25">
      <c r="A321" s="14" t="s">
        <v>288</v>
      </c>
      <c r="B321" s="15" t="s">
        <v>299</v>
      </c>
      <c r="C321" s="44" t="s">
        <v>15</v>
      </c>
      <c r="D321" s="56">
        <v>369</v>
      </c>
      <c r="E321" s="70">
        <v>0</v>
      </c>
      <c r="F321" s="9">
        <f t="shared" si="86"/>
        <v>0</v>
      </c>
      <c r="G321" s="69">
        <v>0</v>
      </c>
      <c r="H321" s="9">
        <f t="shared" si="87"/>
        <v>0</v>
      </c>
      <c r="I321" s="10"/>
      <c r="J321" s="9">
        <f t="shared" si="88"/>
        <v>0</v>
      </c>
      <c r="K321" s="11"/>
      <c r="L321" s="9">
        <f t="shared" si="89"/>
        <v>0</v>
      </c>
      <c r="M321" s="10"/>
      <c r="N321" s="9">
        <f t="shared" si="90"/>
        <v>0</v>
      </c>
      <c r="O321" s="10"/>
      <c r="P321" s="9">
        <f t="shared" si="91"/>
        <v>0</v>
      </c>
      <c r="Q321" s="10"/>
      <c r="R321" s="9">
        <f t="shared" si="92"/>
        <v>0</v>
      </c>
      <c r="S321" s="10"/>
      <c r="T321" s="9">
        <f t="shared" si="93"/>
        <v>0</v>
      </c>
      <c r="U321" s="11"/>
      <c r="V321" s="9">
        <f t="shared" si="94"/>
        <v>0</v>
      </c>
      <c r="W321" s="11"/>
      <c r="X321" s="9">
        <f t="shared" si="95"/>
        <v>0</v>
      </c>
      <c r="Y321" s="10"/>
      <c r="Z321" s="9">
        <f t="shared" si="96"/>
        <v>0</v>
      </c>
      <c r="AA321" s="11"/>
      <c r="AB321" s="9">
        <f t="shared" si="97"/>
        <v>0</v>
      </c>
      <c r="AC321" s="11"/>
      <c r="AD321" s="9">
        <f t="shared" si="98"/>
        <v>0</v>
      </c>
      <c r="AE321" s="11"/>
      <c r="AF321" s="9">
        <f t="shared" si="99"/>
        <v>0</v>
      </c>
      <c r="AG321" s="11"/>
      <c r="AH321" s="9">
        <f t="shared" si="104"/>
        <v>0</v>
      </c>
      <c r="AI321" s="11"/>
      <c r="AJ321" s="9">
        <f t="shared" si="100"/>
        <v>0</v>
      </c>
      <c r="AK321" s="11"/>
      <c r="AL321" s="9">
        <f t="shared" si="101"/>
        <v>0</v>
      </c>
      <c r="AM321" s="10"/>
      <c r="AN321" s="12">
        <f t="shared" si="102"/>
        <v>0</v>
      </c>
      <c r="AO321" s="13">
        <f t="shared" si="103"/>
        <v>0</v>
      </c>
    </row>
    <row r="322" spans="1:41" hidden="1" x14ac:dyDescent="0.25">
      <c r="A322" s="14" t="s">
        <v>288</v>
      </c>
      <c r="B322" s="15" t="s">
        <v>298</v>
      </c>
      <c r="C322" s="44" t="s">
        <v>15</v>
      </c>
      <c r="D322" s="56">
        <v>369</v>
      </c>
      <c r="E322" s="70">
        <v>0</v>
      </c>
      <c r="F322" s="9">
        <f t="shared" si="86"/>
        <v>0</v>
      </c>
      <c r="G322" s="69">
        <v>0</v>
      </c>
      <c r="H322" s="9">
        <f t="shared" si="87"/>
        <v>0</v>
      </c>
      <c r="I322" s="10"/>
      <c r="J322" s="9">
        <f t="shared" si="88"/>
        <v>0</v>
      </c>
      <c r="K322" s="11"/>
      <c r="L322" s="76">
        <f t="shared" si="89"/>
        <v>0</v>
      </c>
      <c r="M322" s="10"/>
      <c r="N322" s="9">
        <f t="shared" si="90"/>
        <v>0</v>
      </c>
      <c r="O322" s="10"/>
      <c r="P322" s="9">
        <f t="shared" si="91"/>
        <v>0</v>
      </c>
      <c r="Q322" s="10"/>
      <c r="R322" s="9">
        <f t="shared" si="92"/>
        <v>0</v>
      </c>
      <c r="S322" s="10"/>
      <c r="T322" s="9">
        <f t="shared" si="93"/>
        <v>0</v>
      </c>
      <c r="U322" s="11"/>
      <c r="V322" s="9">
        <f t="shared" si="94"/>
        <v>0</v>
      </c>
      <c r="W322" s="11"/>
      <c r="X322" s="9">
        <f t="shared" si="95"/>
        <v>0</v>
      </c>
      <c r="Y322" s="10"/>
      <c r="Z322" s="9">
        <f t="shared" si="96"/>
        <v>0</v>
      </c>
      <c r="AA322" s="11"/>
      <c r="AB322" s="74">
        <f t="shared" si="97"/>
        <v>0</v>
      </c>
      <c r="AC322" s="11"/>
      <c r="AD322" s="9">
        <f t="shared" si="98"/>
        <v>0</v>
      </c>
      <c r="AE322" s="11"/>
      <c r="AF322" s="9">
        <f t="shared" si="99"/>
        <v>0</v>
      </c>
      <c r="AG322" s="11"/>
      <c r="AH322" s="9">
        <f t="shared" si="104"/>
        <v>0</v>
      </c>
      <c r="AI322" s="11"/>
      <c r="AJ322" s="9">
        <f t="shared" si="100"/>
        <v>0</v>
      </c>
      <c r="AK322" s="11"/>
      <c r="AL322" s="9">
        <f t="shared" si="101"/>
        <v>0</v>
      </c>
      <c r="AM322" s="10"/>
      <c r="AN322" s="12">
        <f t="shared" si="102"/>
        <v>0</v>
      </c>
      <c r="AO322" s="13">
        <f t="shared" si="103"/>
        <v>0</v>
      </c>
    </row>
    <row r="323" spans="1:41" hidden="1" x14ac:dyDescent="0.25">
      <c r="A323" s="14" t="s">
        <v>288</v>
      </c>
      <c r="B323" s="15" t="s">
        <v>300</v>
      </c>
      <c r="C323" s="44" t="s">
        <v>15</v>
      </c>
      <c r="D323" s="56">
        <v>369</v>
      </c>
      <c r="E323" s="70">
        <v>0</v>
      </c>
      <c r="F323" s="9">
        <f t="shared" si="86"/>
        <v>0</v>
      </c>
      <c r="G323" s="69">
        <v>0</v>
      </c>
      <c r="H323" s="9">
        <f t="shared" si="87"/>
        <v>0</v>
      </c>
      <c r="I323" s="10"/>
      <c r="J323" s="9">
        <f t="shared" si="88"/>
        <v>0</v>
      </c>
      <c r="K323" s="11"/>
      <c r="L323" s="9">
        <f t="shared" si="89"/>
        <v>0</v>
      </c>
      <c r="M323" s="10"/>
      <c r="N323" s="9">
        <f t="shared" si="90"/>
        <v>0</v>
      </c>
      <c r="O323" s="10"/>
      <c r="P323" s="9">
        <f t="shared" si="91"/>
        <v>0</v>
      </c>
      <c r="Q323" s="10"/>
      <c r="R323" s="9">
        <f t="shared" si="92"/>
        <v>0</v>
      </c>
      <c r="S323" s="10"/>
      <c r="T323" s="9">
        <f t="shared" si="93"/>
        <v>0</v>
      </c>
      <c r="U323" s="11"/>
      <c r="V323" s="9">
        <f t="shared" si="94"/>
        <v>0</v>
      </c>
      <c r="W323" s="11"/>
      <c r="X323" s="9">
        <f t="shared" si="95"/>
        <v>0</v>
      </c>
      <c r="Y323" s="10"/>
      <c r="Z323" s="9">
        <f t="shared" si="96"/>
        <v>0</v>
      </c>
      <c r="AA323" s="11"/>
      <c r="AB323" s="9">
        <f t="shared" si="97"/>
        <v>0</v>
      </c>
      <c r="AC323" s="11"/>
      <c r="AD323" s="9">
        <f t="shared" si="98"/>
        <v>0</v>
      </c>
      <c r="AE323" s="11"/>
      <c r="AF323" s="9">
        <f t="shared" si="99"/>
        <v>0</v>
      </c>
      <c r="AG323" s="11"/>
      <c r="AH323" s="9">
        <f t="shared" si="104"/>
        <v>0</v>
      </c>
      <c r="AI323" s="11"/>
      <c r="AJ323" s="9">
        <f t="shared" si="100"/>
        <v>0</v>
      </c>
      <c r="AK323" s="11"/>
      <c r="AL323" s="9">
        <f t="shared" si="101"/>
        <v>0</v>
      </c>
      <c r="AM323" s="10"/>
      <c r="AN323" s="12">
        <f t="shared" si="102"/>
        <v>0</v>
      </c>
      <c r="AO323" s="13">
        <f t="shared" si="103"/>
        <v>0</v>
      </c>
    </row>
    <row r="324" spans="1:41" hidden="1" x14ac:dyDescent="0.25">
      <c r="A324" s="14" t="s">
        <v>288</v>
      </c>
      <c r="B324" s="15" t="s">
        <v>301</v>
      </c>
      <c r="C324" s="44" t="s">
        <v>15</v>
      </c>
      <c r="D324" s="56">
        <v>369</v>
      </c>
      <c r="E324" s="70">
        <v>0</v>
      </c>
      <c r="F324" s="9">
        <f t="shared" si="86"/>
        <v>0</v>
      </c>
      <c r="G324" s="69">
        <v>0</v>
      </c>
      <c r="H324" s="9">
        <f t="shared" si="87"/>
        <v>0</v>
      </c>
      <c r="I324" s="10"/>
      <c r="J324" s="9">
        <f t="shared" si="88"/>
        <v>0</v>
      </c>
      <c r="K324" s="11"/>
      <c r="L324" s="9">
        <f t="shared" si="89"/>
        <v>0</v>
      </c>
      <c r="M324" s="10"/>
      <c r="N324" s="9">
        <f t="shared" si="90"/>
        <v>0</v>
      </c>
      <c r="O324" s="10"/>
      <c r="P324" s="9">
        <f t="shared" si="91"/>
        <v>0</v>
      </c>
      <c r="Q324" s="10"/>
      <c r="R324" s="9">
        <f t="shared" si="92"/>
        <v>0</v>
      </c>
      <c r="S324" s="10"/>
      <c r="T324" s="9">
        <f t="shared" si="93"/>
        <v>0</v>
      </c>
      <c r="U324" s="11"/>
      <c r="V324" s="9">
        <f t="shared" si="94"/>
        <v>0</v>
      </c>
      <c r="W324" s="11"/>
      <c r="X324" s="9">
        <f t="shared" si="95"/>
        <v>0</v>
      </c>
      <c r="Y324" s="10"/>
      <c r="Z324" s="9">
        <f t="shared" si="96"/>
        <v>0</v>
      </c>
      <c r="AA324" s="11"/>
      <c r="AB324" s="9">
        <f t="shared" si="97"/>
        <v>0</v>
      </c>
      <c r="AC324" s="11"/>
      <c r="AD324" s="9">
        <f t="shared" si="98"/>
        <v>0</v>
      </c>
      <c r="AE324" s="11"/>
      <c r="AF324" s="9">
        <f t="shared" si="99"/>
        <v>0</v>
      </c>
      <c r="AG324" s="11"/>
      <c r="AH324" s="9">
        <f t="shared" si="104"/>
        <v>0</v>
      </c>
      <c r="AI324" s="11"/>
      <c r="AJ324" s="9">
        <f t="shared" si="100"/>
        <v>0</v>
      </c>
      <c r="AK324" s="11"/>
      <c r="AL324" s="9">
        <f t="shared" si="101"/>
        <v>0</v>
      </c>
      <c r="AM324" s="10"/>
      <c r="AN324" s="12">
        <f t="shared" si="102"/>
        <v>0</v>
      </c>
      <c r="AO324" s="13">
        <f t="shared" si="103"/>
        <v>0</v>
      </c>
    </row>
    <row r="325" spans="1:41" hidden="1" x14ac:dyDescent="0.25">
      <c r="A325" s="14" t="s">
        <v>288</v>
      </c>
      <c r="B325" s="15" t="s">
        <v>303</v>
      </c>
      <c r="C325" s="44" t="s">
        <v>15</v>
      </c>
      <c r="D325" s="56">
        <v>369</v>
      </c>
      <c r="E325" s="70">
        <v>0</v>
      </c>
      <c r="F325" s="9">
        <f t="shared" si="86"/>
        <v>0</v>
      </c>
      <c r="G325" s="69">
        <v>0</v>
      </c>
      <c r="H325" s="9">
        <f t="shared" si="87"/>
        <v>0</v>
      </c>
      <c r="I325" s="10"/>
      <c r="J325" s="9">
        <f t="shared" si="88"/>
        <v>0</v>
      </c>
      <c r="K325" s="11"/>
      <c r="L325" s="9">
        <f t="shared" si="89"/>
        <v>0</v>
      </c>
      <c r="M325" s="10"/>
      <c r="N325" s="9">
        <f t="shared" si="90"/>
        <v>0</v>
      </c>
      <c r="O325" s="10"/>
      <c r="P325" s="9">
        <f t="shared" si="91"/>
        <v>0</v>
      </c>
      <c r="Q325" s="10"/>
      <c r="R325" s="9">
        <f t="shared" si="92"/>
        <v>0</v>
      </c>
      <c r="S325" s="10"/>
      <c r="T325" s="9">
        <f t="shared" si="93"/>
        <v>0</v>
      </c>
      <c r="U325" s="11"/>
      <c r="V325" s="9">
        <f t="shared" si="94"/>
        <v>0</v>
      </c>
      <c r="W325" s="11"/>
      <c r="X325" s="9">
        <f t="shared" si="95"/>
        <v>0</v>
      </c>
      <c r="Y325" s="10"/>
      <c r="Z325" s="9">
        <f t="shared" si="96"/>
        <v>0</v>
      </c>
      <c r="AA325" s="11"/>
      <c r="AB325" s="9">
        <f t="shared" si="97"/>
        <v>0</v>
      </c>
      <c r="AC325" s="11"/>
      <c r="AD325" s="9">
        <f t="shared" si="98"/>
        <v>0</v>
      </c>
      <c r="AE325" s="11"/>
      <c r="AF325" s="9">
        <f t="shared" si="99"/>
        <v>0</v>
      </c>
      <c r="AG325" s="11"/>
      <c r="AH325" s="9">
        <f t="shared" si="104"/>
        <v>0</v>
      </c>
      <c r="AI325" s="11"/>
      <c r="AJ325" s="9">
        <f t="shared" si="100"/>
        <v>0</v>
      </c>
      <c r="AK325" s="11"/>
      <c r="AL325" s="9">
        <f t="shared" si="101"/>
        <v>0</v>
      </c>
      <c r="AM325" s="10"/>
      <c r="AN325" s="12">
        <f t="shared" si="102"/>
        <v>0</v>
      </c>
      <c r="AO325" s="13">
        <f t="shared" si="103"/>
        <v>0</v>
      </c>
    </row>
    <row r="326" spans="1:41" hidden="1" x14ac:dyDescent="0.25">
      <c r="A326" s="14" t="s">
        <v>288</v>
      </c>
      <c r="B326" s="15" t="s">
        <v>302</v>
      </c>
      <c r="C326" s="44" t="s">
        <v>15</v>
      </c>
      <c r="D326" s="56">
        <v>369</v>
      </c>
      <c r="E326" s="70">
        <v>0</v>
      </c>
      <c r="F326" s="9">
        <f t="shared" si="86"/>
        <v>0</v>
      </c>
      <c r="G326" s="69">
        <v>0</v>
      </c>
      <c r="H326" s="9">
        <f t="shared" si="87"/>
        <v>0</v>
      </c>
      <c r="I326" s="10"/>
      <c r="J326" s="9">
        <f t="shared" si="88"/>
        <v>0</v>
      </c>
      <c r="K326" s="11"/>
      <c r="L326" s="9">
        <f t="shared" si="89"/>
        <v>0</v>
      </c>
      <c r="M326" s="10"/>
      <c r="N326" s="9">
        <f t="shared" si="90"/>
        <v>0</v>
      </c>
      <c r="O326" s="10"/>
      <c r="P326" s="9">
        <f t="shared" si="91"/>
        <v>0</v>
      </c>
      <c r="Q326" s="10"/>
      <c r="R326" s="9">
        <f t="shared" si="92"/>
        <v>0</v>
      </c>
      <c r="S326" s="10"/>
      <c r="T326" s="9">
        <f t="shared" si="93"/>
        <v>0</v>
      </c>
      <c r="U326" s="11"/>
      <c r="V326" s="9">
        <f t="shared" si="94"/>
        <v>0</v>
      </c>
      <c r="W326" s="11"/>
      <c r="X326" s="9">
        <f t="shared" si="95"/>
        <v>0</v>
      </c>
      <c r="Y326" s="10"/>
      <c r="Z326" s="9">
        <f t="shared" si="96"/>
        <v>0</v>
      </c>
      <c r="AA326" s="11"/>
      <c r="AB326" s="9">
        <f t="shared" si="97"/>
        <v>0</v>
      </c>
      <c r="AC326" s="11"/>
      <c r="AD326" s="9">
        <f t="shared" si="98"/>
        <v>0</v>
      </c>
      <c r="AE326" s="11"/>
      <c r="AF326" s="9">
        <f t="shared" si="99"/>
        <v>0</v>
      </c>
      <c r="AG326" s="11"/>
      <c r="AH326" s="9">
        <f t="shared" si="104"/>
        <v>0</v>
      </c>
      <c r="AI326" s="11"/>
      <c r="AJ326" s="9">
        <f t="shared" si="100"/>
        <v>0</v>
      </c>
      <c r="AK326" s="11"/>
      <c r="AL326" s="9">
        <f t="shared" si="101"/>
        <v>0</v>
      </c>
      <c r="AM326" s="10"/>
      <c r="AN326" s="12">
        <f t="shared" si="102"/>
        <v>0</v>
      </c>
      <c r="AO326" s="13">
        <f t="shared" ref="AO326:AO390" si="105">F326+H326+J326+L326+N326+P326+R326+T326+V326+X326+Z326+AB326+AD326+AF326+AH326+AL326+AN326+AJ326</f>
        <v>0</v>
      </c>
    </row>
    <row r="327" spans="1:41" hidden="1" x14ac:dyDescent="0.25">
      <c r="A327" s="14" t="s">
        <v>288</v>
      </c>
      <c r="B327" s="15" t="s">
        <v>304</v>
      </c>
      <c r="C327" s="44" t="s">
        <v>15</v>
      </c>
      <c r="D327" s="56">
        <v>369</v>
      </c>
      <c r="E327" s="70">
        <v>0</v>
      </c>
      <c r="F327" s="9">
        <f t="shared" si="86"/>
        <v>0</v>
      </c>
      <c r="G327" s="69">
        <v>0</v>
      </c>
      <c r="H327" s="9">
        <f t="shared" si="87"/>
        <v>0</v>
      </c>
      <c r="I327" s="10"/>
      <c r="J327" s="9">
        <f t="shared" si="88"/>
        <v>0</v>
      </c>
      <c r="K327" s="11"/>
      <c r="L327" s="9">
        <f t="shared" si="89"/>
        <v>0</v>
      </c>
      <c r="M327" s="10"/>
      <c r="N327" s="9">
        <f t="shared" si="90"/>
        <v>0</v>
      </c>
      <c r="O327" s="10"/>
      <c r="P327" s="9">
        <f t="shared" si="91"/>
        <v>0</v>
      </c>
      <c r="Q327" s="10"/>
      <c r="R327" s="9">
        <f t="shared" si="92"/>
        <v>0</v>
      </c>
      <c r="S327" s="10"/>
      <c r="T327" s="9">
        <f t="shared" si="93"/>
        <v>0</v>
      </c>
      <c r="U327" s="11"/>
      <c r="V327" s="9">
        <f t="shared" si="94"/>
        <v>0</v>
      </c>
      <c r="W327" s="11"/>
      <c r="X327" s="9">
        <f t="shared" si="95"/>
        <v>0</v>
      </c>
      <c r="Y327" s="10"/>
      <c r="Z327" s="9">
        <f t="shared" si="96"/>
        <v>0</v>
      </c>
      <c r="AA327" s="11"/>
      <c r="AB327" s="9">
        <f t="shared" si="97"/>
        <v>0</v>
      </c>
      <c r="AC327" s="11"/>
      <c r="AD327" s="9">
        <f t="shared" si="98"/>
        <v>0</v>
      </c>
      <c r="AE327" s="11"/>
      <c r="AF327" s="9">
        <f t="shared" si="99"/>
        <v>0</v>
      </c>
      <c r="AG327" s="11"/>
      <c r="AH327" s="9">
        <f t="shared" si="104"/>
        <v>0</v>
      </c>
      <c r="AI327" s="11"/>
      <c r="AJ327" s="9">
        <f t="shared" si="100"/>
        <v>0</v>
      </c>
      <c r="AK327" s="11"/>
      <c r="AL327" s="9">
        <f t="shared" si="101"/>
        <v>0</v>
      </c>
      <c r="AM327" s="10"/>
      <c r="AN327" s="12">
        <f t="shared" si="102"/>
        <v>0</v>
      </c>
      <c r="AO327" s="13">
        <f t="shared" si="105"/>
        <v>0</v>
      </c>
    </row>
    <row r="328" spans="1:41" hidden="1" x14ac:dyDescent="0.25">
      <c r="A328" s="14" t="s">
        <v>288</v>
      </c>
      <c r="B328" s="15" t="s">
        <v>305</v>
      </c>
      <c r="C328" s="48" t="s">
        <v>15</v>
      </c>
      <c r="D328" s="60">
        <v>341</v>
      </c>
      <c r="E328" s="70">
        <v>0</v>
      </c>
      <c r="F328" s="9">
        <f t="shared" ref="F328:F392" si="106">D328*E328</f>
        <v>0</v>
      </c>
      <c r="G328" s="69">
        <v>0</v>
      </c>
      <c r="H328" s="9">
        <f t="shared" ref="H328:H392" si="107">(G328*D328)*1.16</f>
        <v>0</v>
      </c>
      <c r="I328" s="10"/>
      <c r="J328" s="9">
        <f t="shared" ref="J328:J361" si="108">(I328*D328)*1.16</f>
        <v>0</v>
      </c>
      <c r="K328" s="11"/>
      <c r="L328" s="9">
        <f t="shared" ref="L328:L392" si="109">(K328*D328)*1.16</f>
        <v>0</v>
      </c>
      <c r="M328" s="10"/>
      <c r="N328" s="9">
        <f t="shared" ref="N328:N361" si="110">(M328*D328)*1.16</f>
        <v>0</v>
      </c>
      <c r="O328" s="10"/>
      <c r="P328" s="9">
        <f t="shared" ref="P328:P361" si="111">(O328*D328)*1.16</f>
        <v>0</v>
      </c>
      <c r="Q328" s="10"/>
      <c r="R328" s="9">
        <f t="shared" ref="R328:R361" si="112">(Q328*D328)*1.16</f>
        <v>0</v>
      </c>
      <c r="S328" s="10"/>
      <c r="T328" s="9">
        <f t="shared" ref="T328:T361" si="113">(S328*D328)*1.16</f>
        <v>0</v>
      </c>
      <c r="U328" s="11"/>
      <c r="V328" s="9">
        <f t="shared" ref="V328:V361" si="114">(U328*D328)*1.16</f>
        <v>0</v>
      </c>
      <c r="W328" s="11"/>
      <c r="X328" s="9">
        <f t="shared" ref="X328:X361" si="115">(W328*D328)*1.16</f>
        <v>0</v>
      </c>
      <c r="Y328" s="10"/>
      <c r="Z328" s="9">
        <f t="shared" ref="Z328:Z361" si="116">(Y328*D328)*1.16</f>
        <v>0</v>
      </c>
      <c r="AA328" s="11"/>
      <c r="AB328" s="9">
        <f t="shared" ref="AB328:AB361" si="117">(AA328*D328)*1.16</f>
        <v>0</v>
      </c>
      <c r="AC328" s="11"/>
      <c r="AD328" s="9">
        <f t="shared" ref="AD328:AD361" si="118">(AC328*D328)*1.16</f>
        <v>0</v>
      </c>
      <c r="AE328" s="11"/>
      <c r="AF328" s="9">
        <f t="shared" ref="AF328:AF361" si="119">(AE328*D328)*1.16</f>
        <v>0</v>
      </c>
      <c r="AG328" s="11"/>
      <c r="AH328" s="9">
        <f t="shared" si="104"/>
        <v>0</v>
      </c>
      <c r="AI328" s="11"/>
      <c r="AJ328" s="9">
        <f t="shared" ref="AJ328:AJ392" si="120">(AI328*D328)*1.16</f>
        <v>0</v>
      </c>
      <c r="AK328" s="11"/>
      <c r="AL328" s="9">
        <f t="shared" ref="AL328:AL392" si="121">(AK328*D328)*1.16</f>
        <v>0</v>
      </c>
      <c r="AM328" s="10"/>
      <c r="AN328" s="12">
        <f t="shared" ref="AN328:AN361" si="122">(AM328*D328)*1.16</f>
        <v>0</v>
      </c>
      <c r="AO328" s="13">
        <f t="shared" si="105"/>
        <v>0</v>
      </c>
    </row>
    <row r="329" spans="1:41" hidden="1" x14ac:dyDescent="0.25">
      <c r="A329" s="14" t="s">
        <v>288</v>
      </c>
      <c r="B329" s="15" t="s">
        <v>307</v>
      </c>
      <c r="C329" s="48" t="s">
        <v>15</v>
      </c>
      <c r="D329" s="60">
        <v>341</v>
      </c>
      <c r="E329" s="70">
        <v>0</v>
      </c>
      <c r="F329" s="9">
        <f t="shared" si="106"/>
        <v>0</v>
      </c>
      <c r="G329" s="69">
        <v>0</v>
      </c>
      <c r="H329" s="9">
        <f t="shared" si="107"/>
        <v>0</v>
      </c>
      <c r="I329" s="10"/>
      <c r="J329" s="9">
        <f t="shared" si="108"/>
        <v>0</v>
      </c>
      <c r="K329" s="11"/>
      <c r="L329" s="9">
        <f t="shared" si="109"/>
        <v>0</v>
      </c>
      <c r="M329" s="10"/>
      <c r="N329" s="9">
        <f t="shared" si="110"/>
        <v>0</v>
      </c>
      <c r="O329" s="10"/>
      <c r="P329" s="9">
        <f t="shared" si="111"/>
        <v>0</v>
      </c>
      <c r="Q329" s="10"/>
      <c r="R329" s="9">
        <f t="shared" si="112"/>
        <v>0</v>
      </c>
      <c r="S329" s="10"/>
      <c r="T329" s="9">
        <f t="shared" si="113"/>
        <v>0</v>
      </c>
      <c r="U329" s="11"/>
      <c r="V329" s="9">
        <f t="shared" si="114"/>
        <v>0</v>
      </c>
      <c r="W329" s="11"/>
      <c r="X329" s="9">
        <f t="shared" si="115"/>
        <v>0</v>
      </c>
      <c r="Y329" s="10"/>
      <c r="Z329" s="9">
        <f t="shared" si="116"/>
        <v>0</v>
      </c>
      <c r="AA329" s="11"/>
      <c r="AB329" s="9">
        <f t="shared" si="117"/>
        <v>0</v>
      </c>
      <c r="AC329" s="71"/>
      <c r="AD329" s="9">
        <f t="shared" si="118"/>
        <v>0</v>
      </c>
      <c r="AE329" s="11"/>
      <c r="AF329" s="9">
        <f t="shared" si="119"/>
        <v>0</v>
      </c>
      <c r="AG329" s="11"/>
      <c r="AH329" s="9">
        <f t="shared" si="104"/>
        <v>0</v>
      </c>
      <c r="AI329" s="11"/>
      <c r="AJ329" s="9">
        <f t="shared" si="120"/>
        <v>0</v>
      </c>
      <c r="AK329" s="11"/>
      <c r="AL329" s="9">
        <f t="shared" si="121"/>
        <v>0</v>
      </c>
      <c r="AM329" s="10"/>
      <c r="AN329" s="12">
        <f t="shared" si="122"/>
        <v>0</v>
      </c>
      <c r="AO329" s="13">
        <f t="shared" si="105"/>
        <v>0</v>
      </c>
    </row>
    <row r="330" spans="1:41" hidden="1" x14ac:dyDescent="0.25">
      <c r="A330" s="14" t="s">
        <v>288</v>
      </c>
      <c r="B330" s="15" t="s">
        <v>306</v>
      </c>
      <c r="C330" s="48" t="s">
        <v>15</v>
      </c>
      <c r="D330" s="60">
        <v>341</v>
      </c>
      <c r="E330" s="70">
        <v>0</v>
      </c>
      <c r="F330" s="9">
        <f t="shared" si="106"/>
        <v>0</v>
      </c>
      <c r="G330" s="69">
        <v>0</v>
      </c>
      <c r="H330" s="9">
        <f t="shared" si="107"/>
        <v>0</v>
      </c>
      <c r="I330" s="10"/>
      <c r="J330" s="9">
        <f t="shared" si="108"/>
        <v>0</v>
      </c>
      <c r="K330" s="11"/>
      <c r="L330" s="9">
        <f t="shared" si="109"/>
        <v>0</v>
      </c>
      <c r="M330" s="10"/>
      <c r="N330" s="9">
        <f t="shared" si="110"/>
        <v>0</v>
      </c>
      <c r="O330" s="10"/>
      <c r="P330" s="9">
        <f t="shared" si="111"/>
        <v>0</v>
      </c>
      <c r="Q330" s="10"/>
      <c r="R330" s="9">
        <f t="shared" si="112"/>
        <v>0</v>
      </c>
      <c r="S330" s="10"/>
      <c r="T330" s="9">
        <f t="shared" si="113"/>
        <v>0</v>
      </c>
      <c r="U330" s="11"/>
      <c r="V330" s="9">
        <f t="shared" si="114"/>
        <v>0</v>
      </c>
      <c r="W330" s="11"/>
      <c r="X330" s="9">
        <f t="shared" si="115"/>
        <v>0</v>
      </c>
      <c r="Y330" s="10"/>
      <c r="Z330" s="9">
        <f t="shared" si="116"/>
        <v>0</v>
      </c>
      <c r="AA330" s="11"/>
      <c r="AB330" s="9">
        <f t="shared" si="117"/>
        <v>0</v>
      </c>
      <c r="AC330" s="11"/>
      <c r="AD330" s="9">
        <f t="shared" si="118"/>
        <v>0</v>
      </c>
      <c r="AE330" s="11"/>
      <c r="AF330" s="9">
        <f t="shared" si="119"/>
        <v>0</v>
      </c>
      <c r="AG330" s="11"/>
      <c r="AH330" s="9">
        <f t="shared" si="104"/>
        <v>0</v>
      </c>
      <c r="AI330" s="11"/>
      <c r="AJ330" s="9">
        <f t="shared" si="120"/>
        <v>0</v>
      </c>
      <c r="AK330" s="11"/>
      <c r="AL330" s="9">
        <f t="shared" si="121"/>
        <v>0</v>
      </c>
      <c r="AM330" s="10"/>
      <c r="AN330" s="12">
        <f t="shared" si="122"/>
        <v>0</v>
      </c>
      <c r="AO330" s="13">
        <f t="shared" si="105"/>
        <v>0</v>
      </c>
    </row>
    <row r="331" spans="1:41" hidden="1" x14ac:dyDescent="0.25">
      <c r="A331" s="14" t="s">
        <v>288</v>
      </c>
      <c r="B331" s="15" t="s">
        <v>394</v>
      </c>
      <c r="C331" s="48" t="s">
        <v>15</v>
      </c>
      <c r="D331" s="60">
        <v>341</v>
      </c>
      <c r="E331" s="70">
        <v>0</v>
      </c>
      <c r="F331" s="9">
        <f t="shared" si="106"/>
        <v>0</v>
      </c>
      <c r="G331" s="69">
        <v>0</v>
      </c>
      <c r="H331" s="9">
        <f t="shared" si="107"/>
        <v>0</v>
      </c>
      <c r="I331" s="10"/>
      <c r="J331" s="9">
        <f t="shared" si="108"/>
        <v>0</v>
      </c>
      <c r="K331" s="11"/>
      <c r="L331" s="9">
        <f t="shared" si="109"/>
        <v>0</v>
      </c>
      <c r="M331" s="10"/>
      <c r="N331" s="9">
        <f t="shared" si="110"/>
        <v>0</v>
      </c>
      <c r="O331" s="10"/>
      <c r="P331" s="9">
        <f t="shared" si="111"/>
        <v>0</v>
      </c>
      <c r="Q331" s="10"/>
      <c r="R331" s="9">
        <f t="shared" si="112"/>
        <v>0</v>
      </c>
      <c r="S331" s="10"/>
      <c r="T331" s="9">
        <f t="shared" si="113"/>
        <v>0</v>
      </c>
      <c r="U331" s="11"/>
      <c r="V331" s="9">
        <f t="shared" si="114"/>
        <v>0</v>
      </c>
      <c r="W331" s="11"/>
      <c r="X331" s="9">
        <f t="shared" si="115"/>
        <v>0</v>
      </c>
      <c r="Y331" s="10"/>
      <c r="Z331" s="9">
        <f t="shared" si="116"/>
        <v>0</v>
      </c>
      <c r="AA331" s="11"/>
      <c r="AB331" s="9">
        <f t="shared" si="117"/>
        <v>0</v>
      </c>
      <c r="AC331" s="11"/>
      <c r="AD331" s="9">
        <f t="shared" si="118"/>
        <v>0</v>
      </c>
      <c r="AE331" s="11"/>
      <c r="AF331" s="9">
        <f t="shared" si="119"/>
        <v>0</v>
      </c>
      <c r="AG331" s="11"/>
      <c r="AH331" s="9">
        <f t="shared" si="104"/>
        <v>0</v>
      </c>
      <c r="AI331" s="11"/>
      <c r="AJ331" s="9">
        <f t="shared" si="120"/>
        <v>0</v>
      </c>
      <c r="AK331" s="11"/>
      <c r="AL331" s="9">
        <f t="shared" si="121"/>
        <v>0</v>
      </c>
      <c r="AM331" s="10"/>
      <c r="AN331" s="12">
        <f t="shared" si="122"/>
        <v>0</v>
      </c>
      <c r="AO331" s="13">
        <f t="shared" si="105"/>
        <v>0</v>
      </c>
    </row>
    <row r="332" spans="1:41" hidden="1" x14ac:dyDescent="0.25">
      <c r="A332" s="14" t="s">
        <v>288</v>
      </c>
      <c r="B332" s="15" t="s">
        <v>308</v>
      </c>
      <c r="C332" s="48" t="s">
        <v>15</v>
      </c>
      <c r="D332" s="60">
        <v>341</v>
      </c>
      <c r="E332" s="70">
        <v>0</v>
      </c>
      <c r="F332" s="9">
        <f t="shared" si="106"/>
        <v>0</v>
      </c>
      <c r="G332" s="69">
        <v>0</v>
      </c>
      <c r="H332" s="9">
        <f t="shared" si="107"/>
        <v>0</v>
      </c>
      <c r="I332" s="10"/>
      <c r="J332" s="9">
        <f t="shared" si="108"/>
        <v>0</v>
      </c>
      <c r="K332" s="11"/>
      <c r="L332" s="9">
        <f t="shared" si="109"/>
        <v>0</v>
      </c>
      <c r="M332" s="10"/>
      <c r="N332" s="9">
        <f t="shared" si="110"/>
        <v>0</v>
      </c>
      <c r="O332" s="10"/>
      <c r="P332" s="9">
        <f t="shared" si="111"/>
        <v>0</v>
      </c>
      <c r="Q332" s="10"/>
      <c r="R332" s="9">
        <f t="shared" si="112"/>
        <v>0</v>
      </c>
      <c r="S332" s="10"/>
      <c r="T332" s="9">
        <f t="shared" si="113"/>
        <v>0</v>
      </c>
      <c r="U332" s="11"/>
      <c r="V332" s="9">
        <f t="shared" si="114"/>
        <v>0</v>
      </c>
      <c r="W332" s="11"/>
      <c r="X332" s="9">
        <f t="shared" si="115"/>
        <v>0</v>
      </c>
      <c r="Y332" s="10"/>
      <c r="Z332" s="9">
        <f t="shared" si="116"/>
        <v>0</v>
      </c>
      <c r="AA332" s="11"/>
      <c r="AB332" s="9">
        <f t="shared" si="117"/>
        <v>0</v>
      </c>
      <c r="AC332" s="11"/>
      <c r="AD332" s="9">
        <f t="shared" si="118"/>
        <v>0</v>
      </c>
      <c r="AE332" s="11"/>
      <c r="AF332" s="9">
        <f t="shared" si="119"/>
        <v>0</v>
      </c>
      <c r="AG332" s="11"/>
      <c r="AH332" s="9">
        <f t="shared" ref="AH332:AH396" si="123">(AG332*D332)*1.16</f>
        <v>0</v>
      </c>
      <c r="AI332" s="11"/>
      <c r="AJ332" s="9">
        <f t="shared" si="120"/>
        <v>0</v>
      </c>
      <c r="AK332" s="11"/>
      <c r="AL332" s="9">
        <f t="shared" si="121"/>
        <v>0</v>
      </c>
      <c r="AM332" s="10"/>
      <c r="AN332" s="12">
        <f t="shared" si="122"/>
        <v>0</v>
      </c>
      <c r="AO332" s="13">
        <f t="shared" si="105"/>
        <v>0</v>
      </c>
    </row>
    <row r="333" spans="1:41" hidden="1" x14ac:dyDescent="0.25">
      <c r="A333" s="14" t="s">
        <v>288</v>
      </c>
      <c r="B333" s="15" t="s">
        <v>310</v>
      </c>
      <c r="C333" s="48" t="s">
        <v>15</v>
      </c>
      <c r="D333" s="60">
        <v>341</v>
      </c>
      <c r="E333" s="70">
        <v>0</v>
      </c>
      <c r="F333" s="9">
        <f t="shared" si="106"/>
        <v>0</v>
      </c>
      <c r="G333" s="69">
        <v>0</v>
      </c>
      <c r="H333" s="9">
        <f t="shared" si="107"/>
        <v>0</v>
      </c>
      <c r="I333" s="10"/>
      <c r="J333" s="9">
        <f t="shared" si="108"/>
        <v>0</v>
      </c>
      <c r="K333" s="11"/>
      <c r="L333" s="9">
        <f t="shared" si="109"/>
        <v>0</v>
      </c>
      <c r="M333" s="10"/>
      <c r="N333" s="9">
        <f t="shared" si="110"/>
        <v>0</v>
      </c>
      <c r="O333" s="10"/>
      <c r="P333" s="9">
        <f t="shared" si="111"/>
        <v>0</v>
      </c>
      <c r="Q333" s="10"/>
      <c r="R333" s="9">
        <f t="shared" si="112"/>
        <v>0</v>
      </c>
      <c r="S333" s="10"/>
      <c r="T333" s="9">
        <f t="shared" si="113"/>
        <v>0</v>
      </c>
      <c r="U333" s="11"/>
      <c r="V333" s="9">
        <f t="shared" si="114"/>
        <v>0</v>
      </c>
      <c r="W333" s="11"/>
      <c r="X333" s="9">
        <f t="shared" si="115"/>
        <v>0</v>
      </c>
      <c r="Y333" s="10"/>
      <c r="Z333" s="9">
        <f t="shared" si="116"/>
        <v>0</v>
      </c>
      <c r="AA333" s="11"/>
      <c r="AB333" s="9">
        <f t="shared" si="117"/>
        <v>0</v>
      </c>
      <c r="AC333" s="11"/>
      <c r="AD333" s="9">
        <f t="shared" si="118"/>
        <v>0</v>
      </c>
      <c r="AE333" s="11"/>
      <c r="AF333" s="9">
        <f t="shared" si="119"/>
        <v>0</v>
      </c>
      <c r="AG333" s="11"/>
      <c r="AH333" s="9">
        <f t="shared" si="123"/>
        <v>0</v>
      </c>
      <c r="AI333" s="11"/>
      <c r="AJ333" s="9">
        <f t="shared" si="120"/>
        <v>0</v>
      </c>
      <c r="AK333" s="11"/>
      <c r="AL333" s="9">
        <f t="shared" si="121"/>
        <v>0</v>
      </c>
      <c r="AM333" s="10">
        <v>1</v>
      </c>
      <c r="AN333" s="12">
        <f t="shared" si="122"/>
        <v>395.55999999999995</v>
      </c>
      <c r="AO333" s="13">
        <f t="shared" si="105"/>
        <v>395.55999999999995</v>
      </c>
    </row>
    <row r="334" spans="1:41" hidden="1" x14ac:dyDescent="0.25">
      <c r="A334" s="14" t="s">
        <v>288</v>
      </c>
      <c r="B334" s="15" t="s">
        <v>309</v>
      </c>
      <c r="C334" s="48" t="s">
        <v>15</v>
      </c>
      <c r="D334" s="60">
        <v>341</v>
      </c>
      <c r="E334" s="70">
        <v>0</v>
      </c>
      <c r="F334" s="9">
        <f t="shared" si="106"/>
        <v>0</v>
      </c>
      <c r="G334" s="69">
        <v>0</v>
      </c>
      <c r="H334" s="9">
        <f t="shared" si="107"/>
        <v>0</v>
      </c>
      <c r="I334" s="10"/>
      <c r="J334" s="9">
        <f t="shared" si="108"/>
        <v>0</v>
      </c>
      <c r="K334" s="11"/>
      <c r="L334" s="9">
        <f t="shared" si="109"/>
        <v>0</v>
      </c>
      <c r="M334" s="10"/>
      <c r="N334" s="9">
        <f t="shared" si="110"/>
        <v>0</v>
      </c>
      <c r="O334" s="10"/>
      <c r="P334" s="9">
        <f t="shared" si="111"/>
        <v>0</v>
      </c>
      <c r="Q334" s="10"/>
      <c r="R334" s="9">
        <f t="shared" si="112"/>
        <v>0</v>
      </c>
      <c r="S334" s="10"/>
      <c r="T334" s="9">
        <f t="shared" si="113"/>
        <v>0</v>
      </c>
      <c r="U334" s="11"/>
      <c r="V334" s="9">
        <f t="shared" si="114"/>
        <v>0</v>
      </c>
      <c r="W334" s="11"/>
      <c r="X334" s="9">
        <f t="shared" si="115"/>
        <v>0</v>
      </c>
      <c r="Y334" s="10"/>
      <c r="Z334" s="9">
        <f t="shared" si="116"/>
        <v>0</v>
      </c>
      <c r="AA334" s="11"/>
      <c r="AB334" s="9">
        <f t="shared" si="117"/>
        <v>0</v>
      </c>
      <c r="AC334" s="11"/>
      <c r="AD334" s="9">
        <f t="shared" si="118"/>
        <v>0</v>
      </c>
      <c r="AE334" s="11"/>
      <c r="AF334" s="9">
        <f t="shared" si="119"/>
        <v>0</v>
      </c>
      <c r="AG334" s="11"/>
      <c r="AH334" s="9">
        <f t="shared" si="123"/>
        <v>0</v>
      </c>
      <c r="AI334" s="11"/>
      <c r="AJ334" s="9">
        <f t="shared" si="120"/>
        <v>0</v>
      </c>
      <c r="AK334" s="11"/>
      <c r="AL334" s="9">
        <f t="shared" si="121"/>
        <v>0</v>
      </c>
      <c r="AM334" s="10"/>
      <c r="AN334" s="12">
        <f t="shared" si="122"/>
        <v>0</v>
      </c>
      <c r="AO334" s="13">
        <f t="shared" si="105"/>
        <v>0</v>
      </c>
    </row>
    <row r="335" spans="1:41" hidden="1" x14ac:dyDescent="0.25">
      <c r="A335" s="14" t="s">
        <v>288</v>
      </c>
      <c r="B335" s="15" t="s">
        <v>311</v>
      </c>
      <c r="C335" s="48" t="s">
        <v>15</v>
      </c>
      <c r="D335" s="60">
        <v>341</v>
      </c>
      <c r="E335" s="70">
        <v>0</v>
      </c>
      <c r="F335" s="9">
        <f t="shared" si="106"/>
        <v>0</v>
      </c>
      <c r="G335" s="69">
        <v>0</v>
      </c>
      <c r="H335" s="9">
        <f t="shared" si="107"/>
        <v>0</v>
      </c>
      <c r="I335" s="10"/>
      <c r="J335" s="9">
        <f t="shared" si="108"/>
        <v>0</v>
      </c>
      <c r="K335" s="11"/>
      <c r="L335" s="9">
        <f t="shared" si="109"/>
        <v>0</v>
      </c>
      <c r="M335" s="10"/>
      <c r="N335" s="9">
        <f t="shared" si="110"/>
        <v>0</v>
      </c>
      <c r="O335" s="10"/>
      <c r="P335" s="9">
        <f t="shared" si="111"/>
        <v>0</v>
      </c>
      <c r="Q335" s="10"/>
      <c r="R335" s="9">
        <f t="shared" si="112"/>
        <v>0</v>
      </c>
      <c r="S335" s="10"/>
      <c r="T335" s="9">
        <f t="shared" si="113"/>
        <v>0</v>
      </c>
      <c r="U335" s="11"/>
      <c r="V335" s="9">
        <f t="shared" si="114"/>
        <v>0</v>
      </c>
      <c r="W335" s="11"/>
      <c r="X335" s="9">
        <f t="shared" si="115"/>
        <v>0</v>
      </c>
      <c r="Y335" s="10"/>
      <c r="Z335" s="9">
        <f t="shared" si="116"/>
        <v>0</v>
      </c>
      <c r="AA335" s="11"/>
      <c r="AB335" s="9">
        <f t="shared" si="117"/>
        <v>0</v>
      </c>
      <c r="AC335" s="11"/>
      <c r="AD335" s="9">
        <f t="shared" si="118"/>
        <v>0</v>
      </c>
      <c r="AE335" s="11"/>
      <c r="AF335" s="9">
        <f t="shared" si="119"/>
        <v>0</v>
      </c>
      <c r="AG335" s="11"/>
      <c r="AH335" s="9">
        <f t="shared" si="123"/>
        <v>0</v>
      </c>
      <c r="AI335" s="11"/>
      <c r="AJ335" s="9">
        <f t="shared" si="120"/>
        <v>0</v>
      </c>
      <c r="AK335" s="11"/>
      <c r="AL335" s="9">
        <f t="shared" si="121"/>
        <v>0</v>
      </c>
      <c r="AM335" s="10"/>
      <c r="AN335" s="12">
        <f t="shared" si="122"/>
        <v>0</v>
      </c>
      <c r="AO335" s="13">
        <f t="shared" si="105"/>
        <v>0</v>
      </c>
    </row>
    <row r="336" spans="1:41" hidden="1" x14ac:dyDescent="0.25">
      <c r="A336" s="14" t="s">
        <v>288</v>
      </c>
      <c r="B336" s="15" t="s">
        <v>312</v>
      </c>
      <c r="C336" s="48" t="s">
        <v>15</v>
      </c>
      <c r="D336" s="60">
        <v>341</v>
      </c>
      <c r="E336" s="70">
        <v>0</v>
      </c>
      <c r="F336" s="9">
        <f t="shared" si="106"/>
        <v>0</v>
      </c>
      <c r="G336" s="69">
        <v>0</v>
      </c>
      <c r="H336" s="9">
        <f t="shared" si="107"/>
        <v>0</v>
      </c>
      <c r="I336" s="10"/>
      <c r="J336" s="9">
        <f t="shared" si="108"/>
        <v>0</v>
      </c>
      <c r="K336" s="11"/>
      <c r="L336" s="9">
        <f t="shared" si="109"/>
        <v>0</v>
      </c>
      <c r="M336" s="10"/>
      <c r="N336" s="9">
        <f t="shared" si="110"/>
        <v>0</v>
      </c>
      <c r="O336" s="10"/>
      <c r="P336" s="9">
        <f t="shared" si="111"/>
        <v>0</v>
      </c>
      <c r="Q336" s="10"/>
      <c r="R336" s="9">
        <f t="shared" si="112"/>
        <v>0</v>
      </c>
      <c r="S336" s="10"/>
      <c r="T336" s="9">
        <f t="shared" si="113"/>
        <v>0</v>
      </c>
      <c r="U336" s="11"/>
      <c r="V336" s="9">
        <f t="shared" si="114"/>
        <v>0</v>
      </c>
      <c r="W336" s="11"/>
      <c r="X336" s="9">
        <f t="shared" si="115"/>
        <v>0</v>
      </c>
      <c r="Y336" s="10"/>
      <c r="Z336" s="9">
        <f t="shared" si="116"/>
        <v>0</v>
      </c>
      <c r="AA336" s="11">
        <v>1</v>
      </c>
      <c r="AB336" s="9">
        <f t="shared" si="117"/>
        <v>395.55999999999995</v>
      </c>
      <c r="AC336" s="11"/>
      <c r="AD336" s="9">
        <f t="shared" si="118"/>
        <v>0</v>
      </c>
      <c r="AE336" s="11"/>
      <c r="AF336" s="9">
        <f t="shared" si="119"/>
        <v>0</v>
      </c>
      <c r="AG336" s="11"/>
      <c r="AH336" s="9">
        <f t="shared" si="123"/>
        <v>0</v>
      </c>
      <c r="AI336" s="11"/>
      <c r="AJ336" s="9">
        <f t="shared" si="120"/>
        <v>0</v>
      </c>
      <c r="AK336" s="11"/>
      <c r="AL336" s="9">
        <f t="shared" si="121"/>
        <v>0</v>
      </c>
      <c r="AM336" s="10"/>
      <c r="AN336" s="12">
        <f t="shared" si="122"/>
        <v>0</v>
      </c>
      <c r="AO336" s="13">
        <f t="shared" si="105"/>
        <v>395.55999999999995</v>
      </c>
    </row>
    <row r="337" spans="1:41" hidden="1" x14ac:dyDescent="0.25">
      <c r="A337" s="14" t="s">
        <v>288</v>
      </c>
      <c r="B337" s="15" t="s">
        <v>314</v>
      </c>
      <c r="C337" s="48" t="s">
        <v>15</v>
      </c>
      <c r="D337" s="60">
        <v>341</v>
      </c>
      <c r="E337" s="70">
        <v>0</v>
      </c>
      <c r="F337" s="9">
        <f t="shared" si="106"/>
        <v>0</v>
      </c>
      <c r="G337" s="69">
        <v>0</v>
      </c>
      <c r="H337" s="9">
        <f t="shared" si="107"/>
        <v>0</v>
      </c>
      <c r="I337" s="10"/>
      <c r="J337" s="9">
        <f t="shared" si="108"/>
        <v>0</v>
      </c>
      <c r="K337" s="11"/>
      <c r="L337" s="9">
        <f t="shared" si="109"/>
        <v>0</v>
      </c>
      <c r="M337" s="10"/>
      <c r="N337" s="9">
        <f t="shared" si="110"/>
        <v>0</v>
      </c>
      <c r="O337" s="10"/>
      <c r="P337" s="9">
        <f t="shared" si="111"/>
        <v>0</v>
      </c>
      <c r="Q337" s="10"/>
      <c r="R337" s="9">
        <f t="shared" si="112"/>
        <v>0</v>
      </c>
      <c r="S337" s="10"/>
      <c r="T337" s="9">
        <f t="shared" si="113"/>
        <v>0</v>
      </c>
      <c r="U337" s="11"/>
      <c r="V337" s="9">
        <f t="shared" si="114"/>
        <v>0</v>
      </c>
      <c r="W337" s="11"/>
      <c r="X337" s="9">
        <f t="shared" si="115"/>
        <v>0</v>
      </c>
      <c r="Y337" s="10"/>
      <c r="Z337" s="9">
        <f t="shared" si="116"/>
        <v>0</v>
      </c>
      <c r="AA337" s="11">
        <v>1</v>
      </c>
      <c r="AB337" s="9">
        <f t="shared" si="117"/>
        <v>395.55999999999995</v>
      </c>
      <c r="AC337" s="11"/>
      <c r="AD337" s="9">
        <f t="shared" si="118"/>
        <v>0</v>
      </c>
      <c r="AE337" s="11"/>
      <c r="AF337" s="9">
        <f t="shared" si="119"/>
        <v>0</v>
      </c>
      <c r="AG337" s="11"/>
      <c r="AH337" s="9">
        <f t="shared" si="123"/>
        <v>0</v>
      </c>
      <c r="AI337" s="11"/>
      <c r="AJ337" s="9">
        <f t="shared" si="120"/>
        <v>0</v>
      </c>
      <c r="AK337" s="11"/>
      <c r="AL337" s="9">
        <f t="shared" si="121"/>
        <v>0</v>
      </c>
      <c r="AM337" s="10"/>
      <c r="AN337" s="12">
        <f t="shared" si="122"/>
        <v>0</v>
      </c>
      <c r="AO337" s="13">
        <f t="shared" si="105"/>
        <v>395.55999999999995</v>
      </c>
    </row>
    <row r="338" spans="1:41" hidden="1" x14ac:dyDescent="0.25">
      <c r="A338" s="14" t="s">
        <v>288</v>
      </c>
      <c r="B338" s="15" t="s">
        <v>313</v>
      </c>
      <c r="C338" s="48" t="s">
        <v>15</v>
      </c>
      <c r="D338" s="60">
        <v>341</v>
      </c>
      <c r="E338" s="70">
        <v>0</v>
      </c>
      <c r="F338" s="9">
        <f t="shared" si="106"/>
        <v>0</v>
      </c>
      <c r="G338" s="69">
        <v>0</v>
      </c>
      <c r="H338" s="9">
        <f t="shared" si="107"/>
        <v>0</v>
      </c>
      <c r="I338" s="10"/>
      <c r="J338" s="9">
        <f t="shared" si="108"/>
        <v>0</v>
      </c>
      <c r="K338" s="11"/>
      <c r="L338" s="9">
        <f t="shared" si="109"/>
        <v>0</v>
      </c>
      <c r="M338" s="10"/>
      <c r="N338" s="9">
        <f t="shared" si="110"/>
        <v>0</v>
      </c>
      <c r="O338" s="10"/>
      <c r="P338" s="9">
        <f t="shared" si="111"/>
        <v>0</v>
      </c>
      <c r="Q338" s="10"/>
      <c r="R338" s="9">
        <f t="shared" si="112"/>
        <v>0</v>
      </c>
      <c r="S338" s="10"/>
      <c r="T338" s="9">
        <f t="shared" si="113"/>
        <v>0</v>
      </c>
      <c r="U338" s="11"/>
      <c r="V338" s="9">
        <f t="shared" si="114"/>
        <v>0</v>
      </c>
      <c r="W338" s="11"/>
      <c r="X338" s="9">
        <f t="shared" si="115"/>
        <v>0</v>
      </c>
      <c r="Y338" s="10"/>
      <c r="Z338" s="9">
        <f t="shared" si="116"/>
        <v>0</v>
      </c>
      <c r="AA338" s="11"/>
      <c r="AB338" s="9">
        <f t="shared" si="117"/>
        <v>0</v>
      </c>
      <c r="AC338" s="11"/>
      <c r="AD338" s="9">
        <f t="shared" si="118"/>
        <v>0</v>
      </c>
      <c r="AE338" s="11"/>
      <c r="AF338" s="9">
        <f t="shared" si="119"/>
        <v>0</v>
      </c>
      <c r="AG338" s="11"/>
      <c r="AH338" s="9">
        <f t="shared" si="123"/>
        <v>0</v>
      </c>
      <c r="AI338" s="11"/>
      <c r="AJ338" s="9">
        <f t="shared" si="120"/>
        <v>0</v>
      </c>
      <c r="AK338" s="11"/>
      <c r="AL338" s="9">
        <f t="shared" si="121"/>
        <v>0</v>
      </c>
      <c r="AM338" s="10"/>
      <c r="AN338" s="12">
        <f t="shared" si="122"/>
        <v>0</v>
      </c>
      <c r="AO338" s="13">
        <f t="shared" si="105"/>
        <v>0</v>
      </c>
    </row>
    <row r="339" spans="1:41" hidden="1" x14ac:dyDescent="0.25">
      <c r="A339" s="14" t="s">
        <v>288</v>
      </c>
      <c r="B339" s="15" t="s">
        <v>315</v>
      </c>
      <c r="C339" s="48" t="s">
        <v>15</v>
      </c>
      <c r="D339" s="60">
        <v>341</v>
      </c>
      <c r="E339" s="70">
        <v>0</v>
      </c>
      <c r="F339" s="9">
        <f t="shared" si="106"/>
        <v>0</v>
      </c>
      <c r="G339" s="69">
        <v>0</v>
      </c>
      <c r="H339" s="9">
        <f t="shared" si="107"/>
        <v>0</v>
      </c>
      <c r="I339" s="10"/>
      <c r="J339" s="9">
        <f t="shared" si="108"/>
        <v>0</v>
      </c>
      <c r="K339" s="11"/>
      <c r="L339" s="9">
        <f t="shared" si="109"/>
        <v>0</v>
      </c>
      <c r="M339" s="10"/>
      <c r="N339" s="9">
        <f t="shared" si="110"/>
        <v>0</v>
      </c>
      <c r="O339" s="10"/>
      <c r="P339" s="9">
        <f t="shared" si="111"/>
        <v>0</v>
      </c>
      <c r="Q339" s="10"/>
      <c r="R339" s="9">
        <f t="shared" si="112"/>
        <v>0</v>
      </c>
      <c r="S339" s="10"/>
      <c r="T339" s="9">
        <f t="shared" si="113"/>
        <v>0</v>
      </c>
      <c r="U339" s="11"/>
      <c r="V339" s="9">
        <f t="shared" si="114"/>
        <v>0</v>
      </c>
      <c r="W339" s="11"/>
      <c r="X339" s="9">
        <f t="shared" si="115"/>
        <v>0</v>
      </c>
      <c r="Y339" s="10"/>
      <c r="Z339" s="9">
        <f t="shared" si="116"/>
        <v>0</v>
      </c>
      <c r="AA339" s="11"/>
      <c r="AB339" s="9">
        <f t="shared" si="117"/>
        <v>0</v>
      </c>
      <c r="AC339" s="11"/>
      <c r="AD339" s="9">
        <f t="shared" si="118"/>
        <v>0</v>
      </c>
      <c r="AE339" s="11"/>
      <c r="AF339" s="9">
        <f t="shared" si="119"/>
        <v>0</v>
      </c>
      <c r="AG339" s="11"/>
      <c r="AH339" s="9">
        <f t="shared" si="123"/>
        <v>0</v>
      </c>
      <c r="AI339" s="11"/>
      <c r="AJ339" s="9">
        <f t="shared" si="120"/>
        <v>0</v>
      </c>
      <c r="AK339" s="11"/>
      <c r="AL339" s="9">
        <f t="shared" si="121"/>
        <v>0</v>
      </c>
      <c r="AM339" s="10"/>
      <c r="AN339" s="12">
        <f t="shared" si="122"/>
        <v>0</v>
      </c>
      <c r="AO339" s="13">
        <f t="shared" si="105"/>
        <v>0</v>
      </c>
    </row>
    <row r="340" spans="1:41" hidden="1" x14ac:dyDescent="0.25">
      <c r="A340" s="14" t="s">
        <v>288</v>
      </c>
      <c r="B340" s="15" t="s">
        <v>572</v>
      </c>
      <c r="C340" s="48" t="s">
        <v>15</v>
      </c>
      <c r="D340" s="60">
        <v>361</v>
      </c>
      <c r="E340" s="70">
        <v>0</v>
      </c>
      <c r="F340" s="9"/>
      <c r="G340" s="69">
        <v>0</v>
      </c>
      <c r="H340" s="9"/>
      <c r="I340" s="10"/>
      <c r="J340" s="9"/>
      <c r="K340" s="11"/>
      <c r="L340" s="9"/>
      <c r="M340" s="10"/>
      <c r="N340" s="9"/>
      <c r="O340" s="10"/>
      <c r="P340" s="9"/>
      <c r="Q340" s="10"/>
      <c r="R340" s="9"/>
      <c r="S340" s="10"/>
      <c r="T340" s="9"/>
      <c r="U340" s="11"/>
      <c r="V340" s="9"/>
      <c r="W340" s="11"/>
      <c r="X340" s="9"/>
      <c r="Y340" s="10"/>
      <c r="Z340" s="9"/>
      <c r="AA340" s="11"/>
      <c r="AB340" s="9"/>
      <c r="AC340" s="11"/>
      <c r="AD340" s="9"/>
      <c r="AE340" s="11"/>
      <c r="AF340" s="9">
        <f t="shared" si="119"/>
        <v>0</v>
      </c>
      <c r="AG340" s="11"/>
      <c r="AH340" s="9">
        <f t="shared" si="123"/>
        <v>0</v>
      </c>
      <c r="AI340" s="11"/>
      <c r="AJ340" s="9">
        <f t="shared" si="120"/>
        <v>0</v>
      </c>
      <c r="AK340" s="11"/>
      <c r="AL340" s="9"/>
      <c r="AM340" s="10"/>
      <c r="AN340" s="12"/>
      <c r="AO340" s="13"/>
    </row>
    <row r="341" spans="1:41" x14ac:dyDescent="0.25">
      <c r="A341" s="14" t="s">
        <v>288</v>
      </c>
      <c r="B341" s="15" t="s">
        <v>316</v>
      </c>
      <c r="C341" s="48" t="s">
        <v>15</v>
      </c>
      <c r="D341" s="60">
        <v>341</v>
      </c>
      <c r="E341" s="70">
        <v>0</v>
      </c>
      <c r="F341" s="9">
        <f t="shared" si="106"/>
        <v>0</v>
      </c>
      <c r="G341" s="69">
        <v>0</v>
      </c>
      <c r="H341" s="9">
        <f t="shared" si="107"/>
        <v>0</v>
      </c>
      <c r="I341" s="10"/>
      <c r="J341" s="9">
        <f t="shared" si="108"/>
        <v>0</v>
      </c>
      <c r="K341" s="11"/>
      <c r="L341" s="9">
        <f t="shared" si="109"/>
        <v>0</v>
      </c>
      <c r="M341" s="10"/>
      <c r="N341" s="9">
        <f t="shared" si="110"/>
        <v>0</v>
      </c>
      <c r="O341" s="10"/>
      <c r="P341" s="9">
        <f t="shared" si="111"/>
        <v>0</v>
      </c>
      <c r="Q341" s="10"/>
      <c r="R341" s="9">
        <f t="shared" si="112"/>
        <v>0</v>
      </c>
      <c r="S341" s="10"/>
      <c r="T341" s="9">
        <f t="shared" si="113"/>
        <v>0</v>
      </c>
      <c r="U341" s="11"/>
      <c r="V341" s="9">
        <f t="shared" si="114"/>
        <v>0</v>
      </c>
      <c r="W341" s="11"/>
      <c r="X341" s="9">
        <f t="shared" si="115"/>
        <v>0</v>
      </c>
      <c r="Y341" s="10"/>
      <c r="Z341" s="9">
        <f t="shared" si="116"/>
        <v>0</v>
      </c>
      <c r="AA341" s="11"/>
      <c r="AB341" s="9">
        <f t="shared" si="117"/>
        <v>0</v>
      </c>
      <c r="AC341" s="11"/>
      <c r="AD341" s="9">
        <f t="shared" si="118"/>
        <v>0</v>
      </c>
      <c r="AE341" s="11"/>
      <c r="AF341" s="9">
        <f t="shared" si="119"/>
        <v>0</v>
      </c>
      <c r="AG341" s="11"/>
      <c r="AH341" s="9">
        <f t="shared" si="123"/>
        <v>0</v>
      </c>
      <c r="AI341" s="83">
        <v>1</v>
      </c>
      <c r="AJ341" s="9">
        <f t="shared" si="120"/>
        <v>395.55999999999995</v>
      </c>
      <c r="AK341" s="11"/>
      <c r="AL341" s="9">
        <f t="shared" si="121"/>
        <v>0</v>
      </c>
      <c r="AM341" s="10"/>
      <c r="AN341" s="12">
        <f t="shared" si="122"/>
        <v>0</v>
      </c>
      <c r="AO341" s="13">
        <f t="shared" si="105"/>
        <v>395.55999999999995</v>
      </c>
    </row>
    <row r="342" spans="1:41" hidden="1" x14ac:dyDescent="0.25">
      <c r="A342" s="14" t="s">
        <v>288</v>
      </c>
      <c r="B342" s="15" t="s">
        <v>318</v>
      </c>
      <c r="C342" s="48" t="s">
        <v>15</v>
      </c>
      <c r="D342" s="60">
        <v>341</v>
      </c>
      <c r="E342" s="70">
        <v>0</v>
      </c>
      <c r="F342" s="9">
        <f t="shared" si="106"/>
        <v>0</v>
      </c>
      <c r="G342" s="69">
        <v>0</v>
      </c>
      <c r="H342" s="9">
        <f t="shared" si="107"/>
        <v>0</v>
      </c>
      <c r="I342" s="10"/>
      <c r="J342" s="9">
        <f t="shared" si="108"/>
        <v>0</v>
      </c>
      <c r="K342" s="11"/>
      <c r="L342" s="9">
        <f t="shared" si="109"/>
        <v>0</v>
      </c>
      <c r="M342" s="77">
        <v>1</v>
      </c>
      <c r="N342" s="9">
        <f t="shared" si="110"/>
        <v>395.55999999999995</v>
      </c>
      <c r="O342" s="10"/>
      <c r="P342" s="9">
        <f t="shared" si="111"/>
        <v>0</v>
      </c>
      <c r="Q342" s="10"/>
      <c r="R342" s="9">
        <f t="shared" si="112"/>
        <v>0</v>
      </c>
      <c r="S342" s="10"/>
      <c r="T342" s="9">
        <f t="shared" si="113"/>
        <v>0</v>
      </c>
      <c r="U342" s="11"/>
      <c r="V342" s="9">
        <f t="shared" si="114"/>
        <v>0</v>
      </c>
      <c r="W342" s="11"/>
      <c r="X342" s="9">
        <f t="shared" si="115"/>
        <v>0</v>
      </c>
      <c r="Y342" s="10"/>
      <c r="Z342" s="9">
        <f t="shared" si="116"/>
        <v>0</v>
      </c>
      <c r="AA342" s="11"/>
      <c r="AB342" s="9">
        <f t="shared" si="117"/>
        <v>0</v>
      </c>
      <c r="AC342" s="11"/>
      <c r="AD342" s="9">
        <f t="shared" si="118"/>
        <v>0</v>
      </c>
      <c r="AE342" s="11"/>
      <c r="AF342" s="9">
        <f t="shared" si="119"/>
        <v>0</v>
      </c>
      <c r="AG342" s="11"/>
      <c r="AH342" s="9">
        <f t="shared" si="123"/>
        <v>0</v>
      </c>
      <c r="AI342" s="11"/>
      <c r="AJ342" s="9">
        <f t="shared" si="120"/>
        <v>0</v>
      </c>
      <c r="AK342" s="11"/>
      <c r="AL342" s="9">
        <f t="shared" si="121"/>
        <v>0</v>
      </c>
      <c r="AM342" s="10"/>
      <c r="AN342" s="12">
        <f t="shared" si="122"/>
        <v>0</v>
      </c>
      <c r="AO342" s="13">
        <f t="shared" si="105"/>
        <v>395.55999999999995</v>
      </c>
    </row>
    <row r="343" spans="1:41" x14ac:dyDescent="0.25">
      <c r="A343" s="14" t="s">
        <v>288</v>
      </c>
      <c r="B343" s="15" t="s">
        <v>317</v>
      </c>
      <c r="C343" s="48" t="s">
        <v>15</v>
      </c>
      <c r="D343" s="60">
        <v>341</v>
      </c>
      <c r="E343" s="70">
        <v>0</v>
      </c>
      <c r="F343" s="9">
        <f t="shared" si="106"/>
        <v>0</v>
      </c>
      <c r="G343" s="69">
        <v>0</v>
      </c>
      <c r="H343" s="9">
        <f t="shared" si="107"/>
        <v>0</v>
      </c>
      <c r="I343" s="10"/>
      <c r="J343" s="9">
        <f t="shared" si="108"/>
        <v>0</v>
      </c>
      <c r="K343" s="11"/>
      <c r="L343" s="9">
        <f t="shared" si="109"/>
        <v>0</v>
      </c>
      <c r="M343" s="10"/>
      <c r="N343" s="9">
        <f t="shared" si="110"/>
        <v>0</v>
      </c>
      <c r="O343" s="10"/>
      <c r="P343" s="9">
        <f t="shared" si="111"/>
        <v>0</v>
      </c>
      <c r="Q343" s="10"/>
      <c r="R343" s="9">
        <f t="shared" si="112"/>
        <v>0</v>
      </c>
      <c r="S343" s="10"/>
      <c r="T343" s="9">
        <f t="shared" si="113"/>
        <v>0</v>
      </c>
      <c r="U343" s="11"/>
      <c r="V343" s="9">
        <f t="shared" si="114"/>
        <v>0</v>
      </c>
      <c r="W343" s="11"/>
      <c r="X343" s="9">
        <f t="shared" si="115"/>
        <v>0</v>
      </c>
      <c r="Y343" s="10"/>
      <c r="Z343" s="9">
        <f t="shared" si="116"/>
        <v>0</v>
      </c>
      <c r="AA343" s="11"/>
      <c r="AB343" s="9">
        <f t="shared" si="117"/>
        <v>0</v>
      </c>
      <c r="AC343" s="11"/>
      <c r="AD343" s="9">
        <f t="shared" si="118"/>
        <v>0</v>
      </c>
      <c r="AE343" s="11"/>
      <c r="AF343" s="9">
        <f t="shared" si="119"/>
        <v>0</v>
      </c>
      <c r="AG343" s="11"/>
      <c r="AH343" s="9">
        <f t="shared" si="123"/>
        <v>0</v>
      </c>
      <c r="AI343" s="83">
        <v>2</v>
      </c>
      <c r="AJ343" s="9">
        <f t="shared" si="120"/>
        <v>791.11999999999989</v>
      </c>
      <c r="AK343" s="11"/>
      <c r="AL343" s="9">
        <f t="shared" si="121"/>
        <v>0</v>
      </c>
      <c r="AM343" s="10"/>
      <c r="AN343" s="12">
        <f t="shared" si="122"/>
        <v>0</v>
      </c>
      <c r="AO343" s="13">
        <f t="shared" si="105"/>
        <v>791.11999999999989</v>
      </c>
    </row>
    <row r="344" spans="1:41" hidden="1" x14ac:dyDescent="0.25">
      <c r="A344" s="14" t="s">
        <v>288</v>
      </c>
      <c r="B344" s="15" t="s">
        <v>319</v>
      </c>
      <c r="C344" s="48" t="s">
        <v>15</v>
      </c>
      <c r="D344" s="60">
        <v>341</v>
      </c>
      <c r="E344" s="70">
        <v>0</v>
      </c>
      <c r="F344" s="9">
        <f t="shared" si="106"/>
        <v>0</v>
      </c>
      <c r="G344" s="69">
        <v>0</v>
      </c>
      <c r="H344" s="9">
        <f t="shared" si="107"/>
        <v>0</v>
      </c>
      <c r="I344" s="10"/>
      <c r="J344" s="9">
        <f t="shared" si="108"/>
        <v>0</v>
      </c>
      <c r="K344" s="11"/>
      <c r="L344" s="9">
        <f t="shared" si="109"/>
        <v>0</v>
      </c>
      <c r="M344" s="10"/>
      <c r="N344" s="9">
        <f t="shared" si="110"/>
        <v>0</v>
      </c>
      <c r="O344" s="10"/>
      <c r="P344" s="9">
        <f t="shared" si="111"/>
        <v>0</v>
      </c>
      <c r="Q344" s="10"/>
      <c r="R344" s="9">
        <f t="shared" si="112"/>
        <v>0</v>
      </c>
      <c r="S344" s="10"/>
      <c r="T344" s="9">
        <f t="shared" si="113"/>
        <v>0</v>
      </c>
      <c r="U344" s="11"/>
      <c r="V344" s="9">
        <f t="shared" si="114"/>
        <v>0</v>
      </c>
      <c r="W344" s="11"/>
      <c r="X344" s="9">
        <f t="shared" si="115"/>
        <v>0</v>
      </c>
      <c r="Y344" s="10"/>
      <c r="Z344" s="9">
        <f t="shared" si="116"/>
        <v>0</v>
      </c>
      <c r="AA344" s="11"/>
      <c r="AB344" s="9">
        <f t="shared" si="117"/>
        <v>0</v>
      </c>
      <c r="AC344" s="11"/>
      <c r="AD344" s="9">
        <f t="shared" si="118"/>
        <v>0</v>
      </c>
      <c r="AE344" s="11"/>
      <c r="AF344" s="9">
        <f t="shared" si="119"/>
        <v>0</v>
      </c>
      <c r="AG344" s="11"/>
      <c r="AH344" s="9">
        <f t="shared" si="123"/>
        <v>0</v>
      </c>
      <c r="AI344" s="11"/>
      <c r="AJ344" s="9">
        <f t="shared" si="120"/>
        <v>0</v>
      </c>
      <c r="AK344" s="11"/>
      <c r="AL344" s="9">
        <f t="shared" si="121"/>
        <v>0</v>
      </c>
      <c r="AM344" s="10"/>
      <c r="AN344" s="12">
        <f t="shared" si="122"/>
        <v>0</v>
      </c>
      <c r="AO344" s="13">
        <f t="shared" si="105"/>
        <v>0</v>
      </c>
    </row>
    <row r="345" spans="1:41" hidden="1" x14ac:dyDescent="0.25">
      <c r="A345" s="14" t="s">
        <v>288</v>
      </c>
      <c r="B345" s="15" t="s">
        <v>320</v>
      </c>
      <c r="C345" s="48" t="s">
        <v>15</v>
      </c>
      <c r="D345" s="60">
        <v>341</v>
      </c>
      <c r="E345" s="70">
        <v>0</v>
      </c>
      <c r="F345" s="9">
        <f t="shared" si="106"/>
        <v>0</v>
      </c>
      <c r="G345" s="69">
        <v>0</v>
      </c>
      <c r="H345" s="9">
        <f t="shared" si="107"/>
        <v>0</v>
      </c>
      <c r="I345" s="10"/>
      <c r="J345" s="9">
        <f t="shared" si="108"/>
        <v>0</v>
      </c>
      <c r="K345" s="11"/>
      <c r="L345" s="9">
        <f t="shared" si="109"/>
        <v>0</v>
      </c>
      <c r="M345" s="10"/>
      <c r="N345" s="9">
        <f t="shared" si="110"/>
        <v>0</v>
      </c>
      <c r="O345" s="10"/>
      <c r="P345" s="9">
        <f t="shared" si="111"/>
        <v>0</v>
      </c>
      <c r="Q345" s="10"/>
      <c r="R345" s="9">
        <f t="shared" si="112"/>
        <v>0</v>
      </c>
      <c r="S345" s="10"/>
      <c r="T345" s="9">
        <f t="shared" si="113"/>
        <v>0</v>
      </c>
      <c r="U345" s="11"/>
      <c r="V345" s="9">
        <f t="shared" si="114"/>
        <v>0</v>
      </c>
      <c r="W345" s="11"/>
      <c r="X345" s="9">
        <f t="shared" si="115"/>
        <v>0</v>
      </c>
      <c r="Y345" s="10"/>
      <c r="Z345" s="9">
        <f t="shared" si="116"/>
        <v>0</v>
      </c>
      <c r="AA345" s="11"/>
      <c r="AB345" s="9">
        <f t="shared" si="117"/>
        <v>0</v>
      </c>
      <c r="AC345" s="11"/>
      <c r="AD345" s="9">
        <f t="shared" si="118"/>
        <v>0</v>
      </c>
      <c r="AE345" s="11"/>
      <c r="AF345" s="9">
        <f t="shared" si="119"/>
        <v>0</v>
      </c>
      <c r="AG345" s="11"/>
      <c r="AH345" s="9">
        <f t="shared" si="123"/>
        <v>0</v>
      </c>
      <c r="AI345" s="11"/>
      <c r="AJ345" s="9">
        <f t="shared" si="120"/>
        <v>0</v>
      </c>
      <c r="AK345" s="11"/>
      <c r="AL345" s="9">
        <f t="shared" si="121"/>
        <v>0</v>
      </c>
      <c r="AM345" s="10"/>
      <c r="AN345" s="12">
        <f t="shared" si="122"/>
        <v>0</v>
      </c>
      <c r="AO345" s="13">
        <f t="shared" si="105"/>
        <v>0</v>
      </c>
    </row>
    <row r="346" spans="1:41" hidden="1" x14ac:dyDescent="0.25">
      <c r="A346" s="14" t="s">
        <v>288</v>
      </c>
      <c r="B346" s="15" t="s">
        <v>322</v>
      </c>
      <c r="C346" s="48" t="s">
        <v>15</v>
      </c>
      <c r="D346" s="60">
        <v>341</v>
      </c>
      <c r="E346" s="70">
        <v>0</v>
      </c>
      <c r="F346" s="9">
        <f t="shared" si="106"/>
        <v>0</v>
      </c>
      <c r="G346" s="69">
        <v>0</v>
      </c>
      <c r="H346" s="9">
        <f t="shared" si="107"/>
        <v>0</v>
      </c>
      <c r="I346" s="10"/>
      <c r="J346" s="9">
        <f t="shared" si="108"/>
        <v>0</v>
      </c>
      <c r="K346" s="11"/>
      <c r="L346" s="9">
        <f t="shared" si="109"/>
        <v>0</v>
      </c>
      <c r="M346" s="10"/>
      <c r="N346" s="9">
        <f t="shared" si="110"/>
        <v>0</v>
      </c>
      <c r="O346" s="10"/>
      <c r="P346" s="9">
        <f t="shared" si="111"/>
        <v>0</v>
      </c>
      <c r="Q346" s="10"/>
      <c r="R346" s="9">
        <f t="shared" si="112"/>
        <v>0</v>
      </c>
      <c r="S346" s="10"/>
      <c r="T346" s="9">
        <f t="shared" si="113"/>
        <v>0</v>
      </c>
      <c r="U346" s="11"/>
      <c r="V346" s="9">
        <f t="shared" si="114"/>
        <v>0</v>
      </c>
      <c r="W346" s="11"/>
      <c r="X346" s="9">
        <f t="shared" si="115"/>
        <v>0</v>
      </c>
      <c r="Y346" s="10"/>
      <c r="Z346" s="9">
        <f t="shared" si="116"/>
        <v>0</v>
      </c>
      <c r="AA346" s="11"/>
      <c r="AB346" s="9">
        <f t="shared" si="117"/>
        <v>0</v>
      </c>
      <c r="AC346" s="11"/>
      <c r="AD346" s="9">
        <f t="shared" si="118"/>
        <v>0</v>
      </c>
      <c r="AE346" s="11"/>
      <c r="AF346" s="9">
        <f t="shared" si="119"/>
        <v>0</v>
      </c>
      <c r="AG346" s="11"/>
      <c r="AH346" s="9">
        <f t="shared" si="123"/>
        <v>0</v>
      </c>
      <c r="AI346" s="11"/>
      <c r="AJ346" s="9">
        <f t="shared" si="120"/>
        <v>0</v>
      </c>
      <c r="AK346" s="11"/>
      <c r="AL346" s="9">
        <f t="shared" si="121"/>
        <v>0</v>
      </c>
      <c r="AM346" s="10"/>
      <c r="AN346" s="12">
        <f t="shared" si="122"/>
        <v>0</v>
      </c>
      <c r="AO346" s="13">
        <f t="shared" si="105"/>
        <v>0</v>
      </c>
    </row>
    <row r="347" spans="1:41" hidden="1" x14ac:dyDescent="0.25">
      <c r="A347" s="14" t="s">
        <v>288</v>
      </c>
      <c r="B347" s="15" t="s">
        <v>321</v>
      </c>
      <c r="C347" s="48" t="s">
        <v>15</v>
      </c>
      <c r="D347" s="60">
        <v>341</v>
      </c>
      <c r="E347" s="70">
        <v>0</v>
      </c>
      <c r="F347" s="9">
        <f t="shared" si="106"/>
        <v>0</v>
      </c>
      <c r="G347" s="69">
        <v>0</v>
      </c>
      <c r="H347" s="9">
        <f t="shared" si="107"/>
        <v>0</v>
      </c>
      <c r="I347" s="10"/>
      <c r="J347" s="9">
        <f t="shared" si="108"/>
        <v>0</v>
      </c>
      <c r="K347" s="11"/>
      <c r="L347" s="9">
        <f t="shared" si="109"/>
        <v>0</v>
      </c>
      <c r="M347" s="10"/>
      <c r="N347" s="9">
        <f t="shared" si="110"/>
        <v>0</v>
      </c>
      <c r="O347" s="10"/>
      <c r="P347" s="9">
        <f t="shared" si="111"/>
        <v>0</v>
      </c>
      <c r="Q347" s="10"/>
      <c r="R347" s="9">
        <f t="shared" si="112"/>
        <v>0</v>
      </c>
      <c r="S347" s="10"/>
      <c r="T347" s="9">
        <f t="shared" si="113"/>
        <v>0</v>
      </c>
      <c r="U347" s="11"/>
      <c r="V347" s="9">
        <f t="shared" si="114"/>
        <v>0</v>
      </c>
      <c r="W347" s="11"/>
      <c r="X347" s="9">
        <f t="shared" si="115"/>
        <v>0</v>
      </c>
      <c r="Y347" s="10"/>
      <c r="Z347" s="9">
        <f t="shared" si="116"/>
        <v>0</v>
      </c>
      <c r="AA347" s="11"/>
      <c r="AB347" s="9">
        <f t="shared" si="117"/>
        <v>0</v>
      </c>
      <c r="AC347" s="11"/>
      <c r="AD347" s="9">
        <f t="shared" si="118"/>
        <v>0</v>
      </c>
      <c r="AE347" s="11"/>
      <c r="AF347" s="9">
        <f t="shared" si="119"/>
        <v>0</v>
      </c>
      <c r="AG347" s="11"/>
      <c r="AH347" s="9">
        <f t="shared" si="123"/>
        <v>0</v>
      </c>
      <c r="AI347" s="11"/>
      <c r="AJ347" s="9">
        <f t="shared" si="120"/>
        <v>0</v>
      </c>
      <c r="AK347" s="11"/>
      <c r="AL347" s="9">
        <f t="shared" si="121"/>
        <v>0</v>
      </c>
      <c r="AM347" s="10"/>
      <c r="AN347" s="12">
        <f t="shared" si="122"/>
        <v>0</v>
      </c>
      <c r="AO347" s="13">
        <f t="shared" si="105"/>
        <v>0</v>
      </c>
    </row>
    <row r="348" spans="1:41" hidden="1" x14ac:dyDescent="0.25">
      <c r="A348" s="14" t="s">
        <v>288</v>
      </c>
      <c r="B348" s="15" t="s">
        <v>323</v>
      </c>
      <c r="C348" s="48" t="s">
        <v>15</v>
      </c>
      <c r="D348" s="60">
        <v>341</v>
      </c>
      <c r="E348" s="70">
        <v>0</v>
      </c>
      <c r="F348" s="9">
        <f t="shared" si="106"/>
        <v>0</v>
      </c>
      <c r="G348" s="69">
        <v>0</v>
      </c>
      <c r="H348" s="9">
        <f t="shared" si="107"/>
        <v>0</v>
      </c>
      <c r="I348" s="10"/>
      <c r="J348" s="9">
        <f t="shared" si="108"/>
        <v>0</v>
      </c>
      <c r="K348" s="11"/>
      <c r="L348" s="9">
        <f t="shared" si="109"/>
        <v>0</v>
      </c>
      <c r="M348" s="10"/>
      <c r="N348" s="9">
        <f t="shared" si="110"/>
        <v>0</v>
      </c>
      <c r="O348" s="10"/>
      <c r="P348" s="9">
        <f t="shared" si="111"/>
        <v>0</v>
      </c>
      <c r="Q348" s="10"/>
      <c r="R348" s="9">
        <f t="shared" si="112"/>
        <v>0</v>
      </c>
      <c r="S348" s="10"/>
      <c r="T348" s="9">
        <f t="shared" si="113"/>
        <v>0</v>
      </c>
      <c r="U348" s="11"/>
      <c r="V348" s="9">
        <f t="shared" si="114"/>
        <v>0</v>
      </c>
      <c r="W348" s="11"/>
      <c r="X348" s="9">
        <f t="shared" si="115"/>
        <v>0</v>
      </c>
      <c r="Y348" s="10"/>
      <c r="Z348" s="9">
        <f t="shared" si="116"/>
        <v>0</v>
      </c>
      <c r="AA348" s="11"/>
      <c r="AB348" s="9">
        <f t="shared" si="117"/>
        <v>0</v>
      </c>
      <c r="AC348" s="11"/>
      <c r="AD348" s="9">
        <f t="shared" si="118"/>
        <v>0</v>
      </c>
      <c r="AE348" s="11"/>
      <c r="AF348" s="9">
        <f t="shared" si="119"/>
        <v>0</v>
      </c>
      <c r="AG348" s="11"/>
      <c r="AH348" s="9">
        <f t="shared" si="123"/>
        <v>0</v>
      </c>
      <c r="AI348" s="11"/>
      <c r="AJ348" s="9">
        <f t="shared" si="120"/>
        <v>0</v>
      </c>
      <c r="AK348" s="11"/>
      <c r="AL348" s="9">
        <f t="shared" si="121"/>
        <v>0</v>
      </c>
      <c r="AM348" s="10"/>
      <c r="AN348" s="12">
        <f t="shared" si="122"/>
        <v>0</v>
      </c>
      <c r="AO348" s="13">
        <f t="shared" si="105"/>
        <v>0</v>
      </c>
    </row>
    <row r="349" spans="1:41" hidden="1" x14ac:dyDescent="0.25">
      <c r="A349" s="14" t="s">
        <v>288</v>
      </c>
      <c r="B349" s="15" t="s">
        <v>324</v>
      </c>
      <c r="C349" s="48" t="s">
        <v>15</v>
      </c>
      <c r="D349" s="60">
        <v>341</v>
      </c>
      <c r="E349" s="70">
        <v>0</v>
      </c>
      <c r="F349" s="9">
        <f t="shared" si="106"/>
        <v>0</v>
      </c>
      <c r="G349" s="69">
        <v>0</v>
      </c>
      <c r="H349" s="9">
        <f t="shared" si="107"/>
        <v>0</v>
      </c>
      <c r="I349" s="10"/>
      <c r="J349" s="9">
        <f t="shared" si="108"/>
        <v>0</v>
      </c>
      <c r="K349" s="11"/>
      <c r="L349" s="9">
        <f t="shared" si="109"/>
        <v>0</v>
      </c>
      <c r="M349" s="10"/>
      <c r="N349" s="9">
        <f t="shared" si="110"/>
        <v>0</v>
      </c>
      <c r="O349" s="10"/>
      <c r="P349" s="9">
        <f t="shared" si="111"/>
        <v>0</v>
      </c>
      <c r="Q349" s="10"/>
      <c r="R349" s="9">
        <f t="shared" si="112"/>
        <v>0</v>
      </c>
      <c r="S349" s="10"/>
      <c r="T349" s="9">
        <f t="shared" si="113"/>
        <v>0</v>
      </c>
      <c r="U349" s="11"/>
      <c r="V349" s="9">
        <f t="shared" si="114"/>
        <v>0</v>
      </c>
      <c r="W349" s="11"/>
      <c r="X349" s="9">
        <f t="shared" si="115"/>
        <v>0</v>
      </c>
      <c r="Y349" s="10"/>
      <c r="Z349" s="9">
        <f t="shared" si="116"/>
        <v>0</v>
      </c>
      <c r="AA349" s="11"/>
      <c r="AB349" s="9">
        <f t="shared" si="117"/>
        <v>0</v>
      </c>
      <c r="AC349" s="11"/>
      <c r="AD349" s="9">
        <f t="shared" si="118"/>
        <v>0</v>
      </c>
      <c r="AE349" s="11"/>
      <c r="AF349" s="9">
        <f t="shared" si="119"/>
        <v>0</v>
      </c>
      <c r="AG349" s="11"/>
      <c r="AH349" s="9">
        <f t="shared" si="123"/>
        <v>0</v>
      </c>
      <c r="AI349" s="11"/>
      <c r="AJ349" s="9">
        <f t="shared" si="120"/>
        <v>0</v>
      </c>
      <c r="AK349" s="11"/>
      <c r="AL349" s="9">
        <f t="shared" si="121"/>
        <v>0</v>
      </c>
      <c r="AM349" s="10"/>
      <c r="AN349" s="12">
        <f t="shared" si="122"/>
        <v>0</v>
      </c>
      <c r="AO349" s="13">
        <f t="shared" si="105"/>
        <v>0</v>
      </c>
    </row>
    <row r="350" spans="1:41" hidden="1" x14ac:dyDescent="0.25">
      <c r="A350" s="14" t="s">
        <v>288</v>
      </c>
      <c r="B350" s="15" t="s">
        <v>326</v>
      </c>
      <c r="C350" s="48" t="s">
        <v>15</v>
      </c>
      <c r="D350" s="60">
        <v>341</v>
      </c>
      <c r="E350" s="70">
        <v>0</v>
      </c>
      <c r="F350" s="9">
        <f t="shared" si="106"/>
        <v>0</v>
      </c>
      <c r="G350" s="69">
        <v>0</v>
      </c>
      <c r="H350" s="9">
        <f t="shared" si="107"/>
        <v>0</v>
      </c>
      <c r="I350" s="10"/>
      <c r="J350" s="9">
        <f t="shared" si="108"/>
        <v>0</v>
      </c>
      <c r="K350" s="11"/>
      <c r="L350" s="9">
        <f t="shared" si="109"/>
        <v>0</v>
      </c>
      <c r="M350" s="10"/>
      <c r="N350" s="9">
        <f t="shared" si="110"/>
        <v>0</v>
      </c>
      <c r="O350" s="10"/>
      <c r="P350" s="9">
        <f t="shared" si="111"/>
        <v>0</v>
      </c>
      <c r="Q350" s="10"/>
      <c r="R350" s="9">
        <f t="shared" si="112"/>
        <v>0</v>
      </c>
      <c r="S350" s="10"/>
      <c r="T350" s="9">
        <f t="shared" si="113"/>
        <v>0</v>
      </c>
      <c r="U350" s="11"/>
      <c r="V350" s="9">
        <f t="shared" si="114"/>
        <v>0</v>
      </c>
      <c r="W350" s="11"/>
      <c r="X350" s="9">
        <f t="shared" si="115"/>
        <v>0</v>
      </c>
      <c r="Y350" s="10"/>
      <c r="Z350" s="9">
        <f t="shared" si="116"/>
        <v>0</v>
      </c>
      <c r="AA350" s="11"/>
      <c r="AB350" s="9">
        <f t="shared" si="117"/>
        <v>0</v>
      </c>
      <c r="AC350" s="11"/>
      <c r="AD350" s="9">
        <f t="shared" si="118"/>
        <v>0</v>
      </c>
      <c r="AE350" s="11"/>
      <c r="AF350" s="9">
        <f t="shared" si="119"/>
        <v>0</v>
      </c>
      <c r="AG350" s="11"/>
      <c r="AH350" s="9">
        <f t="shared" si="123"/>
        <v>0</v>
      </c>
      <c r="AI350" s="11"/>
      <c r="AJ350" s="9">
        <f t="shared" si="120"/>
        <v>0</v>
      </c>
      <c r="AK350" s="11"/>
      <c r="AL350" s="9">
        <f t="shared" si="121"/>
        <v>0</v>
      </c>
      <c r="AM350" s="10"/>
      <c r="AN350" s="12">
        <f t="shared" si="122"/>
        <v>0</v>
      </c>
      <c r="AO350" s="13">
        <f t="shared" si="105"/>
        <v>0</v>
      </c>
    </row>
    <row r="351" spans="1:41" hidden="1" x14ac:dyDescent="0.25">
      <c r="A351" s="14" t="s">
        <v>288</v>
      </c>
      <c r="B351" s="15" t="s">
        <v>325</v>
      </c>
      <c r="C351" s="48" t="s">
        <v>15</v>
      </c>
      <c r="D351" s="60">
        <v>341</v>
      </c>
      <c r="E351" s="70">
        <v>0</v>
      </c>
      <c r="F351" s="9">
        <f t="shared" si="106"/>
        <v>0</v>
      </c>
      <c r="G351" s="69">
        <v>0</v>
      </c>
      <c r="H351" s="9">
        <f t="shared" si="107"/>
        <v>0</v>
      </c>
      <c r="I351" s="10"/>
      <c r="J351" s="9">
        <f t="shared" si="108"/>
        <v>0</v>
      </c>
      <c r="K351" s="11"/>
      <c r="L351" s="9">
        <f t="shared" si="109"/>
        <v>0</v>
      </c>
      <c r="M351" s="10"/>
      <c r="N351" s="9">
        <f t="shared" si="110"/>
        <v>0</v>
      </c>
      <c r="O351" s="10"/>
      <c r="P351" s="9">
        <f t="shared" si="111"/>
        <v>0</v>
      </c>
      <c r="Q351" s="10"/>
      <c r="R351" s="9">
        <f t="shared" si="112"/>
        <v>0</v>
      </c>
      <c r="S351" s="10"/>
      <c r="T351" s="9">
        <f t="shared" si="113"/>
        <v>0</v>
      </c>
      <c r="U351" s="11"/>
      <c r="V351" s="9">
        <f t="shared" si="114"/>
        <v>0</v>
      </c>
      <c r="W351" s="11"/>
      <c r="X351" s="9">
        <f t="shared" si="115"/>
        <v>0</v>
      </c>
      <c r="Y351" s="10"/>
      <c r="Z351" s="9">
        <f t="shared" si="116"/>
        <v>0</v>
      </c>
      <c r="AA351" s="11"/>
      <c r="AB351" s="9">
        <f t="shared" si="117"/>
        <v>0</v>
      </c>
      <c r="AC351" s="11"/>
      <c r="AD351" s="9">
        <f t="shared" si="118"/>
        <v>0</v>
      </c>
      <c r="AE351" s="11"/>
      <c r="AF351" s="9">
        <f t="shared" si="119"/>
        <v>0</v>
      </c>
      <c r="AG351" s="11"/>
      <c r="AH351" s="9">
        <f t="shared" si="123"/>
        <v>0</v>
      </c>
      <c r="AI351" s="11"/>
      <c r="AJ351" s="9">
        <f t="shared" si="120"/>
        <v>0</v>
      </c>
      <c r="AK351" s="11"/>
      <c r="AL351" s="9">
        <f t="shared" si="121"/>
        <v>0</v>
      </c>
      <c r="AM351" s="10"/>
      <c r="AN351" s="12">
        <f t="shared" si="122"/>
        <v>0</v>
      </c>
      <c r="AO351" s="13">
        <f t="shared" si="105"/>
        <v>0</v>
      </c>
    </row>
    <row r="352" spans="1:41" hidden="1" x14ac:dyDescent="0.25">
      <c r="A352" s="14" t="s">
        <v>288</v>
      </c>
      <c r="B352" s="15" t="s">
        <v>327</v>
      </c>
      <c r="C352" s="48" t="s">
        <v>15</v>
      </c>
      <c r="D352" s="60">
        <v>341</v>
      </c>
      <c r="E352" s="70">
        <v>0</v>
      </c>
      <c r="F352" s="9">
        <f t="shared" si="106"/>
        <v>0</v>
      </c>
      <c r="G352" s="69">
        <v>0</v>
      </c>
      <c r="H352" s="9">
        <f t="shared" si="107"/>
        <v>0</v>
      </c>
      <c r="I352" s="10"/>
      <c r="J352" s="9">
        <f t="shared" si="108"/>
        <v>0</v>
      </c>
      <c r="K352" s="11"/>
      <c r="L352" s="9">
        <f t="shared" si="109"/>
        <v>0</v>
      </c>
      <c r="M352" s="10"/>
      <c r="N352" s="9">
        <f t="shared" si="110"/>
        <v>0</v>
      </c>
      <c r="O352" s="10"/>
      <c r="P352" s="9">
        <f t="shared" si="111"/>
        <v>0</v>
      </c>
      <c r="Q352" s="10"/>
      <c r="R352" s="9">
        <f t="shared" si="112"/>
        <v>0</v>
      </c>
      <c r="S352" s="10"/>
      <c r="T352" s="9">
        <f t="shared" si="113"/>
        <v>0</v>
      </c>
      <c r="U352" s="11"/>
      <c r="V352" s="9">
        <f t="shared" si="114"/>
        <v>0</v>
      </c>
      <c r="W352" s="11"/>
      <c r="X352" s="9">
        <f t="shared" si="115"/>
        <v>0</v>
      </c>
      <c r="Y352" s="10"/>
      <c r="Z352" s="9">
        <f t="shared" si="116"/>
        <v>0</v>
      </c>
      <c r="AA352" s="11"/>
      <c r="AB352" s="9">
        <f t="shared" si="117"/>
        <v>0</v>
      </c>
      <c r="AC352" s="11"/>
      <c r="AD352" s="9">
        <f t="shared" si="118"/>
        <v>0</v>
      </c>
      <c r="AE352" s="11"/>
      <c r="AF352" s="9">
        <f t="shared" si="119"/>
        <v>0</v>
      </c>
      <c r="AG352" s="11"/>
      <c r="AH352" s="9">
        <f t="shared" si="123"/>
        <v>0</v>
      </c>
      <c r="AI352" s="11"/>
      <c r="AJ352" s="9">
        <f t="shared" si="120"/>
        <v>0</v>
      </c>
      <c r="AK352" s="11"/>
      <c r="AL352" s="9">
        <f t="shared" si="121"/>
        <v>0</v>
      </c>
      <c r="AM352" s="10"/>
      <c r="AN352" s="12">
        <f t="shared" si="122"/>
        <v>0</v>
      </c>
      <c r="AO352" s="13">
        <f t="shared" si="105"/>
        <v>0</v>
      </c>
    </row>
    <row r="353" spans="1:41" hidden="1" x14ac:dyDescent="0.25">
      <c r="A353" s="14" t="s">
        <v>288</v>
      </c>
      <c r="B353" s="15" t="s">
        <v>471</v>
      </c>
      <c r="C353" s="48" t="s">
        <v>15</v>
      </c>
      <c r="D353" s="60">
        <v>341</v>
      </c>
      <c r="E353" s="70">
        <v>0</v>
      </c>
      <c r="F353" s="9">
        <f t="shared" si="106"/>
        <v>0</v>
      </c>
      <c r="G353" s="69">
        <v>0</v>
      </c>
      <c r="H353" s="9">
        <f t="shared" si="107"/>
        <v>0</v>
      </c>
      <c r="I353" s="10"/>
      <c r="J353" s="9">
        <f t="shared" si="108"/>
        <v>0</v>
      </c>
      <c r="K353" s="11"/>
      <c r="L353" s="9">
        <f t="shared" si="109"/>
        <v>0</v>
      </c>
      <c r="M353" s="10"/>
      <c r="N353" s="9">
        <f t="shared" si="110"/>
        <v>0</v>
      </c>
      <c r="O353" s="10"/>
      <c r="P353" s="9">
        <f t="shared" si="111"/>
        <v>0</v>
      </c>
      <c r="Q353" s="10"/>
      <c r="R353" s="9">
        <f t="shared" si="112"/>
        <v>0</v>
      </c>
      <c r="S353" s="10"/>
      <c r="T353" s="9">
        <f t="shared" si="113"/>
        <v>0</v>
      </c>
      <c r="U353" s="11"/>
      <c r="V353" s="9">
        <f t="shared" si="114"/>
        <v>0</v>
      </c>
      <c r="W353" s="11"/>
      <c r="X353" s="9">
        <f t="shared" si="115"/>
        <v>0</v>
      </c>
      <c r="Y353" s="10"/>
      <c r="Z353" s="9">
        <f t="shared" si="116"/>
        <v>0</v>
      </c>
      <c r="AA353" s="11"/>
      <c r="AB353" s="9">
        <f t="shared" si="117"/>
        <v>0</v>
      </c>
      <c r="AC353" s="11"/>
      <c r="AD353" s="9">
        <f t="shared" si="118"/>
        <v>0</v>
      </c>
      <c r="AE353" s="11"/>
      <c r="AF353" s="9">
        <f t="shared" si="119"/>
        <v>0</v>
      </c>
      <c r="AG353" s="11"/>
      <c r="AH353" s="9">
        <f t="shared" si="123"/>
        <v>0</v>
      </c>
      <c r="AI353" s="11"/>
      <c r="AJ353" s="9">
        <f t="shared" si="120"/>
        <v>0</v>
      </c>
      <c r="AK353" s="11"/>
      <c r="AL353" s="9">
        <f t="shared" si="121"/>
        <v>0</v>
      </c>
      <c r="AM353" s="10"/>
      <c r="AN353" s="12">
        <f t="shared" si="122"/>
        <v>0</v>
      </c>
      <c r="AO353" s="13">
        <f t="shared" si="105"/>
        <v>0</v>
      </c>
    </row>
    <row r="354" spans="1:41" hidden="1" x14ac:dyDescent="0.25">
      <c r="A354" s="14" t="s">
        <v>288</v>
      </c>
      <c r="B354" s="15" t="s">
        <v>472</v>
      </c>
      <c r="C354" s="48" t="s">
        <v>15</v>
      </c>
      <c r="D354" s="60">
        <v>341</v>
      </c>
      <c r="E354" s="70">
        <v>0</v>
      </c>
      <c r="F354" s="9">
        <f t="shared" si="106"/>
        <v>0</v>
      </c>
      <c r="G354" s="69">
        <v>0</v>
      </c>
      <c r="H354" s="9">
        <f t="shared" si="107"/>
        <v>0</v>
      </c>
      <c r="I354" s="10"/>
      <c r="J354" s="9">
        <f t="shared" si="108"/>
        <v>0</v>
      </c>
      <c r="K354" s="11"/>
      <c r="L354" s="9">
        <f t="shared" si="109"/>
        <v>0</v>
      </c>
      <c r="M354" s="10"/>
      <c r="N354" s="9">
        <f t="shared" si="110"/>
        <v>0</v>
      </c>
      <c r="O354" s="10"/>
      <c r="P354" s="9">
        <f t="shared" si="111"/>
        <v>0</v>
      </c>
      <c r="Q354" s="10"/>
      <c r="R354" s="9">
        <f t="shared" si="112"/>
        <v>0</v>
      </c>
      <c r="S354" s="10"/>
      <c r="T354" s="9">
        <f t="shared" si="113"/>
        <v>0</v>
      </c>
      <c r="U354" s="11"/>
      <c r="V354" s="9">
        <f t="shared" si="114"/>
        <v>0</v>
      </c>
      <c r="W354" s="11"/>
      <c r="X354" s="9">
        <f t="shared" si="115"/>
        <v>0</v>
      </c>
      <c r="Y354" s="10"/>
      <c r="Z354" s="9">
        <f t="shared" si="116"/>
        <v>0</v>
      </c>
      <c r="AA354" s="11"/>
      <c r="AB354" s="9">
        <f t="shared" si="117"/>
        <v>0</v>
      </c>
      <c r="AC354" s="11"/>
      <c r="AD354" s="9">
        <f t="shared" si="118"/>
        <v>0</v>
      </c>
      <c r="AE354" s="11"/>
      <c r="AF354" s="9">
        <f t="shared" si="119"/>
        <v>0</v>
      </c>
      <c r="AG354" s="11"/>
      <c r="AH354" s="9">
        <f t="shared" si="123"/>
        <v>0</v>
      </c>
      <c r="AI354" s="11"/>
      <c r="AJ354" s="9">
        <f t="shared" si="120"/>
        <v>0</v>
      </c>
      <c r="AK354" s="11"/>
      <c r="AL354" s="9">
        <f t="shared" si="121"/>
        <v>0</v>
      </c>
      <c r="AM354" s="10"/>
      <c r="AN354" s="12">
        <f t="shared" si="122"/>
        <v>0</v>
      </c>
      <c r="AO354" s="13">
        <f t="shared" si="105"/>
        <v>0</v>
      </c>
    </row>
    <row r="355" spans="1:41" hidden="1" x14ac:dyDescent="0.25">
      <c r="A355" s="14" t="s">
        <v>288</v>
      </c>
      <c r="B355" s="15" t="s">
        <v>473</v>
      </c>
      <c r="C355" s="48" t="s">
        <v>15</v>
      </c>
      <c r="D355" s="60">
        <v>341</v>
      </c>
      <c r="E355" s="70">
        <v>0</v>
      </c>
      <c r="F355" s="9">
        <f t="shared" si="106"/>
        <v>0</v>
      </c>
      <c r="G355" s="69">
        <v>0</v>
      </c>
      <c r="H355" s="9">
        <f t="shared" si="107"/>
        <v>0</v>
      </c>
      <c r="I355" s="10"/>
      <c r="J355" s="9">
        <f t="shared" si="108"/>
        <v>0</v>
      </c>
      <c r="K355" s="11"/>
      <c r="L355" s="9">
        <f t="shared" si="109"/>
        <v>0</v>
      </c>
      <c r="M355" s="10"/>
      <c r="N355" s="9">
        <f t="shared" si="110"/>
        <v>0</v>
      </c>
      <c r="O355" s="10"/>
      <c r="P355" s="9">
        <f t="shared" si="111"/>
        <v>0</v>
      </c>
      <c r="Q355" s="10"/>
      <c r="R355" s="9">
        <f t="shared" si="112"/>
        <v>0</v>
      </c>
      <c r="S355" s="10"/>
      <c r="T355" s="9">
        <f t="shared" si="113"/>
        <v>0</v>
      </c>
      <c r="U355" s="11"/>
      <c r="V355" s="9">
        <f t="shared" si="114"/>
        <v>0</v>
      </c>
      <c r="W355" s="11"/>
      <c r="X355" s="9">
        <f t="shared" si="115"/>
        <v>0</v>
      </c>
      <c r="Y355" s="10"/>
      <c r="Z355" s="9">
        <f t="shared" si="116"/>
        <v>0</v>
      </c>
      <c r="AA355" s="11"/>
      <c r="AB355" s="9">
        <f t="shared" si="117"/>
        <v>0</v>
      </c>
      <c r="AC355" s="11"/>
      <c r="AD355" s="9">
        <f t="shared" si="118"/>
        <v>0</v>
      </c>
      <c r="AE355" s="11"/>
      <c r="AF355" s="9">
        <f t="shared" si="119"/>
        <v>0</v>
      </c>
      <c r="AG355" s="11"/>
      <c r="AH355" s="9">
        <f t="shared" si="123"/>
        <v>0</v>
      </c>
      <c r="AI355" s="11"/>
      <c r="AJ355" s="9">
        <f t="shared" si="120"/>
        <v>0</v>
      </c>
      <c r="AK355" s="11"/>
      <c r="AL355" s="9">
        <f t="shared" si="121"/>
        <v>0</v>
      </c>
      <c r="AM355" s="10"/>
      <c r="AN355" s="12">
        <f t="shared" si="122"/>
        <v>0</v>
      </c>
      <c r="AO355" s="13">
        <f t="shared" si="105"/>
        <v>0</v>
      </c>
    </row>
    <row r="356" spans="1:41" hidden="1" x14ac:dyDescent="0.25">
      <c r="A356" s="14" t="s">
        <v>288</v>
      </c>
      <c r="B356" s="15" t="s">
        <v>474</v>
      </c>
      <c r="C356" s="48" t="s">
        <v>15</v>
      </c>
      <c r="D356" s="60">
        <v>341</v>
      </c>
      <c r="E356" s="70">
        <v>0</v>
      </c>
      <c r="F356" s="9">
        <f t="shared" si="106"/>
        <v>0</v>
      </c>
      <c r="G356" s="69">
        <v>0</v>
      </c>
      <c r="H356" s="9">
        <f t="shared" si="107"/>
        <v>0</v>
      </c>
      <c r="I356" s="10"/>
      <c r="J356" s="9">
        <f t="shared" si="108"/>
        <v>0</v>
      </c>
      <c r="K356" s="11"/>
      <c r="L356" s="9">
        <f t="shared" si="109"/>
        <v>0</v>
      </c>
      <c r="M356" s="10"/>
      <c r="N356" s="9">
        <f t="shared" si="110"/>
        <v>0</v>
      </c>
      <c r="O356" s="10"/>
      <c r="P356" s="9">
        <f t="shared" si="111"/>
        <v>0</v>
      </c>
      <c r="Q356" s="10"/>
      <c r="R356" s="9">
        <f t="shared" si="112"/>
        <v>0</v>
      </c>
      <c r="S356" s="10"/>
      <c r="T356" s="9">
        <f t="shared" si="113"/>
        <v>0</v>
      </c>
      <c r="U356" s="11"/>
      <c r="V356" s="9">
        <f t="shared" si="114"/>
        <v>0</v>
      </c>
      <c r="W356" s="11"/>
      <c r="X356" s="9">
        <f t="shared" si="115"/>
        <v>0</v>
      </c>
      <c r="Y356" s="10"/>
      <c r="Z356" s="9">
        <f t="shared" si="116"/>
        <v>0</v>
      </c>
      <c r="AA356" s="11"/>
      <c r="AB356" s="9">
        <f t="shared" si="117"/>
        <v>0</v>
      </c>
      <c r="AC356" s="11"/>
      <c r="AD356" s="9">
        <f t="shared" si="118"/>
        <v>0</v>
      </c>
      <c r="AE356" s="11"/>
      <c r="AF356" s="9">
        <f t="shared" si="119"/>
        <v>0</v>
      </c>
      <c r="AG356" s="11"/>
      <c r="AH356" s="9">
        <f t="shared" si="123"/>
        <v>0</v>
      </c>
      <c r="AI356" s="11"/>
      <c r="AJ356" s="9">
        <f t="shared" si="120"/>
        <v>0</v>
      </c>
      <c r="AK356" s="11"/>
      <c r="AL356" s="9">
        <f t="shared" si="121"/>
        <v>0</v>
      </c>
      <c r="AM356" s="10"/>
      <c r="AN356" s="12">
        <f t="shared" si="122"/>
        <v>0</v>
      </c>
      <c r="AO356" s="13">
        <f t="shared" si="105"/>
        <v>0</v>
      </c>
    </row>
    <row r="357" spans="1:41" hidden="1" x14ac:dyDescent="0.25">
      <c r="A357" s="14" t="s">
        <v>288</v>
      </c>
      <c r="B357" s="15" t="s">
        <v>328</v>
      </c>
      <c r="C357" s="48" t="s">
        <v>15</v>
      </c>
      <c r="D357" s="60">
        <v>342</v>
      </c>
      <c r="E357" s="70">
        <v>0</v>
      </c>
      <c r="F357" s="9">
        <f t="shared" si="106"/>
        <v>0</v>
      </c>
      <c r="G357" s="69">
        <v>0</v>
      </c>
      <c r="H357" s="9">
        <f t="shared" si="107"/>
        <v>0</v>
      </c>
      <c r="I357" s="10"/>
      <c r="J357" s="9">
        <f t="shared" si="108"/>
        <v>0</v>
      </c>
      <c r="K357" s="11"/>
      <c r="L357" s="9">
        <f t="shared" si="109"/>
        <v>0</v>
      </c>
      <c r="M357" s="10"/>
      <c r="N357" s="9">
        <f t="shared" si="110"/>
        <v>0</v>
      </c>
      <c r="O357" s="10"/>
      <c r="P357" s="9">
        <f t="shared" si="111"/>
        <v>0</v>
      </c>
      <c r="Q357" s="10"/>
      <c r="R357" s="9">
        <f t="shared" si="112"/>
        <v>0</v>
      </c>
      <c r="S357" s="10"/>
      <c r="T357" s="9">
        <f t="shared" si="113"/>
        <v>0</v>
      </c>
      <c r="U357" s="11"/>
      <c r="V357" s="9">
        <f t="shared" si="114"/>
        <v>0</v>
      </c>
      <c r="W357" s="11"/>
      <c r="X357" s="9">
        <f t="shared" si="115"/>
        <v>0</v>
      </c>
      <c r="Y357" s="10"/>
      <c r="Z357" s="9">
        <f t="shared" si="116"/>
        <v>0</v>
      </c>
      <c r="AA357" s="11"/>
      <c r="AB357" s="9">
        <f t="shared" si="117"/>
        <v>0</v>
      </c>
      <c r="AC357" s="11"/>
      <c r="AD357" s="9">
        <f t="shared" si="118"/>
        <v>0</v>
      </c>
      <c r="AE357" s="11"/>
      <c r="AF357" s="9">
        <f t="shared" si="119"/>
        <v>0</v>
      </c>
      <c r="AG357" s="11"/>
      <c r="AH357" s="9">
        <f t="shared" si="123"/>
        <v>0</v>
      </c>
      <c r="AI357" s="11"/>
      <c r="AJ357" s="9">
        <f t="shared" si="120"/>
        <v>0</v>
      </c>
      <c r="AK357" s="11"/>
      <c r="AL357" s="9">
        <f t="shared" si="121"/>
        <v>0</v>
      </c>
      <c r="AM357" s="10"/>
      <c r="AN357" s="12">
        <f t="shared" si="122"/>
        <v>0</v>
      </c>
      <c r="AO357" s="13">
        <f t="shared" si="105"/>
        <v>0</v>
      </c>
    </row>
    <row r="358" spans="1:41" hidden="1" x14ac:dyDescent="0.25">
      <c r="A358" s="14" t="s">
        <v>288</v>
      </c>
      <c r="B358" s="15" t="s">
        <v>330</v>
      </c>
      <c r="C358" s="48" t="s">
        <v>15</v>
      </c>
      <c r="D358" s="60">
        <v>341</v>
      </c>
      <c r="E358" s="70">
        <v>0</v>
      </c>
      <c r="F358" s="9">
        <f t="shared" si="106"/>
        <v>0</v>
      </c>
      <c r="G358" s="69">
        <v>0</v>
      </c>
      <c r="H358" s="9">
        <f t="shared" si="107"/>
        <v>0</v>
      </c>
      <c r="I358" s="10"/>
      <c r="J358" s="9">
        <f t="shared" si="108"/>
        <v>0</v>
      </c>
      <c r="K358" s="11"/>
      <c r="L358" s="9">
        <f t="shared" si="109"/>
        <v>0</v>
      </c>
      <c r="M358" s="10"/>
      <c r="N358" s="9">
        <f t="shared" si="110"/>
        <v>0</v>
      </c>
      <c r="O358" s="10"/>
      <c r="P358" s="9">
        <f t="shared" si="111"/>
        <v>0</v>
      </c>
      <c r="Q358" s="10"/>
      <c r="R358" s="9">
        <f t="shared" si="112"/>
        <v>0</v>
      </c>
      <c r="S358" s="10"/>
      <c r="T358" s="9">
        <f t="shared" si="113"/>
        <v>0</v>
      </c>
      <c r="U358" s="11"/>
      <c r="V358" s="9">
        <f t="shared" si="114"/>
        <v>0</v>
      </c>
      <c r="W358" s="11"/>
      <c r="X358" s="9">
        <f t="shared" si="115"/>
        <v>0</v>
      </c>
      <c r="Y358" s="10"/>
      <c r="Z358" s="9">
        <f t="shared" si="116"/>
        <v>0</v>
      </c>
      <c r="AA358" s="11"/>
      <c r="AB358" s="9">
        <f t="shared" si="117"/>
        <v>0</v>
      </c>
      <c r="AC358" s="11"/>
      <c r="AD358" s="9">
        <f t="shared" si="118"/>
        <v>0</v>
      </c>
      <c r="AE358" s="11"/>
      <c r="AF358" s="9">
        <f t="shared" si="119"/>
        <v>0</v>
      </c>
      <c r="AG358" s="11"/>
      <c r="AH358" s="9">
        <f t="shared" si="123"/>
        <v>0</v>
      </c>
      <c r="AI358" s="11"/>
      <c r="AJ358" s="9">
        <f t="shared" si="120"/>
        <v>0</v>
      </c>
      <c r="AK358" s="11"/>
      <c r="AL358" s="9">
        <f t="shared" si="121"/>
        <v>0</v>
      </c>
      <c r="AM358" s="10"/>
      <c r="AN358" s="12">
        <f t="shared" si="122"/>
        <v>0</v>
      </c>
      <c r="AO358" s="13">
        <f t="shared" si="105"/>
        <v>0</v>
      </c>
    </row>
    <row r="359" spans="1:41" hidden="1" x14ac:dyDescent="0.25">
      <c r="A359" s="14" t="s">
        <v>288</v>
      </c>
      <c r="B359" s="15" t="s">
        <v>329</v>
      </c>
      <c r="C359" s="48" t="s">
        <v>15</v>
      </c>
      <c r="D359" s="60">
        <v>341</v>
      </c>
      <c r="E359" s="70">
        <v>0</v>
      </c>
      <c r="F359" s="9">
        <f t="shared" si="106"/>
        <v>0</v>
      </c>
      <c r="G359" s="69">
        <v>0</v>
      </c>
      <c r="H359" s="9">
        <f t="shared" si="107"/>
        <v>0</v>
      </c>
      <c r="I359" s="10"/>
      <c r="J359" s="9">
        <f t="shared" si="108"/>
        <v>0</v>
      </c>
      <c r="K359" s="11"/>
      <c r="L359" s="9">
        <f t="shared" si="109"/>
        <v>0</v>
      </c>
      <c r="M359" s="10"/>
      <c r="N359" s="9">
        <f t="shared" si="110"/>
        <v>0</v>
      </c>
      <c r="O359" s="10"/>
      <c r="P359" s="9">
        <f t="shared" si="111"/>
        <v>0</v>
      </c>
      <c r="Q359" s="10"/>
      <c r="R359" s="9">
        <f t="shared" si="112"/>
        <v>0</v>
      </c>
      <c r="S359" s="10"/>
      <c r="T359" s="9">
        <f t="shared" si="113"/>
        <v>0</v>
      </c>
      <c r="U359" s="11"/>
      <c r="V359" s="9">
        <f t="shared" si="114"/>
        <v>0</v>
      </c>
      <c r="W359" s="11"/>
      <c r="X359" s="9">
        <f t="shared" si="115"/>
        <v>0</v>
      </c>
      <c r="Y359" s="10"/>
      <c r="Z359" s="9">
        <f t="shared" si="116"/>
        <v>0</v>
      </c>
      <c r="AA359" s="11"/>
      <c r="AB359" s="9">
        <f t="shared" si="117"/>
        <v>0</v>
      </c>
      <c r="AC359" s="11"/>
      <c r="AD359" s="9">
        <f t="shared" si="118"/>
        <v>0</v>
      </c>
      <c r="AE359" s="11"/>
      <c r="AF359" s="9">
        <f t="shared" si="119"/>
        <v>0</v>
      </c>
      <c r="AG359" s="11"/>
      <c r="AH359" s="9">
        <f t="shared" si="123"/>
        <v>0</v>
      </c>
      <c r="AI359" s="11"/>
      <c r="AJ359" s="9">
        <f t="shared" si="120"/>
        <v>0</v>
      </c>
      <c r="AK359" s="11"/>
      <c r="AL359" s="9">
        <f t="shared" si="121"/>
        <v>0</v>
      </c>
      <c r="AM359" s="10"/>
      <c r="AN359" s="12">
        <f t="shared" si="122"/>
        <v>0</v>
      </c>
      <c r="AO359" s="13">
        <f t="shared" si="105"/>
        <v>0</v>
      </c>
    </row>
    <row r="360" spans="1:41" hidden="1" x14ac:dyDescent="0.25">
      <c r="A360" s="14" t="s">
        <v>288</v>
      </c>
      <c r="B360" s="15" t="s">
        <v>395</v>
      </c>
      <c r="C360" s="48" t="s">
        <v>15</v>
      </c>
      <c r="D360" s="60">
        <v>341</v>
      </c>
      <c r="E360" s="70">
        <v>0</v>
      </c>
      <c r="F360" s="9">
        <f t="shared" si="106"/>
        <v>0</v>
      </c>
      <c r="G360" s="69">
        <v>0</v>
      </c>
      <c r="H360" s="9">
        <f t="shared" si="107"/>
        <v>0</v>
      </c>
      <c r="I360" s="10"/>
      <c r="J360" s="9">
        <f t="shared" si="108"/>
        <v>0</v>
      </c>
      <c r="K360" s="11"/>
      <c r="L360" s="9">
        <f t="shared" si="109"/>
        <v>0</v>
      </c>
      <c r="M360" s="10"/>
      <c r="N360" s="9">
        <f t="shared" si="110"/>
        <v>0</v>
      </c>
      <c r="O360" s="10"/>
      <c r="P360" s="9">
        <f t="shared" si="111"/>
        <v>0</v>
      </c>
      <c r="Q360" s="10"/>
      <c r="R360" s="9">
        <f t="shared" si="112"/>
        <v>0</v>
      </c>
      <c r="S360" s="10"/>
      <c r="T360" s="9">
        <f t="shared" si="113"/>
        <v>0</v>
      </c>
      <c r="U360" s="11"/>
      <c r="V360" s="9">
        <f t="shared" si="114"/>
        <v>0</v>
      </c>
      <c r="W360" s="11"/>
      <c r="X360" s="9">
        <f t="shared" si="115"/>
        <v>0</v>
      </c>
      <c r="Y360" s="10"/>
      <c r="Z360" s="9">
        <f t="shared" si="116"/>
        <v>0</v>
      </c>
      <c r="AA360" s="11"/>
      <c r="AB360" s="9">
        <f t="shared" si="117"/>
        <v>0</v>
      </c>
      <c r="AC360" s="11"/>
      <c r="AD360" s="9">
        <f t="shared" si="118"/>
        <v>0</v>
      </c>
      <c r="AE360" s="11"/>
      <c r="AF360" s="9">
        <f t="shared" si="119"/>
        <v>0</v>
      </c>
      <c r="AG360" s="11"/>
      <c r="AH360" s="9">
        <f t="shared" si="123"/>
        <v>0</v>
      </c>
      <c r="AI360" s="11"/>
      <c r="AJ360" s="9">
        <f t="shared" si="120"/>
        <v>0</v>
      </c>
      <c r="AK360" s="11"/>
      <c r="AL360" s="9">
        <f t="shared" si="121"/>
        <v>0</v>
      </c>
      <c r="AM360" s="10"/>
      <c r="AN360" s="12">
        <f t="shared" si="122"/>
        <v>0</v>
      </c>
      <c r="AO360" s="13">
        <f t="shared" si="105"/>
        <v>0</v>
      </c>
    </row>
    <row r="361" spans="1:41" x14ac:dyDescent="0.25">
      <c r="A361" s="14" t="s">
        <v>331</v>
      </c>
      <c r="B361" s="15" t="s">
        <v>332</v>
      </c>
      <c r="C361" s="44" t="s">
        <v>15</v>
      </c>
      <c r="D361" s="56">
        <v>68</v>
      </c>
      <c r="E361" s="70">
        <v>0</v>
      </c>
      <c r="F361" s="9">
        <f t="shared" si="106"/>
        <v>0</v>
      </c>
      <c r="G361" s="69">
        <v>0</v>
      </c>
      <c r="H361" s="9">
        <f t="shared" si="107"/>
        <v>0</v>
      </c>
      <c r="I361" s="10"/>
      <c r="J361" s="9">
        <f t="shared" si="108"/>
        <v>0</v>
      </c>
      <c r="K361" s="11"/>
      <c r="L361" s="9">
        <f t="shared" si="109"/>
        <v>0</v>
      </c>
      <c r="M361" s="11">
        <f>100+12</f>
        <v>112</v>
      </c>
      <c r="N361" s="9">
        <f t="shared" si="110"/>
        <v>8834.56</v>
      </c>
      <c r="O361" s="84">
        <v>27</v>
      </c>
      <c r="P361" s="9">
        <f t="shared" si="111"/>
        <v>2129.7599999999998</v>
      </c>
      <c r="Q361" s="10"/>
      <c r="R361" s="9">
        <f t="shared" si="112"/>
        <v>0</v>
      </c>
      <c r="S361" s="10"/>
      <c r="T361" s="9">
        <f t="shared" si="113"/>
        <v>0</v>
      </c>
      <c r="U361" s="11"/>
      <c r="V361" s="9">
        <f t="shared" si="114"/>
        <v>0</v>
      </c>
      <c r="W361" s="11"/>
      <c r="X361" s="9">
        <f t="shared" si="115"/>
        <v>0</v>
      </c>
      <c r="Y361" s="10"/>
      <c r="Z361" s="9">
        <f t="shared" si="116"/>
        <v>0</v>
      </c>
      <c r="AA361" s="11"/>
      <c r="AB361" s="9">
        <f t="shared" si="117"/>
        <v>0</v>
      </c>
      <c r="AC361" s="11"/>
      <c r="AD361" s="9">
        <f t="shared" si="118"/>
        <v>0</v>
      </c>
      <c r="AE361" s="11"/>
      <c r="AF361" s="9">
        <f t="shared" si="119"/>
        <v>0</v>
      </c>
      <c r="AG361" s="11"/>
      <c r="AH361" s="9">
        <f t="shared" si="123"/>
        <v>0</v>
      </c>
      <c r="AI361" s="75">
        <v>3</v>
      </c>
      <c r="AJ361" s="9">
        <f t="shared" si="120"/>
        <v>236.64</v>
      </c>
      <c r="AK361" s="11"/>
      <c r="AL361" s="9">
        <f t="shared" si="121"/>
        <v>0</v>
      </c>
      <c r="AM361" s="10"/>
      <c r="AN361" s="12">
        <f t="shared" si="122"/>
        <v>0</v>
      </c>
      <c r="AO361" s="13">
        <f t="shared" si="105"/>
        <v>11200.96</v>
      </c>
    </row>
    <row r="362" spans="1:41" hidden="1" x14ac:dyDescent="0.25">
      <c r="A362" s="14" t="s">
        <v>271</v>
      </c>
      <c r="B362" s="15" t="s">
        <v>516</v>
      </c>
      <c r="C362" s="17" t="s">
        <v>15</v>
      </c>
      <c r="D362" s="38">
        <v>68</v>
      </c>
      <c r="E362" s="70">
        <v>0</v>
      </c>
      <c r="F362" s="9">
        <f t="shared" si="106"/>
        <v>0</v>
      </c>
      <c r="G362" s="69">
        <v>0</v>
      </c>
      <c r="H362" s="9">
        <f t="shared" si="107"/>
        <v>0</v>
      </c>
      <c r="I362" s="10"/>
      <c r="J362" s="9"/>
      <c r="K362" s="11"/>
      <c r="L362" s="9">
        <f t="shared" si="109"/>
        <v>0</v>
      </c>
      <c r="M362" s="11"/>
      <c r="N362" s="9"/>
      <c r="O362" s="10"/>
      <c r="P362" s="9"/>
      <c r="Q362" s="10"/>
      <c r="R362" s="9"/>
      <c r="S362" s="10"/>
      <c r="T362" s="9"/>
      <c r="U362" s="11"/>
      <c r="V362" s="9"/>
      <c r="W362" s="11"/>
      <c r="X362" s="9"/>
      <c r="Y362" s="10"/>
      <c r="Z362" s="9"/>
      <c r="AA362" s="11"/>
      <c r="AB362" s="9"/>
      <c r="AC362" s="11"/>
      <c r="AD362" s="9"/>
      <c r="AE362" s="11"/>
      <c r="AF362" s="9"/>
      <c r="AG362" s="11"/>
      <c r="AH362" s="9">
        <f t="shared" si="123"/>
        <v>0</v>
      </c>
      <c r="AI362" s="11"/>
      <c r="AJ362" s="9">
        <f t="shared" si="120"/>
        <v>0</v>
      </c>
      <c r="AK362" s="11"/>
      <c r="AL362" s="9">
        <f t="shared" si="121"/>
        <v>0</v>
      </c>
      <c r="AM362" s="10"/>
      <c r="AN362" s="12"/>
      <c r="AO362" s="13">
        <f t="shared" si="105"/>
        <v>0</v>
      </c>
    </row>
    <row r="363" spans="1:41" ht="25.5" customHeight="1" x14ac:dyDescent="0.25">
      <c r="A363" s="14" t="s">
        <v>331</v>
      </c>
      <c r="B363" s="19" t="s">
        <v>333</v>
      </c>
      <c r="C363" s="44" t="s">
        <v>15</v>
      </c>
      <c r="D363" s="56">
        <v>275</v>
      </c>
      <c r="E363" s="70">
        <v>0</v>
      </c>
      <c r="F363" s="9">
        <f t="shared" si="106"/>
        <v>0</v>
      </c>
      <c r="G363" s="69">
        <v>0</v>
      </c>
      <c r="H363" s="9">
        <f t="shared" si="107"/>
        <v>0</v>
      </c>
      <c r="I363" s="10"/>
      <c r="J363" s="9">
        <f t="shared" ref="J363:J428" si="124">(I363*D363)*1.16</f>
        <v>0</v>
      </c>
      <c r="K363" s="10"/>
      <c r="L363" s="9">
        <f t="shared" si="109"/>
        <v>0</v>
      </c>
      <c r="M363" s="10"/>
      <c r="N363" s="9">
        <f t="shared" ref="N363:N428" si="125">(M363*D363)*1.16</f>
        <v>0</v>
      </c>
      <c r="O363" s="10"/>
      <c r="P363" s="9">
        <f t="shared" ref="P363:P428" si="126">(O363*D363)*1.16</f>
        <v>0</v>
      </c>
      <c r="Q363" s="10"/>
      <c r="R363" s="9">
        <f t="shared" ref="R363:R428" si="127">(Q363*D363)*1.16</f>
        <v>0</v>
      </c>
      <c r="S363" s="10"/>
      <c r="T363" s="9">
        <f t="shared" ref="T363:T428" si="128">(S363*D363)*1.16</f>
        <v>0</v>
      </c>
      <c r="U363" s="11"/>
      <c r="V363" s="9">
        <f t="shared" ref="V363:V428" si="129">(U363*D363)*1.16</f>
        <v>0</v>
      </c>
      <c r="W363" s="11"/>
      <c r="X363" s="9">
        <f t="shared" ref="X363:X428" si="130">(W363*D363)*1.16</f>
        <v>0</v>
      </c>
      <c r="Y363" s="10"/>
      <c r="Z363" s="9">
        <f t="shared" ref="Z363:Z428" si="131">(Y363*D363)*1.16</f>
        <v>0</v>
      </c>
      <c r="AA363" s="11">
        <v>1</v>
      </c>
      <c r="AB363" s="9">
        <f t="shared" ref="AB363:AB428" si="132">(AA363*D363)*1.16</f>
        <v>319</v>
      </c>
      <c r="AC363" s="11"/>
      <c r="AD363" s="9">
        <f t="shared" ref="AD363:AD428" si="133">(AC363*D363)*1.16</f>
        <v>0</v>
      </c>
      <c r="AE363" s="11"/>
      <c r="AF363" s="9">
        <f t="shared" ref="AF363:AF428" si="134">(AE363*D363)*1.16</f>
        <v>0</v>
      </c>
      <c r="AG363" s="11"/>
      <c r="AH363" s="9">
        <f t="shared" si="123"/>
        <v>0</v>
      </c>
      <c r="AI363" s="106">
        <v>6</v>
      </c>
      <c r="AJ363" s="9">
        <f t="shared" si="120"/>
        <v>1913.9999999999998</v>
      </c>
      <c r="AK363" s="11"/>
      <c r="AL363" s="9">
        <f t="shared" si="121"/>
        <v>0</v>
      </c>
      <c r="AM363" s="10"/>
      <c r="AN363" s="12">
        <f t="shared" ref="AN363:AN428" si="135">(AM363*D363)*1.16</f>
        <v>0</v>
      </c>
      <c r="AO363" s="13">
        <f t="shared" si="105"/>
        <v>2233</v>
      </c>
    </row>
    <row r="364" spans="1:41" ht="25.5" customHeight="1" x14ac:dyDescent="0.25">
      <c r="A364" s="14" t="s">
        <v>331</v>
      </c>
      <c r="B364" s="19" t="s">
        <v>335</v>
      </c>
      <c r="C364" s="44" t="s">
        <v>15</v>
      </c>
      <c r="D364" s="56">
        <v>275</v>
      </c>
      <c r="E364" s="70">
        <v>0</v>
      </c>
      <c r="F364" s="9">
        <f t="shared" si="106"/>
        <v>0</v>
      </c>
      <c r="G364" s="69">
        <v>0</v>
      </c>
      <c r="H364" s="9">
        <f t="shared" si="107"/>
        <v>0</v>
      </c>
      <c r="I364" s="10"/>
      <c r="J364" s="9">
        <f t="shared" si="124"/>
        <v>0</v>
      </c>
      <c r="K364" s="10"/>
      <c r="L364" s="9">
        <f t="shared" si="109"/>
        <v>0</v>
      </c>
      <c r="M364" s="10"/>
      <c r="N364" s="9">
        <f t="shared" si="125"/>
        <v>0</v>
      </c>
      <c r="O364" s="10"/>
      <c r="P364" s="9">
        <f t="shared" si="126"/>
        <v>0</v>
      </c>
      <c r="Q364" s="10"/>
      <c r="R364" s="9">
        <f t="shared" si="127"/>
        <v>0</v>
      </c>
      <c r="S364" s="10"/>
      <c r="T364" s="9">
        <f t="shared" si="128"/>
        <v>0</v>
      </c>
      <c r="U364" s="11"/>
      <c r="V364" s="9">
        <f t="shared" si="129"/>
        <v>0</v>
      </c>
      <c r="W364" s="11"/>
      <c r="X364" s="9">
        <f t="shared" si="130"/>
        <v>0</v>
      </c>
      <c r="Y364" s="10"/>
      <c r="Z364" s="9">
        <f t="shared" si="131"/>
        <v>0</v>
      </c>
      <c r="AA364" s="11">
        <v>4</v>
      </c>
      <c r="AB364" s="9">
        <f t="shared" si="132"/>
        <v>1276</v>
      </c>
      <c r="AC364" s="11"/>
      <c r="AD364" s="9">
        <f t="shared" si="133"/>
        <v>0</v>
      </c>
      <c r="AE364" s="11"/>
      <c r="AF364" s="9">
        <f t="shared" si="134"/>
        <v>0</v>
      </c>
      <c r="AG364" s="11"/>
      <c r="AH364" s="9">
        <f t="shared" si="123"/>
        <v>0</v>
      </c>
      <c r="AI364" s="75">
        <f>1+1</f>
        <v>2</v>
      </c>
      <c r="AJ364" s="9">
        <f t="shared" si="120"/>
        <v>638</v>
      </c>
      <c r="AK364" s="11"/>
      <c r="AL364" s="9">
        <f t="shared" si="121"/>
        <v>0</v>
      </c>
      <c r="AM364" s="10">
        <v>2</v>
      </c>
      <c r="AN364" s="12">
        <f t="shared" si="135"/>
        <v>638</v>
      </c>
      <c r="AO364" s="13">
        <f t="shared" si="105"/>
        <v>2552</v>
      </c>
    </row>
    <row r="365" spans="1:41" ht="25.5" customHeight="1" x14ac:dyDescent="0.25">
      <c r="A365" s="14" t="s">
        <v>331</v>
      </c>
      <c r="B365" s="19" t="s">
        <v>334</v>
      </c>
      <c r="C365" s="44" t="s">
        <v>15</v>
      </c>
      <c r="D365" s="56">
        <v>275</v>
      </c>
      <c r="E365" s="70">
        <v>0</v>
      </c>
      <c r="F365" s="9">
        <f t="shared" si="106"/>
        <v>0</v>
      </c>
      <c r="G365" s="69">
        <v>0</v>
      </c>
      <c r="H365" s="9">
        <f t="shared" si="107"/>
        <v>0</v>
      </c>
      <c r="I365" s="10"/>
      <c r="J365" s="9">
        <f t="shared" si="124"/>
        <v>0</v>
      </c>
      <c r="K365" s="11"/>
      <c r="L365" s="9">
        <f t="shared" si="109"/>
        <v>0</v>
      </c>
      <c r="M365" s="10"/>
      <c r="N365" s="9">
        <f t="shared" si="125"/>
        <v>0</v>
      </c>
      <c r="O365" s="10"/>
      <c r="P365" s="9">
        <f t="shared" si="126"/>
        <v>0</v>
      </c>
      <c r="Q365" s="10"/>
      <c r="R365" s="9">
        <f t="shared" si="127"/>
        <v>0</v>
      </c>
      <c r="S365" s="10"/>
      <c r="T365" s="9">
        <f t="shared" si="128"/>
        <v>0</v>
      </c>
      <c r="U365" s="11"/>
      <c r="V365" s="9">
        <f t="shared" si="129"/>
        <v>0</v>
      </c>
      <c r="W365" s="11"/>
      <c r="X365" s="9">
        <f t="shared" si="130"/>
        <v>0</v>
      </c>
      <c r="Y365" s="10"/>
      <c r="Z365" s="9">
        <f t="shared" si="131"/>
        <v>0</v>
      </c>
      <c r="AA365" s="11"/>
      <c r="AB365" s="9">
        <f t="shared" si="132"/>
        <v>0</v>
      </c>
      <c r="AC365" s="11"/>
      <c r="AD365" s="9">
        <f t="shared" si="133"/>
        <v>0</v>
      </c>
      <c r="AE365" s="11"/>
      <c r="AF365" s="9">
        <f t="shared" si="134"/>
        <v>0</v>
      </c>
      <c r="AG365" s="11"/>
      <c r="AH365" s="9">
        <f t="shared" si="123"/>
        <v>0</v>
      </c>
      <c r="AI365" s="75">
        <f>3+1</f>
        <v>4</v>
      </c>
      <c r="AJ365" s="9">
        <f t="shared" si="120"/>
        <v>1276</v>
      </c>
      <c r="AK365" s="11"/>
      <c r="AL365" s="9">
        <f t="shared" si="121"/>
        <v>0</v>
      </c>
      <c r="AM365" s="10">
        <v>1</v>
      </c>
      <c r="AN365" s="12">
        <f t="shared" si="135"/>
        <v>319</v>
      </c>
      <c r="AO365" s="13">
        <f t="shared" si="105"/>
        <v>1595</v>
      </c>
    </row>
    <row r="366" spans="1:41" ht="23.25" hidden="1" customHeight="1" x14ac:dyDescent="0.25">
      <c r="A366" s="14" t="s">
        <v>331</v>
      </c>
      <c r="B366" s="19" t="s">
        <v>336</v>
      </c>
      <c r="C366" s="44" t="s">
        <v>15</v>
      </c>
      <c r="D366" s="56">
        <v>275</v>
      </c>
      <c r="E366" s="70">
        <v>0</v>
      </c>
      <c r="F366" s="9">
        <f t="shared" si="106"/>
        <v>0</v>
      </c>
      <c r="G366" s="69">
        <v>0</v>
      </c>
      <c r="H366" s="9">
        <f t="shared" si="107"/>
        <v>0</v>
      </c>
      <c r="I366" s="10"/>
      <c r="J366" s="9">
        <f t="shared" si="124"/>
        <v>0</v>
      </c>
      <c r="K366" s="11"/>
      <c r="L366" s="9">
        <f t="shared" si="109"/>
        <v>0</v>
      </c>
      <c r="M366" s="10"/>
      <c r="N366" s="9">
        <f t="shared" si="125"/>
        <v>0</v>
      </c>
      <c r="O366" s="10"/>
      <c r="P366" s="9">
        <f t="shared" si="126"/>
        <v>0</v>
      </c>
      <c r="Q366" s="10"/>
      <c r="R366" s="9">
        <f t="shared" si="127"/>
        <v>0</v>
      </c>
      <c r="S366" s="10"/>
      <c r="T366" s="9">
        <f t="shared" si="128"/>
        <v>0</v>
      </c>
      <c r="U366" s="11"/>
      <c r="V366" s="9">
        <f t="shared" si="129"/>
        <v>0</v>
      </c>
      <c r="W366" s="11"/>
      <c r="X366" s="9">
        <f t="shared" si="130"/>
        <v>0</v>
      </c>
      <c r="Y366" s="10"/>
      <c r="Z366" s="9">
        <f t="shared" si="131"/>
        <v>0</v>
      </c>
      <c r="AA366" s="11"/>
      <c r="AB366" s="9">
        <f t="shared" si="132"/>
        <v>0</v>
      </c>
      <c r="AC366" s="11"/>
      <c r="AD366" s="9">
        <f t="shared" si="133"/>
        <v>0</v>
      </c>
      <c r="AE366" s="11"/>
      <c r="AF366" s="9">
        <f t="shared" si="134"/>
        <v>0</v>
      </c>
      <c r="AG366" s="11"/>
      <c r="AH366" s="9">
        <f t="shared" si="123"/>
        <v>0</v>
      </c>
      <c r="AI366" s="11"/>
      <c r="AJ366" s="9">
        <f t="shared" si="120"/>
        <v>0</v>
      </c>
      <c r="AK366" s="11"/>
      <c r="AL366" s="9">
        <f t="shared" si="121"/>
        <v>0</v>
      </c>
      <c r="AM366" s="10">
        <v>1</v>
      </c>
      <c r="AN366" s="12">
        <f t="shared" si="135"/>
        <v>319</v>
      </c>
      <c r="AO366" s="13">
        <f t="shared" si="105"/>
        <v>319</v>
      </c>
    </row>
    <row r="367" spans="1:41" ht="25.5" hidden="1" customHeight="1" x14ac:dyDescent="0.25">
      <c r="A367" s="14" t="s">
        <v>331</v>
      </c>
      <c r="B367" s="19" t="s">
        <v>337</v>
      </c>
      <c r="C367" s="44" t="s">
        <v>15</v>
      </c>
      <c r="D367" s="56">
        <v>303</v>
      </c>
      <c r="E367" s="70">
        <v>0</v>
      </c>
      <c r="F367" s="9">
        <f t="shared" si="106"/>
        <v>0</v>
      </c>
      <c r="G367" s="69">
        <v>0</v>
      </c>
      <c r="H367" s="9">
        <f t="shared" si="107"/>
        <v>0</v>
      </c>
      <c r="I367" s="10"/>
      <c r="J367" s="9">
        <f t="shared" si="124"/>
        <v>0</v>
      </c>
      <c r="K367" s="11"/>
      <c r="L367" s="9">
        <f t="shared" si="109"/>
        <v>0</v>
      </c>
      <c r="M367" s="10"/>
      <c r="N367" s="9">
        <f t="shared" si="125"/>
        <v>0</v>
      </c>
      <c r="O367" s="10"/>
      <c r="P367" s="9">
        <f t="shared" si="126"/>
        <v>0</v>
      </c>
      <c r="Q367" s="10"/>
      <c r="R367" s="9">
        <f t="shared" si="127"/>
        <v>0</v>
      </c>
      <c r="S367" s="10"/>
      <c r="T367" s="9">
        <f t="shared" si="128"/>
        <v>0</v>
      </c>
      <c r="U367" s="11"/>
      <c r="V367" s="9">
        <f t="shared" si="129"/>
        <v>0</v>
      </c>
      <c r="W367" s="11"/>
      <c r="X367" s="9">
        <f t="shared" si="130"/>
        <v>0</v>
      </c>
      <c r="Y367" s="10"/>
      <c r="Z367" s="9">
        <f t="shared" si="131"/>
        <v>0</v>
      </c>
      <c r="AA367" s="11"/>
      <c r="AB367" s="9">
        <f t="shared" si="132"/>
        <v>0</v>
      </c>
      <c r="AC367" s="11"/>
      <c r="AD367" s="9">
        <f t="shared" si="133"/>
        <v>0</v>
      </c>
      <c r="AE367" s="11"/>
      <c r="AF367" s="9">
        <f t="shared" si="134"/>
        <v>0</v>
      </c>
      <c r="AG367" s="11"/>
      <c r="AH367" s="9">
        <f t="shared" si="123"/>
        <v>0</v>
      </c>
      <c r="AI367" s="11"/>
      <c r="AJ367" s="9">
        <f t="shared" si="120"/>
        <v>0</v>
      </c>
      <c r="AK367" s="11"/>
      <c r="AL367" s="9">
        <f t="shared" si="121"/>
        <v>0</v>
      </c>
      <c r="AM367" s="10"/>
      <c r="AN367" s="12">
        <f t="shared" si="135"/>
        <v>0</v>
      </c>
      <c r="AO367" s="13">
        <f t="shared" si="105"/>
        <v>0</v>
      </c>
    </row>
    <row r="368" spans="1:41" ht="25.5" hidden="1" customHeight="1" x14ac:dyDescent="0.25">
      <c r="A368" s="14" t="s">
        <v>331</v>
      </c>
      <c r="B368" s="19" t="s">
        <v>338</v>
      </c>
      <c r="C368" s="44" t="s">
        <v>15</v>
      </c>
      <c r="D368" s="56">
        <v>275</v>
      </c>
      <c r="E368" s="70">
        <v>0</v>
      </c>
      <c r="F368" s="9">
        <f t="shared" si="106"/>
        <v>0</v>
      </c>
      <c r="G368" s="69">
        <v>0</v>
      </c>
      <c r="H368" s="9">
        <f t="shared" si="107"/>
        <v>0</v>
      </c>
      <c r="I368" s="10"/>
      <c r="J368" s="9">
        <f t="shared" si="124"/>
        <v>0</v>
      </c>
      <c r="K368" s="11"/>
      <c r="L368" s="9">
        <f t="shared" si="109"/>
        <v>0</v>
      </c>
      <c r="M368" s="10"/>
      <c r="N368" s="9">
        <f t="shared" si="125"/>
        <v>0</v>
      </c>
      <c r="O368" s="10"/>
      <c r="P368" s="9">
        <f t="shared" si="126"/>
        <v>0</v>
      </c>
      <c r="Q368" s="10"/>
      <c r="R368" s="9">
        <f t="shared" si="127"/>
        <v>0</v>
      </c>
      <c r="S368" s="10"/>
      <c r="T368" s="9">
        <f t="shared" si="128"/>
        <v>0</v>
      </c>
      <c r="U368" s="11"/>
      <c r="V368" s="9">
        <f t="shared" si="129"/>
        <v>0</v>
      </c>
      <c r="W368" s="11"/>
      <c r="X368" s="9">
        <f t="shared" si="130"/>
        <v>0</v>
      </c>
      <c r="Y368" s="10"/>
      <c r="Z368" s="9">
        <f t="shared" si="131"/>
        <v>0</v>
      </c>
      <c r="AA368" s="11">
        <v>1</v>
      </c>
      <c r="AB368" s="9">
        <f t="shared" si="132"/>
        <v>319</v>
      </c>
      <c r="AC368" s="11"/>
      <c r="AD368" s="9">
        <f t="shared" si="133"/>
        <v>0</v>
      </c>
      <c r="AE368" s="11"/>
      <c r="AF368" s="9">
        <f t="shared" si="134"/>
        <v>0</v>
      </c>
      <c r="AG368" s="11"/>
      <c r="AH368" s="9">
        <f t="shared" si="123"/>
        <v>0</v>
      </c>
      <c r="AI368" s="11"/>
      <c r="AJ368" s="9">
        <f t="shared" si="120"/>
        <v>0</v>
      </c>
      <c r="AK368" s="11"/>
      <c r="AL368" s="9">
        <f t="shared" si="121"/>
        <v>0</v>
      </c>
      <c r="AM368" s="10"/>
      <c r="AN368" s="12">
        <f t="shared" si="135"/>
        <v>0</v>
      </c>
      <c r="AO368" s="13">
        <f t="shared" si="105"/>
        <v>319</v>
      </c>
    </row>
    <row r="369" spans="1:41" ht="25.5" customHeight="1" x14ac:dyDescent="0.25">
      <c r="A369" s="14" t="s">
        <v>331</v>
      </c>
      <c r="B369" s="19" t="s">
        <v>340</v>
      </c>
      <c r="C369" s="44" t="s">
        <v>15</v>
      </c>
      <c r="D369" s="56">
        <v>275</v>
      </c>
      <c r="E369" s="70">
        <v>0</v>
      </c>
      <c r="F369" s="9">
        <f t="shared" si="106"/>
        <v>0</v>
      </c>
      <c r="G369" s="69">
        <v>0</v>
      </c>
      <c r="H369" s="9">
        <f t="shared" si="107"/>
        <v>0</v>
      </c>
      <c r="I369" s="10"/>
      <c r="J369" s="9">
        <f t="shared" si="124"/>
        <v>0</v>
      </c>
      <c r="K369" s="11"/>
      <c r="L369" s="9">
        <f t="shared" si="109"/>
        <v>0</v>
      </c>
      <c r="M369" s="10"/>
      <c r="N369" s="9">
        <f t="shared" si="125"/>
        <v>0</v>
      </c>
      <c r="O369" s="10"/>
      <c r="P369" s="9">
        <f t="shared" si="126"/>
        <v>0</v>
      </c>
      <c r="Q369" s="10"/>
      <c r="R369" s="9">
        <f t="shared" si="127"/>
        <v>0</v>
      </c>
      <c r="S369" s="10"/>
      <c r="T369" s="9">
        <f t="shared" si="128"/>
        <v>0</v>
      </c>
      <c r="U369" s="11"/>
      <c r="V369" s="9">
        <f t="shared" si="129"/>
        <v>0</v>
      </c>
      <c r="W369" s="11"/>
      <c r="X369" s="9">
        <f t="shared" si="130"/>
        <v>0</v>
      </c>
      <c r="Y369" s="10"/>
      <c r="Z369" s="9">
        <f t="shared" si="131"/>
        <v>0</v>
      </c>
      <c r="AA369" s="11"/>
      <c r="AB369" s="9">
        <f t="shared" si="132"/>
        <v>0</v>
      </c>
      <c r="AC369" s="11"/>
      <c r="AD369" s="9">
        <f t="shared" si="133"/>
        <v>0</v>
      </c>
      <c r="AE369" s="11"/>
      <c r="AF369" s="9">
        <f t="shared" si="134"/>
        <v>0</v>
      </c>
      <c r="AG369" s="11"/>
      <c r="AH369" s="9">
        <f t="shared" si="123"/>
        <v>0</v>
      </c>
      <c r="AI369" s="83">
        <v>2</v>
      </c>
      <c r="AJ369" s="9">
        <f t="shared" si="120"/>
        <v>638</v>
      </c>
      <c r="AK369" s="11"/>
      <c r="AL369" s="9">
        <f t="shared" si="121"/>
        <v>0</v>
      </c>
      <c r="AM369" s="10"/>
      <c r="AN369" s="12">
        <f t="shared" si="135"/>
        <v>0</v>
      </c>
      <c r="AO369" s="13">
        <f t="shared" si="105"/>
        <v>638</v>
      </c>
    </row>
    <row r="370" spans="1:41" ht="25.5" hidden="1" customHeight="1" x14ac:dyDescent="0.25">
      <c r="A370" s="14" t="s">
        <v>331</v>
      </c>
      <c r="B370" s="19" t="s">
        <v>339</v>
      </c>
      <c r="C370" s="44" t="s">
        <v>15</v>
      </c>
      <c r="D370" s="56">
        <v>275</v>
      </c>
      <c r="E370" s="70">
        <v>0</v>
      </c>
      <c r="F370" s="9">
        <f t="shared" si="106"/>
        <v>0</v>
      </c>
      <c r="G370" s="69">
        <v>0</v>
      </c>
      <c r="H370" s="9">
        <f t="shared" si="107"/>
        <v>0</v>
      </c>
      <c r="I370" s="10"/>
      <c r="J370" s="9">
        <f t="shared" si="124"/>
        <v>0</v>
      </c>
      <c r="K370" s="11"/>
      <c r="L370" s="9">
        <f t="shared" si="109"/>
        <v>0</v>
      </c>
      <c r="M370" s="10"/>
      <c r="N370" s="9">
        <f t="shared" si="125"/>
        <v>0</v>
      </c>
      <c r="O370" s="10"/>
      <c r="P370" s="9">
        <f t="shared" si="126"/>
        <v>0</v>
      </c>
      <c r="Q370" s="10"/>
      <c r="R370" s="9">
        <f t="shared" si="127"/>
        <v>0</v>
      </c>
      <c r="S370" s="10"/>
      <c r="T370" s="9">
        <f t="shared" si="128"/>
        <v>0</v>
      </c>
      <c r="U370" s="11"/>
      <c r="V370" s="9">
        <f t="shared" si="129"/>
        <v>0</v>
      </c>
      <c r="W370" s="11"/>
      <c r="X370" s="9">
        <f t="shared" si="130"/>
        <v>0</v>
      </c>
      <c r="Y370" s="10"/>
      <c r="Z370" s="9">
        <f t="shared" si="131"/>
        <v>0</v>
      </c>
      <c r="AA370" s="11"/>
      <c r="AB370" s="9">
        <f t="shared" si="132"/>
        <v>0</v>
      </c>
      <c r="AC370" s="11"/>
      <c r="AD370" s="9">
        <f t="shared" si="133"/>
        <v>0</v>
      </c>
      <c r="AE370" s="11"/>
      <c r="AF370" s="9">
        <f t="shared" si="134"/>
        <v>0</v>
      </c>
      <c r="AG370" s="11"/>
      <c r="AH370" s="9">
        <f t="shared" si="123"/>
        <v>0</v>
      </c>
      <c r="AI370" s="11"/>
      <c r="AJ370" s="9">
        <f t="shared" si="120"/>
        <v>0</v>
      </c>
      <c r="AK370" s="11"/>
      <c r="AL370" s="9">
        <f t="shared" si="121"/>
        <v>0</v>
      </c>
      <c r="AM370" s="10"/>
      <c r="AN370" s="12">
        <f t="shared" si="135"/>
        <v>0</v>
      </c>
      <c r="AO370" s="13">
        <f t="shared" si="105"/>
        <v>0</v>
      </c>
    </row>
    <row r="371" spans="1:41" ht="25.5" hidden="1" customHeight="1" x14ac:dyDescent="0.25">
      <c r="A371" s="14" t="s">
        <v>331</v>
      </c>
      <c r="B371" s="19" t="s">
        <v>341</v>
      </c>
      <c r="C371" s="44" t="s">
        <v>15</v>
      </c>
      <c r="D371" s="56">
        <v>275</v>
      </c>
      <c r="E371" s="70">
        <v>0</v>
      </c>
      <c r="F371" s="9">
        <f t="shared" si="106"/>
        <v>0</v>
      </c>
      <c r="G371" s="69">
        <v>0</v>
      </c>
      <c r="H371" s="9">
        <f t="shared" si="107"/>
        <v>0</v>
      </c>
      <c r="I371" s="10"/>
      <c r="J371" s="9">
        <f t="shared" si="124"/>
        <v>0</v>
      </c>
      <c r="K371" s="11"/>
      <c r="L371" s="9">
        <f t="shared" si="109"/>
        <v>0</v>
      </c>
      <c r="M371" s="10"/>
      <c r="N371" s="9">
        <f t="shared" si="125"/>
        <v>0</v>
      </c>
      <c r="O371" s="10"/>
      <c r="P371" s="9">
        <f t="shared" si="126"/>
        <v>0</v>
      </c>
      <c r="Q371" s="10"/>
      <c r="R371" s="9">
        <f t="shared" si="127"/>
        <v>0</v>
      </c>
      <c r="S371" s="10"/>
      <c r="T371" s="9">
        <f t="shared" si="128"/>
        <v>0</v>
      </c>
      <c r="U371" s="11"/>
      <c r="V371" s="9">
        <f t="shared" si="129"/>
        <v>0</v>
      </c>
      <c r="W371" s="11"/>
      <c r="X371" s="9">
        <f t="shared" si="130"/>
        <v>0</v>
      </c>
      <c r="Y371" s="10"/>
      <c r="Z371" s="9">
        <f t="shared" si="131"/>
        <v>0</v>
      </c>
      <c r="AA371" s="11"/>
      <c r="AB371" s="9">
        <f t="shared" si="132"/>
        <v>0</v>
      </c>
      <c r="AC371" s="11"/>
      <c r="AD371" s="9">
        <f t="shared" si="133"/>
        <v>0</v>
      </c>
      <c r="AE371" s="11"/>
      <c r="AF371" s="9">
        <f t="shared" si="134"/>
        <v>0</v>
      </c>
      <c r="AG371" s="11"/>
      <c r="AH371" s="9">
        <f t="shared" si="123"/>
        <v>0</v>
      </c>
      <c r="AI371" s="11"/>
      <c r="AJ371" s="9">
        <f t="shared" si="120"/>
        <v>0</v>
      </c>
      <c r="AK371" s="11"/>
      <c r="AL371" s="9">
        <f t="shared" si="121"/>
        <v>0</v>
      </c>
      <c r="AM371" s="10"/>
      <c r="AN371" s="12">
        <f t="shared" si="135"/>
        <v>0</v>
      </c>
      <c r="AO371" s="13">
        <f t="shared" si="105"/>
        <v>0</v>
      </c>
    </row>
    <row r="372" spans="1:41" ht="25.5" hidden="1" customHeight="1" x14ac:dyDescent="0.25">
      <c r="A372" s="14" t="s">
        <v>331</v>
      </c>
      <c r="B372" s="19" t="s">
        <v>342</v>
      </c>
      <c r="C372" s="44" t="s">
        <v>15</v>
      </c>
      <c r="D372" s="56">
        <v>303</v>
      </c>
      <c r="E372" s="70">
        <v>0</v>
      </c>
      <c r="F372" s="9">
        <f t="shared" si="106"/>
        <v>0</v>
      </c>
      <c r="G372" s="69">
        <v>0</v>
      </c>
      <c r="H372" s="9">
        <f t="shared" si="107"/>
        <v>0</v>
      </c>
      <c r="I372" s="10"/>
      <c r="J372" s="9">
        <f t="shared" si="124"/>
        <v>0</v>
      </c>
      <c r="K372" s="11"/>
      <c r="L372" s="9">
        <f t="shared" si="109"/>
        <v>0</v>
      </c>
      <c r="M372" s="10"/>
      <c r="N372" s="9">
        <f t="shared" si="125"/>
        <v>0</v>
      </c>
      <c r="O372" s="10"/>
      <c r="P372" s="9">
        <f t="shared" si="126"/>
        <v>0</v>
      </c>
      <c r="Q372" s="10"/>
      <c r="R372" s="9">
        <f t="shared" si="127"/>
        <v>0</v>
      </c>
      <c r="S372" s="10"/>
      <c r="T372" s="9">
        <f t="shared" si="128"/>
        <v>0</v>
      </c>
      <c r="U372" s="11"/>
      <c r="V372" s="9">
        <f t="shared" si="129"/>
        <v>0</v>
      </c>
      <c r="W372" s="11"/>
      <c r="X372" s="9">
        <f t="shared" si="130"/>
        <v>0</v>
      </c>
      <c r="Y372" s="10"/>
      <c r="Z372" s="9">
        <f t="shared" si="131"/>
        <v>0</v>
      </c>
      <c r="AA372" s="11"/>
      <c r="AB372" s="9">
        <f t="shared" si="132"/>
        <v>0</v>
      </c>
      <c r="AC372" s="11"/>
      <c r="AD372" s="9">
        <f t="shared" si="133"/>
        <v>0</v>
      </c>
      <c r="AE372" s="11"/>
      <c r="AF372" s="9">
        <f t="shared" si="134"/>
        <v>0</v>
      </c>
      <c r="AG372" s="11"/>
      <c r="AH372" s="9">
        <f t="shared" si="123"/>
        <v>0</v>
      </c>
      <c r="AI372" s="11"/>
      <c r="AJ372" s="9">
        <f t="shared" si="120"/>
        <v>0</v>
      </c>
      <c r="AK372" s="11"/>
      <c r="AL372" s="9">
        <f t="shared" si="121"/>
        <v>0</v>
      </c>
      <c r="AM372" s="10"/>
      <c r="AN372" s="12">
        <f t="shared" si="135"/>
        <v>0</v>
      </c>
      <c r="AO372" s="13">
        <f t="shared" si="105"/>
        <v>0</v>
      </c>
    </row>
    <row r="373" spans="1:41" ht="25.5" hidden="1" customHeight="1" x14ac:dyDescent="0.25">
      <c r="A373" s="14" t="s">
        <v>331</v>
      </c>
      <c r="B373" s="19" t="s">
        <v>343</v>
      </c>
      <c r="C373" s="44" t="s">
        <v>15</v>
      </c>
      <c r="D373" s="56">
        <v>281.27999999999997</v>
      </c>
      <c r="E373" s="70">
        <v>0</v>
      </c>
      <c r="F373" s="9">
        <f t="shared" si="106"/>
        <v>0</v>
      </c>
      <c r="G373" s="69">
        <v>0</v>
      </c>
      <c r="H373" s="9">
        <f t="shared" si="107"/>
        <v>0</v>
      </c>
      <c r="I373" s="10"/>
      <c r="J373" s="9">
        <f t="shared" si="124"/>
        <v>0</v>
      </c>
      <c r="K373" s="11"/>
      <c r="L373" s="9">
        <f t="shared" si="109"/>
        <v>0</v>
      </c>
      <c r="M373" s="10"/>
      <c r="N373" s="9">
        <f t="shared" si="125"/>
        <v>0</v>
      </c>
      <c r="O373" s="10"/>
      <c r="P373" s="9">
        <f t="shared" si="126"/>
        <v>0</v>
      </c>
      <c r="Q373" s="10"/>
      <c r="R373" s="9">
        <f t="shared" si="127"/>
        <v>0</v>
      </c>
      <c r="S373" s="10"/>
      <c r="T373" s="9">
        <f t="shared" si="128"/>
        <v>0</v>
      </c>
      <c r="U373" s="11"/>
      <c r="V373" s="9">
        <f t="shared" si="129"/>
        <v>0</v>
      </c>
      <c r="W373" s="11"/>
      <c r="X373" s="9">
        <f t="shared" si="130"/>
        <v>0</v>
      </c>
      <c r="Y373" s="10"/>
      <c r="Z373" s="9">
        <f t="shared" si="131"/>
        <v>0</v>
      </c>
      <c r="AA373" s="11"/>
      <c r="AB373" s="9">
        <f t="shared" si="132"/>
        <v>0</v>
      </c>
      <c r="AC373" s="11"/>
      <c r="AD373" s="9">
        <f t="shared" si="133"/>
        <v>0</v>
      </c>
      <c r="AE373" s="11"/>
      <c r="AF373" s="9">
        <f t="shared" si="134"/>
        <v>0</v>
      </c>
      <c r="AG373" s="11"/>
      <c r="AH373" s="9">
        <f t="shared" si="123"/>
        <v>0</v>
      </c>
      <c r="AI373" s="11"/>
      <c r="AJ373" s="9">
        <f t="shared" si="120"/>
        <v>0</v>
      </c>
      <c r="AK373" s="11"/>
      <c r="AL373" s="9">
        <f t="shared" si="121"/>
        <v>0</v>
      </c>
      <c r="AM373" s="10"/>
      <c r="AN373" s="12">
        <f t="shared" si="135"/>
        <v>0</v>
      </c>
      <c r="AO373" s="13">
        <f t="shared" si="105"/>
        <v>0</v>
      </c>
    </row>
    <row r="374" spans="1:41" ht="25.5" hidden="1" customHeight="1" x14ac:dyDescent="0.25">
      <c r="A374" s="14" t="s">
        <v>331</v>
      </c>
      <c r="B374" s="19" t="s">
        <v>345</v>
      </c>
      <c r="C374" s="44" t="s">
        <v>15</v>
      </c>
      <c r="D374" s="56">
        <v>281.27999999999997</v>
      </c>
      <c r="E374" s="70">
        <v>0</v>
      </c>
      <c r="F374" s="9">
        <f t="shared" si="106"/>
        <v>0</v>
      </c>
      <c r="G374" s="69">
        <v>0</v>
      </c>
      <c r="H374" s="9">
        <f t="shared" si="107"/>
        <v>0</v>
      </c>
      <c r="I374" s="10"/>
      <c r="J374" s="9">
        <f t="shared" si="124"/>
        <v>0</v>
      </c>
      <c r="K374" s="11"/>
      <c r="L374" s="9">
        <f t="shared" si="109"/>
        <v>0</v>
      </c>
      <c r="M374" s="10"/>
      <c r="N374" s="9">
        <f t="shared" si="125"/>
        <v>0</v>
      </c>
      <c r="O374" s="10"/>
      <c r="P374" s="9">
        <f t="shared" si="126"/>
        <v>0</v>
      </c>
      <c r="Q374" s="10"/>
      <c r="R374" s="9">
        <f t="shared" si="127"/>
        <v>0</v>
      </c>
      <c r="S374" s="10"/>
      <c r="T374" s="9">
        <f t="shared" si="128"/>
        <v>0</v>
      </c>
      <c r="U374" s="11"/>
      <c r="V374" s="9">
        <f t="shared" si="129"/>
        <v>0</v>
      </c>
      <c r="W374" s="11"/>
      <c r="X374" s="9">
        <f t="shared" si="130"/>
        <v>0</v>
      </c>
      <c r="Y374" s="10"/>
      <c r="Z374" s="9">
        <f t="shared" si="131"/>
        <v>0</v>
      </c>
      <c r="AA374" s="11"/>
      <c r="AB374" s="9">
        <f t="shared" si="132"/>
        <v>0</v>
      </c>
      <c r="AC374" s="11"/>
      <c r="AD374" s="9">
        <f t="shared" si="133"/>
        <v>0</v>
      </c>
      <c r="AE374" s="11"/>
      <c r="AF374" s="9">
        <f t="shared" si="134"/>
        <v>0</v>
      </c>
      <c r="AG374" s="11"/>
      <c r="AH374" s="9">
        <f t="shared" si="123"/>
        <v>0</v>
      </c>
      <c r="AI374" s="11"/>
      <c r="AJ374" s="9">
        <f t="shared" si="120"/>
        <v>0</v>
      </c>
      <c r="AK374" s="11"/>
      <c r="AL374" s="9">
        <f t="shared" si="121"/>
        <v>0</v>
      </c>
      <c r="AM374" s="10"/>
      <c r="AN374" s="12">
        <f t="shared" si="135"/>
        <v>0</v>
      </c>
      <c r="AO374" s="13">
        <f t="shared" si="105"/>
        <v>0</v>
      </c>
    </row>
    <row r="375" spans="1:41" ht="25.5" hidden="1" customHeight="1" x14ac:dyDescent="0.25">
      <c r="A375" s="14" t="s">
        <v>331</v>
      </c>
      <c r="B375" s="19" t="s">
        <v>344</v>
      </c>
      <c r="C375" s="44" t="s">
        <v>15</v>
      </c>
      <c r="D375" s="56">
        <v>281.27999999999997</v>
      </c>
      <c r="E375" s="70">
        <v>0</v>
      </c>
      <c r="F375" s="9">
        <f t="shared" si="106"/>
        <v>0</v>
      </c>
      <c r="G375" s="69">
        <v>0</v>
      </c>
      <c r="H375" s="9">
        <f t="shared" si="107"/>
        <v>0</v>
      </c>
      <c r="I375" s="10"/>
      <c r="J375" s="9">
        <f t="shared" si="124"/>
        <v>0</v>
      </c>
      <c r="K375" s="11"/>
      <c r="L375" s="9">
        <f t="shared" si="109"/>
        <v>0</v>
      </c>
      <c r="M375" s="10"/>
      <c r="N375" s="9">
        <f t="shared" si="125"/>
        <v>0</v>
      </c>
      <c r="O375" s="10"/>
      <c r="P375" s="9">
        <f t="shared" si="126"/>
        <v>0</v>
      </c>
      <c r="Q375" s="10"/>
      <c r="R375" s="9">
        <f t="shared" si="127"/>
        <v>0</v>
      </c>
      <c r="S375" s="10"/>
      <c r="T375" s="9">
        <f t="shared" si="128"/>
        <v>0</v>
      </c>
      <c r="U375" s="11"/>
      <c r="V375" s="9">
        <f t="shared" si="129"/>
        <v>0</v>
      </c>
      <c r="W375" s="11"/>
      <c r="X375" s="9">
        <f t="shared" si="130"/>
        <v>0</v>
      </c>
      <c r="Y375" s="10"/>
      <c r="Z375" s="9">
        <f t="shared" si="131"/>
        <v>0</v>
      </c>
      <c r="AA375" s="11"/>
      <c r="AB375" s="9">
        <f t="shared" si="132"/>
        <v>0</v>
      </c>
      <c r="AC375" s="11"/>
      <c r="AD375" s="9">
        <f t="shared" si="133"/>
        <v>0</v>
      </c>
      <c r="AE375" s="11"/>
      <c r="AF375" s="9">
        <f t="shared" si="134"/>
        <v>0</v>
      </c>
      <c r="AG375" s="11"/>
      <c r="AH375" s="9">
        <f t="shared" si="123"/>
        <v>0</v>
      </c>
      <c r="AI375" s="11"/>
      <c r="AJ375" s="9">
        <f t="shared" si="120"/>
        <v>0</v>
      </c>
      <c r="AK375" s="11"/>
      <c r="AL375" s="9">
        <f t="shared" si="121"/>
        <v>0</v>
      </c>
      <c r="AM375" s="10"/>
      <c r="AN375" s="12">
        <f t="shared" si="135"/>
        <v>0</v>
      </c>
      <c r="AO375" s="13">
        <f t="shared" si="105"/>
        <v>0</v>
      </c>
    </row>
    <row r="376" spans="1:41" ht="25.5" hidden="1" customHeight="1" x14ac:dyDescent="0.25">
      <c r="A376" s="14" t="s">
        <v>331</v>
      </c>
      <c r="B376" s="19" t="s">
        <v>346</v>
      </c>
      <c r="C376" s="44" t="s">
        <v>15</v>
      </c>
      <c r="D376" s="56">
        <v>281.27999999999997</v>
      </c>
      <c r="E376" s="70">
        <v>0</v>
      </c>
      <c r="F376" s="9">
        <f t="shared" si="106"/>
        <v>0</v>
      </c>
      <c r="G376" s="69">
        <v>0</v>
      </c>
      <c r="H376" s="9">
        <f t="shared" si="107"/>
        <v>0</v>
      </c>
      <c r="I376" s="10"/>
      <c r="J376" s="9">
        <f t="shared" si="124"/>
        <v>0</v>
      </c>
      <c r="K376" s="11"/>
      <c r="L376" s="9">
        <f t="shared" si="109"/>
        <v>0</v>
      </c>
      <c r="M376" s="10"/>
      <c r="N376" s="9">
        <f t="shared" si="125"/>
        <v>0</v>
      </c>
      <c r="O376" s="10"/>
      <c r="P376" s="9">
        <f t="shared" si="126"/>
        <v>0</v>
      </c>
      <c r="Q376" s="10"/>
      <c r="R376" s="9">
        <f t="shared" si="127"/>
        <v>0</v>
      </c>
      <c r="S376" s="10"/>
      <c r="T376" s="9">
        <f t="shared" si="128"/>
        <v>0</v>
      </c>
      <c r="U376" s="11"/>
      <c r="V376" s="9">
        <f t="shared" si="129"/>
        <v>0</v>
      </c>
      <c r="W376" s="11"/>
      <c r="X376" s="9">
        <f t="shared" si="130"/>
        <v>0</v>
      </c>
      <c r="Y376" s="10"/>
      <c r="Z376" s="9">
        <f t="shared" si="131"/>
        <v>0</v>
      </c>
      <c r="AA376" s="11"/>
      <c r="AB376" s="9">
        <f t="shared" si="132"/>
        <v>0</v>
      </c>
      <c r="AC376" s="11"/>
      <c r="AD376" s="9">
        <f t="shared" si="133"/>
        <v>0</v>
      </c>
      <c r="AE376" s="11"/>
      <c r="AF376" s="9">
        <f t="shared" si="134"/>
        <v>0</v>
      </c>
      <c r="AG376" s="11"/>
      <c r="AH376" s="9">
        <f t="shared" si="123"/>
        <v>0</v>
      </c>
      <c r="AI376" s="11"/>
      <c r="AJ376" s="9">
        <f t="shared" si="120"/>
        <v>0</v>
      </c>
      <c r="AK376" s="11"/>
      <c r="AL376" s="9">
        <f t="shared" si="121"/>
        <v>0</v>
      </c>
      <c r="AM376" s="10"/>
      <c r="AN376" s="12">
        <f t="shared" si="135"/>
        <v>0</v>
      </c>
      <c r="AO376" s="13">
        <f t="shared" si="105"/>
        <v>0</v>
      </c>
    </row>
    <row r="377" spans="1:41" ht="25.5" hidden="1" x14ac:dyDescent="0.25">
      <c r="A377" s="14" t="s">
        <v>331</v>
      </c>
      <c r="B377" s="19" t="s">
        <v>564</v>
      </c>
      <c r="C377" s="44" t="s">
        <v>15</v>
      </c>
      <c r="D377" s="56">
        <v>287</v>
      </c>
      <c r="E377" s="70">
        <v>0</v>
      </c>
      <c r="F377" s="9">
        <f t="shared" si="106"/>
        <v>0</v>
      </c>
      <c r="G377" s="69">
        <v>0</v>
      </c>
      <c r="H377" s="9">
        <f t="shared" si="107"/>
        <v>0</v>
      </c>
      <c r="I377" s="10"/>
      <c r="J377" s="9">
        <f t="shared" si="124"/>
        <v>0</v>
      </c>
      <c r="K377" s="11"/>
      <c r="L377" s="9">
        <f t="shared" si="109"/>
        <v>0</v>
      </c>
      <c r="M377" s="86"/>
      <c r="N377" s="9">
        <f t="shared" si="125"/>
        <v>0</v>
      </c>
      <c r="O377" s="10"/>
      <c r="P377" s="9">
        <f t="shared" si="126"/>
        <v>0</v>
      </c>
      <c r="Q377" s="10"/>
      <c r="R377" s="9">
        <f t="shared" si="127"/>
        <v>0</v>
      </c>
      <c r="S377" s="10"/>
      <c r="T377" s="9">
        <f t="shared" si="128"/>
        <v>0</v>
      </c>
      <c r="U377" s="11"/>
      <c r="V377" s="9">
        <f t="shared" si="129"/>
        <v>0</v>
      </c>
      <c r="W377" s="11"/>
      <c r="X377" s="9">
        <f t="shared" si="130"/>
        <v>0</v>
      </c>
      <c r="Y377" s="10"/>
      <c r="Z377" s="9">
        <f t="shared" si="131"/>
        <v>0</v>
      </c>
      <c r="AA377" s="11"/>
      <c r="AB377" s="9">
        <f t="shared" si="132"/>
        <v>0</v>
      </c>
      <c r="AC377" s="11"/>
      <c r="AD377" s="9">
        <f t="shared" si="133"/>
        <v>0</v>
      </c>
      <c r="AE377" s="11"/>
      <c r="AF377" s="9">
        <f t="shared" si="134"/>
        <v>0</v>
      </c>
      <c r="AG377" s="11"/>
      <c r="AH377" s="9">
        <f t="shared" si="123"/>
        <v>0</v>
      </c>
      <c r="AI377" s="11"/>
      <c r="AJ377" s="9">
        <f t="shared" si="120"/>
        <v>0</v>
      </c>
      <c r="AK377" s="11"/>
      <c r="AL377" s="9">
        <f t="shared" si="121"/>
        <v>0</v>
      </c>
      <c r="AM377" s="10"/>
      <c r="AN377" s="12">
        <f t="shared" si="135"/>
        <v>0</v>
      </c>
      <c r="AO377" s="13">
        <f t="shared" si="105"/>
        <v>0</v>
      </c>
    </row>
    <row r="378" spans="1:41" ht="25.5" hidden="1" x14ac:dyDescent="0.25">
      <c r="A378" s="14" t="s">
        <v>331</v>
      </c>
      <c r="B378" s="19" t="s">
        <v>565</v>
      </c>
      <c r="C378" s="44" t="s">
        <v>15</v>
      </c>
      <c r="D378" s="56">
        <v>287</v>
      </c>
      <c r="E378" s="70">
        <v>0</v>
      </c>
      <c r="F378" s="9">
        <f t="shared" si="106"/>
        <v>0</v>
      </c>
      <c r="G378" s="69">
        <v>0</v>
      </c>
      <c r="H378" s="9">
        <f t="shared" si="107"/>
        <v>0</v>
      </c>
      <c r="I378" s="10"/>
      <c r="J378" s="9">
        <f t="shared" si="124"/>
        <v>0</v>
      </c>
      <c r="K378" s="11"/>
      <c r="L378" s="9">
        <f t="shared" si="109"/>
        <v>0</v>
      </c>
      <c r="M378" s="86"/>
      <c r="N378" s="9">
        <f t="shared" si="125"/>
        <v>0</v>
      </c>
      <c r="O378" s="10"/>
      <c r="P378" s="9">
        <f t="shared" si="126"/>
        <v>0</v>
      </c>
      <c r="Q378" s="10"/>
      <c r="R378" s="9">
        <f t="shared" si="127"/>
        <v>0</v>
      </c>
      <c r="S378" s="10"/>
      <c r="T378" s="9">
        <f t="shared" si="128"/>
        <v>0</v>
      </c>
      <c r="U378" s="11"/>
      <c r="V378" s="9">
        <f t="shared" si="129"/>
        <v>0</v>
      </c>
      <c r="W378" s="11"/>
      <c r="X378" s="9">
        <f t="shared" si="130"/>
        <v>0</v>
      </c>
      <c r="Y378" s="10"/>
      <c r="Z378" s="9">
        <f t="shared" si="131"/>
        <v>0</v>
      </c>
      <c r="AA378" s="11"/>
      <c r="AB378" s="9">
        <f t="shared" si="132"/>
        <v>0</v>
      </c>
      <c r="AC378" s="11"/>
      <c r="AD378" s="9">
        <f t="shared" si="133"/>
        <v>0</v>
      </c>
      <c r="AE378" s="11"/>
      <c r="AF378" s="9">
        <f t="shared" si="134"/>
        <v>0</v>
      </c>
      <c r="AG378" s="11"/>
      <c r="AH378" s="9">
        <f t="shared" si="123"/>
        <v>0</v>
      </c>
      <c r="AI378" s="11"/>
      <c r="AJ378" s="9">
        <f t="shared" si="120"/>
        <v>0</v>
      </c>
      <c r="AK378" s="11"/>
      <c r="AL378" s="9">
        <f t="shared" si="121"/>
        <v>0</v>
      </c>
      <c r="AM378" s="10"/>
      <c r="AN378" s="12">
        <f t="shared" si="135"/>
        <v>0</v>
      </c>
      <c r="AO378" s="13">
        <f t="shared" si="105"/>
        <v>0</v>
      </c>
    </row>
    <row r="379" spans="1:41" ht="25.5" hidden="1" x14ac:dyDescent="0.25">
      <c r="A379" s="14" t="s">
        <v>331</v>
      </c>
      <c r="B379" s="19" t="s">
        <v>563</v>
      </c>
      <c r="C379" s="44" t="s">
        <v>15</v>
      </c>
      <c r="D379" s="56">
        <v>287</v>
      </c>
      <c r="E379" s="70">
        <v>0</v>
      </c>
      <c r="F379" s="9">
        <f t="shared" si="106"/>
        <v>0</v>
      </c>
      <c r="G379" s="69">
        <v>0</v>
      </c>
      <c r="H379" s="9">
        <f t="shared" si="107"/>
        <v>0</v>
      </c>
      <c r="I379" s="10"/>
      <c r="J379" s="9">
        <f t="shared" si="124"/>
        <v>0</v>
      </c>
      <c r="K379" s="11"/>
      <c r="L379" s="9">
        <f t="shared" si="109"/>
        <v>0</v>
      </c>
      <c r="M379" s="86"/>
      <c r="N379" s="9">
        <f t="shared" si="125"/>
        <v>0</v>
      </c>
      <c r="O379" s="10"/>
      <c r="P379" s="9">
        <f t="shared" si="126"/>
        <v>0</v>
      </c>
      <c r="Q379" s="10"/>
      <c r="R379" s="9">
        <f t="shared" si="127"/>
        <v>0</v>
      </c>
      <c r="S379" s="10"/>
      <c r="T379" s="9">
        <f t="shared" si="128"/>
        <v>0</v>
      </c>
      <c r="U379" s="11"/>
      <c r="V379" s="9">
        <f t="shared" si="129"/>
        <v>0</v>
      </c>
      <c r="W379" s="11"/>
      <c r="X379" s="9">
        <f t="shared" si="130"/>
        <v>0</v>
      </c>
      <c r="Y379" s="10"/>
      <c r="Z379" s="9">
        <f t="shared" si="131"/>
        <v>0</v>
      </c>
      <c r="AA379" s="11"/>
      <c r="AB379" s="9">
        <f t="shared" si="132"/>
        <v>0</v>
      </c>
      <c r="AC379" s="11"/>
      <c r="AD379" s="9">
        <f t="shared" si="133"/>
        <v>0</v>
      </c>
      <c r="AE379" s="11"/>
      <c r="AF379" s="9">
        <f t="shared" si="134"/>
        <v>0</v>
      </c>
      <c r="AG379" s="11"/>
      <c r="AH379" s="9">
        <f t="shared" si="123"/>
        <v>0</v>
      </c>
      <c r="AI379" s="11"/>
      <c r="AJ379" s="9">
        <f t="shared" si="120"/>
        <v>0</v>
      </c>
      <c r="AK379" s="11"/>
      <c r="AL379" s="9">
        <f t="shared" si="121"/>
        <v>0</v>
      </c>
      <c r="AM379" s="10"/>
      <c r="AN379" s="12">
        <f t="shared" si="135"/>
        <v>0</v>
      </c>
      <c r="AO379" s="13">
        <f t="shared" si="105"/>
        <v>0</v>
      </c>
    </row>
    <row r="380" spans="1:41" hidden="1" x14ac:dyDescent="0.25">
      <c r="A380" s="14" t="s">
        <v>271</v>
      </c>
      <c r="B380" s="19" t="s">
        <v>518</v>
      </c>
      <c r="C380" s="17" t="s">
        <v>15</v>
      </c>
      <c r="D380" s="38">
        <v>300</v>
      </c>
      <c r="E380" s="70">
        <v>0</v>
      </c>
      <c r="F380" s="9">
        <f t="shared" si="106"/>
        <v>0</v>
      </c>
      <c r="G380" s="69">
        <v>0</v>
      </c>
      <c r="H380" s="9">
        <f t="shared" si="107"/>
        <v>0</v>
      </c>
      <c r="I380" s="10"/>
      <c r="J380" s="9">
        <f t="shared" si="124"/>
        <v>0</v>
      </c>
      <c r="K380" s="11"/>
      <c r="L380" s="9">
        <f t="shared" si="109"/>
        <v>0</v>
      </c>
      <c r="M380" s="10"/>
      <c r="N380" s="9">
        <f t="shared" si="125"/>
        <v>0</v>
      </c>
      <c r="O380" s="10"/>
      <c r="P380" s="9">
        <f t="shared" si="126"/>
        <v>0</v>
      </c>
      <c r="Q380" s="10"/>
      <c r="R380" s="9">
        <f t="shared" si="127"/>
        <v>0</v>
      </c>
      <c r="S380" s="10"/>
      <c r="T380" s="9">
        <f t="shared" si="128"/>
        <v>0</v>
      </c>
      <c r="U380" s="11"/>
      <c r="V380" s="9">
        <f t="shared" si="129"/>
        <v>0</v>
      </c>
      <c r="W380" s="11"/>
      <c r="X380" s="9">
        <f t="shared" si="130"/>
        <v>0</v>
      </c>
      <c r="Y380" s="10"/>
      <c r="Z380" s="9">
        <f t="shared" si="131"/>
        <v>0</v>
      </c>
      <c r="AA380" s="11"/>
      <c r="AB380" s="9">
        <f t="shared" si="132"/>
        <v>0</v>
      </c>
      <c r="AC380" s="11"/>
      <c r="AD380" s="9">
        <f t="shared" si="133"/>
        <v>0</v>
      </c>
      <c r="AE380" s="11"/>
      <c r="AF380" s="9">
        <f t="shared" si="134"/>
        <v>0</v>
      </c>
      <c r="AG380" s="11"/>
      <c r="AH380" s="9">
        <f t="shared" si="123"/>
        <v>0</v>
      </c>
      <c r="AI380" s="11"/>
      <c r="AJ380" s="9">
        <f t="shared" si="120"/>
        <v>0</v>
      </c>
      <c r="AK380" s="11"/>
      <c r="AL380" s="9">
        <f t="shared" si="121"/>
        <v>0</v>
      </c>
      <c r="AM380" s="10"/>
      <c r="AN380" s="12">
        <f t="shared" si="135"/>
        <v>0</v>
      </c>
      <c r="AO380" s="13">
        <f t="shared" si="105"/>
        <v>0</v>
      </c>
    </row>
    <row r="381" spans="1:41" hidden="1" x14ac:dyDescent="0.25">
      <c r="A381" s="14" t="s">
        <v>271</v>
      </c>
      <c r="B381" s="19" t="s">
        <v>519</v>
      </c>
      <c r="C381" s="17" t="s">
        <v>15</v>
      </c>
      <c r="D381" s="38">
        <v>300</v>
      </c>
      <c r="E381" s="70">
        <v>0</v>
      </c>
      <c r="F381" s="9">
        <f t="shared" si="106"/>
        <v>0</v>
      </c>
      <c r="G381" s="69">
        <v>0</v>
      </c>
      <c r="H381" s="9">
        <f t="shared" si="107"/>
        <v>0</v>
      </c>
      <c r="I381" s="10"/>
      <c r="J381" s="9">
        <f t="shared" si="124"/>
        <v>0</v>
      </c>
      <c r="K381" s="11"/>
      <c r="L381" s="9">
        <f t="shared" si="109"/>
        <v>0</v>
      </c>
      <c r="M381" s="10"/>
      <c r="N381" s="9">
        <f t="shared" si="125"/>
        <v>0</v>
      </c>
      <c r="O381" s="10"/>
      <c r="P381" s="9">
        <f t="shared" si="126"/>
        <v>0</v>
      </c>
      <c r="Q381" s="10"/>
      <c r="R381" s="9">
        <f t="shared" si="127"/>
        <v>0</v>
      </c>
      <c r="S381" s="10"/>
      <c r="T381" s="9">
        <f t="shared" si="128"/>
        <v>0</v>
      </c>
      <c r="U381" s="11"/>
      <c r="V381" s="9">
        <f t="shared" si="129"/>
        <v>0</v>
      </c>
      <c r="W381" s="11"/>
      <c r="X381" s="9">
        <f t="shared" si="130"/>
        <v>0</v>
      </c>
      <c r="Y381" s="10"/>
      <c r="Z381" s="9">
        <f t="shared" si="131"/>
        <v>0</v>
      </c>
      <c r="AA381" s="11"/>
      <c r="AB381" s="9">
        <f t="shared" si="132"/>
        <v>0</v>
      </c>
      <c r="AC381" s="11"/>
      <c r="AD381" s="9">
        <f t="shared" si="133"/>
        <v>0</v>
      </c>
      <c r="AE381" s="11"/>
      <c r="AF381" s="9">
        <f t="shared" si="134"/>
        <v>0</v>
      </c>
      <c r="AG381" s="11"/>
      <c r="AH381" s="9">
        <f t="shared" si="123"/>
        <v>0</v>
      </c>
      <c r="AI381" s="11"/>
      <c r="AJ381" s="9">
        <f t="shared" si="120"/>
        <v>0</v>
      </c>
      <c r="AK381" s="11"/>
      <c r="AL381" s="9">
        <f t="shared" si="121"/>
        <v>0</v>
      </c>
      <c r="AM381" s="10"/>
      <c r="AN381" s="12">
        <f t="shared" si="135"/>
        <v>0</v>
      </c>
      <c r="AO381" s="13">
        <f t="shared" si="105"/>
        <v>0</v>
      </c>
    </row>
    <row r="382" spans="1:41" hidden="1" x14ac:dyDescent="0.25">
      <c r="A382" s="14" t="s">
        <v>271</v>
      </c>
      <c r="B382" s="19" t="s">
        <v>520</v>
      </c>
      <c r="C382" s="17" t="s">
        <v>15</v>
      </c>
      <c r="D382" s="38">
        <v>300</v>
      </c>
      <c r="E382" s="70">
        <v>0</v>
      </c>
      <c r="F382" s="9">
        <f t="shared" si="106"/>
        <v>0</v>
      </c>
      <c r="G382" s="69">
        <v>0</v>
      </c>
      <c r="H382" s="9">
        <f t="shared" si="107"/>
        <v>0</v>
      </c>
      <c r="I382" s="10"/>
      <c r="J382" s="9">
        <f t="shared" si="124"/>
        <v>0</v>
      </c>
      <c r="K382" s="11"/>
      <c r="L382" s="9">
        <f t="shared" si="109"/>
        <v>0</v>
      </c>
      <c r="M382" s="10"/>
      <c r="N382" s="9">
        <f t="shared" si="125"/>
        <v>0</v>
      </c>
      <c r="O382" s="10"/>
      <c r="P382" s="9">
        <f t="shared" si="126"/>
        <v>0</v>
      </c>
      <c r="Q382" s="10"/>
      <c r="R382" s="9">
        <f t="shared" si="127"/>
        <v>0</v>
      </c>
      <c r="S382" s="10"/>
      <c r="T382" s="9">
        <f t="shared" si="128"/>
        <v>0</v>
      </c>
      <c r="U382" s="11"/>
      <c r="V382" s="9">
        <f t="shared" si="129"/>
        <v>0</v>
      </c>
      <c r="W382" s="11"/>
      <c r="X382" s="9">
        <f t="shared" si="130"/>
        <v>0</v>
      </c>
      <c r="Y382" s="10"/>
      <c r="Z382" s="9">
        <f t="shared" si="131"/>
        <v>0</v>
      </c>
      <c r="AA382" s="11"/>
      <c r="AB382" s="9">
        <f t="shared" si="132"/>
        <v>0</v>
      </c>
      <c r="AC382" s="11"/>
      <c r="AD382" s="9">
        <f t="shared" si="133"/>
        <v>0</v>
      </c>
      <c r="AE382" s="11"/>
      <c r="AF382" s="9">
        <f t="shared" si="134"/>
        <v>0</v>
      </c>
      <c r="AG382" s="11"/>
      <c r="AH382" s="9">
        <f t="shared" si="123"/>
        <v>0</v>
      </c>
      <c r="AI382" s="11"/>
      <c r="AJ382" s="9">
        <f t="shared" si="120"/>
        <v>0</v>
      </c>
      <c r="AK382" s="11"/>
      <c r="AL382" s="9">
        <f t="shared" si="121"/>
        <v>0</v>
      </c>
      <c r="AM382" s="10"/>
      <c r="AN382" s="12">
        <f t="shared" si="135"/>
        <v>0</v>
      </c>
      <c r="AO382" s="13">
        <f t="shared" si="105"/>
        <v>0</v>
      </c>
    </row>
    <row r="383" spans="1:41" hidden="1" x14ac:dyDescent="0.25">
      <c r="A383" s="14" t="s">
        <v>271</v>
      </c>
      <c r="B383" s="19" t="s">
        <v>521</v>
      </c>
      <c r="C383" s="17" t="s">
        <v>15</v>
      </c>
      <c r="D383" s="38">
        <v>300</v>
      </c>
      <c r="E383" s="70">
        <v>0</v>
      </c>
      <c r="F383" s="9">
        <f t="shared" si="106"/>
        <v>0</v>
      </c>
      <c r="G383" s="69">
        <v>0</v>
      </c>
      <c r="H383" s="9">
        <f t="shared" si="107"/>
        <v>0</v>
      </c>
      <c r="I383" s="10"/>
      <c r="J383" s="9">
        <f t="shared" si="124"/>
        <v>0</v>
      </c>
      <c r="K383" s="11"/>
      <c r="L383" s="9">
        <f t="shared" si="109"/>
        <v>0</v>
      </c>
      <c r="M383" s="10"/>
      <c r="N383" s="9">
        <f t="shared" si="125"/>
        <v>0</v>
      </c>
      <c r="O383" s="10"/>
      <c r="P383" s="9">
        <f t="shared" si="126"/>
        <v>0</v>
      </c>
      <c r="Q383" s="10"/>
      <c r="R383" s="9">
        <f t="shared" si="127"/>
        <v>0</v>
      </c>
      <c r="S383" s="10"/>
      <c r="T383" s="9">
        <f t="shared" si="128"/>
        <v>0</v>
      </c>
      <c r="U383" s="11"/>
      <c r="V383" s="9">
        <f t="shared" si="129"/>
        <v>0</v>
      </c>
      <c r="W383" s="11"/>
      <c r="X383" s="9">
        <f t="shared" si="130"/>
        <v>0</v>
      </c>
      <c r="Y383" s="10"/>
      <c r="Z383" s="9">
        <f t="shared" si="131"/>
        <v>0</v>
      </c>
      <c r="AA383" s="11"/>
      <c r="AB383" s="9">
        <f t="shared" si="132"/>
        <v>0</v>
      </c>
      <c r="AC383" s="11"/>
      <c r="AD383" s="9">
        <f t="shared" si="133"/>
        <v>0</v>
      </c>
      <c r="AE383" s="11"/>
      <c r="AF383" s="9">
        <f t="shared" si="134"/>
        <v>0</v>
      </c>
      <c r="AG383" s="11"/>
      <c r="AH383" s="9">
        <f t="shared" si="123"/>
        <v>0</v>
      </c>
      <c r="AI383" s="11"/>
      <c r="AJ383" s="9">
        <f t="shared" si="120"/>
        <v>0</v>
      </c>
      <c r="AK383" s="11"/>
      <c r="AL383" s="9">
        <f t="shared" si="121"/>
        <v>0</v>
      </c>
      <c r="AM383" s="10"/>
      <c r="AN383" s="12">
        <f t="shared" si="135"/>
        <v>0</v>
      </c>
      <c r="AO383" s="13">
        <f t="shared" si="105"/>
        <v>0</v>
      </c>
    </row>
    <row r="384" spans="1:41" hidden="1" x14ac:dyDescent="0.25">
      <c r="A384" s="14" t="s">
        <v>271</v>
      </c>
      <c r="B384" s="19" t="s">
        <v>529</v>
      </c>
      <c r="C384" s="17" t="s">
        <v>15</v>
      </c>
      <c r="D384" s="38">
        <v>335</v>
      </c>
      <c r="E384" s="70">
        <v>0</v>
      </c>
      <c r="F384" s="9">
        <f t="shared" si="106"/>
        <v>0</v>
      </c>
      <c r="G384" s="69">
        <v>0</v>
      </c>
      <c r="H384" s="9">
        <f t="shared" si="107"/>
        <v>0</v>
      </c>
      <c r="I384" s="10"/>
      <c r="J384" s="9">
        <f t="shared" si="124"/>
        <v>0</v>
      </c>
      <c r="K384" s="11"/>
      <c r="L384" s="9">
        <f t="shared" si="109"/>
        <v>0</v>
      </c>
      <c r="M384" s="10"/>
      <c r="N384" s="9">
        <f t="shared" si="125"/>
        <v>0</v>
      </c>
      <c r="O384" s="10"/>
      <c r="P384" s="9">
        <f t="shared" si="126"/>
        <v>0</v>
      </c>
      <c r="Q384" s="10"/>
      <c r="R384" s="9">
        <f t="shared" si="127"/>
        <v>0</v>
      </c>
      <c r="S384" s="10"/>
      <c r="T384" s="9">
        <f t="shared" si="128"/>
        <v>0</v>
      </c>
      <c r="U384" s="11"/>
      <c r="V384" s="9">
        <f t="shared" si="129"/>
        <v>0</v>
      </c>
      <c r="W384" s="11"/>
      <c r="X384" s="9">
        <f t="shared" si="130"/>
        <v>0</v>
      </c>
      <c r="Y384" s="10"/>
      <c r="Z384" s="9">
        <f t="shared" si="131"/>
        <v>0</v>
      </c>
      <c r="AA384" s="11"/>
      <c r="AB384" s="9">
        <f t="shared" si="132"/>
        <v>0</v>
      </c>
      <c r="AC384" s="11"/>
      <c r="AD384" s="9">
        <f t="shared" si="133"/>
        <v>0</v>
      </c>
      <c r="AE384" s="11"/>
      <c r="AF384" s="9">
        <f t="shared" si="134"/>
        <v>0</v>
      </c>
      <c r="AG384" s="11"/>
      <c r="AH384" s="9">
        <f t="shared" si="123"/>
        <v>0</v>
      </c>
      <c r="AI384" s="11"/>
      <c r="AJ384" s="9">
        <f t="shared" si="120"/>
        <v>0</v>
      </c>
      <c r="AK384" s="11"/>
      <c r="AL384" s="9">
        <f t="shared" si="121"/>
        <v>0</v>
      </c>
      <c r="AM384" s="10"/>
      <c r="AN384" s="12">
        <f t="shared" si="135"/>
        <v>0</v>
      </c>
      <c r="AO384" s="13">
        <f t="shared" si="105"/>
        <v>0</v>
      </c>
    </row>
    <row r="385" spans="1:41" hidden="1" x14ac:dyDescent="0.25">
      <c r="A385" s="14" t="s">
        <v>271</v>
      </c>
      <c r="B385" s="19" t="s">
        <v>530</v>
      </c>
      <c r="C385" s="17" t="s">
        <v>15</v>
      </c>
      <c r="D385" s="38">
        <v>335</v>
      </c>
      <c r="E385" s="70">
        <v>0</v>
      </c>
      <c r="F385" s="9">
        <f t="shared" si="106"/>
        <v>0</v>
      </c>
      <c r="G385" s="69">
        <v>0</v>
      </c>
      <c r="H385" s="9">
        <f t="shared" si="107"/>
        <v>0</v>
      </c>
      <c r="I385" s="10"/>
      <c r="J385" s="9">
        <f t="shared" si="124"/>
        <v>0</v>
      </c>
      <c r="K385" s="11"/>
      <c r="L385" s="9">
        <f t="shared" si="109"/>
        <v>0</v>
      </c>
      <c r="M385" s="10"/>
      <c r="N385" s="9">
        <f t="shared" si="125"/>
        <v>0</v>
      </c>
      <c r="O385" s="10"/>
      <c r="P385" s="9">
        <f t="shared" si="126"/>
        <v>0</v>
      </c>
      <c r="Q385" s="10"/>
      <c r="R385" s="9">
        <f t="shared" si="127"/>
        <v>0</v>
      </c>
      <c r="S385" s="10"/>
      <c r="T385" s="9">
        <f t="shared" si="128"/>
        <v>0</v>
      </c>
      <c r="U385" s="11"/>
      <c r="V385" s="9">
        <f t="shared" si="129"/>
        <v>0</v>
      </c>
      <c r="W385" s="11"/>
      <c r="X385" s="9">
        <f t="shared" si="130"/>
        <v>0</v>
      </c>
      <c r="Y385" s="10"/>
      <c r="Z385" s="9">
        <f t="shared" si="131"/>
        <v>0</v>
      </c>
      <c r="AA385" s="11"/>
      <c r="AB385" s="9">
        <f t="shared" si="132"/>
        <v>0</v>
      </c>
      <c r="AC385" s="11"/>
      <c r="AD385" s="9">
        <f t="shared" si="133"/>
        <v>0</v>
      </c>
      <c r="AE385" s="11"/>
      <c r="AF385" s="9">
        <f t="shared" si="134"/>
        <v>0</v>
      </c>
      <c r="AG385" s="11"/>
      <c r="AH385" s="9">
        <f t="shared" si="123"/>
        <v>0</v>
      </c>
      <c r="AI385" s="11"/>
      <c r="AJ385" s="9">
        <f t="shared" si="120"/>
        <v>0</v>
      </c>
      <c r="AK385" s="11"/>
      <c r="AL385" s="9">
        <f t="shared" si="121"/>
        <v>0</v>
      </c>
      <c r="AM385" s="10"/>
      <c r="AN385" s="12">
        <f t="shared" si="135"/>
        <v>0</v>
      </c>
      <c r="AO385" s="13">
        <f t="shared" si="105"/>
        <v>0</v>
      </c>
    </row>
    <row r="386" spans="1:41" ht="0.75" hidden="1" customHeight="1" x14ac:dyDescent="0.25">
      <c r="A386" s="14" t="s">
        <v>271</v>
      </c>
      <c r="B386" s="19" t="s">
        <v>552</v>
      </c>
      <c r="C386" s="17" t="s">
        <v>15</v>
      </c>
      <c r="D386" s="38">
        <v>335</v>
      </c>
      <c r="E386" s="70">
        <v>0</v>
      </c>
      <c r="F386" s="9">
        <f t="shared" si="106"/>
        <v>0</v>
      </c>
      <c r="G386" s="69">
        <v>0</v>
      </c>
      <c r="H386" s="9">
        <f t="shared" si="107"/>
        <v>0</v>
      </c>
      <c r="I386" s="10"/>
      <c r="J386" s="9">
        <f t="shared" si="124"/>
        <v>0</v>
      </c>
      <c r="K386" s="11"/>
      <c r="L386" s="9">
        <f t="shared" si="109"/>
        <v>0</v>
      </c>
      <c r="M386" s="10"/>
      <c r="N386" s="9">
        <f t="shared" si="125"/>
        <v>0</v>
      </c>
      <c r="O386" s="10"/>
      <c r="P386" s="9">
        <f t="shared" si="126"/>
        <v>0</v>
      </c>
      <c r="Q386" s="10"/>
      <c r="R386" s="9">
        <f t="shared" si="127"/>
        <v>0</v>
      </c>
      <c r="S386" s="10"/>
      <c r="T386" s="9">
        <f t="shared" si="128"/>
        <v>0</v>
      </c>
      <c r="U386" s="11"/>
      <c r="V386" s="9">
        <f t="shared" si="129"/>
        <v>0</v>
      </c>
      <c r="W386" s="11"/>
      <c r="X386" s="9">
        <f t="shared" si="130"/>
        <v>0</v>
      </c>
      <c r="Y386" s="10"/>
      <c r="Z386" s="9">
        <f t="shared" si="131"/>
        <v>0</v>
      </c>
      <c r="AA386" s="11"/>
      <c r="AB386" s="9">
        <f t="shared" si="132"/>
        <v>0</v>
      </c>
      <c r="AC386" s="11"/>
      <c r="AD386" s="9">
        <f t="shared" si="133"/>
        <v>0</v>
      </c>
      <c r="AE386" s="11"/>
      <c r="AF386" s="9">
        <f t="shared" si="134"/>
        <v>0</v>
      </c>
      <c r="AG386" s="11"/>
      <c r="AH386" s="9">
        <f t="shared" si="123"/>
        <v>0</v>
      </c>
      <c r="AI386" s="11"/>
      <c r="AJ386" s="9">
        <f t="shared" si="120"/>
        <v>0</v>
      </c>
      <c r="AK386" s="11"/>
      <c r="AL386" s="9">
        <f t="shared" si="121"/>
        <v>0</v>
      </c>
      <c r="AM386" s="10"/>
      <c r="AN386" s="12">
        <f t="shared" si="135"/>
        <v>0</v>
      </c>
      <c r="AO386" s="13">
        <f t="shared" si="105"/>
        <v>0</v>
      </c>
    </row>
    <row r="387" spans="1:41" hidden="1" x14ac:dyDescent="0.25">
      <c r="A387" s="14" t="s">
        <v>331</v>
      </c>
      <c r="B387" s="19" t="s">
        <v>492</v>
      </c>
      <c r="C387" s="44" t="s">
        <v>15</v>
      </c>
      <c r="D387" s="56">
        <v>110.2</v>
      </c>
      <c r="E387" s="70">
        <v>0</v>
      </c>
      <c r="F387" s="9">
        <f t="shared" si="106"/>
        <v>0</v>
      </c>
      <c r="G387" s="69">
        <v>0</v>
      </c>
      <c r="H387" s="9">
        <f t="shared" si="107"/>
        <v>0</v>
      </c>
      <c r="I387" s="10"/>
      <c r="J387" s="9">
        <f t="shared" si="124"/>
        <v>0</v>
      </c>
      <c r="K387" s="11"/>
      <c r="L387" s="9">
        <f t="shared" si="109"/>
        <v>0</v>
      </c>
      <c r="M387" s="10">
        <v>40</v>
      </c>
      <c r="N387" s="9">
        <f t="shared" si="125"/>
        <v>5113.28</v>
      </c>
      <c r="O387" s="10"/>
      <c r="P387" s="9">
        <f t="shared" si="126"/>
        <v>0</v>
      </c>
      <c r="Q387" s="10"/>
      <c r="R387" s="9">
        <f t="shared" si="127"/>
        <v>0</v>
      </c>
      <c r="S387" s="10"/>
      <c r="T387" s="9">
        <f t="shared" si="128"/>
        <v>0</v>
      </c>
      <c r="U387" s="11"/>
      <c r="V387" s="9">
        <f t="shared" si="129"/>
        <v>0</v>
      </c>
      <c r="W387" s="11"/>
      <c r="X387" s="9">
        <f t="shared" si="130"/>
        <v>0</v>
      </c>
      <c r="Y387" s="10"/>
      <c r="Z387" s="9">
        <f t="shared" si="131"/>
        <v>0</v>
      </c>
      <c r="AA387" s="11"/>
      <c r="AB387" s="9">
        <f t="shared" si="132"/>
        <v>0</v>
      </c>
      <c r="AC387" s="11"/>
      <c r="AD387" s="9">
        <f t="shared" si="133"/>
        <v>0</v>
      </c>
      <c r="AE387" s="11"/>
      <c r="AF387" s="9">
        <f t="shared" si="134"/>
        <v>0</v>
      </c>
      <c r="AG387" s="11"/>
      <c r="AH387" s="9">
        <f t="shared" si="123"/>
        <v>0</v>
      </c>
      <c r="AI387" s="11"/>
      <c r="AJ387" s="9">
        <f t="shared" si="120"/>
        <v>0</v>
      </c>
      <c r="AK387" s="11"/>
      <c r="AL387" s="9">
        <f t="shared" si="121"/>
        <v>0</v>
      </c>
      <c r="AM387" s="10"/>
      <c r="AN387" s="12">
        <f t="shared" si="135"/>
        <v>0</v>
      </c>
      <c r="AO387" s="13">
        <f t="shared" si="105"/>
        <v>5113.28</v>
      </c>
    </row>
    <row r="388" spans="1:41" hidden="1" x14ac:dyDescent="0.25">
      <c r="A388" s="14" t="s">
        <v>347</v>
      </c>
      <c r="B388" s="15" t="s">
        <v>348</v>
      </c>
      <c r="C388" s="44" t="s">
        <v>349</v>
      </c>
      <c r="D388" s="59">
        <v>0</v>
      </c>
      <c r="E388" s="70">
        <v>0</v>
      </c>
      <c r="F388" s="9">
        <f t="shared" si="106"/>
        <v>0</v>
      </c>
      <c r="G388" s="69">
        <v>0</v>
      </c>
      <c r="H388" s="9">
        <f t="shared" si="107"/>
        <v>0</v>
      </c>
      <c r="I388" s="10"/>
      <c r="J388" s="9">
        <f t="shared" si="124"/>
        <v>0</v>
      </c>
      <c r="K388" s="11"/>
      <c r="L388" s="9">
        <f t="shared" si="109"/>
        <v>0</v>
      </c>
      <c r="M388" s="10"/>
      <c r="N388" s="9">
        <f t="shared" si="125"/>
        <v>0</v>
      </c>
      <c r="O388" s="10"/>
      <c r="P388" s="9">
        <f t="shared" si="126"/>
        <v>0</v>
      </c>
      <c r="Q388" s="10"/>
      <c r="R388" s="9">
        <f t="shared" si="127"/>
        <v>0</v>
      </c>
      <c r="S388" s="10"/>
      <c r="T388" s="9">
        <f t="shared" si="128"/>
        <v>0</v>
      </c>
      <c r="U388" s="11"/>
      <c r="V388" s="9">
        <f t="shared" si="129"/>
        <v>0</v>
      </c>
      <c r="W388" s="11"/>
      <c r="X388" s="9">
        <f t="shared" si="130"/>
        <v>0</v>
      </c>
      <c r="Y388" s="10"/>
      <c r="Z388" s="9">
        <f t="shared" si="131"/>
        <v>0</v>
      </c>
      <c r="AA388" s="11"/>
      <c r="AB388" s="9">
        <f t="shared" si="132"/>
        <v>0</v>
      </c>
      <c r="AC388" s="11"/>
      <c r="AD388" s="9">
        <f t="shared" si="133"/>
        <v>0</v>
      </c>
      <c r="AE388" s="11"/>
      <c r="AF388" s="9">
        <f t="shared" si="134"/>
        <v>0</v>
      </c>
      <c r="AG388" s="11"/>
      <c r="AH388" s="9">
        <f t="shared" si="123"/>
        <v>0</v>
      </c>
      <c r="AI388" s="11"/>
      <c r="AJ388" s="9">
        <f t="shared" si="120"/>
        <v>0</v>
      </c>
      <c r="AK388" s="11"/>
      <c r="AL388" s="9">
        <f t="shared" si="121"/>
        <v>0</v>
      </c>
      <c r="AM388" s="10"/>
      <c r="AN388" s="12">
        <f t="shared" si="135"/>
        <v>0</v>
      </c>
      <c r="AO388" s="13">
        <f t="shared" si="105"/>
        <v>0</v>
      </c>
    </row>
    <row r="389" spans="1:41" hidden="1" x14ac:dyDescent="0.25">
      <c r="A389" s="14" t="s">
        <v>347</v>
      </c>
      <c r="B389" s="15" t="s">
        <v>479</v>
      </c>
      <c r="C389" s="44" t="s">
        <v>15</v>
      </c>
      <c r="D389" s="59">
        <v>28</v>
      </c>
      <c r="E389" s="70">
        <v>0</v>
      </c>
      <c r="F389" s="9">
        <f t="shared" si="106"/>
        <v>0</v>
      </c>
      <c r="G389" s="69">
        <v>0</v>
      </c>
      <c r="H389" s="9">
        <f t="shared" si="107"/>
        <v>0</v>
      </c>
      <c r="I389" s="10"/>
      <c r="J389" s="9">
        <f t="shared" si="124"/>
        <v>0</v>
      </c>
      <c r="K389" s="11"/>
      <c r="L389" s="9">
        <f t="shared" si="109"/>
        <v>0</v>
      </c>
      <c r="M389" s="10"/>
      <c r="N389" s="9">
        <f t="shared" si="125"/>
        <v>0</v>
      </c>
      <c r="O389" s="10"/>
      <c r="P389" s="9">
        <f t="shared" si="126"/>
        <v>0</v>
      </c>
      <c r="Q389" s="10"/>
      <c r="R389" s="9">
        <f t="shared" si="127"/>
        <v>0</v>
      </c>
      <c r="S389" s="10"/>
      <c r="T389" s="9">
        <f t="shared" si="128"/>
        <v>0</v>
      </c>
      <c r="U389" s="11"/>
      <c r="V389" s="9">
        <f t="shared" si="129"/>
        <v>0</v>
      </c>
      <c r="W389" s="11"/>
      <c r="X389" s="9">
        <f t="shared" si="130"/>
        <v>0</v>
      </c>
      <c r="Y389" s="10"/>
      <c r="Z389" s="9">
        <f t="shared" si="131"/>
        <v>0</v>
      </c>
      <c r="AA389" s="11"/>
      <c r="AB389" s="9">
        <f t="shared" si="132"/>
        <v>0</v>
      </c>
      <c r="AC389" s="11"/>
      <c r="AD389" s="9">
        <f t="shared" si="133"/>
        <v>0</v>
      </c>
      <c r="AE389" s="11"/>
      <c r="AF389" s="9">
        <f t="shared" si="134"/>
        <v>0</v>
      </c>
      <c r="AG389" s="11"/>
      <c r="AH389" s="9">
        <f t="shared" si="123"/>
        <v>0</v>
      </c>
      <c r="AI389" s="11"/>
      <c r="AJ389" s="9">
        <f t="shared" si="120"/>
        <v>0</v>
      </c>
      <c r="AK389" s="11"/>
      <c r="AL389" s="9">
        <f t="shared" si="121"/>
        <v>0</v>
      </c>
      <c r="AM389" s="10"/>
      <c r="AN389" s="12">
        <f t="shared" si="135"/>
        <v>0</v>
      </c>
      <c r="AO389" s="13">
        <f t="shared" si="105"/>
        <v>0</v>
      </c>
    </row>
    <row r="390" spans="1:41" hidden="1" x14ac:dyDescent="0.25">
      <c r="A390" s="14" t="s">
        <v>347</v>
      </c>
      <c r="B390" s="15" t="s">
        <v>350</v>
      </c>
      <c r="C390" s="49" t="s">
        <v>15</v>
      </c>
      <c r="D390" s="56">
        <v>47.41</v>
      </c>
      <c r="E390" s="70">
        <v>0</v>
      </c>
      <c r="F390" s="9">
        <f t="shared" si="106"/>
        <v>0</v>
      </c>
      <c r="G390" s="69">
        <v>0</v>
      </c>
      <c r="H390" s="9">
        <f t="shared" si="107"/>
        <v>0</v>
      </c>
      <c r="I390" s="10"/>
      <c r="J390" s="9">
        <f t="shared" si="124"/>
        <v>0</v>
      </c>
      <c r="K390" s="11"/>
      <c r="L390" s="9">
        <f t="shared" si="109"/>
        <v>0</v>
      </c>
      <c r="M390" s="10"/>
      <c r="N390" s="9">
        <f t="shared" si="125"/>
        <v>0</v>
      </c>
      <c r="O390" s="10"/>
      <c r="P390" s="9">
        <f t="shared" si="126"/>
        <v>0</v>
      </c>
      <c r="Q390" s="10"/>
      <c r="R390" s="9">
        <f t="shared" si="127"/>
        <v>0</v>
      </c>
      <c r="S390" s="10"/>
      <c r="T390" s="9">
        <f t="shared" si="128"/>
        <v>0</v>
      </c>
      <c r="U390" s="11"/>
      <c r="V390" s="9">
        <f t="shared" si="129"/>
        <v>0</v>
      </c>
      <c r="W390" s="11"/>
      <c r="X390" s="9">
        <f t="shared" si="130"/>
        <v>0</v>
      </c>
      <c r="Y390" s="10"/>
      <c r="Z390" s="9">
        <f t="shared" si="131"/>
        <v>0</v>
      </c>
      <c r="AA390" s="11"/>
      <c r="AB390" s="9">
        <f t="shared" si="132"/>
        <v>0</v>
      </c>
      <c r="AC390" s="11"/>
      <c r="AD390" s="9">
        <f t="shared" si="133"/>
        <v>0</v>
      </c>
      <c r="AE390" s="11"/>
      <c r="AF390" s="9">
        <f t="shared" si="134"/>
        <v>0</v>
      </c>
      <c r="AG390" s="11"/>
      <c r="AH390" s="9">
        <f t="shared" si="123"/>
        <v>0</v>
      </c>
      <c r="AI390" s="11"/>
      <c r="AJ390" s="9">
        <f t="shared" si="120"/>
        <v>0</v>
      </c>
      <c r="AK390" s="11"/>
      <c r="AL390" s="9">
        <f t="shared" si="121"/>
        <v>0</v>
      </c>
      <c r="AM390" s="10"/>
      <c r="AN390" s="12">
        <f t="shared" si="135"/>
        <v>0</v>
      </c>
      <c r="AO390" s="13">
        <f t="shared" si="105"/>
        <v>0</v>
      </c>
    </row>
    <row r="391" spans="1:41" hidden="1" x14ac:dyDescent="0.25">
      <c r="A391" s="14" t="s">
        <v>347</v>
      </c>
      <c r="B391" s="15" t="s">
        <v>493</v>
      </c>
      <c r="C391" s="49" t="s">
        <v>15</v>
      </c>
      <c r="D391" s="56">
        <v>8.5</v>
      </c>
      <c r="E391" s="70">
        <v>0</v>
      </c>
      <c r="F391" s="9">
        <f t="shared" si="106"/>
        <v>0</v>
      </c>
      <c r="G391" s="69">
        <v>0</v>
      </c>
      <c r="H391" s="9">
        <f t="shared" si="107"/>
        <v>0</v>
      </c>
      <c r="I391" s="10"/>
      <c r="J391" s="9">
        <f t="shared" si="124"/>
        <v>0</v>
      </c>
      <c r="K391" s="11"/>
      <c r="L391" s="9">
        <f t="shared" si="109"/>
        <v>0</v>
      </c>
      <c r="M391" s="10"/>
      <c r="N391" s="9">
        <f t="shared" si="125"/>
        <v>0</v>
      </c>
      <c r="O391" s="10"/>
      <c r="P391" s="9">
        <f t="shared" si="126"/>
        <v>0</v>
      </c>
      <c r="Q391" s="10"/>
      <c r="R391" s="9">
        <f t="shared" si="127"/>
        <v>0</v>
      </c>
      <c r="S391" s="10"/>
      <c r="T391" s="9">
        <f t="shared" si="128"/>
        <v>0</v>
      </c>
      <c r="U391" s="11"/>
      <c r="V391" s="9">
        <f t="shared" si="129"/>
        <v>0</v>
      </c>
      <c r="W391" s="11"/>
      <c r="X391" s="9">
        <f t="shared" si="130"/>
        <v>0</v>
      </c>
      <c r="Y391" s="10"/>
      <c r="Z391" s="9">
        <f t="shared" si="131"/>
        <v>0</v>
      </c>
      <c r="AA391" s="11"/>
      <c r="AB391" s="9">
        <f t="shared" si="132"/>
        <v>0</v>
      </c>
      <c r="AC391" s="11"/>
      <c r="AD391" s="9">
        <f t="shared" si="133"/>
        <v>0</v>
      </c>
      <c r="AE391" s="11"/>
      <c r="AF391" s="9">
        <f t="shared" si="134"/>
        <v>0</v>
      </c>
      <c r="AG391" s="11"/>
      <c r="AH391" s="9">
        <f t="shared" si="123"/>
        <v>0</v>
      </c>
      <c r="AI391" s="11"/>
      <c r="AJ391" s="9">
        <f t="shared" si="120"/>
        <v>0</v>
      </c>
      <c r="AK391" s="11"/>
      <c r="AL391" s="9">
        <f t="shared" si="121"/>
        <v>0</v>
      </c>
      <c r="AM391" s="10"/>
      <c r="AN391" s="12">
        <f t="shared" si="135"/>
        <v>0</v>
      </c>
      <c r="AO391" s="13">
        <f t="shared" ref="AO391:AO434" si="136">F391+H391+J391+L391+N391+P391+R391+T391+V391+X391+Z391+AB391+AD391+AF391+AH391+AL391+AN391+AJ391</f>
        <v>0</v>
      </c>
    </row>
    <row r="392" spans="1:41" hidden="1" x14ac:dyDescent="0.25">
      <c r="A392" s="14" t="s">
        <v>347</v>
      </c>
      <c r="B392" s="15" t="s">
        <v>351</v>
      </c>
      <c r="C392" s="48" t="s">
        <v>15</v>
      </c>
      <c r="D392" s="56">
        <v>5.17</v>
      </c>
      <c r="E392" s="70">
        <v>0</v>
      </c>
      <c r="F392" s="9">
        <f t="shared" si="106"/>
        <v>0</v>
      </c>
      <c r="G392" s="69">
        <v>0</v>
      </c>
      <c r="H392" s="9">
        <f t="shared" si="107"/>
        <v>0</v>
      </c>
      <c r="I392" s="10"/>
      <c r="J392" s="9">
        <f t="shared" si="124"/>
        <v>0</v>
      </c>
      <c r="K392" s="11"/>
      <c r="L392" s="9">
        <f t="shared" si="109"/>
        <v>0</v>
      </c>
      <c r="M392" s="10"/>
      <c r="N392" s="9">
        <f t="shared" si="125"/>
        <v>0</v>
      </c>
      <c r="O392" s="10"/>
      <c r="P392" s="9">
        <f t="shared" si="126"/>
        <v>0</v>
      </c>
      <c r="Q392" s="10"/>
      <c r="R392" s="9">
        <f t="shared" si="127"/>
        <v>0</v>
      </c>
      <c r="S392" s="10"/>
      <c r="T392" s="9">
        <f t="shared" si="128"/>
        <v>0</v>
      </c>
      <c r="U392" s="11"/>
      <c r="V392" s="9">
        <f t="shared" si="129"/>
        <v>0</v>
      </c>
      <c r="W392" s="11"/>
      <c r="X392" s="9">
        <f t="shared" si="130"/>
        <v>0</v>
      </c>
      <c r="Y392" s="10"/>
      <c r="Z392" s="9">
        <f t="shared" si="131"/>
        <v>0</v>
      </c>
      <c r="AA392" s="11"/>
      <c r="AB392" s="9">
        <f t="shared" si="132"/>
        <v>0</v>
      </c>
      <c r="AC392" s="11"/>
      <c r="AD392" s="9">
        <f t="shared" si="133"/>
        <v>0</v>
      </c>
      <c r="AE392" s="11"/>
      <c r="AF392" s="9">
        <f t="shared" si="134"/>
        <v>0</v>
      </c>
      <c r="AG392" s="11"/>
      <c r="AH392" s="9">
        <f t="shared" si="123"/>
        <v>0</v>
      </c>
      <c r="AI392" s="11"/>
      <c r="AJ392" s="9">
        <f t="shared" si="120"/>
        <v>0</v>
      </c>
      <c r="AK392" s="11"/>
      <c r="AL392" s="9">
        <f t="shared" si="121"/>
        <v>0</v>
      </c>
      <c r="AM392" s="10"/>
      <c r="AN392" s="12">
        <f t="shared" si="135"/>
        <v>0</v>
      </c>
      <c r="AO392" s="13">
        <f t="shared" si="136"/>
        <v>0</v>
      </c>
    </row>
    <row r="393" spans="1:41" hidden="1" x14ac:dyDescent="0.25">
      <c r="A393" s="14" t="s">
        <v>347</v>
      </c>
      <c r="B393" s="15" t="s">
        <v>352</v>
      </c>
      <c r="C393" s="44" t="s">
        <v>48</v>
      </c>
      <c r="D393" s="56">
        <v>116.51</v>
      </c>
      <c r="E393" s="70">
        <v>0</v>
      </c>
      <c r="F393" s="9">
        <f t="shared" ref="F393:F434" si="137">D393*E393</f>
        <v>0</v>
      </c>
      <c r="G393" s="69">
        <v>0</v>
      </c>
      <c r="H393" s="9">
        <f t="shared" ref="H393:H434" si="138">(G393*D393)*1.16</f>
        <v>0</v>
      </c>
      <c r="I393" s="10"/>
      <c r="J393" s="9">
        <f t="shared" si="124"/>
        <v>0</v>
      </c>
      <c r="K393" s="11"/>
      <c r="L393" s="9">
        <f t="shared" ref="L393:L434" si="139">(K393*D393)*1.16</f>
        <v>0</v>
      </c>
      <c r="M393" s="11"/>
      <c r="N393" s="9">
        <f t="shared" si="125"/>
        <v>0</v>
      </c>
      <c r="O393" s="10"/>
      <c r="P393" s="9">
        <f t="shared" si="126"/>
        <v>0</v>
      </c>
      <c r="Q393" s="10"/>
      <c r="R393" s="9">
        <f t="shared" si="127"/>
        <v>0</v>
      </c>
      <c r="S393" s="10"/>
      <c r="T393" s="9">
        <f t="shared" si="128"/>
        <v>0</v>
      </c>
      <c r="U393" s="11">
        <v>12</v>
      </c>
      <c r="V393" s="9">
        <f t="shared" si="129"/>
        <v>1621.8192000000001</v>
      </c>
      <c r="W393" s="11"/>
      <c r="X393" s="9">
        <f t="shared" si="130"/>
        <v>0</v>
      </c>
      <c r="Y393" s="10"/>
      <c r="Z393" s="9">
        <f t="shared" si="131"/>
        <v>0</v>
      </c>
      <c r="AA393" s="11"/>
      <c r="AB393" s="9">
        <f t="shared" si="132"/>
        <v>0</v>
      </c>
      <c r="AC393" s="11"/>
      <c r="AD393" s="9">
        <f t="shared" si="133"/>
        <v>0</v>
      </c>
      <c r="AE393" s="11"/>
      <c r="AF393" s="9">
        <f t="shared" si="134"/>
        <v>0</v>
      </c>
      <c r="AG393" s="11"/>
      <c r="AH393" s="9">
        <f t="shared" si="123"/>
        <v>0</v>
      </c>
      <c r="AI393" s="11"/>
      <c r="AJ393" s="9">
        <f t="shared" ref="AJ393:AJ434" si="140">(AI393*D393)*1.16</f>
        <v>0</v>
      </c>
      <c r="AK393" s="11"/>
      <c r="AL393" s="9">
        <f t="shared" ref="AL393:AL434" si="141">(AK393*D393)*1.16</f>
        <v>0</v>
      </c>
      <c r="AM393" s="10"/>
      <c r="AN393" s="12">
        <f t="shared" si="135"/>
        <v>0</v>
      </c>
      <c r="AO393" s="13">
        <f t="shared" si="136"/>
        <v>1621.8192000000001</v>
      </c>
    </row>
    <row r="394" spans="1:41" hidden="1" x14ac:dyDescent="0.25">
      <c r="A394" s="14" t="s">
        <v>347</v>
      </c>
      <c r="B394" s="15" t="s">
        <v>353</v>
      </c>
      <c r="C394" s="46" t="s">
        <v>354</v>
      </c>
      <c r="D394" s="59">
        <v>30</v>
      </c>
      <c r="E394" s="70">
        <v>0</v>
      </c>
      <c r="F394" s="9">
        <f t="shared" si="137"/>
        <v>0</v>
      </c>
      <c r="G394" s="69">
        <v>0</v>
      </c>
      <c r="H394" s="9">
        <f t="shared" si="138"/>
        <v>0</v>
      </c>
      <c r="I394" s="10"/>
      <c r="J394" s="9">
        <f t="shared" si="124"/>
        <v>0</v>
      </c>
      <c r="K394" s="11"/>
      <c r="L394" s="9">
        <f t="shared" si="139"/>
        <v>0</v>
      </c>
      <c r="M394" s="11"/>
      <c r="N394" s="9">
        <f t="shared" si="125"/>
        <v>0</v>
      </c>
      <c r="O394" s="10"/>
      <c r="P394" s="9">
        <f t="shared" si="126"/>
        <v>0</v>
      </c>
      <c r="Q394" s="10"/>
      <c r="R394" s="9">
        <f t="shared" si="127"/>
        <v>0</v>
      </c>
      <c r="S394" s="10"/>
      <c r="T394" s="9">
        <f t="shared" si="128"/>
        <v>0</v>
      </c>
      <c r="U394" s="11"/>
      <c r="V394" s="9">
        <f t="shared" si="129"/>
        <v>0</v>
      </c>
      <c r="W394" s="11"/>
      <c r="X394" s="9">
        <f t="shared" si="130"/>
        <v>0</v>
      </c>
      <c r="Y394" s="10"/>
      <c r="Z394" s="9">
        <f t="shared" si="131"/>
        <v>0</v>
      </c>
      <c r="AA394" s="11"/>
      <c r="AB394" s="9">
        <f t="shared" si="132"/>
        <v>0</v>
      </c>
      <c r="AC394" s="11"/>
      <c r="AD394" s="9">
        <f t="shared" si="133"/>
        <v>0</v>
      </c>
      <c r="AE394" s="11"/>
      <c r="AF394" s="9">
        <f t="shared" si="134"/>
        <v>0</v>
      </c>
      <c r="AG394" s="11"/>
      <c r="AH394" s="9">
        <f t="shared" si="123"/>
        <v>0</v>
      </c>
      <c r="AI394" s="11"/>
      <c r="AJ394" s="9">
        <f t="shared" si="140"/>
        <v>0</v>
      </c>
      <c r="AK394" s="11"/>
      <c r="AL394" s="9">
        <f t="shared" si="141"/>
        <v>0</v>
      </c>
      <c r="AM394" s="10"/>
      <c r="AN394" s="12">
        <f t="shared" si="135"/>
        <v>0</v>
      </c>
      <c r="AO394" s="13">
        <f t="shared" si="136"/>
        <v>0</v>
      </c>
    </row>
    <row r="395" spans="1:41" hidden="1" x14ac:dyDescent="0.25">
      <c r="A395" s="14" t="s">
        <v>347</v>
      </c>
      <c r="B395" s="15" t="s">
        <v>355</v>
      </c>
      <c r="C395" s="48" t="s">
        <v>15</v>
      </c>
      <c r="D395" s="56">
        <v>75</v>
      </c>
      <c r="E395" s="70">
        <v>0</v>
      </c>
      <c r="F395" s="9">
        <f t="shared" si="137"/>
        <v>0</v>
      </c>
      <c r="G395" s="69">
        <v>0</v>
      </c>
      <c r="H395" s="9">
        <f t="shared" si="138"/>
        <v>0</v>
      </c>
      <c r="I395" s="10"/>
      <c r="J395" s="9">
        <f t="shared" si="124"/>
        <v>0</v>
      </c>
      <c r="K395" s="11"/>
      <c r="L395" s="9">
        <f t="shared" si="139"/>
        <v>0</v>
      </c>
      <c r="M395" s="11"/>
      <c r="N395" s="9">
        <f t="shared" si="125"/>
        <v>0</v>
      </c>
      <c r="O395" s="10"/>
      <c r="P395" s="9">
        <f t="shared" si="126"/>
        <v>0</v>
      </c>
      <c r="Q395" s="10"/>
      <c r="R395" s="9">
        <f t="shared" si="127"/>
        <v>0</v>
      </c>
      <c r="S395" s="10"/>
      <c r="T395" s="9">
        <f t="shared" si="128"/>
        <v>0</v>
      </c>
      <c r="U395" s="11"/>
      <c r="V395" s="9">
        <f t="shared" si="129"/>
        <v>0</v>
      </c>
      <c r="W395" s="11"/>
      <c r="X395" s="9">
        <f t="shared" si="130"/>
        <v>0</v>
      </c>
      <c r="Y395" s="10"/>
      <c r="Z395" s="9">
        <f t="shared" si="131"/>
        <v>0</v>
      </c>
      <c r="AA395" s="11"/>
      <c r="AB395" s="9">
        <f t="shared" si="132"/>
        <v>0</v>
      </c>
      <c r="AC395" s="11"/>
      <c r="AD395" s="9">
        <f t="shared" si="133"/>
        <v>0</v>
      </c>
      <c r="AE395" s="11"/>
      <c r="AF395" s="9">
        <f t="shared" si="134"/>
        <v>0</v>
      </c>
      <c r="AG395" s="11"/>
      <c r="AH395" s="9">
        <f t="shared" si="123"/>
        <v>0</v>
      </c>
      <c r="AI395" s="11"/>
      <c r="AJ395" s="9">
        <f t="shared" si="140"/>
        <v>0</v>
      </c>
      <c r="AK395" s="11"/>
      <c r="AL395" s="9">
        <f t="shared" si="141"/>
        <v>0</v>
      </c>
      <c r="AM395" s="10"/>
      <c r="AN395" s="12">
        <f t="shared" si="135"/>
        <v>0</v>
      </c>
      <c r="AO395" s="13">
        <f t="shared" si="136"/>
        <v>0</v>
      </c>
    </row>
    <row r="396" spans="1:41" hidden="1" x14ac:dyDescent="0.25">
      <c r="A396" s="20" t="s">
        <v>347</v>
      </c>
      <c r="B396" s="15" t="s">
        <v>356</v>
      </c>
      <c r="C396" s="42" t="s">
        <v>15</v>
      </c>
      <c r="D396" s="56">
        <v>50.76</v>
      </c>
      <c r="E396" s="70">
        <v>0</v>
      </c>
      <c r="F396" s="9">
        <f t="shared" si="137"/>
        <v>0</v>
      </c>
      <c r="G396" s="69">
        <v>0</v>
      </c>
      <c r="H396" s="9">
        <f t="shared" si="138"/>
        <v>0</v>
      </c>
      <c r="I396" s="10"/>
      <c r="J396" s="9">
        <f t="shared" si="124"/>
        <v>0</v>
      </c>
      <c r="K396" s="11"/>
      <c r="L396" s="9">
        <f t="shared" si="139"/>
        <v>0</v>
      </c>
      <c r="M396" s="11"/>
      <c r="N396" s="9">
        <f t="shared" si="125"/>
        <v>0</v>
      </c>
      <c r="O396" s="10"/>
      <c r="P396" s="9">
        <f t="shared" si="126"/>
        <v>0</v>
      </c>
      <c r="Q396" s="10"/>
      <c r="R396" s="9">
        <f t="shared" si="127"/>
        <v>0</v>
      </c>
      <c r="S396" s="10"/>
      <c r="T396" s="9">
        <f t="shared" si="128"/>
        <v>0</v>
      </c>
      <c r="U396" s="11"/>
      <c r="V396" s="9">
        <f t="shared" si="129"/>
        <v>0</v>
      </c>
      <c r="W396" s="11"/>
      <c r="X396" s="9">
        <f t="shared" si="130"/>
        <v>0</v>
      </c>
      <c r="Y396" s="10"/>
      <c r="Z396" s="9">
        <f t="shared" si="131"/>
        <v>0</v>
      </c>
      <c r="AA396" s="11"/>
      <c r="AB396" s="9">
        <f t="shared" si="132"/>
        <v>0</v>
      </c>
      <c r="AC396" s="11"/>
      <c r="AD396" s="9">
        <f t="shared" si="133"/>
        <v>0</v>
      </c>
      <c r="AE396" s="11"/>
      <c r="AF396" s="9">
        <f t="shared" si="134"/>
        <v>0</v>
      </c>
      <c r="AG396" s="11"/>
      <c r="AH396" s="9">
        <f t="shared" si="123"/>
        <v>0</v>
      </c>
      <c r="AI396" s="11"/>
      <c r="AJ396" s="9">
        <f t="shared" si="140"/>
        <v>0</v>
      </c>
      <c r="AK396" s="11"/>
      <c r="AL396" s="9">
        <f t="shared" si="141"/>
        <v>0</v>
      </c>
      <c r="AM396" s="10"/>
      <c r="AN396" s="12">
        <f t="shared" si="135"/>
        <v>0</v>
      </c>
      <c r="AO396" s="13">
        <f t="shared" si="136"/>
        <v>0</v>
      </c>
    </row>
    <row r="397" spans="1:41" hidden="1" x14ac:dyDescent="0.25">
      <c r="A397" s="20" t="s">
        <v>357</v>
      </c>
      <c r="B397" s="21" t="s">
        <v>358</v>
      </c>
      <c r="C397" s="46" t="s">
        <v>359</v>
      </c>
      <c r="D397" s="56">
        <v>18.12</v>
      </c>
      <c r="E397" s="70">
        <v>0</v>
      </c>
      <c r="F397" s="9">
        <f t="shared" si="137"/>
        <v>0</v>
      </c>
      <c r="G397" s="69">
        <v>0</v>
      </c>
      <c r="H397" s="9">
        <f t="shared" si="138"/>
        <v>0</v>
      </c>
      <c r="I397" s="10"/>
      <c r="J397" s="9">
        <f t="shared" si="124"/>
        <v>0</v>
      </c>
      <c r="K397" s="11"/>
      <c r="L397" s="9">
        <f t="shared" si="139"/>
        <v>0</v>
      </c>
      <c r="M397" s="10"/>
      <c r="N397" s="9">
        <f t="shared" si="125"/>
        <v>0</v>
      </c>
      <c r="O397" s="10"/>
      <c r="P397" s="9">
        <f t="shared" si="126"/>
        <v>0</v>
      </c>
      <c r="Q397" s="10"/>
      <c r="R397" s="9">
        <f t="shared" si="127"/>
        <v>0</v>
      </c>
      <c r="S397" s="10"/>
      <c r="T397" s="9">
        <f t="shared" si="128"/>
        <v>0</v>
      </c>
      <c r="U397" s="11"/>
      <c r="V397" s="9">
        <f t="shared" si="129"/>
        <v>0</v>
      </c>
      <c r="W397" s="11"/>
      <c r="X397" s="9">
        <f t="shared" si="130"/>
        <v>0</v>
      </c>
      <c r="Y397" s="10"/>
      <c r="Z397" s="9">
        <f t="shared" si="131"/>
        <v>0</v>
      </c>
      <c r="AA397" s="11"/>
      <c r="AB397" s="9">
        <f t="shared" si="132"/>
        <v>0</v>
      </c>
      <c r="AC397" s="11"/>
      <c r="AD397" s="9">
        <f t="shared" si="133"/>
        <v>0</v>
      </c>
      <c r="AE397" s="11"/>
      <c r="AF397" s="9">
        <f t="shared" si="134"/>
        <v>0</v>
      </c>
      <c r="AG397" s="11"/>
      <c r="AH397" s="9">
        <f t="shared" ref="AH397:AH434" si="142">(AG397*D397)*1.16</f>
        <v>0</v>
      </c>
      <c r="AI397" s="11"/>
      <c r="AJ397" s="9">
        <f t="shared" si="140"/>
        <v>0</v>
      </c>
      <c r="AK397" s="11"/>
      <c r="AL397" s="9">
        <f t="shared" si="141"/>
        <v>0</v>
      </c>
      <c r="AM397" s="10"/>
      <c r="AN397" s="12">
        <f t="shared" si="135"/>
        <v>0</v>
      </c>
      <c r="AO397" s="13">
        <f t="shared" si="136"/>
        <v>0</v>
      </c>
    </row>
    <row r="398" spans="1:41" hidden="1" x14ac:dyDescent="0.25">
      <c r="A398" s="20" t="s">
        <v>357</v>
      </c>
      <c r="B398" s="15" t="s">
        <v>396</v>
      </c>
      <c r="C398" s="46" t="s">
        <v>359</v>
      </c>
      <c r="D398" s="56">
        <f>109.8/5</f>
        <v>21.96</v>
      </c>
      <c r="E398" s="70">
        <v>0</v>
      </c>
      <c r="F398" s="9">
        <f t="shared" si="137"/>
        <v>0</v>
      </c>
      <c r="G398" s="69">
        <v>20</v>
      </c>
      <c r="H398" s="9">
        <f t="shared" si="138"/>
        <v>509.47200000000004</v>
      </c>
      <c r="I398" s="10"/>
      <c r="J398" s="9">
        <f t="shared" si="124"/>
        <v>0</v>
      </c>
      <c r="K398" s="11"/>
      <c r="L398" s="9">
        <f t="shared" si="139"/>
        <v>0</v>
      </c>
      <c r="M398" s="10"/>
      <c r="N398" s="9">
        <f t="shared" si="125"/>
        <v>0</v>
      </c>
      <c r="O398" s="10"/>
      <c r="P398" s="9">
        <f t="shared" si="126"/>
        <v>0</v>
      </c>
      <c r="Q398" s="10"/>
      <c r="R398" s="9">
        <f t="shared" si="127"/>
        <v>0</v>
      </c>
      <c r="S398" s="10"/>
      <c r="T398" s="9">
        <f t="shared" si="128"/>
        <v>0</v>
      </c>
      <c r="U398" s="11"/>
      <c r="V398" s="9">
        <f t="shared" si="129"/>
        <v>0</v>
      </c>
      <c r="W398" s="11"/>
      <c r="X398" s="9">
        <f t="shared" si="130"/>
        <v>0</v>
      </c>
      <c r="Y398" s="10"/>
      <c r="Z398" s="9">
        <f t="shared" si="131"/>
        <v>0</v>
      </c>
      <c r="AA398" s="11"/>
      <c r="AB398" s="9">
        <f t="shared" si="132"/>
        <v>0</v>
      </c>
      <c r="AC398" s="11"/>
      <c r="AD398" s="9">
        <f t="shared" si="133"/>
        <v>0</v>
      </c>
      <c r="AE398" s="11"/>
      <c r="AF398" s="9">
        <f t="shared" si="134"/>
        <v>0</v>
      </c>
      <c r="AG398" s="11"/>
      <c r="AH398" s="9">
        <f t="shared" si="142"/>
        <v>0</v>
      </c>
      <c r="AI398" s="11"/>
      <c r="AJ398" s="9">
        <f t="shared" si="140"/>
        <v>0</v>
      </c>
      <c r="AK398" s="11"/>
      <c r="AL398" s="9">
        <f t="shared" si="141"/>
        <v>0</v>
      </c>
      <c r="AM398" s="10"/>
      <c r="AN398" s="12">
        <f t="shared" si="135"/>
        <v>0</v>
      </c>
      <c r="AO398" s="13">
        <f t="shared" si="136"/>
        <v>509.47200000000004</v>
      </c>
    </row>
    <row r="399" spans="1:41" hidden="1" x14ac:dyDescent="0.25">
      <c r="A399" s="20" t="s">
        <v>357</v>
      </c>
      <c r="B399" s="15" t="s">
        <v>360</v>
      </c>
      <c r="C399" s="46" t="s">
        <v>504</v>
      </c>
      <c r="D399" s="56">
        <f>(40.34/42)</f>
        <v>0.96047619047619059</v>
      </c>
      <c r="E399" s="70">
        <v>0</v>
      </c>
      <c r="F399" s="9">
        <f t="shared" si="137"/>
        <v>0</v>
      </c>
      <c r="G399" s="69">
        <v>21</v>
      </c>
      <c r="H399" s="9">
        <f t="shared" si="138"/>
        <v>23.397200000000002</v>
      </c>
      <c r="I399" s="10"/>
      <c r="J399" s="9">
        <f t="shared" si="124"/>
        <v>0</v>
      </c>
      <c r="K399" s="11"/>
      <c r="L399" s="9">
        <f t="shared" si="139"/>
        <v>0</v>
      </c>
      <c r="M399" s="10"/>
      <c r="N399" s="9">
        <f t="shared" si="125"/>
        <v>0</v>
      </c>
      <c r="O399" s="10"/>
      <c r="P399" s="9">
        <f t="shared" si="126"/>
        <v>0</v>
      </c>
      <c r="Q399" s="10"/>
      <c r="R399" s="9">
        <f t="shared" si="127"/>
        <v>0</v>
      </c>
      <c r="S399" s="10"/>
      <c r="T399" s="9">
        <f t="shared" si="128"/>
        <v>0</v>
      </c>
      <c r="U399" s="11"/>
      <c r="V399" s="9">
        <f t="shared" si="129"/>
        <v>0</v>
      </c>
      <c r="W399" s="11"/>
      <c r="X399" s="9">
        <f t="shared" si="130"/>
        <v>0</v>
      </c>
      <c r="Y399" s="10"/>
      <c r="Z399" s="9">
        <f t="shared" si="131"/>
        <v>0</v>
      </c>
      <c r="AA399" s="11"/>
      <c r="AB399" s="9">
        <f t="shared" si="132"/>
        <v>0</v>
      </c>
      <c r="AC399" s="11"/>
      <c r="AD399" s="9">
        <f t="shared" si="133"/>
        <v>0</v>
      </c>
      <c r="AE399" s="11"/>
      <c r="AF399" s="9">
        <f t="shared" si="134"/>
        <v>0</v>
      </c>
      <c r="AG399" s="11"/>
      <c r="AH399" s="9">
        <f t="shared" si="142"/>
        <v>0</v>
      </c>
      <c r="AI399" s="11"/>
      <c r="AJ399" s="9">
        <f t="shared" si="140"/>
        <v>0</v>
      </c>
      <c r="AK399" s="11"/>
      <c r="AL399" s="9">
        <f t="shared" si="141"/>
        <v>0</v>
      </c>
      <c r="AM399" s="10"/>
      <c r="AN399" s="12">
        <f t="shared" si="135"/>
        <v>0</v>
      </c>
      <c r="AO399" s="13">
        <f t="shared" si="136"/>
        <v>23.397200000000002</v>
      </c>
    </row>
    <row r="400" spans="1:41" hidden="1" x14ac:dyDescent="0.25">
      <c r="A400" s="20" t="s">
        <v>357</v>
      </c>
      <c r="B400" s="15" t="s">
        <v>362</v>
      </c>
      <c r="C400" s="46" t="s">
        <v>505</v>
      </c>
      <c r="D400" s="56">
        <f>(40.34/12)</f>
        <v>3.3616666666666668</v>
      </c>
      <c r="E400" s="70">
        <v>0</v>
      </c>
      <c r="F400" s="9">
        <f t="shared" si="137"/>
        <v>0</v>
      </c>
      <c r="G400" s="69">
        <v>10</v>
      </c>
      <c r="H400" s="9">
        <f t="shared" si="138"/>
        <v>38.995333333333335</v>
      </c>
      <c r="I400" s="10"/>
      <c r="J400" s="9">
        <f t="shared" si="124"/>
        <v>0</v>
      </c>
      <c r="K400" s="11"/>
      <c r="L400" s="9">
        <f t="shared" si="139"/>
        <v>0</v>
      </c>
      <c r="M400" s="10"/>
      <c r="N400" s="9">
        <f t="shared" si="125"/>
        <v>0</v>
      </c>
      <c r="O400" s="86">
        <v>6</v>
      </c>
      <c r="P400" s="9">
        <f t="shared" si="126"/>
        <v>23.397200000000002</v>
      </c>
      <c r="Q400" s="10"/>
      <c r="R400" s="9">
        <f t="shared" si="127"/>
        <v>0</v>
      </c>
      <c r="S400" s="10"/>
      <c r="T400" s="9">
        <f t="shared" si="128"/>
        <v>0</v>
      </c>
      <c r="U400" s="11"/>
      <c r="V400" s="9">
        <f t="shared" si="129"/>
        <v>0</v>
      </c>
      <c r="W400" s="11"/>
      <c r="X400" s="9">
        <f t="shared" si="130"/>
        <v>0</v>
      </c>
      <c r="Y400" s="10"/>
      <c r="Z400" s="9">
        <f t="shared" si="131"/>
        <v>0</v>
      </c>
      <c r="AA400" s="11"/>
      <c r="AB400" s="9">
        <f t="shared" si="132"/>
        <v>0</v>
      </c>
      <c r="AC400" s="11"/>
      <c r="AD400" s="9">
        <f t="shared" si="133"/>
        <v>0</v>
      </c>
      <c r="AE400" s="11"/>
      <c r="AF400" s="9">
        <f t="shared" si="134"/>
        <v>0</v>
      </c>
      <c r="AG400" s="11"/>
      <c r="AH400" s="9">
        <f t="shared" si="142"/>
        <v>0</v>
      </c>
      <c r="AI400" s="11"/>
      <c r="AJ400" s="9">
        <f t="shared" si="140"/>
        <v>0</v>
      </c>
      <c r="AK400" s="11"/>
      <c r="AL400" s="9">
        <f t="shared" si="141"/>
        <v>0</v>
      </c>
      <c r="AM400" s="10"/>
      <c r="AN400" s="12">
        <f t="shared" si="135"/>
        <v>0</v>
      </c>
      <c r="AO400" s="13">
        <f t="shared" si="136"/>
        <v>62.392533333333333</v>
      </c>
    </row>
    <row r="401" spans="1:41" hidden="1" x14ac:dyDescent="0.25">
      <c r="A401" s="20" t="s">
        <v>357</v>
      </c>
      <c r="B401" s="15" t="s">
        <v>361</v>
      </c>
      <c r="C401" s="46" t="s">
        <v>506</v>
      </c>
      <c r="D401" s="56">
        <f>(40.34/11)</f>
        <v>3.6672727272727275</v>
      </c>
      <c r="E401" s="70">
        <v>0</v>
      </c>
      <c r="F401" s="9">
        <f t="shared" si="137"/>
        <v>0</v>
      </c>
      <c r="G401" s="69">
        <v>1</v>
      </c>
      <c r="H401" s="9">
        <f t="shared" si="138"/>
        <v>4.2540363636363638</v>
      </c>
      <c r="I401" s="10"/>
      <c r="J401" s="9">
        <f t="shared" si="124"/>
        <v>0</v>
      </c>
      <c r="K401" s="11"/>
      <c r="L401" s="9">
        <f t="shared" si="139"/>
        <v>0</v>
      </c>
      <c r="M401" s="10"/>
      <c r="N401" s="9">
        <f t="shared" si="125"/>
        <v>0</v>
      </c>
      <c r="O401" s="10"/>
      <c r="P401" s="9">
        <f t="shared" si="126"/>
        <v>0</v>
      </c>
      <c r="Q401" s="10"/>
      <c r="R401" s="9">
        <f t="shared" si="127"/>
        <v>0</v>
      </c>
      <c r="S401" s="10"/>
      <c r="T401" s="9">
        <f t="shared" si="128"/>
        <v>0</v>
      </c>
      <c r="U401" s="11"/>
      <c r="V401" s="9">
        <f t="shared" si="129"/>
        <v>0</v>
      </c>
      <c r="W401" s="11"/>
      <c r="X401" s="9">
        <f t="shared" si="130"/>
        <v>0</v>
      </c>
      <c r="Y401" s="10"/>
      <c r="Z401" s="9">
        <f t="shared" si="131"/>
        <v>0</v>
      </c>
      <c r="AA401" s="11"/>
      <c r="AB401" s="9">
        <f t="shared" si="132"/>
        <v>0</v>
      </c>
      <c r="AC401" s="11"/>
      <c r="AD401" s="9">
        <f t="shared" si="133"/>
        <v>0</v>
      </c>
      <c r="AE401" s="11"/>
      <c r="AF401" s="9">
        <f t="shared" si="134"/>
        <v>0</v>
      </c>
      <c r="AG401" s="11"/>
      <c r="AH401" s="9">
        <f t="shared" si="142"/>
        <v>0</v>
      </c>
      <c r="AI401" s="11"/>
      <c r="AJ401" s="9">
        <f t="shared" si="140"/>
        <v>0</v>
      </c>
      <c r="AK401" s="11"/>
      <c r="AL401" s="9">
        <f t="shared" si="141"/>
        <v>0</v>
      </c>
      <c r="AM401" s="10"/>
      <c r="AN401" s="12">
        <f t="shared" si="135"/>
        <v>0</v>
      </c>
      <c r="AO401" s="13">
        <f t="shared" si="136"/>
        <v>4.2540363636363638</v>
      </c>
    </row>
    <row r="402" spans="1:41" hidden="1" x14ac:dyDescent="0.25">
      <c r="A402" s="20" t="s">
        <v>357</v>
      </c>
      <c r="B402" s="21" t="s">
        <v>363</v>
      </c>
      <c r="C402" s="46" t="s">
        <v>141</v>
      </c>
      <c r="D402" s="56">
        <v>834.13</v>
      </c>
      <c r="E402" s="70">
        <v>0</v>
      </c>
      <c r="F402" s="9">
        <f t="shared" si="137"/>
        <v>0</v>
      </c>
      <c r="G402" s="69">
        <v>0</v>
      </c>
      <c r="H402" s="9">
        <f t="shared" si="138"/>
        <v>0</v>
      </c>
      <c r="I402" s="10"/>
      <c r="J402" s="9">
        <f t="shared" si="124"/>
        <v>0</v>
      </c>
      <c r="K402" s="11"/>
      <c r="L402" s="9">
        <f t="shared" si="139"/>
        <v>0</v>
      </c>
      <c r="M402" s="10"/>
      <c r="N402" s="9">
        <f t="shared" si="125"/>
        <v>0</v>
      </c>
      <c r="O402" s="10"/>
      <c r="P402" s="9">
        <f t="shared" si="126"/>
        <v>0</v>
      </c>
      <c r="Q402" s="10"/>
      <c r="R402" s="9">
        <f t="shared" si="127"/>
        <v>0</v>
      </c>
      <c r="S402" s="10"/>
      <c r="T402" s="9">
        <f t="shared" si="128"/>
        <v>0</v>
      </c>
      <c r="U402" s="11"/>
      <c r="V402" s="9">
        <f t="shared" si="129"/>
        <v>0</v>
      </c>
      <c r="W402" s="11"/>
      <c r="X402" s="9">
        <f t="shared" si="130"/>
        <v>0</v>
      </c>
      <c r="Y402" s="10"/>
      <c r="Z402" s="9">
        <f t="shared" si="131"/>
        <v>0</v>
      </c>
      <c r="AA402" s="11"/>
      <c r="AB402" s="9">
        <f t="shared" si="132"/>
        <v>0</v>
      </c>
      <c r="AC402" s="11"/>
      <c r="AD402" s="9">
        <f t="shared" si="133"/>
        <v>0</v>
      </c>
      <c r="AE402" s="11"/>
      <c r="AF402" s="9">
        <f t="shared" si="134"/>
        <v>0</v>
      </c>
      <c r="AG402" s="11"/>
      <c r="AH402" s="9">
        <f t="shared" si="142"/>
        <v>0</v>
      </c>
      <c r="AI402" s="11"/>
      <c r="AJ402" s="9">
        <f t="shared" si="140"/>
        <v>0</v>
      </c>
      <c r="AK402" s="11"/>
      <c r="AL402" s="9">
        <f t="shared" si="141"/>
        <v>0</v>
      </c>
      <c r="AM402" s="10"/>
      <c r="AN402" s="12">
        <f t="shared" si="135"/>
        <v>0</v>
      </c>
      <c r="AO402" s="13">
        <f t="shared" si="136"/>
        <v>0</v>
      </c>
    </row>
    <row r="403" spans="1:41" hidden="1" x14ac:dyDescent="0.25">
      <c r="A403" s="20" t="s">
        <v>357</v>
      </c>
      <c r="B403" s="21" t="s">
        <v>364</v>
      </c>
      <c r="C403" s="46" t="s">
        <v>141</v>
      </c>
      <c r="D403" s="56">
        <v>52.94</v>
      </c>
      <c r="E403" s="70">
        <v>0</v>
      </c>
      <c r="F403" s="9">
        <f t="shared" si="137"/>
        <v>0</v>
      </c>
      <c r="G403" s="69">
        <v>0</v>
      </c>
      <c r="H403" s="9">
        <f t="shared" si="138"/>
        <v>0</v>
      </c>
      <c r="I403" s="10"/>
      <c r="J403" s="9">
        <f t="shared" si="124"/>
        <v>0</v>
      </c>
      <c r="K403" s="11"/>
      <c r="L403" s="9">
        <f t="shared" si="139"/>
        <v>0</v>
      </c>
      <c r="M403" s="10"/>
      <c r="N403" s="9">
        <f t="shared" si="125"/>
        <v>0</v>
      </c>
      <c r="O403" s="10"/>
      <c r="P403" s="9">
        <f t="shared" si="126"/>
        <v>0</v>
      </c>
      <c r="Q403" s="10"/>
      <c r="R403" s="9">
        <f t="shared" si="127"/>
        <v>0</v>
      </c>
      <c r="S403" s="10"/>
      <c r="T403" s="9">
        <f t="shared" si="128"/>
        <v>0</v>
      </c>
      <c r="U403" s="11"/>
      <c r="V403" s="9">
        <f t="shared" si="129"/>
        <v>0</v>
      </c>
      <c r="W403" s="11"/>
      <c r="X403" s="9">
        <f t="shared" si="130"/>
        <v>0</v>
      </c>
      <c r="Y403" s="10"/>
      <c r="Z403" s="9">
        <f t="shared" si="131"/>
        <v>0</v>
      </c>
      <c r="AA403" s="11"/>
      <c r="AB403" s="9">
        <f t="shared" si="132"/>
        <v>0</v>
      </c>
      <c r="AC403" s="11"/>
      <c r="AD403" s="9">
        <f t="shared" si="133"/>
        <v>0</v>
      </c>
      <c r="AE403" s="11"/>
      <c r="AF403" s="9">
        <f t="shared" si="134"/>
        <v>0</v>
      </c>
      <c r="AG403" s="11"/>
      <c r="AH403" s="9">
        <f t="shared" si="142"/>
        <v>0</v>
      </c>
      <c r="AI403" s="11"/>
      <c r="AJ403" s="9">
        <f t="shared" si="140"/>
        <v>0</v>
      </c>
      <c r="AK403" s="11"/>
      <c r="AL403" s="9">
        <f t="shared" si="141"/>
        <v>0</v>
      </c>
      <c r="AM403" s="10"/>
      <c r="AN403" s="12">
        <f t="shared" si="135"/>
        <v>0</v>
      </c>
      <c r="AO403" s="13">
        <f t="shared" si="136"/>
        <v>0</v>
      </c>
    </row>
    <row r="404" spans="1:41" hidden="1" x14ac:dyDescent="0.25">
      <c r="A404" s="20" t="s">
        <v>357</v>
      </c>
      <c r="B404" s="15" t="s">
        <v>391</v>
      </c>
      <c r="C404" s="46" t="s">
        <v>15</v>
      </c>
      <c r="D404" s="56">
        <v>63.8</v>
      </c>
      <c r="E404" s="70">
        <v>0</v>
      </c>
      <c r="F404" s="9">
        <f t="shared" si="137"/>
        <v>0</v>
      </c>
      <c r="G404" s="69">
        <v>0</v>
      </c>
      <c r="H404" s="9">
        <f t="shared" si="138"/>
        <v>0</v>
      </c>
      <c r="I404" s="10"/>
      <c r="J404" s="9">
        <f t="shared" si="124"/>
        <v>0</v>
      </c>
      <c r="K404" s="11"/>
      <c r="L404" s="9">
        <f t="shared" si="139"/>
        <v>0</v>
      </c>
      <c r="M404" s="10"/>
      <c r="N404" s="9">
        <f t="shared" si="125"/>
        <v>0</v>
      </c>
      <c r="O404" s="10"/>
      <c r="P404" s="9">
        <f t="shared" si="126"/>
        <v>0</v>
      </c>
      <c r="Q404" s="10"/>
      <c r="R404" s="9">
        <f t="shared" si="127"/>
        <v>0</v>
      </c>
      <c r="S404" s="10"/>
      <c r="T404" s="9">
        <f t="shared" si="128"/>
        <v>0</v>
      </c>
      <c r="U404" s="11"/>
      <c r="V404" s="9">
        <f t="shared" si="129"/>
        <v>0</v>
      </c>
      <c r="W404" s="11"/>
      <c r="X404" s="9">
        <f t="shared" si="130"/>
        <v>0</v>
      </c>
      <c r="Y404" s="10"/>
      <c r="Z404" s="9">
        <f t="shared" si="131"/>
        <v>0</v>
      </c>
      <c r="AA404" s="11"/>
      <c r="AB404" s="9">
        <f t="shared" si="132"/>
        <v>0</v>
      </c>
      <c r="AC404" s="11"/>
      <c r="AD404" s="9">
        <f t="shared" si="133"/>
        <v>0</v>
      </c>
      <c r="AE404" s="11"/>
      <c r="AF404" s="9">
        <f t="shared" si="134"/>
        <v>0</v>
      </c>
      <c r="AG404" s="11"/>
      <c r="AH404" s="9">
        <f t="shared" si="142"/>
        <v>0</v>
      </c>
      <c r="AI404" s="11"/>
      <c r="AJ404" s="9">
        <f t="shared" si="140"/>
        <v>0</v>
      </c>
      <c r="AK404" s="11"/>
      <c r="AL404" s="9">
        <f t="shared" si="141"/>
        <v>0</v>
      </c>
      <c r="AM404" s="10"/>
      <c r="AN404" s="12">
        <f t="shared" si="135"/>
        <v>0</v>
      </c>
      <c r="AO404" s="13">
        <f t="shared" si="136"/>
        <v>0</v>
      </c>
    </row>
    <row r="405" spans="1:41" hidden="1" x14ac:dyDescent="0.25">
      <c r="A405" s="20" t="s">
        <v>357</v>
      </c>
      <c r="B405" s="15" t="s">
        <v>365</v>
      </c>
      <c r="C405" s="46" t="s">
        <v>15</v>
      </c>
      <c r="D405" s="97">
        <v>46.09</v>
      </c>
      <c r="E405" s="70">
        <v>0</v>
      </c>
      <c r="F405" s="9">
        <f t="shared" si="137"/>
        <v>0</v>
      </c>
      <c r="G405" s="69">
        <v>0</v>
      </c>
      <c r="H405" s="9">
        <f t="shared" si="138"/>
        <v>0</v>
      </c>
      <c r="I405" s="10"/>
      <c r="J405" s="9">
        <f t="shared" si="124"/>
        <v>0</v>
      </c>
      <c r="K405" s="11"/>
      <c r="L405" s="9">
        <f t="shared" si="139"/>
        <v>0</v>
      </c>
      <c r="M405" s="10"/>
      <c r="N405" s="9">
        <f t="shared" si="125"/>
        <v>0</v>
      </c>
      <c r="O405" s="10"/>
      <c r="P405" s="9">
        <f t="shared" si="126"/>
        <v>0</v>
      </c>
      <c r="Q405" s="10"/>
      <c r="R405" s="9">
        <f t="shared" si="127"/>
        <v>0</v>
      </c>
      <c r="S405" s="10"/>
      <c r="T405" s="9">
        <f t="shared" si="128"/>
        <v>0</v>
      </c>
      <c r="U405" s="11"/>
      <c r="V405" s="9">
        <f t="shared" si="129"/>
        <v>0</v>
      </c>
      <c r="W405" s="11"/>
      <c r="X405" s="9">
        <f t="shared" si="130"/>
        <v>0</v>
      </c>
      <c r="Y405" s="10"/>
      <c r="Z405" s="9">
        <f t="shared" si="131"/>
        <v>0</v>
      </c>
      <c r="AA405" s="11"/>
      <c r="AB405" s="9">
        <f t="shared" si="132"/>
        <v>0</v>
      </c>
      <c r="AC405" s="11"/>
      <c r="AD405" s="9">
        <f t="shared" si="133"/>
        <v>0</v>
      </c>
      <c r="AE405" s="11"/>
      <c r="AF405" s="9">
        <f t="shared" si="134"/>
        <v>0</v>
      </c>
      <c r="AG405" s="11"/>
      <c r="AH405" s="9">
        <f t="shared" si="142"/>
        <v>0</v>
      </c>
      <c r="AI405" s="11"/>
      <c r="AJ405" s="9">
        <f t="shared" si="140"/>
        <v>0</v>
      </c>
      <c r="AK405" s="11"/>
      <c r="AL405" s="9">
        <f t="shared" si="141"/>
        <v>0</v>
      </c>
      <c r="AM405" s="10"/>
      <c r="AN405" s="12">
        <f t="shared" si="135"/>
        <v>0</v>
      </c>
      <c r="AO405" s="13">
        <f t="shared" si="136"/>
        <v>0</v>
      </c>
    </row>
    <row r="406" spans="1:41" hidden="1" x14ac:dyDescent="0.25">
      <c r="A406" s="20" t="s">
        <v>357</v>
      </c>
      <c r="B406" s="15" t="s">
        <v>495</v>
      </c>
      <c r="C406" s="46" t="s">
        <v>15</v>
      </c>
      <c r="D406" s="56">
        <v>10</v>
      </c>
      <c r="E406" s="70">
        <v>0</v>
      </c>
      <c r="F406" s="9">
        <f t="shared" si="137"/>
        <v>0</v>
      </c>
      <c r="G406" s="69">
        <v>0</v>
      </c>
      <c r="H406" s="9">
        <f t="shared" si="138"/>
        <v>0</v>
      </c>
      <c r="I406" s="10"/>
      <c r="J406" s="9">
        <f t="shared" si="124"/>
        <v>0</v>
      </c>
      <c r="K406" s="11"/>
      <c r="L406" s="9">
        <f t="shared" si="139"/>
        <v>0</v>
      </c>
      <c r="M406" s="10"/>
      <c r="N406" s="9">
        <f t="shared" si="125"/>
        <v>0</v>
      </c>
      <c r="O406" s="10"/>
      <c r="P406" s="9">
        <f t="shared" si="126"/>
        <v>0</v>
      </c>
      <c r="Q406" s="10"/>
      <c r="R406" s="9">
        <f t="shared" si="127"/>
        <v>0</v>
      </c>
      <c r="S406" s="10"/>
      <c r="T406" s="9">
        <f t="shared" si="128"/>
        <v>0</v>
      </c>
      <c r="U406" s="11"/>
      <c r="V406" s="9">
        <f t="shared" si="129"/>
        <v>0</v>
      </c>
      <c r="W406" s="11"/>
      <c r="X406" s="9">
        <f t="shared" si="130"/>
        <v>0</v>
      </c>
      <c r="Y406" s="10"/>
      <c r="Z406" s="9">
        <f t="shared" si="131"/>
        <v>0</v>
      </c>
      <c r="AA406" s="11"/>
      <c r="AB406" s="9">
        <f t="shared" si="132"/>
        <v>0</v>
      </c>
      <c r="AC406" s="11"/>
      <c r="AD406" s="9">
        <f t="shared" si="133"/>
        <v>0</v>
      </c>
      <c r="AE406" s="11"/>
      <c r="AF406" s="9">
        <f t="shared" si="134"/>
        <v>0</v>
      </c>
      <c r="AG406" s="11"/>
      <c r="AH406" s="9">
        <f t="shared" si="142"/>
        <v>0</v>
      </c>
      <c r="AI406" s="11"/>
      <c r="AJ406" s="9">
        <f t="shared" si="140"/>
        <v>0</v>
      </c>
      <c r="AK406" s="11"/>
      <c r="AL406" s="9">
        <f t="shared" si="141"/>
        <v>0</v>
      </c>
      <c r="AM406" s="10"/>
      <c r="AN406" s="12">
        <f t="shared" si="135"/>
        <v>0</v>
      </c>
      <c r="AO406" s="13">
        <f t="shared" si="136"/>
        <v>0</v>
      </c>
    </row>
    <row r="407" spans="1:41" hidden="1" x14ac:dyDescent="0.25">
      <c r="A407" s="20" t="s">
        <v>357</v>
      </c>
      <c r="B407" s="15" t="s">
        <v>575</v>
      </c>
      <c r="C407" s="46" t="s">
        <v>349</v>
      </c>
      <c r="D407" s="56">
        <f>161.04/20</f>
        <v>8.0519999999999996</v>
      </c>
      <c r="E407" s="70">
        <v>0</v>
      </c>
      <c r="F407" s="9">
        <f t="shared" si="137"/>
        <v>0</v>
      </c>
      <c r="G407" s="69">
        <v>20</v>
      </c>
      <c r="H407" s="9">
        <f t="shared" si="138"/>
        <v>186.80639999999997</v>
      </c>
      <c r="I407" s="10"/>
      <c r="J407" s="9">
        <f t="shared" si="124"/>
        <v>0</v>
      </c>
      <c r="K407" s="11"/>
      <c r="L407" s="9">
        <f t="shared" si="139"/>
        <v>0</v>
      </c>
      <c r="M407" s="10"/>
      <c r="N407" s="9">
        <f t="shared" si="125"/>
        <v>0</v>
      </c>
      <c r="O407" s="10"/>
      <c r="P407" s="9">
        <f t="shared" si="126"/>
        <v>0</v>
      </c>
      <c r="Q407" s="10"/>
      <c r="R407" s="9">
        <f t="shared" si="127"/>
        <v>0</v>
      </c>
      <c r="S407" s="10"/>
      <c r="T407" s="9">
        <f t="shared" si="128"/>
        <v>0</v>
      </c>
      <c r="U407" s="11"/>
      <c r="V407" s="9">
        <f t="shared" si="129"/>
        <v>0</v>
      </c>
      <c r="W407" s="11"/>
      <c r="X407" s="9">
        <f t="shared" si="130"/>
        <v>0</v>
      </c>
      <c r="Y407" s="10"/>
      <c r="Z407" s="9">
        <f t="shared" si="131"/>
        <v>0</v>
      </c>
      <c r="AA407" s="11"/>
      <c r="AB407" s="9">
        <f t="shared" si="132"/>
        <v>0</v>
      </c>
      <c r="AC407" s="11"/>
      <c r="AD407" s="9">
        <f t="shared" si="133"/>
        <v>0</v>
      </c>
      <c r="AE407" s="11"/>
      <c r="AF407" s="9">
        <f t="shared" si="134"/>
        <v>0</v>
      </c>
      <c r="AG407" s="11"/>
      <c r="AH407" s="9">
        <f t="shared" si="142"/>
        <v>0</v>
      </c>
      <c r="AI407" s="11"/>
      <c r="AJ407" s="9">
        <f t="shared" si="140"/>
        <v>0</v>
      </c>
      <c r="AK407" s="11"/>
      <c r="AL407" s="9">
        <f t="shared" si="141"/>
        <v>0</v>
      </c>
      <c r="AM407" s="10"/>
      <c r="AN407" s="12">
        <f t="shared" si="135"/>
        <v>0</v>
      </c>
      <c r="AO407" s="13">
        <f t="shared" si="136"/>
        <v>186.80639999999997</v>
      </c>
    </row>
    <row r="408" spans="1:41" hidden="1" x14ac:dyDescent="0.25">
      <c r="A408" s="20" t="s">
        <v>357</v>
      </c>
      <c r="B408" s="15" t="s">
        <v>576</v>
      </c>
      <c r="C408" s="46" t="s">
        <v>349</v>
      </c>
      <c r="D408" s="56">
        <f>61/5</f>
        <v>12.2</v>
      </c>
      <c r="E408" s="70">
        <v>0</v>
      </c>
      <c r="F408" s="9">
        <f t="shared" si="137"/>
        <v>0</v>
      </c>
      <c r="G408" s="69">
        <v>0</v>
      </c>
      <c r="H408" s="9">
        <f t="shared" si="138"/>
        <v>0</v>
      </c>
      <c r="I408" s="10"/>
      <c r="J408" s="9">
        <f t="shared" si="124"/>
        <v>0</v>
      </c>
      <c r="K408" s="11"/>
      <c r="L408" s="9">
        <f t="shared" si="139"/>
        <v>0</v>
      </c>
      <c r="M408" s="10"/>
      <c r="N408" s="9">
        <f t="shared" si="125"/>
        <v>0</v>
      </c>
      <c r="O408" s="10"/>
      <c r="P408" s="9">
        <f t="shared" si="126"/>
        <v>0</v>
      </c>
      <c r="Q408" s="10"/>
      <c r="R408" s="9">
        <f t="shared" si="127"/>
        <v>0</v>
      </c>
      <c r="S408" s="10"/>
      <c r="T408" s="9">
        <f t="shared" si="128"/>
        <v>0</v>
      </c>
      <c r="U408" s="11"/>
      <c r="V408" s="9">
        <f t="shared" si="129"/>
        <v>0</v>
      </c>
      <c r="W408" s="11">
        <v>5</v>
      </c>
      <c r="X408" s="9">
        <f t="shared" si="130"/>
        <v>70.759999999999991</v>
      </c>
      <c r="Y408" s="10"/>
      <c r="Z408" s="9">
        <f t="shared" si="131"/>
        <v>0</v>
      </c>
      <c r="AA408" s="11"/>
      <c r="AB408" s="9">
        <f t="shared" si="132"/>
        <v>0</v>
      </c>
      <c r="AC408" s="11"/>
      <c r="AD408" s="9">
        <f t="shared" si="133"/>
        <v>0</v>
      </c>
      <c r="AE408" s="11"/>
      <c r="AF408" s="9">
        <f t="shared" si="134"/>
        <v>0</v>
      </c>
      <c r="AG408" s="11"/>
      <c r="AH408" s="9">
        <f t="shared" si="142"/>
        <v>0</v>
      </c>
      <c r="AI408" s="11"/>
      <c r="AJ408" s="9">
        <f t="shared" si="140"/>
        <v>0</v>
      </c>
      <c r="AK408" s="11"/>
      <c r="AL408" s="9">
        <f t="shared" si="141"/>
        <v>0</v>
      </c>
      <c r="AM408" s="10"/>
      <c r="AN408" s="12">
        <f t="shared" si="135"/>
        <v>0</v>
      </c>
      <c r="AO408" s="13">
        <f>F408+H408+J408+L408+N408+P408+R408+T408+V408+X408+Z408+AB408+AD408+AF408+AH408+AL408+AN408+AJ408</f>
        <v>70.759999999999991</v>
      </c>
    </row>
    <row r="409" spans="1:41" hidden="1" x14ac:dyDescent="0.25">
      <c r="A409" s="20" t="s">
        <v>357</v>
      </c>
      <c r="B409" s="21" t="s">
        <v>366</v>
      </c>
      <c r="C409" s="46" t="s">
        <v>367</v>
      </c>
      <c r="D409" s="56">
        <v>69.47</v>
      </c>
      <c r="E409" s="70">
        <v>0</v>
      </c>
      <c r="F409" s="9">
        <f t="shared" si="137"/>
        <v>0</v>
      </c>
      <c r="G409" s="69">
        <v>0</v>
      </c>
      <c r="H409" s="9">
        <f t="shared" si="138"/>
        <v>0</v>
      </c>
      <c r="I409" s="10"/>
      <c r="J409" s="9">
        <f t="shared" si="124"/>
        <v>0</v>
      </c>
      <c r="K409" s="11"/>
      <c r="L409" s="9">
        <f t="shared" si="139"/>
        <v>0</v>
      </c>
      <c r="M409" s="10"/>
      <c r="N409" s="9">
        <f t="shared" si="125"/>
        <v>0</v>
      </c>
      <c r="O409" s="10"/>
      <c r="P409" s="9">
        <f t="shared" si="126"/>
        <v>0</v>
      </c>
      <c r="Q409" s="10"/>
      <c r="R409" s="9">
        <f t="shared" si="127"/>
        <v>0</v>
      </c>
      <c r="S409" s="10"/>
      <c r="T409" s="9">
        <f t="shared" si="128"/>
        <v>0</v>
      </c>
      <c r="U409" s="11"/>
      <c r="V409" s="9">
        <f t="shared" si="129"/>
        <v>0</v>
      </c>
      <c r="W409" s="11"/>
      <c r="X409" s="9">
        <f t="shared" si="130"/>
        <v>0</v>
      </c>
      <c r="Y409" s="10"/>
      <c r="Z409" s="9">
        <f t="shared" si="131"/>
        <v>0</v>
      </c>
      <c r="AA409" s="11"/>
      <c r="AB409" s="9">
        <f t="shared" si="132"/>
        <v>0</v>
      </c>
      <c r="AC409" s="11"/>
      <c r="AD409" s="9">
        <f t="shared" si="133"/>
        <v>0</v>
      </c>
      <c r="AE409" s="11"/>
      <c r="AF409" s="9">
        <f t="shared" si="134"/>
        <v>0</v>
      </c>
      <c r="AG409" s="11"/>
      <c r="AH409" s="9">
        <f t="shared" si="142"/>
        <v>0</v>
      </c>
      <c r="AI409" s="11"/>
      <c r="AJ409" s="9">
        <f t="shared" si="140"/>
        <v>0</v>
      </c>
      <c r="AK409" s="11"/>
      <c r="AL409" s="9">
        <f t="shared" si="141"/>
        <v>0</v>
      </c>
      <c r="AM409" s="10"/>
      <c r="AN409" s="12">
        <f t="shared" si="135"/>
        <v>0</v>
      </c>
      <c r="AO409" s="13">
        <f t="shared" si="136"/>
        <v>0</v>
      </c>
    </row>
    <row r="410" spans="1:41" hidden="1" x14ac:dyDescent="0.25">
      <c r="A410" s="20" t="s">
        <v>357</v>
      </c>
      <c r="B410" s="15" t="s">
        <v>368</v>
      </c>
      <c r="C410" s="46" t="s">
        <v>15</v>
      </c>
      <c r="D410" s="59">
        <v>59.6</v>
      </c>
      <c r="E410" s="70">
        <v>0</v>
      </c>
      <c r="F410" s="9">
        <f t="shared" si="137"/>
        <v>0</v>
      </c>
      <c r="G410" s="69">
        <v>0</v>
      </c>
      <c r="H410" s="9">
        <f t="shared" si="138"/>
        <v>0</v>
      </c>
      <c r="I410" s="10"/>
      <c r="J410" s="9">
        <f t="shared" si="124"/>
        <v>0</v>
      </c>
      <c r="K410" s="11"/>
      <c r="L410" s="9">
        <f t="shared" si="139"/>
        <v>0</v>
      </c>
      <c r="M410" s="10"/>
      <c r="N410" s="9">
        <f t="shared" si="125"/>
        <v>0</v>
      </c>
      <c r="O410" s="10"/>
      <c r="P410" s="9">
        <f t="shared" si="126"/>
        <v>0</v>
      </c>
      <c r="Q410" s="10"/>
      <c r="R410" s="9">
        <f t="shared" si="127"/>
        <v>0</v>
      </c>
      <c r="S410" s="10"/>
      <c r="T410" s="9">
        <f t="shared" si="128"/>
        <v>0</v>
      </c>
      <c r="U410" s="11"/>
      <c r="V410" s="9">
        <f t="shared" si="129"/>
        <v>0</v>
      </c>
      <c r="W410" s="11"/>
      <c r="X410" s="9">
        <f t="shared" si="130"/>
        <v>0</v>
      </c>
      <c r="Y410" s="10"/>
      <c r="Z410" s="9">
        <f t="shared" si="131"/>
        <v>0</v>
      </c>
      <c r="AA410" s="11"/>
      <c r="AB410" s="9">
        <f t="shared" si="132"/>
        <v>0</v>
      </c>
      <c r="AC410" s="11"/>
      <c r="AD410" s="9">
        <f t="shared" si="133"/>
        <v>0</v>
      </c>
      <c r="AE410" s="11"/>
      <c r="AF410" s="9">
        <f t="shared" si="134"/>
        <v>0</v>
      </c>
      <c r="AG410" s="11"/>
      <c r="AH410" s="9">
        <f t="shared" si="142"/>
        <v>0</v>
      </c>
      <c r="AI410" s="11"/>
      <c r="AJ410" s="9">
        <f t="shared" si="140"/>
        <v>0</v>
      </c>
      <c r="AK410" s="11"/>
      <c r="AL410" s="9">
        <f t="shared" si="141"/>
        <v>0</v>
      </c>
      <c r="AM410" s="10"/>
      <c r="AN410" s="12">
        <f t="shared" si="135"/>
        <v>0</v>
      </c>
      <c r="AO410" s="13">
        <f t="shared" si="136"/>
        <v>0</v>
      </c>
    </row>
    <row r="411" spans="1:41" hidden="1" x14ac:dyDescent="0.25">
      <c r="A411" s="20" t="s">
        <v>357</v>
      </c>
      <c r="B411" s="15" t="s">
        <v>476</v>
      </c>
      <c r="C411" s="44" t="s">
        <v>369</v>
      </c>
      <c r="D411" s="56">
        <v>13</v>
      </c>
      <c r="E411" s="70">
        <v>0</v>
      </c>
      <c r="F411" s="9">
        <f t="shared" si="137"/>
        <v>0</v>
      </c>
      <c r="G411" s="69">
        <v>0</v>
      </c>
      <c r="H411" s="9">
        <f t="shared" si="138"/>
        <v>0</v>
      </c>
      <c r="I411" s="10"/>
      <c r="J411" s="9">
        <f t="shared" si="124"/>
        <v>0</v>
      </c>
      <c r="K411" s="11"/>
      <c r="L411" s="9">
        <f t="shared" si="139"/>
        <v>0</v>
      </c>
      <c r="M411" s="10"/>
      <c r="N411" s="9">
        <f t="shared" si="125"/>
        <v>0</v>
      </c>
      <c r="O411" s="10"/>
      <c r="P411" s="9">
        <f t="shared" si="126"/>
        <v>0</v>
      </c>
      <c r="Q411" s="10"/>
      <c r="R411" s="9">
        <f t="shared" si="127"/>
        <v>0</v>
      </c>
      <c r="S411" s="10"/>
      <c r="T411" s="9">
        <f t="shared" si="128"/>
        <v>0</v>
      </c>
      <c r="U411" s="11"/>
      <c r="V411" s="9">
        <f t="shared" si="129"/>
        <v>0</v>
      </c>
      <c r="W411" s="11"/>
      <c r="X411" s="9">
        <f t="shared" si="130"/>
        <v>0</v>
      </c>
      <c r="Y411" s="10"/>
      <c r="Z411" s="9">
        <f t="shared" si="131"/>
        <v>0</v>
      </c>
      <c r="AA411" s="11"/>
      <c r="AB411" s="9">
        <f t="shared" si="132"/>
        <v>0</v>
      </c>
      <c r="AC411" s="11"/>
      <c r="AD411" s="9">
        <f t="shared" si="133"/>
        <v>0</v>
      </c>
      <c r="AE411" s="11"/>
      <c r="AF411" s="9">
        <f t="shared" si="134"/>
        <v>0</v>
      </c>
      <c r="AG411" s="11"/>
      <c r="AH411" s="9">
        <f t="shared" si="142"/>
        <v>0</v>
      </c>
      <c r="AI411" s="11"/>
      <c r="AJ411" s="9">
        <f t="shared" si="140"/>
        <v>0</v>
      </c>
      <c r="AK411" s="11"/>
      <c r="AL411" s="9">
        <f t="shared" si="141"/>
        <v>0</v>
      </c>
      <c r="AM411" s="10"/>
      <c r="AN411" s="12">
        <f t="shared" si="135"/>
        <v>0</v>
      </c>
      <c r="AO411" s="13">
        <f t="shared" si="136"/>
        <v>0</v>
      </c>
    </row>
    <row r="412" spans="1:41" hidden="1" x14ac:dyDescent="0.25">
      <c r="A412" s="20" t="s">
        <v>357</v>
      </c>
      <c r="B412" s="15" t="s">
        <v>370</v>
      </c>
      <c r="C412" s="44" t="s">
        <v>15</v>
      </c>
      <c r="D412" s="56">
        <v>35.99</v>
      </c>
      <c r="E412" s="70">
        <v>0</v>
      </c>
      <c r="F412" s="9">
        <f t="shared" si="137"/>
        <v>0</v>
      </c>
      <c r="G412" s="69">
        <v>1</v>
      </c>
      <c r="H412" s="9">
        <f t="shared" si="138"/>
        <v>41.748399999999997</v>
      </c>
      <c r="I412" s="10"/>
      <c r="J412" s="9">
        <f t="shared" si="124"/>
        <v>0</v>
      </c>
      <c r="K412" s="11"/>
      <c r="L412" s="9">
        <f t="shared" si="139"/>
        <v>0</v>
      </c>
      <c r="M412" s="10"/>
      <c r="N412" s="9">
        <f t="shared" si="125"/>
        <v>0</v>
      </c>
      <c r="O412" s="86">
        <v>1</v>
      </c>
      <c r="P412" s="9">
        <f t="shared" si="126"/>
        <v>41.748399999999997</v>
      </c>
      <c r="Q412" s="10"/>
      <c r="R412" s="9">
        <f t="shared" si="127"/>
        <v>0</v>
      </c>
      <c r="S412" s="10"/>
      <c r="T412" s="9">
        <f t="shared" si="128"/>
        <v>0</v>
      </c>
      <c r="U412" s="11"/>
      <c r="V412" s="9">
        <f t="shared" si="129"/>
        <v>0</v>
      </c>
      <c r="W412" s="11"/>
      <c r="X412" s="9">
        <f t="shared" si="130"/>
        <v>0</v>
      </c>
      <c r="Y412" s="10"/>
      <c r="Z412" s="9">
        <f t="shared" si="131"/>
        <v>0</v>
      </c>
      <c r="AA412" s="11"/>
      <c r="AB412" s="9">
        <f t="shared" si="132"/>
        <v>0</v>
      </c>
      <c r="AC412" s="11"/>
      <c r="AD412" s="9">
        <f t="shared" si="133"/>
        <v>0</v>
      </c>
      <c r="AE412" s="11"/>
      <c r="AF412" s="9">
        <f t="shared" si="134"/>
        <v>0</v>
      </c>
      <c r="AG412" s="11"/>
      <c r="AH412" s="9">
        <f t="shared" si="142"/>
        <v>0</v>
      </c>
      <c r="AI412" s="11"/>
      <c r="AJ412" s="9">
        <f t="shared" si="140"/>
        <v>0</v>
      </c>
      <c r="AK412" s="11"/>
      <c r="AL412" s="9">
        <f t="shared" si="141"/>
        <v>0</v>
      </c>
      <c r="AM412" s="10"/>
      <c r="AN412" s="12">
        <f t="shared" si="135"/>
        <v>0</v>
      </c>
      <c r="AO412" s="13">
        <f t="shared" si="136"/>
        <v>83.496799999999993</v>
      </c>
    </row>
    <row r="413" spans="1:41" hidden="1" x14ac:dyDescent="0.25">
      <c r="A413" s="20" t="s">
        <v>357</v>
      </c>
      <c r="B413" s="15" t="s">
        <v>573</v>
      </c>
      <c r="C413" s="46" t="s">
        <v>349</v>
      </c>
      <c r="D413" s="56">
        <f>246.44/20</f>
        <v>12.321999999999999</v>
      </c>
      <c r="E413" s="70">
        <v>0</v>
      </c>
      <c r="F413" s="9">
        <f t="shared" si="137"/>
        <v>0</v>
      </c>
      <c r="G413" s="69">
        <v>20</v>
      </c>
      <c r="H413" s="9">
        <f t="shared" si="138"/>
        <v>285.87039999999996</v>
      </c>
      <c r="I413" s="10"/>
      <c r="J413" s="9">
        <f t="shared" si="124"/>
        <v>0</v>
      </c>
      <c r="K413" s="11"/>
      <c r="L413" s="9">
        <f t="shared" si="139"/>
        <v>0</v>
      </c>
      <c r="M413" s="10"/>
      <c r="N413" s="9">
        <f t="shared" si="125"/>
        <v>0</v>
      </c>
      <c r="O413" s="86">
        <v>20</v>
      </c>
      <c r="P413" s="9">
        <f t="shared" si="126"/>
        <v>285.87039999999996</v>
      </c>
      <c r="Q413" s="10"/>
      <c r="R413" s="9">
        <f t="shared" si="127"/>
        <v>0</v>
      </c>
      <c r="S413" s="10"/>
      <c r="T413" s="9">
        <f t="shared" si="128"/>
        <v>0</v>
      </c>
      <c r="U413" s="11"/>
      <c r="V413" s="9">
        <f t="shared" si="129"/>
        <v>0</v>
      </c>
      <c r="W413" s="11"/>
      <c r="X413" s="9">
        <f t="shared" si="130"/>
        <v>0</v>
      </c>
      <c r="Y413" s="10"/>
      <c r="Z413" s="9">
        <f t="shared" si="131"/>
        <v>0</v>
      </c>
      <c r="AA413" s="11"/>
      <c r="AB413" s="9">
        <f t="shared" si="132"/>
        <v>0</v>
      </c>
      <c r="AC413" s="11"/>
      <c r="AD413" s="9">
        <f t="shared" si="133"/>
        <v>0</v>
      </c>
      <c r="AE413" s="11"/>
      <c r="AF413" s="9">
        <f t="shared" si="134"/>
        <v>0</v>
      </c>
      <c r="AG413" s="11"/>
      <c r="AH413" s="9">
        <f t="shared" si="142"/>
        <v>0</v>
      </c>
      <c r="AI413" s="11"/>
      <c r="AJ413" s="9">
        <f t="shared" si="140"/>
        <v>0</v>
      </c>
      <c r="AK413" s="11"/>
      <c r="AL413" s="9">
        <f t="shared" si="141"/>
        <v>0</v>
      </c>
      <c r="AM413" s="10"/>
      <c r="AN413" s="12">
        <f t="shared" si="135"/>
        <v>0</v>
      </c>
      <c r="AO413" s="13">
        <f t="shared" si="136"/>
        <v>571.74079999999992</v>
      </c>
    </row>
    <row r="414" spans="1:41" hidden="1" x14ac:dyDescent="0.25">
      <c r="A414" s="20" t="s">
        <v>357</v>
      </c>
      <c r="B414" s="15" t="s">
        <v>574</v>
      </c>
      <c r="C414" s="46" t="s">
        <v>349</v>
      </c>
      <c r="D414" s="56">
        <f>76.86/5</f>
        <v>15.372</v>
      </c>
      <c r="E414" s="70">
        <v>0</v>
      </c>
      <c r="F414" s="9"/>
      <c r="G414" s="69">
        <v>0</v>
      </c>
      <c r="H414" s="9"/>
      <c r="I414" s="10"/>
      <c r="J414" s="9"/>
      <c r="K414" s="11"/>
      <c r="L414" s="9"/>
      <c r="M414" s="10"/>
      <c r="N414" s="9"/>
      <c r="O414" s="10"/>
      <c r="P414" s="9"/>
      <c r="Q414" s="10"/>
      <c r="R414" s="9"/>
      <c r="S414" s="10"/>
      <c r="T414" s="9"/>
      <c r="U414" s="11"/>
      <c r="V414" s="9"/>
      <c r="W414" s="11">
        <v>5</v>
      </c>
      <c r="X414" s="9"/>
      <c r="Y414" s="10"/>
      <c r="Z414" s="9"/>
      <c r="AA414" s="11"/>
      <c r="AB414" s="9"/>
      <c r="AC414" s="11"/>
      <c r="AD414" s="9"/>
      <c r="AE414" s="11"/>
      <c r="AF414" s="9"/>
      <c r="AG414" s="11"/>
      <c r="AH414" s="9"/>
      <c r="AI414" s="11"/>
      <c r="AJ414" s="9"/>
      <c r="AK414" s="11"/>
      <c r="AL414" s="9"/>
      <c r="AM414" s="10"/>
      <c r="AN414" s="12"/>
      <c r="AO414" s="13">
        <f t="shared" si="136"/>
        <v>0</v>
      </c>
    </row>
    <row r="415" spans="1:41" hidden="1" x14ac:dyDescent="0.25">
      <c r="A415" s="20" t="s">
        <v>357</v>
      </c>
      <c r="B415" s="15" t="s">
        <v>372</v>
      </c>
      <c r="C415" s="46" t="s">
        <v>15</v>
      </c>
      <c r="D415" s="98">
        <v>20.100000000000001</v>
      </c>
      <c r="E415" s="70">
        <v>0</v>
      </c>
      <c r="F415" s="9">
        <f t="shared" si="137"/>
        <v>0</v>
      </c>
      <c r="G415" s="69">
        <v>1</v>
      </c>
      <c r="H415" s="9">
        <f t="shared" si="138"/>
        <v>23.315999999999999</v>
      </c>
      <c r="I415" s="10"/>
      <c r="J415" s="9">
        <f t="shared" si="124"/>
        <v>0</v>
      </c>
      <c r="K415" s="11"/>
      <c r="L415" s="9">
        <f t="shared" si="139"/>
        <v>0</v>
      </c>
      <c r="M415" s="10"/>
      <c r="N415" s="9">
        <f t="shared" si="125"/>
        <v>0</v>
      </c>
      <c r="O415" s="86">
        <v>1</v>
      </c>
      <c r="P415" s="9">
        <f t="shared" si="126"/>
        <v>23.315999999999999</v>
      </c>
      <c r="Q415" s="10"/>
      <c r="R415" s="9">
        <f t="shared" si="127"/>
        <v>0</v>
      </c>
      <c r="S415" s="10"/>
      <c r="T415" s="9">
        <f t="shared" si="128"/>
        <v>0</v>
      </c>
      <c r="U415" s="11"/>
      <c r="V415" s="9">
        <f t="shared" si="129"/>
        <v>0</v>
      </c>
      <c r="W415" s="11"/>
      <c r="X415" s="9">
        <f t="shared" si="130"/>
        <v>0</v>
      </c>
      <c r="Y415" s="10"/>
      <c r="Z415" s="9">
        <f t="shared" si="131"/>
        <v>0</v>
      </c>
      <c r="AA415" s="11"/>
      <c r="AB415" s="9">
        <f t="shared" si="132"/>
        <v>0</v>
      </c>
      <c r="AC415" s="11"/>
      <c r="AD415" s="9">
        <f t="shared" si="133"/>
        <v>0</v>
      </c>
      <c r="AE415" s="11"/>
      <c r="AF415" s="9">
        <f t="shared" si="134"/>
        <v>0</v>
      </c>
      <c r="AG415" s="11"/>
      <c r="AH415" s="9">
        <f t="shared" si="142"/>
        <v>0</v>
      </c>
      <c r="AI415" s="11"/>
      <c r="AJ415" s="9">
        <f t="shared" si="140"/>
        <v>0</v>
      </c>
      <c r="AK415" s="11"/>
      <c r="AL415" s="9">
        <f t="shared" si="141"/>
        <v>0</v>
      </c>
      <c r="AM415" s="10"/>
      <c r="AN415" s="12">
        <f t="shared" si="135"/>
        <v>0</v>
      </c>
      <c r="AO415" s="13">
        <f t="shared" si="136"/>
        <v>46.631999999999998</v>
      </c>
    </row>
    <row r="416" spans="1:41" hidden="1" x14ac:dyDescent="0.25">
      <c r="A416" s="20" t="s">
        <v>357</v>
      </c>
      <c r="B416" s="15" t="s">
        <v>373</v>
      </c>
      <c r="C416" s="49" t="s">
        <v>15</v>
      </c>
      <c r="D416" s="55">
        <v>19</v>
      </c>
      <c r="E416" s="70">
        <v>0</v>
      </c>
      <c r="F416" s="9">
        <f t="shared" si="137"/>
        <v>0</v>
      </c>
      <c r="G416" s="69">
        <v>0</v>
      </c>
      <c r="H416" s="9">
        <f t="shared" si="138"/>
        <v>0</v>
      </c>
      <c r="I416" s="10"/>
      <c r="J416" s="9">
        <f t="shared" si="124"/>
        <v>0</v>
      </c>
      <c r="K416" s="11"/>
      <c r="L416" s="9">
        <f t="shared" si="139"/>
        <v>0</v>
      </c>
      <c r="M416" s="10"/>
      <c r="N416" s="9">
        <f t="shared" si="125"/>
        <v>0</v>
      </c>
      <c r="O416" s="10"/>
      <c r="P416" s="9">
        <f t="shared" si="126"/>
        <v>0</v>
      </c>
      <c r="Q416" s="10"/>
      <c r="R416" s="9">
        <f t="shared" si="127"/>
        <v>0</v>
      </c>
      <c r="S416" s="10"/>
      <c r="T416" s="9">
        <f t="shared" si="128"/>
        <v>0</v>
      </c>
      <c r="U416" s="11"/>
      <c r="V416" s="9">
        <f t="shared" si="129"/>
        <v>0</v>
      </c>
      <c r="W416" s="11"/>
      <c r="X416" s="9">
        <f t="shared" si="130"/>
        <v>0</v>
      </c>
      <c r="Y416" s="10"/>
      <c r="Z416" s="9">
        <f t="shared" si="131"/>
        <v>0</v>
      </c>
      <c r="AA416" s="11"/>
      <c r="AB416" s="9">
        <f t="shared" si="132"/>
        <v>0</v>
      </c>
      <c r="AC416" s="11"/>
      <c r="AD416" s="9">
        <f t="shared" si="133"/>
        <v>0</v>
      </c>
      <c r="AE416" s="11"/>
      <c r="AF416" s="9">
        <f t="shared" si="134"/>
        <v>0</v>
      </c>
      <c r="AG416" s="11"/>
      <c r="AH416" s="9">
        <f t="shared" si="142"/>
        <v>0</v>
      </c>
      <c r="AI416" s="11"/>
      <c r="AJ416" s="9">
        <f t="shared" si="140"/>
        <v>0</v>
      </c>
      <c r="AK416" s="11"/>
      <c r="AL416" s="9">
        <f t="shared" si="141"/>
        <v>0</v>
      </c>
      <c r="AM416" s="10"/>
      <c r="AN416" s="12">
        <f t="shared" si="135"/>
        <v>0</v>
      </c>
      <c r="AO416" s="13">
        <f t="shared" si="136"/>
        <v>0</v>
      </c>
    </row>
    <row r="417" spans="1:41" hidden="1" x14ac:dyDescent="0.25">
      <c r="A417" s="20" t="s">
        <v>357</v>
      </c>
      <c r="B417" s="15" t="s">
        <v>433</v>
      </c>
      <c r="C417" s="49" t="s">
        <v>15</v>
      </c>
      <c r="D417" s="55">
        <v>0</v>
      </c>
      <c r="E417" s="70">
        <v>0</v>
      </c>
      <c r="F417" s="9">
        <f t="shared" si="137"/>
        <v>0</v>
      </c>
      <c r="G417" s="69">
        <v>0</v>
      </c>
      <c r="H417" s="9">
        <f t="shared" si="138"/>
        <v>0</v>
      </c>
      <c r="I417" s="10"/>
      <c r="J417" s="9">
        <f t="shared" si="124"/>
        <v>0</v>
      </c>
      <c r="K417" s="11"/>
      <c r="L417" s="9">
        <f t="shared" si="139"/>
        <v>0</v>
      </c>
      <c r="M417" s="10"/>
      <c r="N417" s="9">
        <f t="shared" si="125"/>
        <v>0</v>
      </c>
      <c r="O417" s="10"/>
      <c r="P417" s="9">
        <f t="shared" si="126"/>
        <v>0</v>
      </c>
      <c r="Q417" s="10"/>
      <c r="R417" s="9">
        <f t="shared" si="127"/>
        <v>0</v>
      </c>
      <c r="S417" s="10"/>
      <c r="T417" s="9">
        <f t="shared" si="128"/>
        <v>0</v>
      </c>
      <c r="U417" s="11"/>
      <c r="V417" s="9">
        <f t="shared" si="129"/>
        <v>0</v>
      </c>
      <c r="W417" s="11"/>
      <c r="X417" s="9">
        <f t="shared" si="130"/>
        <v>0</v>
      </c>
      <c r="Y417" s="10"/>
      <c r="Z417" s="9">
        <f t="shared" si="131"/>
        <v>0</v>
      </c>
      <c r="AA417" s="11"/>
      <c r="AB417" s="9">
        <f t="shared" si="132"/>
        <v>0</v>
      </c>
      <c r="AC417" s="11"/>
      <c r="AD417" s="9">
        <f t="shared" si="133"/>
        <v>0</v>
      </c>
      <c r="AE417" s="11"/>
      <c r="AF417" s="9">
        <f t="shared" si="134"/>
        <v>0</v>
      </c>
      <c r="AG417" s="11"/>
      <c r="AH417" s="9">
        <f t="shared" si="142"/>
        <v>0</v>
      </c>
      <c r="AI417" s="11"/>
      <c r="AJ417" s="9">
        <f t="shared" si="140"/>
        <v>0</v>
      </c>
      <c r="AK417" s="11"/>
      <c r="AL417" s="9">
        <f t="shared" si="141"/>
        <v>0</v>
      </c>
      <c r="AM417" s="10"/>
      <c r="AN417" s="12">
        <f t="shared" si="135"/>
        <v>0</v>
      </c>
      <c r="AO417" s="13">
        <f t="shared" si="136"/>
        <v>0</v>
      </c>
    </row>
    <row r="418" spans="1:41" hidden="1" x14ac:dyDescent="0.25">
      <c r="A418" s="20" t="s">
        <v>357</v>
      </c>
      <c r="B418" s="15" t="s">
        <v>374</v>
      </c>
      <c r="C418" s="46" t="s">
        <v>349</v>
      </c>
      <c r="D418" s="56">
        <v>49.31</v>
      </c>
      <c r="E418" s="70">
        <v>0</v>
      </c>
      <c r="F418" s="9">
        <f t="shared" si="137"/>
        <v>0</v>
      </c>
      <c r="G418" s="69">
        <v>0</v>
      </c>
      <c r="H418" s="9">
        <f t="shared" si="138"/>
        <v>0</v>
      </c>
      <c r="I418" s="10"/>
      <c r="J418" s="9">
        <f t="shared" si="124"/>
        <v>0</v>
      </c>
      <c r="K418" s="11"/>
      <c r="L418" s="9">
        <f t="shared" si="139"/>
        <v>0</v>
      </c>
      <c r="M418" s="10"/>
      <c r="N418" s="9">
        <f t="shared" si="125"/>
        <v>0</v>
      </c>
      <c r="O418" s="10"/>
      <c r="P418" s="9">
        <f t="shared" si="126"/>
        <v>0</v>
      </c>
      <c r="Q418" s="10"/>
      <c r="R418" s="9">
        <f t="shared" si="127"/>
        <v>0</v>
      </c>
      <c r="S418" s="10"/>
      <c r="T418" s="9">
        <f t="shared" si="128"/>
        <v>0</v>
      </c>
      <c r="U418" s="11"/>
      <c r="V418" s="9">
        <f t="shared" si="129"/>
        <v>0</v>
      </c>
      <c r="W418" s="11"/>
      <c r="X418" s="9">
        <f t="shared" si="130"/>
        <v>0</v>
      </c>
      <c r="Y418" s="10"/>
      <c r="Z418" s="9">
        <f t="shared" si="131"/>
        <v>0</v>
      </c>
      <c r="AA418" s="11"/>
      <c r="AB418" s="9">
        <f t="shared" si="132"/>
        <v>0</v>
      </c>
      <c r="AC418" s="11"/>
      <c r="AD418" s="9">
        <f t="shared" si="133"/>
        <v>0</v>
      </c>
      <c r="AE418" s="11"/>
      <c r="AF418" s="9">
        <f t="shared" si="134"/>
        <v>0</v>
      </c>
      <c r="AG418" s="11"/>
      <c r="AH418" s="9">
        <f t="shared" si="142"/>
        <v>0</v>
      </c>
      <c r="AI418" s="11"/>
      <c r="AJ418" s="9">
        <f t="shared" si="140"/>
        <v>0</v>
      </c>
      <c r="AK418" s="11"/>
      <c r="AL418" s="9">
        <f t="shared" si="141"/>
        <v>0</v>
      </c>
      <c r="AM418" s="10"/>
      <c r="AN418" s="12">
        <f t="shared" si="135"/>
        <v>0</v>
      </c>
      <c r="AO418" s="13">
        <f t="shared" si="136"/>
        <v>0</v>
      </c>
    </row>
    <row r="419" spans="1:41" hidden="1" x14ac:dyDescent="0.25">
      <c r="A419" s="20" t="s">
        <v>357</v>
      </c>
      <c r="B419" s="15" t="s">
        <v>441</v>
      </c>
      <c r="C419" s="46" t="s">
        <v>442</v>
      </c>
      <c r="D419" s="56">
        <v>28.37</v>
      </c>
      <c r="E419" s="70">
        <v>0</v>
      </c>
      <c r="F419" s="9">
        <f t="shared" si="137"/>
        <v>0</v>
      </c>
      <c r="G419" s="69">
        <v>0</v>
      </c>
      <c r="H419" s="9">
        <f t="shared" si="138"/>
        <v>0</v>
      </c>
      <c r="I419" s="10"/>
      <c r="J419" s="9">
        <f t="shared" si="124"/>
        <v>0</v>
      </c>
      <c r="K419" s="11"/>
      <c r="L419" s="9">
        <f t="shared" si="139"/>
        <v>0</v>
      </c>
      <c r="M419" s="10"/>
      <c r="N419" s="9">
        <f t="shared" si="125"/>
        <v>0</v>
      </c>
      <c r="O419" s="86">
        <v>1</v>
      </c>
      <c r="P419" s="9">
        <f t="shared" si="126"/>
        <v>32.909199999999998</v>
      </c>
      <c r="Q419" s="10"/>
      <c r="R419" s="9">
        <f t="shared" si="127"/>
        <v>0</v>
      </c>
      <c r="S419" s="10"/>
      <c r="T419" s="9">
        <f t="shared" si="128"/>
        <v>0</v>
      </c>
      <c r="U419" s="11"/>
      <c r="V419" s="9">
        <f t="shared" si="129"/>
        <v>0</v>
      </c>
      <c r="W419" s="11"/>
      <c r="X419" s="9">
        <f t="shared" si="130"/>
        <v>0</v>
      </c>
      <c r="Y419" s="10"/>
      <c r="Z419" s="9">
        <f t="shared" si="131"/>
        <v>0</v>
      </c>
      <c r="AA419" s="11"/>
      <c r="AB419" s="9">
        <f t="shared" si="132"/>
        <v>0</v>
      </c>
      <c r="AC419" s="11"/>
      <c r="AD419" s="9">
        <f t="shared" si="133"/>
        <v>0</v>
      </c>
      <c r="AE419" s="11"/>
      <c r="AF419" s="9">
        <f t="shared" si="134"/>
        <v>0</v>
      </c>
      <c r="AG419" s="11"/>
      <c r="AH419" s="9">
        <f t="shared" si="142"/>
        <v>0</v>
      </c>
      <c r="AI419" s="11"/>
      <c r="AJ419" s="9">
        <f t="shared" si="140"/>
        <v>0</v>
      </c>
      <c r="AK419" s="11"/>
      <c r="AL419" s="9">
        <f t="shared" si="141"/>
        <v>0</v>
      </c>
      <c r="AM419" s="10"/>
      <c r="AN419" s="12">
        <f t="shared" si="135"/>
        <v>0</v>
      </c>
      <c r="AO419" s="13">
        <f t="shared" si="136"/>
        <v>32.909199999999998</v>
      </c>
    </row>
    <row r="420" spans="1:41" hidden="1" x14ac:dyDescent="0.25">
      <c r="A420" s="20" t="s">
        <v>357</v>
      </c>
      <c r="B420" s="15" t="s">
        <v>375</v>
      </c>
      <c r="C420" s="44" t="s">
        <v>349</v>
      </c>
      <c r="D420" s="56">
        <f>344.04/20</f>
        <v>17.202000000000002</v>
      </c>
      <c r="E420" s="70">
        <v>0</v>
      </c>
      <c r="F420" s="9">
        <f t="shared" si="137"/>
        <v>0</v>
      </c>
      <c r="G420" s="69">
        <v>0</v>
      </c>
      <c r="H420" s="9">
        <f t="shared" si="138"/>
        <v>0</v>
      </c>
      <c r="I420" s="10"/>
      <c r="J420" s="9">
        <f t="shared" si="124"/>
        <v>0</v>
      </c>
      <c r="K420" s="11"/>
      <c r="L420" s="9">
        <f t="shared" si="139"/>
        <v>0</v>
      </c>
      <c r="M420" s="10"/>
      <c r="N420" s="9">
        <f t="shared" si="125"/>
        <v>0</v>
      </c>
      <c r="O420" s="10"/>
      <c r="P420" s="9">
        <f t="shared" si="126"/>
        <v>0</v>
      </c>
      <c r="Q420" s="10"/>
      <c r="R420" s="9">
        <f t="shared" si="127"/>
        <v>0</v>
      </c>
      <c r="S420" s="10"/>
      <c r="T420" s="9">
        <f t="shared" si="128"/>
        <v>0</v>
      </c>
      <c r="U420" s="11"/>
      <c r="V420" s="9">
        <f t="shared" si="129"/>
        <v>0</v>
      </c>
      <c r="W420" s="11">
        <v>1</v>
      </c>
      <c r="X420" s="9">
        <f t="shared" si="130"/>
        <v>19.954319999999999</v>
      </c>
      <c r="Y420" s="10"/>
      <c r="Z420" s="9">
        <f t="shared" si="131"/>
        <v>0</v>
      </c>
      <c r="AA420" s="11"/>
      <c r="AB420" s="9">
        <f t="shared" si="132"/>
        <v>0</v>
      </c>
      <c r="AC420" s="11"/>
      <c r="AD420" s="9">
        <f t="shared" si="133"/>
        <v>0</v>
      </c>
      <c r="AE420" s="11"/>
      <c r="AF420" s="9">
        <f t="shared" si="134"/>
        <v>0</v>
      </c>
      <c r="AG420" s="11"/>
      <c r="AH420" s="9">
        <f t="shared" si="142"/>
        <v>0</v>
      </c>
      <c r="AI420" s="11"/>
      <c r="AJ420" s="9">
        <f t="shared" si="140"/>
        <v>0</v>
      </c>
      <c r="AK420" s="11"/>
      <c r="AL420" s="9">
        <f t="shared" si="141"/>
        <v>0</v>
      </c>
      <c r="AM420" s="10"/>
      <c r="AN420" s="12">
        <f t="shared" si="135"/>
        <v>0</v>
      </c>
      <c r="AO420" s="13">
        <f t="shared" si="136"/>
        <v>19.954319999999999</v>
      </c>
    </row>
    <row r="421" spans="1:41" hidden="1" x14ac:dyDescent="0.25">
      <c r="A421" s="20" t="s">
        <v>357</v>
      </c>
      <c r="B421" s="15" t="s">
        <v>439</v>
      </c>
      <c r="C421" s="44" t="s">
        <v>442</v>
      </c>
      <c r="D421" s="56">
        <v>170.8</v>
      </c>
      <c r="E421" s="70">
        <v>0</v>
      </c>
      <c r="F421" s="9">
        <f t="shared" si="137"/>
        <v>0</v>
      </c>
      <c r="G421" s="69">
        <v>0</v>
      </c>
      <c r="H421" s="9">
        <f t="shared" si="138"/>
        <v>0</v>
      </c>
      <c r="I421" s="10"/>
      <c r="J421" s="9">
        <f t="shared" si="124"/>
        <v>0</v>
      </c>
      <c r="K421" s="11"/>
      <c r="L421" s="9">
        <f t="shared" si="139"/>
        <v>0</v>
      </c>
      <c r="M421" s="10"/>
      <c r="N421" s="9">
        <f t="shared" si="125"/>
        <v>0</v>
      </c>
      <c r="O421" s="10"/>
      <c r="P421" s="9">
        <f t="shared" si="126"/>
        <v>0</v>
      </c>
      <c r="Q421" s="10"/>
      <c r="R421" s="9">
        <f t="shared" si="127"/>
        <v>0</v>
      </c>
      <c r="S421" s="10"/>
      <c r="T421" s="9">
        <f t="shared" si="128"/>
        <v>0</v>
      </c>
      <c r="U421" s="11"/>
      <c r="V421" s="9">
        <f t="shared" si="129"/>
        <v>0</v>
      </c>
      <c r="W421" s="11">
        <v>1</v>
      </c>
      <c r="X421" s="9">
        <f t="shared" si="130"/>
        <v>198.12799999999999</v>
      </c>
      <c r="Y421" s="10"/>
      <c r="Z421" s="9">
        <f t="shared" si="131"/>
        <v>0</v>
      </c>
      <c r="AA421" s="11"/>
      <c r="AB421" s="9">
        <f t="shared" si="132"/>
        <v>0</v>
      </c>
      <c r="AC421" s="11"/>
      <c r="AD421" s="9">
        <f t="shared" si="133"/>
        <v>0</v>
      </c>
      <c r="AE421" s="11"/>
      <c r="AF421" s="9">
        <f t="shared" si="134"/>
        <v>0</v>
      </c>
      <c r="AG421" s="11"/>
      <c r="AH421" s="9">
        <f t="shared" si="142"/>
        <v>0</v>
      </c>
      <c r="AI421" s="11"/>
      <c r="AJ421" s="9">
        <f t="shared" si="140"/>
        <v>0</v>
      </c>
      <c r="AK421" s="11"/>
      <c r="AL421" s="9">
        <f t="shared" si="141"/>
        <v>0</v>
      </c>
      <c r="AM421" s="10"/>
      <c r="AN421" s="12">
        <f t="shared" si="135"/>
        <v>0</v>
      </c>
      <c r="AO421" s="13">
        <f t="shared" si="136"/>
        <v>198.12799999999999</v>
      </c>
    </row>
    <row r="422" spans="1:41" hidden="1" x14ac:dyDescent="0.25">
      <c r="A422" s="20" t="s">
        <v>357</v>
      </c>
      <c r="B422" s="15" t="s">
        <v>376</v>
      </c>
      <c r="C422" s="44" t="s">
        <v>349</v>
      </c>
      <c r="D422" s="55">
        <v>34</v>
      </c>
      <c r="E422" s="70">
        <v>0</v>
      </c>
      <c r="F422" s="9">
        <f t="shared" si="137"/>
        <v>0</v>
      </c>
      <c r="G422" s="69">
        <v>0</v>
      </c>
      <c r="H422" s="9">
        <f t="shared" si="138"/>
        <v>0</v>
      </c>
      <c r="I422" s="10"/>
      <c r="J422" s="9">
        <f t="shared" si="124"/>
        <v>0</v>
      </c>
      <c r="K422" s="11"/>
      <c r="L422" s="9">
        <f t="shared" si="139"/>
        <v>0</v>
      </c>
      <c r="M422" s="10"/>
      <c r="N422" s="9">
        <f t="shared" si="125"/>
        <v>0</v>
      </c>
      <c r="O422" s="10"/>
      <c r="P422" s="9">
        <f t="shared" si="126"/>
        <v>0</v>
      </c>
      <c r="Q422" s="10"/>
      <c r="R422" s="9">
        <f t="shared" si="127"/>
        <v>0</v>
      </c>
      <c r="S422" s="10"/>
      <c r="T422" s="9">
        <f t="shared" si="128"/>
        <v>0</v>
      </c>
      <c r="U422" s="11"/>
      <c r="V422" s="9">
        <f t="shared" si="129"/>
        <v>0</v>
      </c>
      <c r="W422" s="11"/>
      <c r="X422" s="9">
        <f t="shared" si="130"/>
        <v>0</v>
      </c>
      <c r="Y422" s="10"/>
      <c r="Z422" s="9">
        <f t="shared" si="131"/>
        <v>0</v>
      </c>
      <c r="AA422" s="11"/>
      <c r="AB422" s="9">
        <f t="shared" si="132"/>
        <v>0</v>
      </c>
      <c r="AC422" s="11"/>
      <c r="AD422" s="9">
        <f t="shared" si="133"/>
        <v>0</v>
      </c>
      <c r="AE422" s="11"/>
      <c r="AF422" s="9">
        <f t="shared" si="134"/>
        <v>0</v>
      </c>
      <c r="AG422" s="11"/>
      <c r="AH422" s="9">
        <f t="shared" si="142"/>
        <v>0</v>
      </c>
      <c r="AI422" s="11"/>
      <c r="AJ422" s="9">
        <f t="shared" si="140"/>
        <v>0</v>
      </c>
      <c r="AK422" s="11"/>
      <c r="AL422" s="9">
        <f t="shared" si="141"/>
        <v>0</v>
      </c>
      <c r="AM422" s="10"/>
      <c r="AN422" s="12">
        <f t="shared" si="135"/>
        <v>0</v>
      </c>
      <c r="AO422" s="13">
        <f t="shared" si="136"/>
        <v>0</v>
      </c>
    </row>
    <row r="423" spans="1:41" hidden="1" x14ac:dyDescent="0.25">
      <c r="A423" s="20" t="s">
        <v>357</v>
      </c>
      <c r="B423" s="15" t="s">
        <v>377</v>
      </c>
      <c r="C423" s="44" t="s">
        <v>349</v>
      </c>
      <c r="D423" s="56">
        <v>10</v>
      </c>
      <c r="E423" s="70">
        <v>0</v>
      </c>
      <c r="F423" s="9">
        <f t="shared" si="137"/>
        <v>0</v>
      </c>
      <c r="G423" s="69">
        <v>0</v>
      </c>
      <c r="H423" s="9">
        <f t="shared" si="138"/>
        <v>0</v>
      </c>
      <c r="I423" s="10"/>
      <c r="J423" s="9">
        <f t="shared" si="124"/>
        <v>0</v>
      </c>
      <c r="K423" s="11"/>
      <c r="L423" s="9">
        <f t="shared" si="139"/>
        <v>0</v>
      </c>
      <c r="M423" s="10"/>
      <c r="N423" s="9">
        <f t="shared" si="125"/>
        <v>0</v>
      </c>
      <c r="O423" s="10"/>
      <c r="P423" s="9">
        <f t="shared" si="126"/>
        <v>0</v>
      </c>
      <c r="Q423" s="10"/>
      <c r="R423" s="9">
        <f t="shared" si="127"/>
        <v>0</v>
      </c>
      <c r="S423" s="10"/>
      <c r="T423" s="9">
        <f t="shared" si="128"/>
        <v>0</v>
      </c>
      <c r="U423" s="11"/>
      <c r="V423" s="9">
        <f t="shared" si="129"/>
        <v>0</v>
      </c>
      <c r="W423" s="11"/>
      <c r="X423" s="9">
        <f t="shared" si="130"/>
        <v>0</v>
      </c>
      <c r="Y423" s="10"/>
      <c r="Z423" s="9">
        <f t="shared" si="131"/>
        <v>0</v>
      </c>
      <c r="AA423" s="11"/>
      <c r="AB423" s="9">
        <f t="shared" si="132"/>
        <v>0</v>
      </c>
      <c r="AC423" s="11"/>
      <c r="AD423" s="9">
        <f t="shared" si="133"/>
        <v>0</v>
      </c>
      <c r="AE423" s="11"/>
      <c r="AF423" s="9">
        <f t="shared" si="134"/>
        <v>0</v>
      </c>
      <c r="AG423" s="11"/>
      <c r="AH423" s="9">
        <f t="shared" si="142"/>
        <v>0</v>
      </c>
      <c r="AI423" s="11"/>
      <c r="AJ423" s="9">
        <f t="shared" si="140"/>
        <v>0</v>
      </c>
      <c r="AK423" s="11"/>
      <c r="AL423" s="9">
        <f t="shared" si="141"/>
        <v>0</v>
      </c>
      <c r="AM423" s="10"/>
      <c r="AN423" s="12">
        <f t="shared" si="135"/>
        <v>0</v>
      </c>
      <c r="AO423" s="13">
        <f t="shared" si="136"/>
        <v>0</v>
      </c>
    </row>
    <row r="424" spans="1:41" hidden="1" x14ac:dyDescent="0.25">
      <c r="A424" s="20" t="s">
        <v>357</v>
      </c>
      <c r="B424" s="15" t="s">
        <v>378</v>
      </c>
      <c r="C424" s="44" t="s">
        <v>379</v>
      </c>
      <c r="D424" s="56">
        <f>109.8/5</f>
        <v>21.96</v>
      </c>
      <c r="E424" s="70">
        <v>0</v>
      </c>
      <c r="F424" s="9">
        <f t="shared" si="137"/>
        <v>0</v>
      </c>
      <c r="G424" s="69">
        <v>20</v>
      </c>
      <c r="H424" s="9">
        <f t="shared" si="138"/>
        <v>509.47200000000004</v>
      </c>
      <c r="I424" s="10"/>
      <c r="J424" s="9">
        <f t="shared" si="124"/>
        <v>0</v>
      </c>
      <c r="K424" s="11"/>
      <c r="L424" s="9">
        <f t="shared" si="139"/>
        <v>0</v>
      </c>
      <c r="M424" s="10"/>
      <c r="N424" s="9">
        <f t="shared" si="125"/>
        <v>0</v>
      </c>
      <c r="O424" s="10"/>
      <c r="P424" s="9">
        <f t="shared" si="126"/>
        <v>0</v>
      </c>
      <c r="Q424" s="10"/>
      <c r="R424" s="9">
        <f t="shared" si="127"/>
        <v>0</v>
      </c>
      <c r="S424" s="10"/>
      <c r="T424" s="9">
        <f t="shared" si="128"/>
        <v>0</v>
      </c>
      <c r="U424" s="11"/>
      <c r="V424" s="9">
        <f t="shared" si="129"/>
        <v>0</v>
      </c>
      <c r="W424" s="11"/>
      <c r="X424" s="9">
        <f t="shared" si="130"/>
        <v>0</v>
      </c>
      <c r="Y424" s="10"/>
      <c r="Z424" s="9">
        <f t="shared" si="131"/>
        <v>0</v>
      </c>
      <c r="AA424" s="11"/>
      <c r="AB424" s="9">
        <f t="shared" si="132"/>
        <v>0</v>
      </c>
      <c r="AC424" s="11"/>
      <c r="AD424" s="9">
        <f t="shared" si="133"/>
        <v>0</v>
      </c>
      <c r="AE424" s="11"/>
      <c r="AF424" s="9">
        <f t="shared" si="134"/>
        <v>0</v>
      </c>
      <c r="AG424" s="11"/>
      <c r="AH424" s="9">
        <f t="shared" si="142"/>
        <v>0</v>
      </c>
      <c r="AI424" s="11"/>
      <c r="AJ424" s="9">
        <f t="shared" si="140"/>
        <v>0</v>
      </c>
      <c r="AK424" s="11"/>
      <c r="AL424" s="9">
        <f t="shared" si="141"/>
        <v>0</v>
      </c>
      <c r="AM424" s="10"/>
      <c r="AN424" s="12">
        <f t="shared" si="135"/>
        <v>0</v>
      </c>
      <c r="AO424" s="13">
        <f t="shared" si="136"/>
        <v>509.47200000000004</v>
      </c>
    </row>
    <row r="425" spans="1:41" hidden="1" x14ac:dyDescent="0.25">
      <c r="A425" s="14" t="s">
        <v>357</v>
      </c>
      <c r="B425" s="15" t="s">
        <v>380</v>
      </c>
      <c r="C425" s="44" t="s">
        <v>29</v>
      </c>
      <c r="D425" s="56">
        <f>343.22/12</f>
        <v>28.60166666666667</v>
      </c>
      <c r="E425" s="70">
        <v>0</v>
      </c>
      <c r="F425" s="9">
        <f t="shared" si="137"/>
        <v>0</v>
      </c>
      <c r="G425" s="69">
        <v>33</v>
      </c>
      <c r="H425" s="9">
        <f t="shared" si="138"/>
        <v>1094.8718000000001</v>
      </c>
      <c r="I425" s="10"/>
      <c r="J425" s="9">
        <f t="shared" si="124"/>
        <v>0</v>
      </c>
      <c r="K425" s="11"/>
      <c r="L425" s="9">
        <f t="shared" si="139"/>
        <v>0</v>
      </c>
      <c r="M425" s="10"/>
      <c r="N425" s="9">
        <f t="shared" si="125"/>
        <v>0</v>
      </c>
      <c r="O425" s="86">
        <v>3</v>
      </c>
      <c r="P425" s="9">
        <f t="shared" si="126"/>
        <v>99.533799999999999</v>
      </c>
      <c r="Q425" s="10"/>
      <c r="R425" s="9">
        <f t="shared" si="127"/>
        <v>0</v>
      </c>
      <c r="S425" s="10"/>
      <c r="T425" s="9">
        <f t="shared" si="128"/>
        <v>0</v>
      </c>
      <c r="U425" s="11"/>
      <c r="V425" s="9">
        <f t="shared" si="129"/>
        <v>0</v>
      </c>
      <c r="W425" s="11">
        <v>6</v>
      </c>
      <c r="X425" s="9">
        <f t="shared" si="130"/>
        <v>199.0676</v>
      </c>
      <c r="Y425" s="10"/>
      <c r="Z425" s="9">
        <f t="shared" si="131"/>
        <v>0</v>
      </c>
      <c r="AA425" s="11"/>
      <c r="AB425" s="9">
        <f t="shared" si="132"/>
        <v>0</v>
      </c>
      <c r="AC425" s="11"/>
      <c r="AD425" s="9">
        <f t="shared" si="133"/>
        <v>0</v>
      </c>
      <c r="AE425" s="11"/>
      <c r="AF425" s="9">
        <f t="shared" si="134"/>
        <v>0</v>
      </c>
      <c r="AG425" s="11"/>
      <c r="AH425" s="9">
        <f t="shared" si="142"/>
        <v>0</v>
      </c>
      <c r="AI425" s="11"/>
      <c r="AJ425" s="9">
        <f t="shared" si="140"/>
        <v>0</v>
      </c>
      <c r="AK425" s="11"/>
      <c r="AL425" s="9">
        <f t="shared" si="141"/>
        <v>0</v>
      </c>
      <c r="AM425" s="10"/>
      <c r="AN425" s="12">
        <f t="shared" si="135"/>
        <v>0</v>
      </c>
      <c r="AO425" s="13">
        <f t="shared" si="136"/>
        <v>1393.4732000000001</v>
      </c>
    </row>
    <row r="426" spans="1:41" hidden="1" x14ac:dyDescent="0.25">
      <c r="A426" s="20" t="s">
        <v>357</v>
      </c>
      <c r="B426" s="15" t="s">
        <v>381</v>
      </c>
      <c r="C426" s="44" t="s">
        <v>15</v>
      </c>
      <c r="D426" s="56">
        <v>11</v>
      </c>
      <c r="E426" s="70">
        <v>0</v>
      </c>
      <c r="F426" s="9">
        <f t="shared" si="137"/>
        <v>0</v>
      </c>
      <c r="G426" s="69">
        <v>10</v>
      </c>
      <c r="H426" s="9">
        <f t="shared" si="138"/>
        <v>127.6</v>
      </c>
      <c r="I426" s="10"/>
      <c r="J426" s="9">
        <f t="shared" si="124"/>
        <v>0</v>
      </c>
      <c r="K426" s="11"/>
      <c r="L426" s="9">
        <f t="shared" si="139"/>
        <v>0</v>
      </c>
      <c r="M426" s="10"/>
      <c r="N426" s="9">
        <f t="shared" si="125"/>
        <v>0</v>
      </c>
      <c r="O426" s="10"/>
      <c r="P426" s="9">
        <f t="shared" si="126"/>
        <v>0</v>
      </c>
      <c r="Q426" s="10"/>
      <c r="R426" s="9">
        <f t="shared" si="127"/>
        <v>0</v>
      </c>
      <c r="S426" s="10"/>
      <c r="T426" s="9">
        <f t="shared" si="128"/>
        <v>0</v>
      </c>
      <c r="U426" s="11"/>
      <c r="V426" s="9">
        <f t="shared" si="129"/>
        <v>0</v>
      </c>
      <c r="W426" s="11"/>
      <c r="X426" s="9">
        <f t="shared" si="130"/>
        <v>0</v>
      </c>
      <c r="Y426" s="10"/>
      <c r="Z426" s="9">
        <f t="shared" si="131"/>
        <v>0</v>
      </c>
      <c r="AA426" s="11"/>
      <c r="AB426" s="9">
        <f t="shared" si="132"/>
        <v>0</v>
      </c>
      <c r="AC426" s="11"/>
      <c r="AD426" s="9">
        <f t="shared" si="133"/>
        <v>0</v>
      </c>
      <c r="AE426" s="11"/>
      <c r="AF426" s="9">
        <f t="shared" si="134"/>
        <v>0</v>
      </c>
      <c r="AG426" s="11"/>
      <c r="AH426" s="9">
        <f t="shared" si="142"/>
        <v>0</v>
      </c>
      <c r="AI426" s="11"/>
      <c r="AJ426" s="9">
        <f t="shared" si="140"/>
        <v>0</v>
      </c>
      <c r="AK426" s="11"/>
      <c r="AL426" s="9">
        <f t="shared" si="141"/>
        <v>0</v>
      </c>
      <c r="AM426" s="10"/>
      <c r="AN426" s="12">
        <f t="shared" si="135"/>
        <v>0</v>
      </c>
      <c r="AO426" s="13">
        <f t="shared" si="136"/>
        <v>127.6</v>
      </c>
    </row>
    <row r="427" spans="1:41" hidden="1" x14ac:dyDescent="0.25">
      <c r="A427" s="20" t="s">
        <v>357</v>
      </c>
      <c r="B427" s="15" t="s">
        <v>382</v>
      </c>
      <c r="C427" s="46" t="s">
        <v>349</v>
      </c>
      <c r="D427" s="56">
        <f>246.44/20</f>
        <v>12.321999999999999</v>
      </c>
      <c r="E427" s="70">
        <v>0</v>
      </c>
      <c r="F427" s="9">
        <f t="shared" si="137"/>
        <v>0</v>
      </c>
      <c r="G427" s="69">
        <v>1</v>
      </c>
      <c r="H427" s="9">
        <f t="shared" si="138"/>
        <v>14.293519999999997</v>
      </c>
      <c r="I427" s="10"/>
      <c r="J427" s="9">
        <f t="shared" si="124"/>
        <v>0</v>
      </c>
      <c r="K427" s="11"/>
      <c r="L427" s="9">
        <f t="shared" si="139"/>
        <v>0</v>
      </c>
      <c r="M427" s="10"/>
      <c r="N427" s="9">
        <f t="shared" si="125"/>
        <v>0</v>
      </c>
      <c r="O427" s="10"/>
      <c r="P427" s="9">
        <f t="shared" si="126"/>
        <v>0</v>
      </c>
      <c r="Q427" s="10"/>
      <c r="R427" s="9">
        <f t="shared" si="127"/>
        <v>0</v>
      </c>
      <c r="S427" s="10"/>
      <c r="T427" s="9">
        <f t="shared" si="128"/>
        <v>0</v>
      </c>
      <c r="U427" s="11"/>
      <c r="V427" s="9">
        <f t="shared" si="129"/>
        <v>0</v>
      </c>
      <c r="W427" s="11"/>
      <c r="X427" s="9">
        <f t="shared" si="130"/>
        <v>0</v>
      </c>
      <c r="Y427" s="10"/>
      <c r="Z427" s="9">
        <f t="shared" si="131"/>
        <v>0</v>
      </c>
      <c r="AA427" s="11"/>
      <c r="AB427" s="9">
        <f t="shared" si="132"/>
        <v>0</v>
      </c>
      <c r="AC427" s="11"/>
      <c r="AD427" s="9">
        <f t="shared" si="133"/>
        <v>0</v>
      </c>
      <c r="AE427" s="11"/>
      <c r="AF427" s="9">
        <f t="shared" si="134"/>
        <v>0</v>
      </c>
      <c r="AG427" s="11"/>
      <c r="AH427" s="9">
        <f t="shared" si="142"/>
        <v>0</v>
      </c>
      <c r="AI427" s="11"/>
      <c r="AJ427" s="9">
        <f t="shared" si="140"/>
        <v>0</v>
      </c>
      <c r="AK427" s="11"/>
      <c r="AL427" s="9">
        <f t="shared" si="141"/>
        <v>0</v>
      </c>
      <c r="AM427" s="10"/>
      <c r="AN427" s="12">
        <f t="shared" si="135"/>
        <v>0</v>
      </c>
      <c r="AO427" s="13">
        <f t="shared" si="136"/>
        <v>14.293519999999997</v>
      </c>
    </row>
    <row r="428" spans="1:41" hidden="1" x14ac:dyDescent="0.25">
      <c r="A428" s="20" t="s">
        <v>357</v>
      </c>
      <c r="B428" s="15" t="s">
        <v>383</v>
      </c>
      <c r="C428" s="46" t="s">
        <v>349</v>
      </c>
      <c r="D428" s="59">
        <v>53.55</v>
      </c>
      <c r="E428" s="70">
        <v>0</v>
      </c>
      <c r="F428" s="9">
        <f t="shared" si="137"/>
        <v>0</v>
      </c>
      <c r="G428" s="69">
        <v>0</v>
      </c>
      <c r="H428" s="9">
        <f t="shared" si="138"/>
        <v>0</v>
      </c>
      <c r="I428" s="10"/>
      <c r="J428" s="9">
        <f t="shared" si="124"/>
        <v>0</v>
      </c>
      <c r="K428" s="11"/>
      <c r="L428" s="9">
        <f t="shared" si="139"/>
        <v>0</v>
      </c>
      <c r="M428" s="10"/>
      <c r="N428" s="9">
        <f t="shared" si="125"/>
        <v>0</v>
      </c>
      <c r="O428" s="10"/>
      <c r="P428" s="9">
        <f t="shared" si="126"/>
        <v>0</v>
      </c>
      <c r="Q428" s="10"/>
      <c r="R428" s="9">
        <f t="shared" si="127"/>
        <v>0</v>
      </c>
      <c r="S428" s="10"/>
      <c r="T428" s="9">
        <f t="shared" si="128"/>
        <v>0</v>
      </c>
      <c r="U428" s="11"/>
      <c r="V428" s="9">
        <f t="shared" si="129"/>
        <v>0</v>
      </c>
      <c r="W428" s="11"/>
      <c r="X428" s="9">
        <f t="shared" si="130"/>
        <v>0</v>
      </c>
      <c r="Y428" s="10"/>
      <c r="Z428" s="9">
        <f t="shared" si="131"/>
        <v>0</v>
      </c>
      <c r="AA428" s="11"/>
      <c r="AB428" s="9">
        <f t="shared" si="132"/>
        <v>0</v>
      </c>
      <c r="AC428" s="11"/>
      <c r="AD428" s="9">
        <f t="shared" si="133"/>
        <v>0</v>
      </c>
      <c r="AE428" s="11"/>
      <c r="AF428" s="9">
        <f t="shared" si="134"/>
        <v>0</v>
      </c>
      <c r="AG428" s="11"/>
      <c r="AH428" s="9">
        <f t="shared" si="142"/>
        <v>0</v>
      </c>
      <c r="AI428" s="11"/>
      <c r="AJ428" s="9">
        <f t="shared" si="140"/>
        <v>0</v>
      </c>
      <c r="AK428" s="11"/>
      <c r="AL428" s="9">
        <f t="shared" si="141"/>
        <v>0</v>
      </c>
      <c r="AM428" s="10"/>
      <c r="AN428" s="12">
        <f t="shared" si="135"/>
        <v>0</v>
      </c>
      <c r="AO428" s="13">
        <f t="shared" si="136"/>
        <v>0</v>
      </c>
    </row>
    <row r="429" spans="1:41" hidden="1" x14ac:dyDescent="0.25">
      <c r="A429" s="22" t="s">
        <v>357</v>
      </c>
      <c r="B429" s="23" t="s">
        <v>384</v>
      </c>
      <c r="C429" s="50" t="s">
        <v>141</v>
      </c>
      <c r="D429" s="55">
        <v>298.95999999999998</v>
      </c>
      <c r="E429" s="70">
        <v>0</v>
      </c>
      <c r="F429" s="9">
        <f t="shared" si="137"/>
        <v>0</v>
      </c>
      <c r="G429" s="69">
        <v>0</v>
      </c>
      <c r="H429" s="9">
        <f t="shared" si="138"/>
        <v>0</v>
      </c>
      <c r="I429" s="10"/>
      <c r="J429" s="9">
        <f t="shared" ref="J429:J434" si="143">(I429*D429)*1.16</f>
        <v>0</v>
      </c>
      <c r="K429" s="11"/>
      <c r="L429" s="9">
        <f t="shared" si="139"/>
        <v>0</v>
      </c>
      <c r="M429" s="10"/>
      <c r="N429" s="9">
        <f t="shared" ref="N429:N434" si="144">(M429*D429)*1.16</f>
        <v>0</v>
      </c>
      <c r="O429" s="10"/>
      <c r="P429" s="9">
        <f t="shared" ref="P429:P434" si="145">(O429*D429)*1.16</f>
        <v>0</v>
      </c>
      <c r="Q429" s="10"/>
      <c r="R429" s="9">
        <f t="shared" ref="R429:R434" si="146">(Q429*D429)*1.16</f>
        <v>0</v>
      </c>
      <c r="S429" s="10"/>
      <c r="T429" s="9">
        <f t="shared" ref="T429:T434" si="147">(S429*D429)*1.16</f>
        <v>0</v>
      </c>
      <c r="U429" s="11"/>
      <c r="V429" s="9">
        <f t="shared" ref="V429:V434" si="148">(U429*D429)*1.16</f>
        <v>0</v>
      </c>
      <c r="W429" s="11"/>
      <c r="X429" s="9">
        <f t="shared" ref="X429:X434" si="149">(W429*D429)*1.16</f>
        <v>0</v>
      </c>
      <c r="Y429" s="10"/>
      <c r="Z429" s="9">
        <f t="shared" ref="Z429:Z434" si="150">(Y429*D429)*1.16</f>
        <v>0</v>
      </c>
      <c r="AA429" s="11"/>
      <c r="AB429" s="9">
        <f t="shared" ref="AB429:AB434" si="151">(AA429*D429)*1.16</f>
        <v>0</v>
      </c>
      <c r="AC429" s="11"/>
      <c r="AD429" s="9">
        <f t="shared" ref="AD429:AD434" si="152">(AC429*D429)*1.16</f>
        <v>0</v>
      </c>
      <c r="AE429" s="11"/>
      <c r="AF429" s="9">
        <f t="shared" ref="AF429:AF434" si="153">(AE429*D429)*1.16</f>
        <v>0</v>
      </c>
      <c r="AG429" s="11"/>
      <c r="AH429" s="9">
        <f t="shared" si="142"/>
        <v>0</v>
      </c>
      <c r="AI429" s="11"/>
      <c r="AJ429" s="9">
        <f t="shared" si="140"/>
        <v>0</v>
      </c>
      <c r="AK429" s="11"/>
      <c r="AL429" s="9">
        <f t="shared" si="141"/>
        <v>0</v>
      </c>
      <c r="AM429" s="10"/>
      <c r="AN429" s="12">
        <f t="shared" ref="AN429:AN434" si="154">(AM429*D429)*1.16</f>
        <v>0</v>
      </c>
      <c r="AO429" s="13">
        <f t="shared" si="136"/>
        <v>0</v>
      </c>
    </row>
    <row r="430" spans="1:41" hidden="1" x14ac:dyDescent="0.25">
      <c r="A430" s="20" t="s">
        <v>357</v>
      </c>
      <c r="B430" s="15" t="s">
        <v>385</v>
      </c>
      <c r="C430" s="46" t="s">
        <v>349</v>
      </c>
      <c r="D430" s="56">
        <v>11.25</v>
      </c>
      <c r="E430" s="70">
        <v>0</v>
      </c>
      <c r="F430" s="9">
        <f t="shared" si="137"/>
        <v>0</v>
      </c>
      <c r="G430" s="69">
        <v>0</v>
      </c>
      <c r="H430" s="9">
        <f t="shared" si="138"/>
        <v>0</v>
      </c>
      <c r="I430" s="10"/>
      <c r="J430" s="9">
        <f t="shared" si="143"/>
        <v>0</v>
      </c>
      <c r="K430" s="11"/>
      <c r="L430" s="9">
        <f t="shared" si="139"/>
        <v>0</v>
      </c>
      <c r="M430" s="10"/>
      <c r="N430" s="9">
        <f t="shared" si="144"/>
        <v>0</v>
      </c>
      <c r="O430" s="10"/>
      <c r="P430" s="9">
        <f t="shared" si="145"/>
        <v>0</v>
      </c>
      <c r="Q430" s="10"/>
      <c r="R430" s="9">
        <f t="shared" si="146"/>
        <v>0</v>
      </c>
      <c r="S430" s="10"/>
      <c r="T430" s="9">
        <f t="shared" si="147"/>
        <v>0</v>
      </c>
      <c r="U430" s="11"/>
      <c r="V430" s="9">
        <f t="shared" si="148"/>
        <v>0</v>
      </c>
      <c r="W430" s="11"/>
      <c r="X430" s="9">
        <f t="shared" si="149"/>
        <v>0</v>
      </c>
      <c r="Y430" s="10"/>
      <c r="Z430" s="9">
        <f t="shared" si="150"/>
        <v>0</v>
      </c>
      <c r="AA430" s="11"/>
      <c r="AB430" s="9">
        <f t="shared" si="151"/>
        <v>0</v>
      </c>
      <c r="AC430" s="11"/>
      <c r="AD430" s="9">
        <f t="shared" si="152"/>
        <v>0</v>
      </c>
      <c r="AE430" s="11"/>
      <c r="AF430" s="9">
        <f t="shared" si="153"/>
        <v>0</v>
      </c>
      <c r="AG430" s="11"/>
      <c r="AH430" s="9">
        <f t="shared" si="142"/>
        <v>0</v>
      </c>
      <c r="AI430" s="11"/>
      <c r="AJ430" s="9">
        <f t="shared" si="140"/>
        <v>0</v>
      </c>
      <c r="AK430" s="11"/>
      <c r="AL430" s="9">
        <f t="shared" si="141"/>
        <v>0</v>
      </c>
      <c r="AM430" s="10"/>
      <c r="AN430" s="12">
        <f t="shared" si="154"/>
        <v>0</v>
      </c>
      <c r="AO430" s="13">
        <f t="shared" si="136"/>
        <v>0</v>
      </c>
    </row>
    <row r="431" spans="1:41" hidden="1" x14ac:dyDescent="0.25">
      <c r="A431" s="22" t="s">
        <v>357</v>
      </c>
      <c r="B431" s="24" t="s">
        <v>386</v>
      </c>
      <c r="C431" s="61" t="s">
        <v>387</v>
      </c>
      <c r="D431" s="56">
        <f>249.31/20</f>
        <v>12.4655</v>
      </c>
      <c r="E431" s="70">
        <v>0</v>
      </c>
      <c r="F431" s="9">
        <f t="shared" si="137"/>
        <v>0</v>
      </c>
      <c r="G431" s="69">
        <v>38</v>
      </c>
      <c r="H431" s="9">
        <f t="shared" si="138"/>
        <v>549.47924</v>
      </c>
      <c r="I431" s="10"/>
      <c r="J431" s="9">
        <f t="shared" si="143"/>
        <v>0</v>
      </c>
      <c r="K431" s="11"/>
      <c r="L431" s="9">
        <f t="shared" si="139"/>
        <v>0</v>
      </c>
      <c r="M431" s="10"/>
      <c r="N431" s="9">
        <f t="shared" si="144"/>
        <v>0</v>
      </c>
      <c r="O431" s="10"/>
      <c r="P431" s="9">
        <f t="shared" si="145"/>
        <v>0</v>
      </c>
      <c r="Q431" s="10"/>
      <c r="R431" s="9">
        <f t="shared" si="146"/>
        <v>0</v>
      </c>
      <c r="S431" s="10"/>
      <c r="T431" s="9">
        <f t="shared" si="147"/>
        <v>0</v>
      </c>
      <c r="U431" s="11"/>
      <c r="V431" s="9">
        <f t="shared" si="148"/>
        <v>0</v>
      </c>
      <c r="W431" s="11">
        <v>10</v>
      </c>
      <c r="X431" s="9">
        <f t="shared" si="149"/>
        <v>144.59979999999999</v>
      </c>
      <c r="Y431" s="10"/>
      <c r="Z431" s="9">
        <f t="shared" si="150"/>
        <v>0</v>
      </c>
      <c r="AA431" s="11"/>
      <c r="AB431" s="9">
        <f t="shared" si="151"/>
        <v>0</v>
      </c>
      <c r="AC431" s="11"/>
      <c r="AD431" s="9">
        <f t="shared" si="152"/>
        <v>0</v>
      </c>
      <c r="AE431" s="11"/>
      <c r="AF431" s="9">
        <f t="shared" si="153"/>
        <v>0</v>
      </c>
      <c r="AG431" s="11"/>
      <c r="AH431" s="9">
        <f t="shared" si="142"/>
        <v>0</v>
      </c>
      <c r="AI431" s="11"/>
      <c r="AJ431" s="9">
        <f t="shared" si="140"/>
        <v>0</v>
      </c>
      <c r="AK431" s="11"/>
      <c r="AL431" s="9">
        <f t="shared" si="141"/>
        <v>0</v>
      </c>
      <c r="AM431" s="10"/>
      <c r="AN431" s="12">
        <f t="shared" si="154"/>
        <v>0</v>
      </c>
      <c r="AO431" s="13">
        <f t="shared" si="136"/>
        <v>694.07903999999996</v>
      </c>
    </row>
    <row r="432" spans="1:41" hidden="1" x14ac:dyDescent="0.25">
      <c r="A432" s="20" t="s">
        <v>357</v>
      </c>
      <c r="B432" s="15" t="s">
        <v>388</v>
      </c>
      <c r="C432" s="44" t="s">
        <v>15</v>
      </c>
      <c r="D432" s="56">
        <v>40.26</v>
      </c>
      <c r="E432" s="70">
        <v>0</v>
      </c>
      <c r="F432" s="9">
        <f t="shared" si="137"/>
        <v>0</v>
      </c>
      <c r="G432" s="69">
        <v>1</v>
      </c>
      <c r="H432" s="9">
        <f t="shared" si="138"/>
        <v>46.701599999999992</v>
      </c>
      <c r="I432" s="10"/>
      <c r="J432" s="9">
        <f t="shared" si="143"/>
        <v>0</v>
      </c>
      <c r="K432" s="11"/>
      <c r="L432" s="9">
        <f t="shared" si="139"/>
        <v>0</v>
      </c>
      <c r="M432" s="10"/>
      <c r="N432" s="9">
        <f t="shared" si="144"/>
        <v>0</v>
      </c>
      <c r="O432" s="86">
        <v>1</v>
      </c>
      <c r="P432" s="9">
        <f t="shared" si="145"/>
        <v>46.701599999999992</v>
      </c>
      <c r="Q432" s="10"/>
      <c r="R432" s="9">
        <f t="shared" si="146"/>
        <v>0</v>
      </c>
      <c r="S432" s="10"/>
      <c r="T432" s="9">
        <f t="shared" si="147"/>
        <v>0</v>
      </c>
      <c r="U432" s="11"/>
      <c r="V432" s="9">
        <f t="shared" si="148"/>
        <v>0</v>
      </c>
      <c r="W432" s="11"/>
      <c r="X432" s="9">
        <f t="shared" si="149"/>
        <v>0</v>
      </c>
      <c r="Y432" s="10"/>
      <c r="Z432" s="9">
        <f t="shared" si="150"/>
        <v>0</v>
      </c>
      <c r="AA432" s="11"/>
      <c r="AB432" s="9">
        <f t="shared" si="151"/>
        <v>0</v>
      </c>
      <c r="AC432" s="11"/>
      <c r="AD432" s="9">
        <f t="shared" si="152"/>
        <v>0</v>
      </c>
      <c r="AE432" s="11"/>
      <c r="AF432" s="9">
        <f t="shared" si="153"/>
        <v>0</v>
      </c>
      <c r="AG432" s="11"/>
      <c r="AH432" s="9">
        <f t="shared" si="142"/>
        <v>0</v>
      </c>
      <c r="AI432" s="11"/>
      <c r="AJ432" s="9">
        <f t="shared" si="140"/>
        <v>0</v>
      </c>
      <c r="AK432" s="11"/>
      <c r="AL432" s="9">
        <f t="shared" si="141"/>
        <v>0</v>
      </c>
      <c r="AM432" s="10"/>
      <c r="AN432" s="12">
        <f t="shared" si="154"/>
        <v>0</v>
      </c>
      <c r="AO432" s="13">
        <f t="shared" si="136"/>
        <v>93.403199999999984</v>
      </c>
    </row>
    <row r="433" spans="1:41" hidden="1" x14ac:dyDescent="0.25">
      <c r="A433" s="22" t="s">
        <v>357</v>
      </c>
      <c r="B433" s="24" t="s">
        <v>389</v>
      </c>
      <c r="C433" s="50" t="s">
        <v>15</v>
      </c>
      <c r="D433" s="56">
        <v>15</v>
      </c>
      <c r="E433" s="70">
        <v>0</v>
      </c>
      <c r="F433" s="9">
        <f t="shared" si="137"/>
        <v>0</v>
      </c>
      <c r="G433" s="69">
        <v>1</v>
      </c>
      <c r="H433" s="9">
        <f t="shared" si="138"/>
        <v>17.399999999999999</v>
      </c>
      <c r="I433" s="10"/>
      <c r="J433" s="9">
        <f t="shared" si="143"/>
        <v>0</v>
      </c>
      <c r="K433" s="11"/>
      <c r="L433" s="9">
        <f t="shared" si="139"/>
        <v>0</v>
      </c>
      <c r="M433" s="10"/>
      <c r="N433" s="9">
        <f t="shared" si="144"/>
        <v>0</v>
      </c>
      <c r="O433" s="10"/>
      <c r="P433" s="9">
        <f t="shared" si="145"/>
        <v>0</v>
      </c>
      <c r="Q433" s="10"/>
      <c r="R433" s="9">
        <f t="shared" si="146"/>
        <v>0</v>
      </c>
      <c r="S433" s="10"/>
      <c r="T433" s="9">
        <f t="shared" si="147"/>
        <v>0</v>
      </c>
      <c r="U433" s="11"/>
      <c r="V433" s="9">
        <f t="shared" si="148"/>
        <v>0</v>
      </c>
      <c r="W433" s="11"/>
      <c r="X433" s="9">
        <f t="shared" si="149"/>
        <v>0</v>
      </c>
      <c r="Y433" s="10"/>
      <c r="Z433" s="9">
        <f t="shared" si="150"/>
        <v>0</v>
      </c>
      <c r="AA433" s="11"/>
      <c r="AB433" s="9">
        <f t="shared" si="151"/>
        <v>0</v>
      </c>
      <c r="AC433" s="11"/>
      <c r="AD433" s="9">
        <f t="shared" si="152"/>
        <v>0</v>
      </c>
      <c r="AE433" s="11"/>
      <c r="AF433" s="9">
        <f t="shared" si="153"/>
        <v>0</v>
      </c>
      <c r="AG433" s="11"/>
      <c r="AH433" s="9">
        <f t="shared" si="142"/>
        <v>0</v>
      </c>
      <c r="AI433" s="11"/>
      <c r="AJ433" s="9">
        <f t="shared" si="140"/>
        <v>0</v>
      </c>
      <c r="AK433" s="11"/>
      <c r="AL433" s="9">
        <f t="shared" si="141"/>
        <v>0</v>
      </c>
      <c r="AM433" s="10"/>
      <c r="AN433" s="12">
        <f t="shared" si="154"/>
        <v>0</v>
      </c>
      <c r="AO433" s="13">
        <f t="shared" si="136"/>
        <v>17.399999999999999</v>
      </c>
    </row>
    <row r="434" spans="1:41" hidden="1" x14ac:dyDescent="0.25">
      <c r="A434" s="20" t="s">
        <v>357</v>
      </c>
      <c r="B434" s="15" t="s">
        <v>390</v>
      </c>
      <c r="C434" s="46" t="s">
        <v>15</v>
      </c>
      <c r="D434" s="59">
        <v>6.5</v>
      </c>
      <c r="E434" s="70">
        <v>0</v>
      </c>
      <c r="F434" s="9">
        <f t="shared" si="137"/>
        <v>0</v>
      </c>
      <c r="G434" s="69">
        <v>0</v>
      </c>
      <c r="H434" s="9">
        <f t="shared" si="138"/>
        <v>0</v>
      </c>
      <c r="I434" s="10"/>
      <c r="J434" s="9">
        <f t="shared" si="143"/>
        <v>0</v>
      </c>
      <c r="K434" s="11"/>
      <c r="L434" s="9">
        <f t="shared" si="139"/>
        <v>0</v>
      </c>
      <c r="M434" s="10"/>
      <c r="N434" s="9">
        <f t="shared" si="144"/>
        <v>0</v>
      </c>
      <c r="O434" s="10"/>
      <c r="P434" s="9">
        <f t="shared" si="145"/>
        <v>0</v>
      </c>
      <c r="Q434" s="10"/>
      <c r="R434" s="9">
        <f t="shared" si="146"/>
        <v>0</v>
      </c>
      <c r="S434" s="10"/>
      <c r="T434" s="9">
        <f t="shared" si="147"/>
        <v>0</v>
      </c>
      <c r="U434" s="11"/>
      <c r="V434" s="9">
        <f t="shared" si="148"/>
        <v>0</v>
      </c>
      <c r="W434" s="11"/>
      <c r="X434" s="9">
        <f t="shared" si="149"/>
        <v>0</v>
      </c>
      <c r="Y434" s="10"/>
      <c r="Z434" s="9">
        <f t="shared" si="150"/>
        <v>0</v>
      </c>
      <c r="AA434" s="11"/>
      <c r="AB434" s="9">
        <f t="shared" si="151"/>
        <v>0</v>
      </c>
      <c r="AC434" s="11"/>
      <c r="AD434" s="9">
        <f t="shared" si="152"/>
        <v>0</v>
      </c>
      <c r="AE434" s="11"/>
      <c r="AF434" s="9">
        <f t="shared" si="153"/>
        <v>0</v>
      </c>
      <c r="AG434" s="11"/>
      <c r="AH434" s="9">
        <f t="shared" si="142"/>
        <v>0</v>
      </c>
      <c r="AI434" s="11"/>
      <c r="AJ434" s="9">
        <f t="shared" si="140"/>
        <v>0</v>
      </c>
      <c r="AK434" s="11"/>
      <c r="AL434" s="9">
        <f t="shared" si="141"/>
        <v>0</v>
      </c>
      <c r="AM434" s="10"/>
      <c r="AN434" s="12">
        <f t="shared" si="154"/>
        <v>0</v>
      </c>
      <c r="AO434" s="13">
        <f t="shared" si="136"/>
        <v>0</v>
      </c>
    </row>
    <row r="435" spans="1:41" hidden="1" x14ac:dyDescent="0.25">
      <c r="A435" s="81" t="s">
        <v>347</v>
      </c>
      <c r="B435" s="15" t="s">
        <v>577</v>
      </c>
      <c r="C435" s="99" t="s">
        <v>15</v>
      </c>
      <c r="D435" s="96">
        <v>50</v>
      </c>
      <c r="E435" s="70">
        <v>0</v>
      </c>
      <c r="F435" s="9">
        <f t="shared" ref="F435:F436" si="155">D435*E435</f>
        <v>0</v>
      </c>
      <c r="G435" s="69">
        <v>0</v>
      </c>
      <c r="H435" s="9">
        <f t="shared" ref="H435:H436" si="156">(G435*D435)*1.16</f>
        <v>0</v>
      </c>
      <c r="I435" s="10"/>
      <c r="J435" s="9">
        <f t="shared" ref="J435:J436" si="157">(I435*D435)*1.16</f>
        <v>0</v>
      </c>
      <c r="K435" s="11"/>
      <c r="L435" s="9">
        <f t="shared" ref="L435:L436" si="158">(K435*D435)*1.16</f>
        <v>0</v>
      </c>
      <c r="M435" s="10"/>
      <c r="N435" s="9">
        <f t="shared" ref="N435" si="159">(M435*D435)*1.16</f>
        <v>0</v>
      </c>
      <c r="O435" s="10"/>
      <c r="P435" s="9">
        <f t="shared" ref="P435:P436" si="160">(O435*D435)*1.16</f>
        <v>0</v>
      </c>
      <c r="Q435" s="10"/>
      <c r="R435" s="9">
        <f t="shared" ref="R435:R436" si="161">(Q435*D435)*1.16</f>
        <v>0</v>
      </c>
      <c r="S435" s="10"/>
      <c r="T435" s="9">
        <f t="shared" ref="T435:T436" si="162">(S435*D435)*1.16</f>
        <v>0</v>
      </c>
      <c r="U435" s="11"/>
      <c r="V435" s="9">
        <f t="shared" ref="V435:V436" si="163">(U435*D435)*1.16</f>
        <v>0</v>
      </c>
      <c r="W435" s="11"/>
      <c r="X435" s="9">
        <f t="shared" ref="X435:X436" si="164">(W435*D435)*1.16</f>
        <v>0</v>
      </c>
      <c r="Y435" s="10"/>
      <c r="Z435" s="9">
        <f t="shared" ref="Z435:Z436" si="165">(Y435*D435)*1.16</f>
        <v>0</v>
      </c>
      <c r="AA435" s="11"/>
      <c r="AB435" s="9">
        <f t="shared" ref="AB435:AB436" si="166">(AA435*D435)*1.16</f>
        <v>0</v>
      </c>
      <c r="AC435" s="11"/>
      <c r="AD435" s="9">
        <f t="shared" ref="AD435:AD436" si="167">(AC435*D435)*1.16</f>
        <v>0</v>
      </c>
      <c r="AE435" s="11"/>
      <c r="AF435" s="9">
        <f t="shared" ref="AF435:AF436" si="168">(AE435*D435)*1.16</f>
        <v>0</v>
      </c>
      <c r="AG435" s="11"/>
      <c r="AH435" s="9">
        <f t="shared" ref="AH435:AH436" si="169">(AG435*D435)*1.16</f>
        <v>0</v>
      </c>
      <c r="AI435" s="11"/>
      <c r="AJ435" s="9">
        <f t="shared" ref="AJ435:AJ436" si="170">(AI435*D435)*1.16</f>
        <v>0</v>
      </c>
      <c r="AK435" s="11"/>
      <c r="AL435" s="9">
        <f t="shared" ref="AL435:AL436" si="171">(AK435*D435)*1.16</f>
        <v>0</v>
      </c>
      <c r="AM435" s="10"/>
      <c r="AN435" s="12">
        <f t="shared" ref="AN435:AN436" si="172">(AM435*D435)*1.16</f>
        <v>0</v>
      </c>
      <c r="AO435" s="13">
        <f t="shared" ref="AO435:AO436" si="173">F435+H435+J435+L435+N435+P435+R435+T435+V435+X435+Z435+AB435+AD435+AF435+AH435+AL435+AN435+AJ435</f>
        <v>0</v>
      </c>
    </row>
    <row r="436" spans="1:41" hidden="1" x14ac:dyDescent="0.25">
      <c r="A436" s="14" t="s">
        <v>11</v>
      </c>
      <c r="B436" s="1" t="s">
        <v>578</v>
      </c>
      <c r="C436" s="99" t="s">
        <v>15</v>
      </c>
      <c r="D436" s="1">
        <v>1770.66</v>
      </c>
      <c r="F436" s="1">
        <f t="shared" si="155"/>
        <v>0</v>
      </c>
      <c r="H436" s="2">
        <f t="shared" si="156"/>
        <v>0</v>
      </c>
      <c r="J436" s="2">
        <f t="shared" si="157"/>
        <v>0</v>
      </c>
      <c r="L436" s="2">
        <f t="shared" si="158"/>
        <v>0</v>
      </c>
      <c r="M436" s="1">
        <v>1</v>
      </c>
      <c r="N436" s="2">
        <f>(M436*D436)*1.16</f>
        <v>2053.9656</v>
      </c>
      <c r="P436" s="2">
        <f t="shared" si="160"/>
        <v>0</v>
      </c>
      <c r="R436" s="2">
        <f t="shared" si="161"/>
        <v>0</v>
      </c>
      <c r="T436" s="2">
        <f t="shared" si="162"/>
        <v>0</v>
      </c>
      <c r="V436" s="2">
        <f t="shared" si="163"/>
        <v>0</v>
      </c>
      <c r="X436" s="2">
        <f t="shared" si="164"/>
        <v>0</v>
      </c>
      <c r="Z436" s="2">
        <f t="shared" si="165"/>
        <v>0</v>
      </c>
      <c r="AB436" s="2">
        <f t="shared" si="166"/>
        <v>0</v>
      </c>
      <c r="AD436" s="2">
        <f t="shared" si="167"/>
        <v>0</v>
      </c>
      <c r="AF436" s="2">
        <f t="shared" si="168"/>
        <v>0</v>
      </c>
      <c r="AH436" s="2">
        <f t="shared" si="169"/>
        <v>0</v>
      </c>
      <c r="AJ436" s="2">
        <f t="shared" si="170"/>
        <v>0</v>
      </c>
      <c r="AL436" s="2">
        <f t="shared" si="171"/>
        <v>0</v>
      </c>
      <c r="AN436" s="2">
        <f t="shared" si="172"/>
        <v>0</v>
      </c>
      <c r="AO436" s="2">
        <f t="shared" si="173"/>
        <v>2053.9656</v>
      </c>
    </row>
    <row r="437" spans="1:41" hidden="1" x14ac:dyDescent="0.25">
      <c r="A437" s="14" t="s">
        <v>11</v>
      </c>
      <c r="B437" s="1" t="s">
        <v>579</v>
      </c>
      <c r="C437" s="99" t="s">
        <v>15</v>
      </c>
      <c r="D437" s="1">
        <v>342.01</v>
      </c>
      <c r="L437" s="2">
        <f t="shared" ref="L437" si="174">(K437*D437)*1.16</f>
        <v>0</v>
      </c>
      <c r="M437" s="1">
        <v>1</v>
      </c>
      <c r="N437" s="2">
        <f t="shared" ref="N437" si="175">(M437*D437)*1.16</f>
        <v>396.73159999999996</v>
      </c>
      <c r="P437" s="2">
        <f t="shared" ref="P437" si="176">(O437*D437)*1.16</f>
        <v>0</v>
      </c>
      <c r="R437" s="2">
        <f t="shared" ref="R437" si="177">(Q437*D437)*1.16</f>
        <v>0</v>
      </c>
      <c r="T437" s="2">
        <f t="shared" ref="T437" si="178">(S437*D437)*1.16</f>
        <v>0</v>
      </c>
      <c r="V437" s="2">
        <f t="shared" ref="V437" si="179">(U437*D437)*1.16</f>
        <v>0</v>
      </c>
      <c r="X437" s="2">
        <f t="shared" ref="X437" si="180">(W437*D437)*1.16</f>
        <v>0</v>
      </c>
      <c r="Z437" s="2">
        <f t="shared" ref="Z437" si="181">(Y437*D437)*1.16</f>
        <v>0</v>
      </c>
      <c r="AB437" s="2">
        <f t="shared" ref="AB437" si="182">(AA437*D437)*1.16</f>
        <v>0</v>
      </c>
      <c r="AD437" s="2">
        <f t="shared" ref="AD437" si="183">(AC437*D437)*1.16</f>
        <v>0</v>
      </c>
      <c r="AF437" s="2">
        <f t="shared" ref="AF437" si="184">(AE437*D437)*1.16</f>
        <v>0</v>
      </c>
      <c r="AH437" s="2">
        <f t="shared" ref="AH437" si="185">(AG437*D437)*1.16</f>
        <v>0</v>
      </c>
      <c r="AJ437" s="2">
        <f t="shared" ref="AJ437" si="186">(AI437*D437)*1.16</f>
        <v>0</v>
      </c>
      <c r="AL437" s="2">
        <f t="shared" ref="AL437" si="187">(AK437*D437)*1.16</f>
        <v>0</v>
      </c>
      <c r="AN437" s="2">
        <f t="shared" ref="AN437" si="188">(AM437*D437)*1.16</f>
        <v>0</v>
      </c>
      <c r="AO437" s="2">
        <f t="shared" ref="AO437" si="189">F437+H437+J437+L437+N437+P437+R437+T437+V437+X437+Z437+AB437+AD437+AF437+AH437+AL437+AN437+AJ437</f>
        <v>396.73159999999996</v>
      </c>
    </row>
  </sheetData>
  <autoFilter ref="A4:AP437" xr:uid="{E5A8A5E0-7A97-4E07-B5F3-9E0971BDA784}">
    <filterColumn colId="34">
      <customFilters>
        <customFilter operator="notEqual" val=" "/>
      </customFilters>
    </filterColumn>
  </autoFilter>
  <mergeCells count="5">
    <mergeCell ref="A2:A4"/>
    <mergeCell ref="B2:B4"/>
    <mergeCell ref="C2:C4"/>
    <mergeCell ref="D2:D4"/>
    <mergeCell ref="AO3:AO4"/>
  </mergeCells>
  <conditionalFormatting sqref="A5:D25 A392:D405 A305:D327 A187:D187 A186 A188 C186 C188 A361:D361 A211 A213 D211:D213 A363:D379 A387:D390 A185:D185 A176:C176 A26:C26 A65:C65 A181:C184 A220:D296 A27:D36 A38:D64 A190:C192 A189:D189 A193:D210 A328:A360 C328:D360 A409:D412 A407:C408 A415:D434 A413:C414 A66:D175">
    <cfRule type="expression" dxfId="105" priority="46">
      <formula>ROW()=CELL("fila")</formula>
    </cfRule>
  </conditionalFormatting>
  <conditionalFormatting sqref="A214:C219">
    <cfRule type="expression" dxfId="104" priority="45">
      <formula>ROW()=CELL("fila")</formula>
    </cfRule>
  </conditionalFormatting>
  <conditionalFormatting sqref="D214:D219">
    <cfRule type="expression" dxfId="103" priority="44">
      <formula>ROW()=CELL("fila")</formula>
    </cfRule>
  </conditionalFormatting>
  <conditionalFormatting sqref="A37:C37">
    <cfRule type="expression" dxfId="102" priority="43">
      <formula>ROW()=CELL("fila")</formula>
    </cfRule>
  </conditionalFormatting>
  <conditionalFormatting sqref="D37">
    <cfRule type="expression" dxfId="101" priority="42">
      <formula>ROW()=CELL("fila")</formula>
    </cfRule>
  </conditionalFormatting>
  <conditionalFormatting sqref="A391:C391">
    <cfRule type="expression" dxfId="100" priority="41">
      <formula>ROW()=CELL("fila")</formula>
    </cfRule>
  </conditionalFormatting>
  <conditionalFormatting sqref="D391">
    <cfRule type="expression" dxfId="99" priority="40">
      <formula>ROW()=CELL("fila")</formula>
    </cfRule>
  </conditionalFormatting>
  <conditionalFormatting sqref="A406:C406">
    <cfRule type="expression" dxfId="98" priority="39">
      <formula>ROW()=CELL("fila")</formula>
    </cfRule>
  </conditionalFormatting>
  <conditionalFormatting sqref="D406">
    <cfRule type="expression" dxfId="97" priority="38">
      <formula>ROW()=CELL("fila")</formula>
    </cfRule>
  </conditionalFormatting>
  <conditionalFormatting sqref="A297:C304">
    <cfRule type="expression" dxfId="96" priority="37">
      <formula>ROW()=CELL("fila")</formula>
    </cfRule>
  </conditionalFormatting>
  <conditionalFormatting sqref="D297:D304">
    <cfRule type="expression" dxfId="95" priority="36">
      <formula>ROW()=CELL("fila")</formula>
    </cfRule>
  </conditionalFormatting>
  <conditionalFormatting sqref="D186">
    <cfRule type="expression" dxfId="94" priority="35">
      <formula>ROW()=CELL("fila")</formula>
    </cfRule>
  </conditionalFormatting>
  <conditionalFormatting sqref="B186">
    <cfRule type="expression" dxfId="93" priority="34">
      <formula>ROW()=CELL("fila")</formula>
    </cfRule>
  </conditionalFormatting>
  <conditionalFormatting sqref="B188">
    <cfRule type="expression" dxfId="92" priority="33">
      <formula>ROW()=CELL("fila")</formula>
    </cfRule>
  </conditionalFormatting>
  <conditionalFormatting sqref="B328:B360">
    <cfRule type="expression" dxfId="91" priority="32">
      <formula>ROW()=CELL("fila")</formula>
    </cfRule>
  </conditionalFormatting>
  <conditionalFormatting sqref="B211">
    <cfRule type="expression" dxfId="90" priority="31">
      <formula>ROW()=CELL("fila")</formula>
    </cfRule>
  </conditionalFormatting>
  <conditionalFormatting sqref="B213">
    <cfRule type="expression" dxfId="89" priority="30">
      <formula>ROW()=CELL("fila")</formula>
    </cfRule>
  </conditionalFormatting>
  <conditionalFormatting sqref="C211:C213">
    <cfRule type="expression" dxfId="88" priority="29">
      <formula>ROW()=CELL("fila")</formula>
    </cfRule>
  </conditionalFormatting>
  <conditionalFormatting sqref="A212">
    <cfRule type="expression" dxfId="87" priority="28">
      <formula>ROW()=CELL("fila")</formula>
    </cfRule>
  </conditionalFormatting>
  <conditionalFormatting sqref="B212">
    <cfRule type="expression" dxfId="86" priority="27">
      <formula>ROW()=CELL("fila")</formula>
    </cfRule>
  </conditionalFormatting>
  <conditionalFormatting sqref="A362:B362">
    <cfRule type="expression" dxfId="85" priority="26">
      <formula>ROW()=CELL("fila")</formula>
    </cfRule>
  </conditionalFormatting>
  <conditionalFormatting sqref="C362:D362">
    <cfRule type="expression" dxfId="84" priority="25">
      <formula>ROW()=CELL("fila")</formula>
    </cfRule>
  </conditionalFormatting>
  <conditionalFormatting sqref="B380:D380 C381:D381 C382 B381:B386">
    <cfRule type="expression" dxfId="83" priority="24">
      <formula>ROW()=CELL("fila")</formula>
    </cfRule>
  </conditionalFormatting>
  <conditionalFormatting sqref="A380">
    <cfRule type="expression" dxfId="82" priority="23">
      <formula>ROW()=CELL("fila")</formula>
    </cfRule>
  </conditionalFormatting>
  <conditionalFormatting sqref="A381">
    <cfRule type="expression" dxfId="81" priority="22">
      <formula>ROW()=CELL("fila")</formula>
    </cfRule>
  </conditionalFormatting>
  <conditionalFormatting sqref="A382">
    <cfRule type="expression" dxfId="80" priority="21">
      <formula>ROW()=CELL("fila")</formula>
    </cfRule>
  </conditionalFormatting>
  <conditionalFormatting sqref="D382">
    <cfRule type="expression" dxfId="79" priority="20">
      <formula>ROW()=CELL("fila")</formula>
    </cfRule>
  </conditionalFormatting>
  <conditionalFormatting sqref="C383:C386">
    <cfRule type="expression" dxfId="78" priority="19">
      <formula>ROW()=CELL("fila")</formula>
    </cfRule>
  </conditionalFormatting>
  <conditionalFormatting sqref="A383:A386">
    <cfRule type="expression" dxfId="77" priority="18">
      <formula>ROW()=CELL("fila")</formula>
    </cfRule>
  </conditionalFormatting>
  <conditionalFormatting sqref="D383:D386">
    <cfRule type="expression" dxfId="76" priority="17">
      <formula>ROW()=CELL("fila")</formula>
    </cfRule>
  </conditionalFormatting>
  <conditionalFormatting sqref="A177:C179">
    <cfRule type="expression" dxfId="75" priority="16">
      <formula>ROW()=CELL("fila")</formula>
    </cfRule>
  </conditionalFormatting>
  <conditionalFormatting sqref="A180:C180">
    <cfRule type="expression" dxfId="74" priority="15">
      <formula>ROW()=CELL("fila")</formula>
    </cfRule>
  </conditionalFormatting>
  <conditionalFormatting sqref="D176:D180">
    <cfRule type="expression" dxfId="73" priority="14">
      <formula>ROW()=CELL("fila")</formula>
    </cfRule>
  </conditionalFormatting>
  <conditionalFormatting sqref="D26">
    <cfRule type="expression" dxfId="72" priority="13">
      <formula>ROW()=CELL("fila")</formula>
    </cfRule>
  </conditionalFormatting>
  <conditionalFormatting sqref="D65">
    <cfRule type="expression" dxfId="71" priority="12">
      <formula>ROW()=CELL("fila")</formula>
    </cfRule>
  </conditionalFormatting>
  <conditionalFormatting sqref="D181:D184">
    <cfRule type="expression" dxfId="70" priority="11">
      <formula>ROW()=CELL("fila")</formula>
    </cfRule>
  </conditionalFormatting>
  <conditionalFormatting sqref="D190:D192 D188">
    <cfRule type="expression" dxfId="69" priority="9">
      <formula>ROW()=CELL("fila")</formula>
    </cfRule>
  </conditionalFormatting>
  <conditionalFormatting sqref="D413">
    <cfRule type="expression" dxfId="68" priority="6">
      <formula>ROW()=CELL("fila")</formula>
    </cfRule>
  </conditionalFormatting>
  <conditionalFormatting sqref="D414">
    <cfRule type="expression" dxfId="67" priority="5">
      <formula>ROW()=CELL("fila")</formula>
    </cfRule>
  </conditionalFormatting>
  <conditionalFormatting sqref="D407:D408">
    <cfRule type="expression" dxfId="66" priority="4">
      <formula>ROW()=CELL("fila")</formula>
    </cfRule>
  </conditionalFormatting>
  <conditionalFormatting sqref="D435">
    <cfRule type="expression" dxfId="65" priority="2">
      <formula>ROW()=CELL("fila")</formula>
    </cfRule>
  </conditionalFormatting>
  <conditionalFormatting sqref="A435:C435 C436:C437">
    <cfRule type="expression" dxfId="64" priority="3">
      <formula>ROW()=CELL("fila")</formula>
    </cfRule>
  </conditionalFormatting>
  <conditionalFormatting sqref="A436:A437">
    <cfRule type="expression" dxfId="63" priority="1">
      <formula>ROW()=CELL("fila")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6048-3F5D-406E-B0E7-E7B3C3F3179F}">
  <dimension ref="A1:AQ439"/>
  <sheetViews>
    <sheetView tabSelected="1" topLeftCell="B1" zoomScale="110" zoomScaleNormal="110" workbookViewId="0">
      <pane xSplit="4" ySplit="4" topLeftCell="F5" activePane="bottomRight" state="frozen"/>
      <selection activeCell="G20" activeCellId="7" sqref="G8 G10 G13 G14 G16 G17 G18 G20"/>
      <selection pane="topRight" activeCell="G20" activeCellId="7" sqref="G8 G10 G13 G14 G16 G17 G18 G20"/>
      <selection pane="bottomLeft" activeCell="G20" activeCellId="7" sqref="G8 G10 G13 G14 G16 G17 G18 G20"/>
      <selection pane="bottomRight" activeCell="B5" sqref="A5:XFD5"/>
    </sheetView>
  </sheetViews>
  <sheetFormatPr baseColWidth="10" defaultColWidth="11.42578125" defaultRowHeight="15" x14ac:dyDescent="0.25"/>
  <cols>
    <col min="1" max="2" width="10.85546875" style="1" customWidth="1"/>
    <col min="3" max="3" width="54.140625" style="1" customWidth="1"/>
    <col min="4" max="4" width="13.85546875" style="1" bestFit="1" customWidth="1"/>
    <col min="5" max="5" width="11.28515625" style="1" customWidth="1"/>
    <col min="6" max="6" width="7.28515625" style="1" customWidth="1"/>
    <col min="7" max="7" width="9" style="1" customWidth="1"/>
    <col min="8" max="8" width="7.28515625" style="1" customWidth="1"/>
    <col min="9" max="9" width="9" style="2" customWidth="1"/>
    <col min="10" max="10" width="7.28515625" style="1" customWidth="1"/>
    <col min="11" max="11" width="9" style="2" customWidth="1"/>
    <col min="12" max="12" width="9.140625" style="1" customWidth="1"/>
    <col min="13" max="13" width="9" style="2" customWidth="1"/>
    <col min="14" max="14" width="7.28515625" style="1" customWidth="1"/>
    <col min="15" max="15" width="9" style="2" customWidth="1"/>
    <col min="16" max="16" width="10.140625" style="1" customWidth="1"/>
    <col min="17" max="17" width="9" style="2" customWidth="1"/>
    <col min="18" max="18" width="7.28515625" style="1" customWidth="1"/>
    <col min="19" max="19" width="9" style="2" customWidth="1"/>
    <col min="20" max="20" width="7.28515625" style="1" customWidth="1"/>
    <col min="21" max="21" width="9" style="2" customWidth="1"/>
    <col min="22" max="22" width="7.28515625" style="1" customWidth="1"/>
    <col min="23" max="23" width="9" style="2" customWidth="1"/>
    <col min="24" max="24" width="7.28515625" style="1" customWidth="1"/>
    <col min="25" max="25" width="9" style="2" customWidth="1"/>
    <col min="26" max="26" width="7.28515625" style="1" customWidth="1"/>
    <col min="27" max="27" width="9" style="2" customWidth="1"/>
    <col min="28" max="28" width="7.28515625" style="1" customWidth="1"/>
    <col min="29" max="29" width="9" style="2" customWidth="1"/>
    <col min="30" max="30" width="7.28515625" style="25" customWidth="1"/>
    <col min="31" max="31" width="9" style="2" customWidth="1"/>
    <col min="32" max="32" width="8.5703125" style="25" customWidth="1"/>
    <col min="33" max="33" width="9" style="2" customWidth="1"/>
    <col min="34" max="34" width="7.28515625" style="25" customWidth="1"/>
    <col min="35" max="35" width="9" style="2" customWidth="1"/>
    <col min="36" max="36" width="7.85546875" style="2" customWidth="1"/>
    <col min="37" max="37" width="10" style="2" customWidth="1"/>
    <col min="38" max="38" width="7.28515625" style="1" customWidth="1"/>
    <col min="39" max="39" width="9" style="2" customWidth="1"/>
    <col min="40" max="40" width="7.28515625" style="1" customWidth="1"/>
    <col min="41" max="41" width="9" style="2" customWidth="1"/>
    <col min="42" max="42" width="12" style="2" customWidth="1"/>
  </cols>
  <sheetData>
    <row r="1" spans="1:43" ht="51.75" customHeight="1" x14ac:dyDescent="0.25">
      <c r="E1" s="68"/>
      <c r="P1" s="25"/>
    </row>
    <row r="2" spans="1:43" ht="16.5" customHeight="1" thickBot="1" x14ac:dyDescent="0.3">
      <c r="A2" s="114" t="s">
        <v>0</v>
      </c>
      <c r="B2" s="114" t="s">
        <v>0</v>
      </c>
      <c r="C2" s="116" t="s">
        <v>1</v>
      </c>
      <c r="D2" s="116" t="s">
        <v>2</v>
      </c>
      <c r="E2" s="118" t="s">
        <v>3</v>
      </c>
      <c r="G2" s="2">
        <f>SUBTOTAL(9,G5:G439)</f>
        <v>34278.638320346327</v>
      </c>
      <c r="I2" s="2">
        <f>SUBTOTAL(9,I5:I437)</f>
        <v>5877.3129329004323</v>
      </c>
      <c r="J2" s="3"/>
      <c r="K2" s="2">
        <f>SUBTOTAL(9,K5:K437)</f>
        <v>0</v>
      </c>
      <c r="L2" s="3"/>
      <c r="M2" s="2">
        <f>SUBTOTAL(9,M5:M437)</f>
        <v>0</v>
      </c>
      <c r="N2" s="3"/>
      <c r="O2" s="2">
        <f>SUBTOTAL(9,O5:O437)+Q237+Q238+Q239+Q240+Q241+Q266+Q289+Q291+Q292+Q293+Q294+Q314+Q322+Q342+Q343+Q361</f>
        <v>85751.863199999993</v>
      </c>
      <c r="P2" s="3"/>
      <c r="Q2" s="2">
        <f>SUBTOTAL(9,Q5:Q155)</f>
        <v>1676.4087999999997</v>
      </c>
      <c r="R2" s="3"/>
      <c r="S2" s="2">
        <f>+Q363+Q365</f>
        <v>638</v>
      </c>
      <c r="T2" s="3"/>
      <c r="U2" s="2">
        <f>SUBTOTAL(9,U5:U437)</f>
        <v>0</v>
      </c>
      <c r="V2" s="3"/>
      <c r="W2" s="2">
        <f>SUBTOTAL(9,W5:W437)+Y282+Y309+Y361+Y363+Y364+Y365+Y229+Y337+Y338</f>
        <v>26119.511199999994</v>
      </c>
      <c r="X2" s="3"/>
      <c r="Y2" s="2">
        <f>SUBTOTAL(9,Y5:Y121)+Y435</f>
        <v>1837.7764</v>
      </c>
      <c r="Z2" s="3"/>
      <c r="AA2" s="2">
        <f>SUBTOTAL(9,AA5:AA434)</f>
        <v>0</v>
      </c>
      <c r="AB2" s="3"/>
      <c r="AC2" s="2">
        <f>SUBTOTAL(9,AC5:AC437)</f>
        <v>0</v>
      </c>
      <c r="AD2" s="2"/>
      <c r="AE2" s="2">
        <f>SUBTOTAL(9,AE5:AE437)+AG297+AG299+AG300</f>
        <v>6710.9712</v>
      </c>
      <c r="AF2" s="2"/>
      <c r="AG2" s="2">
        <f>SUBTOTAL(9,AG5:AG121)</f>
        <v>109.7012</v>
      </c>
      <c r="AH2" s="2"/>
      <c r="AI2" s="2">
        <f>SUBTOTAL(9,AI5:AI437)</f>
        <v>0</v>
      </c>
      <c r="AK2" s="2">
        <f>SUBTOTAL(9,AK5:AK437)</f>
        <v>19608.059999999998</v>
      </c>
      <c r="AL2" s="3"/>
      <c r="AM2" s="2">
        <f>SUBTOTAL(9,AM5:AM437)</f>
        <v>0</v>
      </c>
      <c r="AN2" s="3"/>
      <c r="AO2" s="2">
        <f>SUBTOTAL(9,AO5:AO437)</f>
        <v>1579.3864000000001</v>
      </c>
      <c r="AP2" s="2">
        <f>SUBTOTAL(9,AP5:AP437)</f>
        <v>182208.71965324675</v>
      </c>
      <c r="AQ2" s="41"/>
    </row>
    <row r="3" spans="1:43" ht="21.75" customHeight="1" thickBot="1" x14ac:dyDescent="0.3">
      <c r="A3" s="115"/>
      <c r="B3" s="115"/>
      <c r="C3" s="117"/>
      <c r="D3" s="117"/>
      <c r="E3" s="119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7"/>
      <c r="AP3" s="121" t="s">
        <v>4</v>
      </c>
    </row>
    <row r="4" spans="1:43" ht="52.5" customHeight="1" thickBot="1" x14ac:dyDescent="0.3">
      <c r="A4" s="115"/>
      <c r="B4" s="115"/>
      <c r="C4" s="117"/>
      <c r="D4" s="117"/>
      <c r="E4" s="120"/>
      <c r="F4" s="54" t="s">
        <v>531</v>
      </c>
      <c r="G4" s="4" t="s">
        <v>5</v>
      </c>
      <c r="H4" s="36" t="s">
        <v>446</v>
      </c>
      <c r="I4" s="4" t="s">
        <v>5</v>
      </c>
      <c r="J4" s="36" t="s">
        <v>545</v>
      </c>
      <c r="K4" s="4" t="s">
        <v>5</v>
      </c>
      <c r="L4" s="37" t="s">
        <v>507</v>
      </c>
      <c r="M4" s="4" t="s">
        <v>5</v>
      </c>
      <c r="N4" s="5" t="s">
        <v>401</v>
      </c>
      <c r="O4" s="4" t="s">
        <v>5</v>
      </c>
      <c r="P4" s="36" t="s">
        <v>562</v>
      </c>
      <c r="Q4" s="4" t="s">
        <v>5</v>
      </c>
      <c r="R4" s="36" t="s">
        <v>481</v>
      </c>
      <c r="S4" s="4" t="s">
        <v>5</v>
      </c>
      <c r="T4" s="5"/>
      <c r="U4" s="4" t="s">
        <v>5</v>
      </c>
      <c r="V4" s="5" t="s">
        <v>403</v>
      </c>
      <c r="W4" s="4" t="s">
        <v>5</v>
      </c>
      <c r="X4" s="37" t="s">
        <v>421</v>
      </c>
      <c r="Y4" s="4" t="s">
        <v>5</v>
      </c>
      <c r="Z4" s="5" t="s">
        <v>445</v>
      </c>
      <c r="AA4" s="4" t="s">
        <v>5</v>
      </c>
      <c r="AB4" s="36" t="s">
        <v>580</v>
      </c>
      <c r="AC4" s="4" t="s">
        <v>5</v>
      </c>
      <c r="AD4" s="36" t="s">
        <v>546</v>
      </c>
      <c r="AE4" s="4" t="s">
        <v>5</v>
      </c>
      <c r="AF4" s="36" t="s">
        <v>510</v>
      </c>
      <c r="AG4" s="4" t="s">
        <v>5</v>
      </c>
      <c r="AH4" s="5" t="s">
        <v>426</v>
      </c>
      <c r="AI4" s="4" t="s">
        <v>8</v>
      </c>
      <c r="AJ4" s="36" t="s">
        <v>7</v>
      </c>
      <c r="AK4" s="4" t="s">
        <v>8</v>
      </c>
      <c r="AL4" s="5" t="s">
        <v>9</v>
      </c>
      <c r="AM4" s="4" t="s">
        <v>5</v>
      </c>
      <c r="AN4" s="5" t="s">
        <v>10</v>
      </c>
      <c r="AO4" s="6" t="s">
        <v>5</v>
      </c>
      <c r="AP4" s="122"/>
    </row>
    <row r="5" spans="1:43" ht="14.25" customHeight="1" x14ac:dyDescent="0.25">
      <c r="A5" s="7" t="s">
        <v>11</v>
      </c>
      <c r="B5" s="7" t="s">
        <v>11</v>
      </c>
      <c r="C5" s="8" t="s">
        <v>12</v>
      </c>
      <c r="D5" s="62" t="s">
        <v>13</v>
      </c>
      <c r="E5" s="63">
        <v>37.97</v>
      </c>
      <c r="F5" s="70">
        <v>0</v>
      </c>
      <c r="G5" s="9">
        <f t="shared" ref="G5:G68" si="0">E5*F5</f>
        <v>0</v>
      </c>
      <c r="H5" s="69">
        <v>1</v>
      </c>
      <c r="I5" s="9">
        <f t="shared" ref="I5:I68" si="1">(H5*E5)*1.16</f>
        <v>44.045199999999994</v>
      </c>
      <c r="J5" s="10"/>
      <c r="K5" s="9">
        <f t="shared" ref="K5:K68" si="2">(J5*E5)*1.16</f>
        <v>0</v>
      </c>
      <c r="L5" s="11"/>
      <c r="M5" s="9">
        <f t="shared" ref="M5:M68" si="3">(L5*E5)*1.16</f>
        <v>0</v>
      </c>
      <c r="N5" s="10"/>
      <c r="O5" s="9">
        <f t="shared" ref="O5:O68" si="4">(N5*E5)*1.16</f>
        <v>0</v>
      </c>
      <c r="P5" s="10"/>
      <c r="Q5" s="9">
        <f t="shared" ref="Q5:Q6" si="5">(P5*E5)*1.16</f>
        <v>0</v>
      </c>
      <c r="R5" s="10"/>
      <c r="S5" s="9">
        <f t="shared" ref="S5:S6" si="6">(R5*E5)*1.16</f>
        <v>0</v>
      </c>
      <c r="T5" s="10"/>
      <c r="U5" s="9">
        <f t="shared" ref="U5:U6" si="7">(T5*E5)*1.16</f>
        <v>0</v>
      </c>
      <c r="V5" s="11"/>
      <c r="W5" s="9">
        <f t="shared" ref="W5:W6" si="8">(V5*E5)*1.16</f>
        <v>0</v>
      </c>
      <c r="X5" s="11"/>
      <c r="Y5" s="9">
        <f t="shared" ref="Y5:Y6" si="9">(X5*E5)*1.16</f>
        <v>0</v>
      </c>
      <c r="Z5" s="10"/>
      <c r="AA5" s="9">
        <f t="shared" ref="AA5:AA6" si="10">(Z5*E5)*1.16</f>
        <v>0</v>
      </c>
      <c r="AB5" s="11"/>
      <c r="AC5" s="9">
        <f t="shared" ref="AC5:AC6" si="11">(AB5*E5)*1.16</f>
        <v>0</v>
      </c>
      <c r="AD5" s="11"/>
      <c r="AE5" s="9">
        <f t="shared" ref="AE5:AE6" si="12">(AD5*E5)*1.16</f>
        <v>0</v>
      </c>
      <c r="AF5" s="11"/>
      <c r="AG5" s="9">
        <f t="shared" ref="AG5:AG6" si="13">(AF5*E5)*1.16</f>
        <v>0</v>
      </c>
      <c r="AH5" s="11"/>
      <c r="AI5" s="9">
        <f>(AH5*E5)*1.16</f>
        <v>0</v>
      </c>
      <c r="AJ5" s="11"/>
      <c r="AK5" s="9">
        <f t="shared" ref="AK5:AK6" si="14">(AJ5*E5)*1.16</f>
        <v>0</v>
      </c>
      <c r="AL5" s="11"/>
      <c r="AM5" s="9">
        <f t="shared" ref="AM5:AM6" si="15">(AL5*E5)*1.16</f>
        <v>0</v>
      </c>
      <c r="AN5" s="10"/>
      <c r="AO5" s="12">
        <f t="shared" ref="AO5:AO6" si="16">(AN5*E5)*1.16</f>
        <v>0</v>
      </c>
      <c r="AP5" s="13">
        <f>G5+I5+K5+M5+O5+Q5+S5+U5+W5+Y5+AA5+AC5+AE5+AG5+AI5+AM5+AO5+AK5</f>
        <v>44.045199999999994</v>
      </c>
    </row>
    <row r="6" spans="1:43" ht="15.75" customHeight="1" x14ac:dyDescent="0.25">
      <c r="A6" s="14" t="s">
        <v>11</v>
      </c>
      <c r="B6" s="14" t="s">
        <v>11</v>
      </c>
      <c r="C6" s="15" t="s">
        <v>14</v>
      </c>
      <c r="D6" s="42" t="s">
        <v>48</v>
      </c>
      <c r="E6" s="55">
        <v>15.26</v>
      </c>
      <c r="F6" s="70">
        <v>0</v>
      </c>
      <c r="G6" s="9">
        <f t="shared" si="0"/>
        <v>0</v>
      </c>
      <c r="H6" s="69">
        <v>0</v>
      </c>
      <c r="I6" s="9">
        <f t="shared" si="1"/>
        <v>0</v>
      </c>
      <c r="J6" s="10"/>
      <c r="K6" s="9">
        <f t="shared" si="2"/>
        <v>0</v>
      </c>
      <c r="L6" s="11"/>
      <c r="M6" s="9">
        <f t="shared" si="3"/>
        <v>0</v>
      </c>
      <c r="N6" s="11"/>
      <c r="O6" s="9">
        <f t="shared" si="4"/>
        <v>0</v>
      </c>
      <c r="P6" s="10"/>
      <c r="Q6" s="9">
        <f t="shared" si="5"/>
        <v>0</v>
      </c>
      <c r="R6" s="10"/>
      <c r="S6" s="9">
        <f t="shared" si="6"/>
        <v>0</v>
      </c>
      <c r="T6" s="10"/>
      <c r="U6" s="9">
        <f t="shared" si="7"/>
        <v>0</v>
      </c>
      <c r="V6" s="11"/>
      <c r="W6" s="9">
        <f t="shared" si="8"/>
        <v>0</v>
      </c>
      <c r="X6" s="11"/>
      <c r="Y6" s="9">
        <f t="shared" si="9"/>
        <v>0</v>
      </c>
      <c r="Z6" s="10"/>
      <c r="AA6" s="9">
        <f t="shared" si="10"/>
        <v>0</v>
      </c>
      <c r="AB6" s="11"/>
      <c r="AC6" s="9">
        <f t="shared" si="11"/>
        <v>0</v>
      </c>
      <c r="AD6" s="11"/>
      <c r="AE6" s="9">
        <f t="shared" si="12"/>
        <v>0</v>
      </c>
      <c r="AF6" s="11"/>
      <c r="AG6" s="9">
        <f t="shared" si="13"/>
        <v>0</v>
      </c>
      <c r="AH6" s="11"/>
      <c r="AI6" s="9">
        <f>(AH6*E6)*1.16</f>
        <v>0</v>
      </c>
      <c r="AJ6" s="11"/>
      <c r="AK6" s="9">
        <f t="shared" si="14"/>
        <v>0</v>
      </c>
      <c r="AL6" s="11"/>
      <c r="AM6" s="9">
        <f t="shared" si="15"/>
        <v>0</v>
      </c>
      <c r="AN6" s="10"/>
      <c r="AO6" s="12">
        <f t="shared" si="16"/>
        <v>0</v>
      </c>
      <c r="AP6" s="13">
        <f t="shared" ref="AP6" si="17">G6+I6+K6+M6+O6+Q6+S6+U6+W6+Y6+AA6+AC6+AE6+AG6+AI6+AM6+AO6+AK6</f>
        <v>0</v>
      </c>
    </row>
    <row r="7" spans="1:43" x14ac:dyDescent="0.25">
      <c r="A7" s="14" t="s">
        <v>11</v>
      </c>
      <c r="B7" s="14" t="s">
        <v>11</v>
      </c>
      <c r="C7" s="15" t="s">
        <v>16</v>
      </c>
      <c r="D7" s="42" t="s">
        <v>17</v>
      </c>
      <c r="E7" s="55">
        <v>28.66</v>
      </c>
      <c r="F7" s="70">
        <v>0</v>
      </c>
      <c r="G7" s="9">
        <f t="shared" si="0"/>
        <v>0</v>
      </c>
      <c r="H7" s="69">
        <v>1</v>
      </c>
      <c r="I7" s="9">
        <f t="shared" si="1"/>
        <v>33.245599999999996</v>
      </c>
      <c r="J7" s="10"/>
      <c r="K7" s="9">
        <f t="shared" si="2"/>
        <v>0</v>
      </c>
      <c r="L7" s="11"/>
      <c r="M7" s="9">
        <f t="shared" si="3"/>
        <v>0</v>
      </c>
      <c r="N7" s="11"/>
      <c r="O7" s="9">
        <f t="shared" si="4"/>
        <v>0</v>
      </c>
      <c r="P7" s="72">
        <v>2</v>
      </c>
      <c r="Q7" s="9">
        <f t="shared" ref="Q7:Q12" si="18">(P7*E7)*1.16</f>
        <v>66.491199999999992</v>
      </c>
      <c r="R7" s="10"/>
      <c r="S7" s="9">
        <f t="shared" ref="S7:S12" si="19">(R7*E7)*1.16</f>
        <v>0</v>
      </c>
      <c r="T7" s="10"/>
      <c r="U7" s="9">
        <f t="shared" ref="U7:U12" si="20">(T7*E7)*1.16</f>
        <v>0</v>
      </c>
      <c r="V7" s="11"/>
      <c r="W7" s="9">
        <f t="shared" ref="W7:W12" si="21">(V7*E7)*1.16</f>
        <v>0</v>
      </c>
      <c r="X7" s="11">
        <v>1</v>
      </c>
      <c r="Y7" s="9">
        <f t="shared" ref="Y7:Y12" si="22">(X7*E7)*1.16</f>
        <v>33.245599999999996</v>
      </c>
      <c r="Z7" s="10"/>
      <c r="AA7" s="9">
        <f t="shared" ref="AA7:AA12" si="23">(Z7*E7)*1.16</f>
        <v>0</v>
      </c>
      <c r="AB7" s="11"/>
      <c r="AC7" s="9">
        <f t="shared" ref="AC7:AC12" si="24">(AB7*E7)*1.16</f>
        <v>0</v>
      </c>
      <c r="AD7" s="11"/>
      <c r="AE7" s="9">
        <f t="shared" ref="AE7:AE12" si="25">(AD7*E7)*1.16</f>
        <v>0</v>
      </c>
      <c r="AF7" s="11"/>
      <c r="AG7" s="9">
        <f t="shared" ref="AG7:AG12" si="26">(AF7*E7)*1.16</f>
        <v>0</v>
      </c>
      <c r="AH7" s="11"/>
      <c r="AI7" s="9">
        <f t="shared" ref="AI7:AI12" si="27">(AH7*E7)*1.16</f>
        <v>0</v>
      </c>
      <c r="AJ7" s="11"/>
      <c r="AK7" s="9">
        <f t="shared" ref="AK7:AK12" si="28">(AJ7*E7)*1.16</f>
        <v>0</v>
      </c>
      <c r="AL7" s="11"/>
      <c r="AM7" s="9">
        <f t="shared" ref="AM7:AM12" si="29">(AL7*E7)*1.16</f>
        <v>0</v>
      </c>
      <c r="AN7" s="10"/>
      <c r="AO7" s="12">
        <f t="shared" ref="AO7:AO12" si="30">(AN7*E7)*1.16</f>
        <v>0</v>
      </c>
      <c r="AP7" s="13">
        <f t="shared" ref="AP7:AP70" si="31">G7+I7+K7+M7+O7+Q7+S7+U7+W7+Y7+AA7+AC7+AE7+AG7+AI7+AM7+AO7+AK7</f>
        <v>132.98239999999998</v>
      </c>
    </row>
    <row r="8" spans="1:43" x14ac:dyDescent="0.25">
      <c r="A8" s="14" t="s">
        <v>11</v>
      </c>
      <c r="B8" s="14" t="s">
        <v>11</v>
      </c>
      <c r="C8" s="15" t="s">
        <v>18</v>
      </c>
      <c r="D8" s="42" t="s">
        <v>15</v>
      </c>
      <c r="E8" s="55">
        <v>270.39999999999998</v>
      </c>
      <c r="F8" s="70">
        <v>0</v>
      </c>
      <c r="G8" s="9">
        <f t="shared" si="0"/>
        <v>0</v>
      </c>
      <c r="H8" s="69">
        <v>0</v>
      </c>
      <c r="I8" s="9">
        <f t="shared" si="1"/>
        <v>0</v>
      </c>
      <c r="J8" s="10"/>
      <c r="K8" s="9">
        <f t="shared" si="2"/>
        <v>0</v>
      </c>
      <c r="L8" s="11"/>
      <c r="M8" s="9">
        <f t="shared" si="3"/>
        <v>0</v>
      </c>
      <c r="N8" s="11"/>
      <c r="O8" s="9">
        <f t="shared" si="4"/>
        <v>0</v>
      </c>
      <c r="P8" s="10"/>
      <c r="Q8" s="9">
        <f t="shared" si="18"/>
        <v>0</v>
      </c>
      <c r="R8" s="10"/>
      <c r="S8" s="9">
        <f t="shared" si="19"/>
        <v>0</v>
      </c>
      <c r="T8" s="10"/>
      <c r="U8" s="9">
        <f t="shared" si="20"/>
        <v>0</v>
      </c>
      <c r="V8" s="11"/>
      <c r="W8" s="9">
        <f t="shared" si="21"/>
        <v>0</v>
      </c>
      <c r="X8" s="11"/>
      <c r="Y8" s="9">
        <f t="shared" si="22"/>
        <v>0</v>
      </c>
      <c r="Z8" s="10"/>
      <c r="AA8" s="9">
        <f t="shared" si="23"/>
        <v>0</v>
      </c>
      <c r="AB8" s="11"/>
      <c r="AC8" s="9">
        <f t="shared" si="24"/>
        <v>0</v>
      </c>
      <c r="AD8" s="11"/>
      <c r="AE8" s="9">
        <f t="shared" si="25"/>
        <v>0</v>
      </c>
      <c r="AF8" s="11"/>
      <c r="AG8" s="9">
        <f t="shared" si="26"/>
        <v>0</v>
      </c>
      <c r="AH8" s="11"/>
      <c r="AI8" s="9">
        <f t="shared" si="27"/>
        <v>0</v>
      </c>
      <c r="AJ8" s="11"/>
      <c r="AK8" s="9">
        <f t="shared" si="28"/>
        <v>0</v>
      </c>
      <c r="AL8" s="11"/>
      <c r="AM8" s="9">
        <f t="shared" si="29"/>
        <v>0</v>
      </c>
      <c r="AN8" s="10"/>
      <c r="AO8" s="12">
        <f t="shared" si="30"/>
        <v>0</v>
      </c>
      <c r="AP8" s="13">
        <f t="shared" si="31"/>
        <v>0</v>
      </c>
    </row>
    <row r="9" spans="1:43" x14ac:dyDescent="0.25">
      <c r="A9" s="14" t="s">
        <v>11</v>
      </c>
      <c r="B9" s="14" t="s">
        <v>11</v>
      </c>
      <c r="C9" s="15" t="s">
        <v>19</v>
      </c>
      <c r="D9" s="42" t="s">
        <v>15</v>
      </c>
      <c r="E9" s="55">
        <v>40.11</v>
      </c>
      <c r="F9" s="70">
        <v>0</v>
      </c>
      <c r="G9" s="9">
        <f t="shared" si="0"/>
        <v>0</v>
      </c>
      <c r="H9" s="69">
        <v>0</v>
      </c>
      <c r="I9" s="9">
        <f t="shared" si="1"/>
        <v>0</v>
      </c>
      <c r="J9" s="10"/>
      <c r="K9" s="9">
        <f t="shared" si="2"/>
        <v>0</v>
      </c>
      <c r="L9" s="11"/>
      <c r="M9" s="9">
        <f t="shared" si="3"/>
        <v>0</v>
      </c>
      <c r="N9" s="11"/>
      <c r="O9" s="9">
        <f t="shared" si="4"/>
        <v>0</v>
      </c>
      <c r="P9" s="10"/>
      <c r="Q9" s="9">
        <f t="shared" si="18"/>
        <v>0</v>
      </c>
      <c r="R9" s="10"/>
      <c r="S9" s="9">
        <f t="shared" si="19"/>
        <v>0</v>
      </c>
      <c r="T9" s="10"/>
      <c r="U9" s="9">
        <f t="shared" si="20"/>
        <v>0</v>
      </c>
      <c r="V9" s="11"/>
      <c r="W9" s="9">
        <f t="shared" si="21"/>
        <v>0</v>
      </c>
      <c r="X9" s="11"/>
      <c r="Y9" s="9">
        <f t="shared" si="22"/>
        <v>0</v>
      </c>
      <c r="Z9" s="10"/>
      <c r="AA9" s="9">
        <f t="shared" si="23"/>
        <v>0</v>
      </c>
      <c r="AB9" s="11"/>
      <c r="AC9" s="9">
        <f t="shared" si="24"/>
        <v>0</v>
      </c>
      <c r="AD9" s="11"/>
      <c r="AE9" s="9">
        <f t="shared" si="25"/>
        <v>0</v>
      </c>
      <c r="AF9" s="11"/>
      <c r="AG9" s="9">
        <f t="shared" si="26"/>
        <v>0</v>
      </c>
      <c r="AH9" s="11"/>
      <c r="AI9" s="9">
        <f t="shared" si="27"/>
        <v>0</v>
      </c>
      <c r="AJ9" s="11"/>
      <c r="AK9" s="9">
        <f t="shared" si="28"/>
        <v>0</v>
      </c>
      <c r="AL9" s="11"/>
      <c r="AM9" s="9">
        <f t="shared" si="29"/>
        <v>0</v>
      </c>
      <c r="AN9" s="10"/>
      <c r="AO9" s="12">
        <f t="shared" si="30"/>
        <v>0</v>
      </c>
      <c r="AP9" s="13">
        <f t="shared" si="31"/>
        <v>0</v>
      </c>
    </row>
    <row r="10" spans="1:43" x14ac:dyDescent="0.25">
      <c r="A10" s="14" t="s">
        <v>11</v>
      </c>
      <c r="B10" s="14" t="s">
        <v>11</v>
      </c>
      <c r="C10" s="15" t="s">
        <v>20</v>
      </c>
      <c r="D10" s="42" t="s">
        <v>15</v>
      </c>
      <c r="E10" s="56">
        <v>57.79</v>
      </c>
      <c r="F10" s="70">
        <v>0</v>
      </c>
      <c r="G10" s="9">
        <f t="shared" si="0"/>
        <v>0</v>
      </c>
      <c r="H10" s="69">
        <v>0</v>
      </c>
      <c r="I10" s="9">
        <f t="shared" si="1"/>
        <v>0</v>
      </c>
      <c r="J10" s="10"/>
      <c r="K10" s="9">
        <f t="shared" si="2"/>
        <v>0</v>
      </c>
      <c r="L10" s="11"/>
      <c r="M10" s="9">
        <f t="shared" si="3"/>
        <v>0</v>
      </c>
      <c r="N10" s="11"/>
      <c r="O10" s="9">
        <f t="shared" si="4"/>
        <v>0</v>
      </c>
      <c r="P10" s="10"/>
      <c r="Q10" s="9">
        <f t="shared" si="18"/>
        <v>0</v>
      </c>
      <c r="R10" s="10"/>
      <c r="S10" s="9">
        <f t="shared" si="19"/>
        <v>0</v>
      </c>
      <c r="T10" s="10"/>
      <c r="U10" s="9">
        <f t="shared" si="20"/>
        <v>0</v>
      </c>
      <c r="V10" s="11"/>
      <c r="W10" s="9">
        <f t="shared" si="21"/>
        <v>0</v>
      </c>
      <c r="X10" s="11"/>
      <c r="Y10" s="9">
        <f t="shared" si="22"/>
        <v>0</v>
      </c>
      <c r="Z10" s="10"/>
      <c r="AA10" s="9">
        <f t="shared" si="23"/>
        <v>0</v>
      </c>
      <c r="AB10" s="11"/>
      <c r="AC10" s="9">
        <f t="shared" si="24"/>
        <v>0</v>
      </c>
      <c r="AD10" s="11"/>
      <c r="AE10" s="9">
        <f t="shared" si="25"/>
        <v>0</v>
      </c>
      <c r="AF10" s="11"/>
      <c r="AG10" s="9">
        <f t="shared" si="26"/>
        <v>0</v>
      </c>
      <c r="AH10" s="11"/>
      <c r="AI10" s="9">
        <f t="shared" si="27"/>
        <v>0</v>
      </c>
      <c r="AJ10" s="71">
        <v>3</v>
      </c>
      <c r="AK10" s="9">
        <f t="shared" si="28"/>
        <v>201.10919999999999</v>
      </c>
      <c r="AL10" s="11"/>
      <c r="AM10" s="9">
        <f t="shared" si="29"/>
        <v>0</v>
      </c>
      <c r="AN10" s="10"/>
      <c r="AO10" s="12">
        <f t="shared" si="30"/>
        <v>0</v>
      </c>
      <c r="AP10" s="13">
        <f t="shared" si="31"/>
        <v>201.10919999999999</v>
      </c>
    </row>
    <row r="11" spans="1:43" x14ac:dyDescent="0.25">
      <c r="A11" s="16" t="s">
        <v>11</v>
      </c>
      <c r="B11" s="16" t="s">
        <v>11</v>
      </c>
      <c r="C11" s="15" t="s">
        <v>21</v>
      </c>
      <c r="D11" s="43" t="s">
        <v>15</v>
      </c>
      <c r="E11" s="56">
        <v>79.17</v>
      </c>
      <c r="F11" s="70">
        <v>1</v>
      </c>
      <c r="G11" s="9">
        <f t="shared" si="0"/>
        <v>79.17</v>
      </c>
      <c r="H11" s="69">
        <v>0</v>
      </c>
      <c r="I11" s="9">
        <f t="shared" si="1"/>
        <v>0</v>
      </c>
      <c r="J11" s="10"/>
      <c r="K11" s="9">
        <f t="shared" si="2"/>
        <v>0</v>
      </c>
      <c r="L11" s="11"/>
      <c r="M11" s="9">
        <f t="shared" si="3"/>
        <v>0</v>
      </c>
      <c r="N11" s="11"/>
      <c r="O11" s="9">
        <f t="shared" si="4"/>
        <v>0</v>
      </c>
      <c r="P11" s="10"/>
      <c r="Q11" s="9">
        <f t="shared" si="18"/>
        <v>0</v>
      </c>
      <c r="R11" s="10"/>
      <c r="S11" s="9">
        <f t="shared" si="19"/>
        <v>0</v>
      </c>
      <c r="T11" s="10"/>
      <c r="U11" s="9">
        <f t="shared" si="20"/>
        <v>0</v>
      </c>
      <c r="V11" s="11"/>
      <c r="W11" s="9">
        <f t="shared" si="21"/>
        <v>0</v>
      </c>
      <c r="X11" s="11"/>
      <c r="Y11" s="9">
        <f t="shared" si="22"/>
        <v>0</v>
      </c>
      <c r="Z11" s="10"/>
      <c r="AA11" s="9">
        <f t="shared" si="23"/>
        <v>0</v>
      </c>
      <c r="AB11" s="11"/>
      <c r="AC11" s="9">
        <f t="shared" si="24"/>
        <v>0</v>
      </c>
      <c r="AD11" s="11"/>
      <c r="AE11" s="9">
        <f t="shared" si="25"/>
        <v>0</v>
      </c>
      <c r="AF11" s="11"/>
      <c r="AG11" s="9">
        <f t="shared" si="26"/>
        <v>0</v>
      </c>
      <c r="AH11" s="11"/>
      <c r="AI11" s="9">
        <f t="shared" si="27"/>
        <v>0</v>
      </c>
      <c r="AJ11" s="11"/>
      <c r="AK11" s="9">
        <f t="shared" si="28"/>
        <v>0</v>
      </c>
      <c r="AL11" s="11"/>
      <c r="AM11" s="9">
        <f t="shared" si="29"/>
        <v>0</v>
      </c>
      <c r="AN11" s="10"/>
      <c r="AO11" s="12">
        <f t="shared" si="30"/>
        <v>0</v>
      </c>
      <c r="AP11" s="13">
        <f t="shared" si="31"/>
        <v>79.17</v>
      </c>
    </row>
    <row r="12" spans="1:43" x14ac:dyDescent="0.25">
      <c r="A12" s="14" t="s">
        <v>11</v>
      </c>
      <c r="B12" s="14" t="s">
        <v>11</v>
      </c>
      <c r="C12" s="15" t="s">
        <v>22</v>
      </c>
      <c r="D12" s="42" t="s">
        <v>15</v>
      </c>
      <c r="E12" s="56">
        <v>40.11</v>
      </c>
      <c r="F12" s="70">
        <v>0</v>
      </c>
      <c r="G12" s="9">
        <f t="shared" si="0"/>
        <v>0</v>
      </c>
      <c r="H12" s="69">
        <v>0</v>
      </c>
      <c r="I12" s="9">
        <f t="shared" si="1"/>
        <v>0</v>
      </c>
      <c r="J12" s="10"/>
      <c r="K12" s="9">
        <f t="shared" si="2"/>
        <v>0</v>
      </c>
      <c r="L12" s="11"/>
      <c r="M12" s="9">
        <f t="shared" si="3"/>
        <v>0</v>
      </c>
      <c r="N12" s="11"/>
      <c r="O12" s="9">
        <f t="shared" si="4"/>
        <v>0</v>
      </c>
      <c r="P12" s="10"/>
      <c r="Q12" s="9">
        <f t="shared" si="18"/>
        <v>0</v>
      </c>
      <c r="R12" s="10"/>
      <c r="S12" s="9">
        <f t="shared" si="19"/>
        <v>0</v>
      </c>
      <c r="T12" s="10"/>
      <c r="U12" s="9">
        <f t="shared" si="20"/>
        <v>0</v>
      </c>
      <c r="V12" s="11"/>
      <c r="W12" s="9">
        <f t="shared" si="21"/>
        <v>0</v>
      </c>
      <c r="X12" s="11"/>
      <c r="Y12" s="9">
        <f t="shared" si="22"/>
        <v>0</v>
      </c>
      <c r="Z12" s="10"/>
      <c r="AA12" s="9">
        <f t="shared" si="23"/>
        <v>0</v>
      </c>
      <c r="AB12" s="11"/>
      <c r="AC12" s="9">
        <f t="shared" si="24"/>
        <v>0</v>
      </c>
      <c r="AD12" s="11"/>
      <c r="AE12" s="9">
        <f t="shared" si="25"/>
        <v>0</v>
      </c>
      <c r="AF12" s="11"/>
      <c r="AG12" s="9">
        <f t="shared" si="26"/>
        <v>0</v>
      </c>
      <c r="AH12" s="11"/>
      <c r="AI12" s="9">
        <f t="shared" si="27"/>
        <v>0</v>
      </c>
      <c r="AJ12" s="11"/>
      <c r="AK12" s="9">
        <f t="shared" si="28"/>
        <v>0</v>
      </c>
      <c r="AL12" s="11"/>
      <c r="AM12" s="9">
        <f t="shared" si="29"/>
        <v>0</v>
      </c>
      <c r="AN12" s="10"/>
      <c r="AO12" s="12">
        <f t="shared" si="30"/>
        <v>0</v>
      </c>
      <c r="AP12" s="13">
        <f t="shared" si="31"/>
        <v>0</v>
      </c>
    </row>
    <row r="13" spans="1:43" x14ac:dyDescent="0.25">
      <c r="A13" s="14" t="s">
        <v>11</v>
      </c>
      <c r="B13" s="14" t="s">
        <v>11</v>
      </c>
      <c r="C13" s="15" t="s">
        <v>23</v>
      </c>
      <c r="D13" s="42" t="s">
        <v>15</v>
      </c>
      <c r="E13" s="56">
        <v>43.92</v>
      </c>
      <c r="F13" s="70">
        <v>0</v>
      </c>
      <c r="G13" s="9">
        <f t="shared" si="0"/>
        <v>0</v>
      </c>
      <c r="H13" s="69">
        <v>0</v>
      </c>
      <c r="I13" s="9">
        <f t="shared" si="1"/>
        <v>0</v>
      </c>
      <c r="J13" s="10"/>
      <c r="K13" s="9">
        <f t="shared" si="2"/>
        <v>0</v>
      </c>
      <c r="L13" s="11"/>
      <c r="M13" s="9">
        <f t="shared" si="3"/>
        <v>0</v>
      </c>
      <c r="N13" s="11"/>
      <c r="O13" s="9">
        <f t="shared" si="4"/>
        <v>0</v>
      </c>
      <c r="P13" s="10"/>
      <c r="Q13" s="9">
        <f t="shared" ref="Q13:Q76" si="32">(P13*E13)*1.16</f>
        <v>0</v>
      </c>
      <c r="R13" s="10"/>
      <c r="S13" s="9">
        <f t="shared" ref="S13:S76" si="33">(R13*E13)*1.16</f>
        <v>0</v>
      </c>
      <c r="T13" s="10"/>
      <c r="U13" s="9">
        <f t="shared" ref="U13:U76" si="34">(T13*E13)*1.16</f>
        <v>0</v>
      </c>
      <c r="V13" s="11"/>
      <c r="W13" s="9">
        <f t="shared" ref="W13:W76" si="35">(V13*E13)*1.16</f>
        <v>0</v>
      </c>
      <c r="X13" s="11"/>
      <c r="Y13" s="9">
        <f t="shared" ref="Y13:Y76" si="36">(X13*E13)*1.16</f>
        <v>0</v>
      </c>
      <c r="Z13" s="10"/>
      <c r="AA13" s="9">
        <f t="shared" ref="AA13:AA76" si="37">(Z13*E13)*1.16</f>
        <v>0</v>
      </c>
      <c r="AB13" s="11"/>
      <c r="AC13" s="9">
        <f t="shared" ref="AC13:AC76" si="38">(AB13*E13)*1.16</f>
        <v>0</v>
      </c>
      <c r="AD13" s="11"/>
      <c r="AE13" s="9">
        <f t="shared" ref="AE13:AE76" si="39">(AD13*E13)*1.16</f>
        <v>0</v>
      </c>
      <c r="AF13" s="11"/>
      <c r="AG13" s="9">
        <f t="shared" ref="AG13:AG76" si="40">(AF13*E13)*1.16</f>
        <v>0</v>
      </c>
      <c r="AH13" s="11"/>
      <c r="AI13" s="9">
        <f t="shared" ref="AI13:AI76" si="41">(AH13*E13)*1.16</f>
        <v>0</v>
      </c>
      <c r="AJ13" s="11"/>
      <c r="AK13" s="9">
        <f t="shared" ref="AK13:AK76" si="42">(AJ13*E13)*1.16</f>
        <v>0</v>
      </c>
      <c r="AL13" s="11"/>
      <c r="AM13" s="9">
        <f t="shared" ref="AM13:AM76" si="43">(AL13*E13)*1.16</f>
        <v>0</v>
      </c>
      <c r="AN13" s="10"/>
      <c r="AO13" s="12">
        <f t="shared" ref="AO13:AO76" si="44">(AN13*E13)*1.16</f>
        <v>0</v>
      </c>
      <c r="AP13" s="13">
        <f t="shared" si="31"/>
        <v>0</v>
      </c>
    </row>
    <row r="14" spans="1:43" x14ac:dyDescent="0.25">
      <c r="A14" s="14" t="s">
        <v>11</v>
      </c>
      <c r="B14" s="14" t="s">
        <v>11</v>
      </c>
      <c r="C14" s="15" t="s">
        <v>24</v>
      </c>
      <c r="D14" s="42" t="s">
        <v>25</v>
      </c>
      <c r="E14" s="56">
        <v>25.56</v>
      </c>
      <c r="F14" s="70">
        <v>0</v>
      </c>
      <c r="G14" s="9">
        <f t="shared" si="0"/>
        <v>0</v>
      </c>
      <c r="H14" s="69">
        <v>0</v>
      </c>
      <c r="I14" s="9">
        <f t="shared" si="1"/>
        <v>0</v>
      </c>
      <c r="J14" s="10"/>
      <c r="K14" s="9">
        <f t="shared" si="2"/>
        <v>0</v>
      </c>
      <c r="L14" s="11"/>
      <c r="M14" s="9">
        <f t="shared" si="3"/>
        <v>0</v>
      </c>
      <c r="N14" s="11"/>
      <c r="O14" s="9">
        <f t="shared" si="4"/>
        <v>0</v>
      </c>
      <c r="P14" s="10"/>
      <c r="Q14" s="9">
        <f t="shared" si="32"/>
        <v>0</v>
      </c>
      <c r="R14" s="10"/>
      <c r="S14" s="9">
        <f t="shared" si="33"/>
        <v>0</v>
      </c>
      <c r="T14" s="10"/>
      <c r="U14" s="9">
        <f t="shared" si="34"/>
        <v>0</v>
      </c>
      <c r="V14" s="11"/>
      <c r="W14" s="9">
        <f t="shared" si="35"/>
        <v>0</v>
      </c>
      <c r="X14" s="11"/>
      <c r="Y14" s="9">
        <f t="shared" si="36"/>
        <v>0</v>
      </c>
      <c r="Z14" s="10"/>
      <c r="AA14" s="9">
        <f t="shared" si="37"/>
        <v>0</v>
      </c>
      <c r="AB14" s="11"/>
      <c r="AC14" s="9">
        <f t="shared" si="38"/>
        <v>0</v>
      </c>
      <c r="AD14" s="11"/>
      <c r="AE14" s="9">
        <f t="shared" si="39"/>
        <v>0</v>
      </c>
      <c r="AF14" s="11"/>
      <c r="AG14" s="9">
        <f t="shared" si="40"/>
        <v>0</v>
      </c>
      <c r="AH14" s="11"/>
      <c r="AI14" s="9">
        <f t="shared" si="41"/>
        <v>0</v>
      </c>
      <c r="AJ14" s="11"/>
      <c r="AK14" s="9">
        <f t="shared" si="42"/>
        <v>0</v>
      </c>
      <c r="AL14" s="11"/>
      <c r="AM14" s="9">
        <f t="shared" si="43"/>
        <v>0</v>
      </c>
      <c r="AN14" s="10"/>
      <c r="AO14" s="12">
        <f t="shared" si="44"/>
        <v>0</v>
      </c>
      <c r="AP14" s="13">
        <f t="shared" si="31"/>
        <v>0</v>
      </c>
    </row>
    <row r="15" spans="1:43" x14ac:dyDescent="0.25">
      <c r="A15" s="14" t="s">
        <v>11</v>
      </c>
      <c r="B15" s="14" t="s">
        <v>11</v>
      </c>
      <c r="C15" s="15" t="s">
        <v>26</v>
      </c>
      <c r="D15" s="42" t="s">
        <v>15</v>
      </c>
      <c r="E15" s="56">
        <f>85/12</f>
        <v>7.083333333333333</v>
      </c>
      <c r="F15" s="70">
        <v>0</v>
      </c>
      <c r="G15" s="9">
        <f t="shared" si="0"/>
        <v>0</v>
      </c>
      <c r="H15" s="69">
        <v>0</v>
      </c>
      <c r="I15" s="9">
        <f t="shared" si="1"/>
        <v>0</v>
      </c>
      <c r="J15" s="10"/>
      <c r="K15" s="9">
        <f t="shared" si="2"/>
        <v>0</v>
      </c>
      <c r="L15" s="11"/>
      <c r="M15" s="9">
        <f t="shared" si="3"/>
        <v>0</v>
      </c>
      <c r="N15" s="11"/>
      <c r="O15" s="9">
        <f t="shared" si="4"/>
        <v>0</v>
      </c>
      <c r="P15" s="10"/>
      <c r="Q15" s="9">
        <f t="shared" si="32"/>
        <v>0</v>
      </c>
      <c r="R15" s="10"/>
      <c r="S15" s="9">
        <f t="shared" si="33"/>
        <v>0</v>
      </c>
      <c r="T15" s="10"/>
      <c r="U15" s="9">
        <f t="shared" si="34"/>
        <v>0</v>
      </c>
      <c r="V15" s="11"/>
      <c r="W15" s="9">
        <f t="shared" si="35"/>
        <v>0</v>
      </c>
      <c r="X15" s="11"/>
      <c r="Y15" s="9">
        <f t="shared" si="36"/>
        <v>0</v>
      </c>
      <c r="Z15" s="10"/>
      <c r="AA15" s="9">
        <f t="shared" si="37"/>
        <v>0</v>
      </c>
      <c r="AB15" s="11"/>
      <c r="AC15" s="9">
        <f t="shared" si="38"/>
        <v>0</v>
      </c>
      <c r="AD15" s="11"/>
      <c r="AE15" s="9">
        <f t="shared" si="39"/>
        <v>0</v>
      </c>
      <c r="AF15" s="11"/>
      <c r="AG15" s="9">
        <f t="shared" si="40"/>
        <v>0</v>
      </c>
      <c r="AH15" s="11"/>
      <c r="AI15" s="9">
        <f t="shared" si="41"/>
        <v>0</v>
      </c>
      <c r="AJ15" s="11"/>
      <c r="AK15" s="9">
        <f t="shared" si="42"/>
        <v>0</v>
      </c>
      <c r="AL15" s="11"/>
      <c r="AM15" s="9">
        <f t="shared" si="43"/>
        <v>0</v>
      </c>
      <c r="AN15" s="10"/>
      <c r="AO15" s="12">
        <f t="shared" si="44"/>
        <v>0</v>
      </c>
      <c r="AP15" s="13">
        <f t="shared" si="31"/>
        <v>0</v>
      </c>
    </row>
    <row r="16" spans="1:43" x14ac:dyDescent="0.25">
      <c r="A16" s="14" t="s">
        <v>11</v>
      </c>
      <c r="B16" s="14" t="s">
        <v>11</v>
      </c>
      <c r="C16" s="15" t="s">
        <v>570</v>
      </c>
      <c r="D16" s="42" t="s">
        <v>15</v>
      </c>
      <c r="E16" s="56">
        <v>9.74</v>
      </c>
      <c r="F16" s="70">
        <v>0</v>
      </c>
      <c r="G16" s="9">
        <f t="shared" si="0"/>
        <v>0</v>
      </c>
      <c r="H16" s="69">
        <v>0</v>
      </c>
      <c r="I16" s="9">
        <f t="shared" si="1"/>
        <v>0</v>
      </c>
      <c r="J16" s="10"/>
      <c r="K16" s="9">
        <f t="shared" si="2"/>
        <v>0</v>
      </c>
      <c r="L16" s="11"/>
      <c r="M16" s="9">
        <f t="shared" si="3"/>
        <v>0</v>
      </c>
      <c r="N16" s="11"/>
      <c r="O16" s="9">
        <f t="shared" si="4"/>
        <v>0</v>
      </c>
      <c r="P16" s="72">
        <v>3</v>
      </c>
      <c r="Q16" s="9">
        <f t="shared" si="32"/>
        <v>33.895199999999996</v>
      </c>
      <c r="R16" s="10"/>
      <c r="S16" s="9">
        <f t="shared" si="33"/>
        <v>0</v>
      </c>
      <c r="T16" s="10"/>
      <c r="U16" s="9">
        <f t="shared" si="34"/>
        <v>0</v>
      </c>
      <c r="V16" s="11"/>
      <c r="W16" s="9">
        <f t="shared" si="35"/>
        <v>0</v>
      </c>
      <c r="X16" s="11"/>
      <c r="Y16" s="9">
        <f t="shared" si="36"/>
        <v>0</v>
      </c>
      <c r="Z16" s="10"/>
      <c r="AA16" s="9">
        <f t="shared" si="37"/>
        <v>0</v>
      </c>
      <c r="AB16" s="11"/>
      <c r="AC16" s="9">
        <f t="shared" si="38"/>
        <v>0</v>
      </c>
      <c r="AD16" s="11"/>
      <c r="AE16" s="9">
        <f t="shared" si="39"/>
        <v>0</v>
      </c>
      <c r="AF16" s="11"/>
      <c r="AG16" s="9">
        <f t="shared" si="40"/>
        <v>0</v>
      </c>
      <c r="AH16" s="11"/>
      <c r="AI16" s="9">
        <f t="shared" si="41"/>
        <v>0</v>
      </c>
      <c r="AJ16" s="71">
        <v>1</v>
      </c>
      <c r="AK16" s="9">
        <f t="shared" si="42"/>
        <v>11.298399999999999</v>
      </c>
      <c r="AL16" s="11"/>
      <c r="AM16" s="9">
        <f t="shared" si="43"/>
        <v>0</v>
      </c>
      <c r="AN16" s="10"/>
      <c r="AO16" s="12">
        <f t="shared" si="44"/>
        <v>0</v>
      </c>
      <c r="AP16" s="13">
        <f t="shared" si="31"/>
        <v>45.193599999999996</v>
      </c>
    </row>
    <row r="17" spans="1:42" x14ac:dyDescent="0.25">
      <c r="A17" s="14" t="s">
        <v>11</v>
      </c>
      <c r="B17" s="14" t="s">
        <v>11</v>
      </c>
      <c r="C17" s="15" t="s">
        <v>28</v>
      </c>
      <c r="D17" s="44" t="s">
        <v>29</v>
      </c>
      <c r="E17" s="56">
        <v>13.11</v>
      </c>
      <c r="F17" s="70">
        <v>0</v>
      </c>
      <c r="G17" s="9">
        <f t="shared" si="0"/>
        <v>0</v>
      </c>
      <c r="H17" s="69">
        <v>0</v>
      </c>
      <c r="I17" s="9">
        <f t="shared" si="1"/>
        <v>0</v>
      </c>
      <c r="J17" s="10"/>
      <c r="K17" s="9">
        <f t="shared" si="2"/>
        <v>0</v>
      </c>
      <c r="L17" s="11"/>
      <c r="M17" s="9">
        <f t="shared" si="3"/>
        <v>0</v>
      </c>
      <c r="N17" s="11"/>
      <c r="O17" s="9">
        <f t="shared" si="4"/>
        <v>0</v>
      </c>
      <c r="P17" s="10"/>
      <c r="Q17" s="9">
        <f t="shared" si="32"/>
        <v>0</v>
      </c>
      <c r="R17" s="10"/>
      <c r="S17" s="9">
        <f t="shared" si="33"/>
        <v>0</v>
      </c>
      <c r="T17" s="10"/>
      <c r="U17" s="9">
        <f t="shared" si="34"/>
        <v>0</v>
      </c>
      <c r="V17" s="11"/>
      <c r="W17" s="9">
        <f t="shared" si="35"/>
        <v>0</v>
      </c>
      <c r="X17" s="11"/>
      <c r="Y17" s="9">
        <f t="shared" si="36"/>
        <v>0</v>
      </c>
      <c r="Z17" s="10"/>
      <c r="AA17" s="9">
        <f t="shared" si="37"/>
        <v>0</v>
      </c>
      <c r="AB17" s="11"/>
      <c r="AC17" s="9">
        <f t="shared" si="38"/>
        <v>0</v>
      </c>
      <c r="AD17" s="11"/>
      <c r="AE17" s="9">
        <f t="shared" si="39"/>
        <v>0</v>
      </c>
      <c r="AF17" s="11"/>
      <c r="AG17" s="9">
        <f t="shared" si="40"/>
        <v>0</v>
      </c>
      <c r="AH17" s="11"/>
      <c r="AI17" s="9">
        <f t="shared" si="41"/>
        <v>0</v>
      </c>
      <c r="AJ17" s="11"/>
      <c r="AK17" s="9">
        <f t="shared" si="42"/>
        <v>0</v>
      </c>
      <c r="AL17" s="11"/>
      <c r="AM17" s="9">
        <f t="shared" si="43"/>
        <v>0</v>
      </c>
      <c r="AN17" s="10"/>
      <c r="AO17" s="12">
        <f t="shared" si="44"/>
        <v>0</v>
      </c>
      <c r="AP17" s="13">
        <f t="shared" si="31"/>
        <v>0</v>
      </c>
    </row>
    <row r="18" spans="1:42" x14ac:dyDescent="0.25">
      <c r="A18" s="14" t="s">
        <v>11</v>
      </c>
      <c r="B18" s="14" t="s">
        <v>11</v>
      </c>
      <c r="C18" s="15" t="s">
        <v>30</v>
      </c>
      <c r="D18" s="45" t="s">
        <v>31</v>
      </c>
      <c r="E18" s="56">
        <v>22.56</v>
      </c>
      <c r="F18" s="70">
        <v>0</v>
      </c>
      <c r="G18" s="9">
        <f t="shared" si="0"/>
        <v>0</v>
      </c>
      <c r="H18" s="69">
        <v>0</v>
      </c>
      <c r="I18" s="9">
        <f t="shared" si="1"/>
        <v>0</v>
      </c>
      <c r="J18" s="10"/>
      <c r="K18" s="9">
        <f t="shared" si="2"/>
        <v>0</v>
      </c>
      <c r="L18" s="11"/>
      <c r="M18" s="9">
        <f t="shared" si="3"/>
        <v>0</v>
      </c>
      <c r="N18" s="11"/>
      <c r="O18" s="9">
        <f t="shared" si="4"/>
        <v>0</v>
      </c>
      <c r="P18" s="10"/>
      <c r="Q18" s="9">
        <f t="shared" si="32"/>
        <v>0</v>
      </c>
      <c r="R18" s="10"/>
      <c r="S18" s="9">
        <f t="shared" si="33"/>
        <v>0</v>
      </c>
      <c r="T18" s="10"/>
      <c r="U18" s="9">
        <f t="shared" si="34"/>
        <v>0</v>
      </c>
      <c r="V18" s="11"/>
      <c r="W18" s="9">
        <f t="shared" si="35"/>
        <v>0</v>
      </c>
      <c r="X18" s="11"/>
      <c r="Y18" s="9">
        <f t="shared" si="36"/>
        <v>0</v>
      </c>
      <c r="Z18" s="10"/>
      <c r="AA18" s="9">
        <f t="shared" si="37"/>
        <v>0</v>
      </c>
      <c r="AB18" s="11"/>
      <c r="AC18" s="9">
        <f t="shared" si="38"/>
        <v>0</v>
      </c>
      <c r="AD18" s="11"/>
      <c r="AE18" s="9">
        <f t="shared" si="39"/>
        <v>0</v>
      </c>
      <c r="AF18" s="11"/>
      <c r="AG18" s="9">
        <f t="shared" si="40"/>
        <v>0</v>
      </c>
      <c r="AH18" s="11"/>
      <c r="AI18" s="9">
        <f t="shared" si="41"/>
        <v>0</v>
      </c>
      <c r="AJ18" s="11"/>
      <c r="AK18" s="9">
        <f t="shared" si="42"/>
        <v>0</v>
      </c>
      <c r="AL18" s="11"/>
      <c r="AM18" s="9">
        <f t="shared" si="43"/>
        <v>0</v>
      </c>
      <c r="AN18" s="10"/>
      <c r="AO18" s="12">
        <f t="shared" si="44"/>
        <v>0</v>
      </c>
      <c r="AP18" s="13">
        <f t="shared" si="31"/>
        <v>0</v>
      </c>
    </row>
    <row r="19" spans="1:42" x14ac:dyDescent="0.25">
      <c r="A19" s="14" t="s">
        <v>11</v>
      </c>
      <c r="B19" s="14" t="s">
        <v>11</v>
      </c>
      <c r="C19" s="15" t="s">
        <v>32</v>
      </c>
      <c r="D19" s="45" t="s">
        <v>31</v>
      </c>
      <c r="E19" s="56">
        <v>5.82</v>
      </c>
      <c r="F19" s="70">
        <v>0</v>
      </c>
      <c r="G19" s="9">
        <f t="shared" si="0"/>
        <v>0</v>
      </c>
      <c r="H19" s="69">
        <v>0</v>
      </c>
      <c r="I19" s="9">
        <f t="shared" si="1"/>
        <v>0</v>
      </c>
      <c r="J19" s="10"/>
      <c r="K19" s="9">
        <f t="shared" si="2"/>
        <v>0</v>
      </c>
      <c r="L19" s="11"/>
      <c r="M19" s="9">
        <f t="shared" si="3"/>
        <v>0</v>
      </c>
      <c r="N19" s="11"/>
      <c r="O19" s="9">
        <f t="shared" si="4"/>
        <v>0</v>
      </c>
      <c r="P19" s="10"/>
      <c r="Q19" s="9">
        <f t="shared" si="32"/>
        <v>0</v>
      </c>
      <c r="R19" s="10"/>
      <c r="S19" s="9">
        <f t="shared" si="33"/>
        <v>0</v>
      </c>
      <c r="T19" s="10"/>
      <c r="U19" s="9">
        <f t="shared" si="34"/>
        <v>0</v>
      </c>
      <c r="V19" s="11"/>
      <c r="W19" s="9">
        <f t="shared" si="35"/>
        <v>0</v>
      </c>
      <c r="X19" s="11"/>
      <c r="Y19" s="9">
        <f t="shared" si="36"/>
        <v>0</v>
      </c>
      <c r="Z19" s="10"/>
      <c r="AA19" s="9">
        <f t="shared" si="37"/>
        <v>0</v>
      </c>
      <c r="AB19" s="11"/>
      <c r="AC19" s="9">
        <f t="shared" si="38"/>
        <v>0</v>
      </c>
      <c r="AD19" s="11"/>
      <c r="AE19" s="9">
        <f t="shared" si="39"/>
        <v>0</v>
      </c>
      <c r="AF19" s="11"/>
      <c r="AG19" s="9">
        <f t="shared" si="40"/>
        <v>0</v>
      </c>
      <c r="AH19" s="11"/>
      <c r="AI19" s="9">
        <f t="shared" si="41"/>
        <v>0</v>
      </c>
      <c r="AJ19" s="11"/>
      <c r="AK19" s="9">
        <f t="shared" si="42"/>
        <v>0</v>
      </c>
      <c r="AL19" s="11"/>
      <c r="AM19" s="9">
        <f t="shared" si="43"/>
        <v>0</v>
      </c>
      <c r="AN19" s="10"/>
      <c r="AO19" s="12">
        <f t="shared" si="44"/>
        <v>0</v>
      </c>
      <c r="AP19" s="13">
        <f t="shared" si="31"/>
        <v>0</v>
      </c>
    </row>
    <row r="20" spans="1:42" x14ac:dyDescent="0.25">
      <c r="A20" s="14" t="s">
        <v>11</v>
      </c>
      <c r="B20" s="14" t="s">
        <v>11</v>
      </c>
      <c r="C20" s="15" t="s">
        <v>33</v>
      </c>
      <c r="D20" s="45" t="s">
        <v>34</v>
      </c>
      <c r="E20" s="56">
        <v>5.39</v>
      </c>
      <c r="F20" s="70">
        <v>0</v>
      </c>
      <c r="G20" s="9">
        <f t="shared" si="0"/>
        <v>0</v>
      </c>
      <c r="H20" s="69">
        <v>0</v>
      </c>
      <c r="I20" s="9">
        <f t="shared" si="1"/>
        <v>0</v>
      </c>
      <c r="J20" s="10"/>
      <c r="K20" s="9">
        <f t="shared" si="2"/>
        <v>0</v>
      </c>
      <c r="L20" s="11"/>
      <c r="M20" s="9">
        <f t="shared" si="3"/>
        <v>0</v>
      </c>
      <c r="N20" s="11"/>
      <c r="O20" s="9">
        <f t="shared" si="4"/>
        <v>0</v>
      </c>
      <c r="P20" s="10"/>
      <c r="Q20" s="9">
        <f t="shared" si="32"/>
        <v>0</v>
      </c>
      <c r="R20" s="10"/>
      <c r="S20" s="9">
        <f t="shared" si="33"/>
        <v>0</v>
      </c>
      <c r="T20" s="10"/>
      <c r="U20" s="9">
        <f t="shared" si="34"/>
        <v>0</v>
      </c>
      <c r="V20" s="11"/>
      <c r="W20" s="9">
        <f t="shared" si="35"/>
        <v>0</v>
      </c>
      <c r="X20" s="11"/>
      <c r="Y20" s="9">
        <f t="shared" si="36"/>
        <v>0</v>
      </c>
      <c r="Z20" s="10"/>
      <c r="AA20" s="9">
        <f t="shared" si="37"/>
        <v>0</v>
      </c>
      <c r="AB20" s="11"/>
      <c r="AC20" s="9">
        <f t="shared" si="38"/>
        <v>0</v>
      </c>
      <c r="AD20" s="11"/>
      <c r="AE20" s="9">
        <f t="shared" si="39"/>
        <v>0</v>
      </c>
      <c r="AF20" s="11">
        <v>2</v>
      </c>
      <c r="AG20" s="9">
        <f t="shared" si="40"/>
        <v>12.504799999999998</v>
      </c>
      <c r="AH20" s="11"/>
      <c r="AI20" s="9">
        <f t="shared" si="41"/>
        <v>0</v>
      </c>
      <c r="AJ20" s="11"/>
      <c r="AK20" s="9">
        <f t="shared" si="42"/>
        <v>0</v>
      </c>
      <c r="AL20" s="11"/>
      <c r="AM20" s="9">
        <f t="shared" si="43"/>
        <v>0</v>
      </c>
      <c r="AN20" s="10"/>
      <c r="AO20" s="12">
        <f t="shared" si="44"/>
        <v>0</v>
      </c>
      <c r="AP20" s="13">
        <f t="shared" si="31"/>
        <v>12.504799999999998</v>
      </c>
    </row>
    <row r="21" spans="1:42" x14ac:dyDescent="0.25">
      <c r="A21" s="14" t="s">
        <v>11</v>
      </c>
      <c r="B21" s="14" t="s">
        <v>11</v>
      </c>
      <c r="C21" s="15" t="s">
        <v>35</v>
      </c>
      <c r="D21" s="42" t="s">
        <v>15</v>
      </c>
      <c r="E21" s="56">
        <v>22.8</v>
      </c>
      <c r="F21" s="70">
        <v>5</v>
      </c>
      <c r="G21" s="9">
        <f t="shared" si="0"/>
        <v>114</v>
      </c>
      <c r="H21" s="69">
        <v>0</v>
      </c>
      <c r="I21" s="9">
        <f t="shared" si="1"/>
        <v>0</v>
      </c>
      <c r="J21" s="10"/>
      <c r="K21" s="9">
        <f t="shared" si="2"/>
        <v>0</v>
      </c>
      <c r="L21" s="11"/>
      <c r="M21" s="9">
        <f t="shared" si="3"/>
        <v>0</v>
      </c>
      <c r="N21" s="11"/>
      <c r="O21" s="9">
        <f t="shared" si="4"/>
        <v>0</v>
      </c>
      <c r="P21" s="10"/>
      <c r="Q21" s="9">
        <f t="shared" si="32"/>
        <v>0</v>
      </c>
      <c r="R21" s="10"/>
      <c r="S21" s="9">
        <f t="shared" si="33"/>
        <v>0</v>
      </c>
      <c r="T21" s="10"/>
      <c r="U21" s="9">
        <f t="shared" si="34"/>
        <v>0</v>
      </c>
      <c r="V21" s="11"/>
      <c r="W21" s="9">
        <f t="shared" si="35"/>
        <v>0</v>
      </c>
      <c r="X21" s="11"/>
      <c r="Y21" s="9">
        <f t="shared" si="36"/>
        <v>0</v>
      </c>
      <c r="Z21" s="10"/>
      <c r="AA21" s="9">
        <f t="shared" si="37"/>
        <v>0</v>
      </c>
      <c r="AB21" s="11"/>
      <c r="AC21" s="9">
        <f t="shared" si="38"/>
        <v>0</v>
      </c>
      <c r="AD21" s="11"/>
      <c r="AE21" s="9">
        <f t="shared" si="39"/>
        <v>0</v>
      </c>
      <c r="AF21" s="11"/>
      <c r="AG21" s="9">
        <f t="shared" si="40"/>
        <v>0</v>
      </c>
      <c r="AH21" s="11"/>
      <c r="AI21" s="9">
        <f t="shared" si="41"/>
        <v>0</v>
      </c>
      <c r="AJ21" s="11"/>
      <c r="AK21" s="9">
        <f t="shared" si="42"/>
        <v>0</v>
      </c>
      <c r="AL21" s="11"/>
      <c r="AM21" s="9">
        <f t="shared" si="43"/>
        <v>0</v>
      </c>
      <c r="AN21" s="10"/>
      <c r="AO21" s="12">
        <f t="shared" si="44"/>
        <v>0</v>
      </c>
      <c r="AP21" s="13">
        <f t="shared" si="31"/>
        <v>114</v>
      </c>
    </row>
    <row r="22" spans="1:42" x14ac:dyDescent="0.25">
      <c r="A22" s="14" t="s">
        <v>11</v>
      </c>
      <c r="B22" s="14" t="s">
        <v>11</v>
      </c>
      <c r="C22" s="15" t="s">
        <v>36</v>
      </c>
      <c r="D22" s="42" t="s">
        <v>15</v>
      </c>
      <c r="E22" s="56">
        <v>2.3199999999999998</v>
      </c>
      <c r="F22" s="70">
        <v>0</v>
      </c>
      <c r="G22" s="9">
        <f t="shared" si="0"/>
        <v>0</v>
      </c>
      <c r="H22" s="69">
        <v>100</v>
      </c>
      <c r="I22" s="9">
        <f t="shared" si="1"/>
        <v>269.11999999999995</v>
      </c>
      <c r="J22" s="10"/>
      <c r="K22" s="9">
        <f t="shared" si="2"/>
        <v>0</v>
      </c>
      <c r="L22" s="11"/>
      <c r="M22" s="9">
        <f t="shared" si="3"/>
        <v>0</v>
      </c>
      <c r="N22" s="11"/>
      <c r="O22" s="9">
        <f t="shared" si="4"/>
        <v>0</v>
      </c>
      <c r="P22" s="72">
        <v>100</v>
      </c>
      <c r="Q22" s="9">
        <f t="shared" si="32"/>
        <v>269.11999999999995</v>
      </c>
      <c r="R22" s="10"/>
      <c r="S22" s="9">
        <f t="shared" si="33"/>
        <v>0</v>
      </c>
      <c r="T22" s="10"/>
      <c r="U22" s="9">
        <f t="shared" si="34"/>
        <v>0</v>
      </c>
      <c r="V22" s="11"/>
      <c r="W22" s="9">
        <f t="shared" si="35"/>
        <v>0</v>
      </c>
      <c r="X22" s="11"/>
      <c r="Y22" s="9">
        <f t="shared" si="36"/>
        <v>0</v>
      </c>
      <c r="Z22" s="10"/>
      <c r="AA22" s="9">
        <f t="shared" si="37"/>
        <v>0</v>
      </c>
      <c r="AB22" s="11"/>
      <c r="AC22" s="9">
        <f t="shared" si="38"/>
        <v>0</v>
      </c>
      <c r="AD22" s="11"/>
      <c r="AE22" s="9">
        <f t="shared" si="39"/>
        <v>0</v>
      </c>
      <c r="AF22" s="11"/>
      <c r="AG22" s="9">
        <f t="shared" si="40"/>
        <v>0</v>
      </c>
      <c r="AH22" s="11"/>
      <c r="AI22" s="9">
        <f t="shared" si="41"/>
        <v>0</v>
      </c>
      <c r="AJ22" s="11"/>
      <c r="AK22" s="9">
        <f t="shared" si="42"/>
        <v>0</v>
      </c>
      <c r="AL22" s="11"/>
      <c r="AM22" s="9">
        <f t="shared" si="43"/>
        <v>0</v>
      </c>
      <c r="AN22" s="10"/>
      <c r="AO22" s="12">
        <f t="shared" si="44"/>
        <v>0</v>
      </c>
      <c r="AP22" s="13">
        <f t="shared" si="31"/>
        <v>538.2399999999999</v>
      </c>
    </row>
    <row r="23" spans="1:42" x14ac:dyDescent="0.25">
      <c r="A23" s="14" t="s">
        <v>11</v>
      </c>
      <c r="B23" s="14" t="s">
        <v>11</v>
      </c>
      <c r="C23" s="15" t="s">
        <v>37</v>
      </c>
      <c r="D23" s="42" t="s">
        <v>38</v>
      </c>
      <c r="E23" s="56">
        <v>11.29</v>
      </c>
      <c r="F23" s="70">
        <v>22</v>
      </c>
      <c r="G23" s="9">
        <f t="shared" si="0"/>
        <v>248.38</v>
      </c>
      <c r="H23" s="69">
        <v>0</v>
      </c>
      <c r="I23" s="9">
        <f t="shared" si="1"/>
        <v>0</v>
      </c>
      <c r="J23" s="10"/>
      <c r="K23" s="9">
        <f t="shared" si="2"/>
        <v>0</v>
      </c>
      <c r="L23" s="11"/>
      <c r="M23" s="9">
        <f t="shared" si="3"/>
        <v>0</v>
      </c>
      <c r="N23" s="11"/>
      <c r="O23" s="9">
        <f t="shared" si="4"/>
        <v>0</v>
      </c>
      <c r="P23" s="72">
        <v>1</v>
      </c>
      <c r="Q23" s="9">
        <f t="shared" si="32"/>
        <v>13.096399999999997</v>
      </c>
      <c r="R23" s="10"/>
      <c r="S23" s="9">
        <f t="shared" si="33"/>
        <v>0</v>
      </c>
      <c r="T23" s="10"/>
      <c r="U23" s="9">
        <f t="shared" si="34"/>
        <v>0</v>
      </c>
      <c r="V23" s="11"/>
      <c r="W23" s="9">
        <f t="shared" si="35"/>
        <v>0</v>
      </c>
      <c r="X23" s="11"/>
      <c r="Y23" s="9">
        <f t="shared" si="36"/>
        <v>0</v>
      </c>
      <c r="Z23" s="10"/>
      <c r="AA23" s="9">
        <f t="shared" si="37"/>
        <v>0</v>
      </c>
      <c r="AB23" s="11"/>
      <c r="AC23" s="9">
        <f t="shared" si="38"/>
        <v>0</v>
      </c>
      <c r="AD23" s="11"/>
      <c r="AE23" s="9">
        <f t="shared" si="39"/>
        <v>0</v>
      </c>
      <c r="AF23" s="11"/>
      <c r="AG23" s="9">
        <f t="shared" si="40"/>
        <v>0</v>
      </c>
      <c r="AH23" s="11"/>
      <c r="AI23" s="9">
        <f t="shared" si="41"/>
        <v>0</v>
      </c>
      <c r="AJ23" s="71">
        <v>3</v>
      </c>
      <c r="AK23" s="9">
        <f t="shared" si="42"/>
        <v>39.289199999999994</v>
      </c>
      <c r="AL23" s="11"/>
      <c r="AM23" s="9">
        <f t="shared" si="43"/>
        <v>0</v>
      </c>
      <c r="AN23" s="10"/>
      <c r="AO23" s="12">
        <f t="shared" si="44"/>
        <v>0</v>
      </c>
      <c r="AP23" s="13">
        <f t="shared" si="31"/>
        <v>300.76560000000001</v>
      </c>
    </row>
    <row r="24" spans="1:42" x14ac:dyDescent="0.25">
      <c r="A24" s="14" t="s">
        <v>11</v>
      </c>
      <c r="B24" s="14" t="s">
        <v>11</v>
      </c>
      <c r="C24" s="15" t="s">
        <v>39</v>
      </c>
      <c r="D24" s="44" t="s">
        <v>40</v>
      </c>
      <c r="E24" s="56">
        <v>6.8</v>
      </c>
      <c r="F24" s="70">
        <v>0</v>
      </c>
      <c r="G24" s="9">
        <f t="shared" si="0"/>
        <v>0</v>
      </c>
      <c r="H24" s="69">
        <v>0</v>
      </c>
      <c r="I24" s="9">
        <f t="shared" si="1"/>
        <v>0</v>
      </c>
      <c r="J24" s="10"/>
      <c r="K24" s="9">
        <f t="shared" si="2"/>
        <v>0</v>
      </c>
      <c r="L24" s="11"/>
      <c r="M24" s="9">
        <f t="shared" si="3"/>
        <v>0</v>
      </c>
      <c r="N24" s="11"/>
      <c r="O24" s="9">
        <f t="shared" si="4"/>
        <v>0</v>
      </c>
      <c r="P24" s="10"/>
      <c r="Q24" s="9">
        <f t="shared" si="32"/>
        <v>0</v>
      </c>
      <c r="R24" s="10"/>
      <c r="S24" s="9">
        <f t="shared" si="33"/>
        <v>0</v>
      </c>
      <c r="T24" s="10"/>
      <c r="U24" s="9">
        <f t="shared" si="34"/>
        <v>0</v>
      </c>
      <c r="V24" s="11"/>
      <c r="W24" s="9">
        <f t="shared" si="35"/>
        <v>0</v>
      </c>
      <c r="X24" s="11"/>
      <c r="Y24" s="9">
        <f t="shared" si="36"/>
        <v>0</v>
      </c>
      <c r="Z24" s="10"/>
      <c r="AA24" s="9">
        <f t="shared" si="37"/>
        <v>0</v>
      </c>
      <c r="AB24" s="11"/>
      <c r="AC24" s="9">
        <f t="shared" si="38"/>
        <v>0</v>
      </c>
      <c r="AD24" s="11"/>
      <c r="AE24" s="9">
        <f t="shared" si="39"/>
        <v>0</v>
      </c>
      <c r="AF24" s="11"/>
      <c r="AG24" s="9">
        <f t="shared" si="40"/>
        <v>0</v>
      </c>
      <c r="AH24" s="11"/>
      <c r="AI24" s="9">
        <f t="shared" si="41"/>
        <v>0</v>
      </c>
      <c r="AJ24" s="11"/>
      <c r="AK24" s="9">
        <f t="shared" si="42"/>
        <v>0</v>
      </c>
      <c r="AL24" s="11"/>
      <c r="AM24" s="9">
        <f t="shared" si="43"/>
        <v>0</v>
      </c>
      <c r="AN24" s="10"/>
      <c r="AO24" s="12">
        <f t="shared" si="44"/>
        <v>0</v>
      </c>
      <c r="AP24" s="13">
        <f t="shared" si="31"/>
        <v>0</v>
      </c>
    </row>
    <row r="25" spans="1:42" x14ac:dyDescent="0.25">
      <c r="A25" s="14" t="s">
        <v>11</v>
      </c>
      <c r="B25" s="14" t="s">
        <v>11</v>
      </c>
      <c r="C25" s="15" t="s">
        <v>41</v>
      </c>
      <c r="D25" s="44" t="s">
        <v>40</v>
      </c>
      <c r="E25" s="56">
        <v>10.87</v>
      </c>
      <c r="F25" s="70">
        <v>0</v>
      </c>
      <c r="G25" s="9">
        <f t="shared" si="0"/>
        <v>0</v>
      </c>
      <c r="H25" s="69">
        <v>0</v>
      </c>
      <c r="I25" s="9">
        <f t="shared" si="1"/>
        <v>0</v>
      </c>
      <c r="J25" s="10"/>
      <c r="K25" s="9">
        <f t="shared" si="2"/>
        <v>0</v>
      </c>
      <c r="L25" s="11"/>
      <c r="M25" s="9">
        <f t="shared" si="3"/>
        <v>0</v>
      </c>
      <c r="N25" s="11"/>
      <c r="O25" s="9">
        <f t="shared" si="4"/>
        <v>0</v>
      </c>
      <c r="P25" s="72">
        <v>1</v>
      </c>
      <c r="Q25" s="9">
        <f t="shared" si="32"/>
        <v>12.609199999999998</v>
      </c>
      <c r="R25" s="10"/>
      <c r="S25" s="9">
        <f t="shared" si="33"/>
        <v>0</v>
      </c>
      <c r="T25" s="10"/>
      <c r="U25" s="9">
        <f t="shared" si="34"/>
        <v>0</v>
      </c>
      <c r="V25" s="11"/>
      <c r="W25" s="9">
        <f t="shared" si="35"/>
        <v>0</v>
      </c>
      <c r="X25" s="11"/>
      <c r="Y25" s="9">
        <f t="shared" si="36"/>
        <v>0</v>
      </c>
      <c r="Z25" s="10"/>
      <c r="AA25" s="9">
        <f t="shared" si="37"/>
        <v>0</v>
      </c>
      <c r="AB25" s="11"/>
      <c r="AC25" s="9">
        <f t="shared" si="38"/>
        <v>0</v>
      </c>
      <c r="AD25" s="11"/>
      <c r="AE25" s="9">
        <f t="shared" si="39"/>
        <v>0</v>
      </c>
      <c r="AF25" s="11"/>
      <c r="AG25" s="9">
        <f t="shared" si="40"/>
        <v>0</v>
      </c>
      <c r="AH25" s="11"/>
      <c r="AI25" s="9">
        <f t="shared" si="41"/>
        <v>0</v>
      </c>
      <c r="AJ25" s="71">
        <v>1</v>
      </c>
      <c r="AK25" s="9">
        <f t="shared" si="42"/>
        <v>12.609199999999998</v>
      </c>
      <c r="AL25" s="11"/>
      <c r="AM25" s="9">
        <f t="shared" si="43"/>
        <v>0</v>
      </c>
      <c r="AN25" s="10"/>
      <c r="AO25" s="12">
        <f t="shared" si="44"/>
        <v>0</v>
      </c>
      <c r="AP25" s="13">
        <f t="shared" si="31"/>
        <v>25.218399999999995</v>
      </c>
    </row>
    <row r="26" spans="1:42" x14ac:dyDescent="0.25">
      <c r="A26" s="14" t="s">
        <v>11</v>
      </c>
      <c r="B26" s="14" t="s">
        <v>11</v>
      </c>
      <c r="C26" s="21" t="s">
        <v>494</v>
      </c>
      <c r="D26" s="46" t="s">
        <v>15</v>
      </c>
      <c r="E26" s="38">
        <v>83.5</v>
      </c>
      <c r="F26" s="70">
        <v>0</v>
      </c>
      <c r="G26" s="9">
        <f t="shared" si="0"/>
        <v>0</v>
      </c>
      <c r="H26" s="69">
        <v>0</v>
      </c>
      <c r="I26" s="9">
        <f t="shared" si="1"/>
        <v>0</v>
      </c>
      <c r="J26" s="10"/>
      <c r="K26" s="9">
        <f t="shared" si="2"/>
        <v>0</v>
      </c>
      <c r="L26" s="11"/>
      <c r="M26" s="9">
        <f t="shared" si="3"/>
        <v>0</v>
      </c>
      <c r="N26" s="11"/>
      <c r="O26" s="9">
        <f t="shared" si="4"/>
        <v>0</v>
      </c>
      <c r="P26" s="10"/>
      <c r="Q26" s="9">
        <f t="shared" si="32"/>
        <v>0</v>
      </c>
      <c r="R26" s="10"/>
      <c r="S26" s="9">
        <f t="shared" si="33"/>
        <v>0</v>
      </c>
      <c r="T26" s="10"/>
      <c r="U26" s="9">
        <f t="shared" si="34"/>
        <v>0</v>
      </c>
      <c r="V26" s="11">
        <v>10</v>
      </c>
      <c r="W26" s="9">
        <f t="shared" si="35"/>
        <v>968.59999999999991</v>
      </c>
      <c r="X26" s="11"/>
      <c r="Y26" s="9">
        <f t="shared" si="36"/>
        <v>0</v>
      </c>
      <c r="Z26" s="10"/>
      <c r="AA26" s="9">
        <f t="shared" si="37"/>
        <v>0</v>
      </c>
      <c r="AB26" s="11"/>
      <c r="AC26" s="9">
        <f t="shared" si="38"/>
        <v>0</v>
      </c>
      <c r="AD26" s="11"/>
      <c r="AE26" s="9">
        <f t="shared" si="39"/>
        <v>0</v>
      </c>
      <c r="AF26" s="11"/>
      <c r="AG26" s="9">
        <f t="shared" si="40"/>
        <v>0</v>
      </c>
      <c r="AH26" s="11"/>
      <c r="AI26" s="9">
        <f t="shared" si="41"/>
        <v>0</v>
      </c>
      <c r="AJ26" s="11"/>
      <c r="AK26" s="9">
        <f t="shared" si="42"/>
        <v>0</v>
      </c>
      <c r="AL26" s="11"/>
      <c r="AM26" s="9">
        <f t="shared" si="43"/>
        <v>0</v>
      </c>
      <c r="AN26" s="10"/>
      <c r="AO26" s="12">
        <f t="shared" si="44"/>
        <v>0</v>
      </c>
      <c r="AP26" s="13">
        <f t="shared" si="31"/>
        <v>968.59999999999991</v>
      </c>
    </row>
    <row r="27" spans="1:42" x14ac:dyDescent="0.25">
      <c r="A27" s="14" t="s">
        <v>11</v>
      </c>
      <c r="B27" s="14" t="s">
        <v>11</v>
      </c>
      <c r="C27" s="15" t="s">
        <v>42</v>
      </c>
      <c r="D27" s="42" t="s">
        <v>15</v>
      </c>
      <c r="E27" s="56">
        <v>2.4300000000000002</v>
      </c>
      <c r="F27" s="70">
        <v>0</v>
      </c>
      <c r="G27" s="9">
        <f t="shared" si="0"/>
        <v>0</v>
      </c>
      <c r="H27" s="69">
        <v>0</v>
      </c>
      <c r="I27" s="9">
        <f t="shared" si="1"/>
        <v>0</v>
      </c>
      <c r="J27" s="10"/>
      <c r="K27" s="9">
        <f t="shared" si="2"/>
        <v>0</v>
      </c>
      <c r="L27" s="11"/>
      <c r="M27" s="9">
        <f t="shared" si="3"/>
        <v>0</v>
      </c>
      <c r="N27" s="11"/>
      <c r="O27" s="9">
        <f t="shared" si="4"/>
        <v>0</v>
      </c>
      <c r="P27" s="10"/>
      <c r="Q27" s="9">
        <f t="shared" si="32"/>
        <v>0</v>
      </c>
      <c r="R27" s="10"/>
      <c r="S27" s="9">
        <f t="shared" si="33"/>
        <v>0</v>
      </c>
      <c r="T27" s="10"/>
      <c r="U27" s="9">
        <f t="shared" si="34"/>
        <v>0</v>
      </c>
      <c r="V27" s="11"/>
      <c r="W27" s="9">
        <f t="shared" si="35"/>
        <v>0</v>
      </c>
      <c r="X27" s="11"/>
      <c r="Y27" s="9">
        <f t="shared" si="36"/>
        <v>0</v>
      </c>
      <c r="Z27" s="10"/>
      <c r="AA27" s="9">
        <f t="shared" si="37"/>
        <v>0</v>
      </c>
      <c r="AB27" s="11"/>
      <c r="AC27" s="9">
        <f t="shared" si="38"/>
        <v>0</v>
      </c>
      <c r="AD27" s="11"/>
      <c r="AE27" s="9">
        <f t="shared" si="39"/>
        <v>0</v>
      </c>
      <c r="AF27" s="11"/>
      <c r="AG27" s="9">
        <f t="shared" si="40"/>
        <v>0</v>
      </c>
      <c r="AH27" s="11"/>
      <c r="AI27" s="9">
        <f t="shared" si="41"/>
        <v>0</v>
      </c>
      <c r="AJ27" s="11"/>
      <c r="AK27" s="9">
        <f t="shared" si="42"/>
        <v>0</v>
      </c>
      <c r="AL27" s="11"/>
      <c r="AM27" s="9">
        <f t="shared" si="43"/>
        <v>0</v>
      </c>
      <c r="AN27" s="10"/>
      <c r="AO27" s="12">
        <f t="shared" si="44"/>
        <v>0</v>
      </c>
      <c r="AP27" s="13">
        <f t="shared" si="31"/>
        <v>0</v>
      </c>
    </row>
    <row r="28" spans="1:42" x14ac:dyDescent="0.25">
      <c r="A28" s="14" t="s">
        <v>11</v>
      </c>
      <c r="B28" s="14" t="s">
        <v>11</v>
      </c>
      <c r="C28" s="15" t="s">
        <v>43</v>
      </c>
      <c r="D28" s="42" t="s">
        <v>15</v>
      </c>
      <c r="E28" s="56">
        <v>2.81</v>
      </c>
      <c r="F28" s="70">
        <v>0</v>
      </c>
      <c r="G28" s="9">
        <f t="shared" si="0"/>
        <v>0</v>
      </c>
      <c r="H28" s="69">
        <v>0</v>
      </c>
      <c r="I28" s="9">
        <f t="shared" si="1"/>
        <v>0</v>
      </c>
      <c r="J28" s="10"/>
      <c r="K28" s="9">
        <f t="shared" si="2"/>
        <v>0</v>
      </c>
      <c r="L28" s="11"/>
      <c r="M28" s="9">
        <f t="shared" si="3"/>
        <v>0</v>
      </c>
      <c r="N28" s="11"/>
      <c r="O28" s="9">
        <f t="shared" si="4"/>
        <v>0</v>
      </c>
      <c r="P28" s="10"/>
      <c r="Q28" s="9">
        <f t="shared" si="32"/>
        <v>0</v>
      </c>
      <c r="R28" s="10"/>
      <c r="S28" s="9">
        <f t="shared" si="33"/>
        <v>0</v>
      </c>
      <c r="T28" s="10"/>
      <c r="U28" s="9">
        <f t="shared" si="34"/>
        <v>0</v>
      </c>
      <c r="V28" s="11"/>
      <c r="W28" s="9">
        <f t="shared" si="35"/>
        <v>0</v>
      </c>
      <c r="X28" s="11"/>
      <c r="Y28" s="9">
        <f t="shared" si="36"/>
        <v>0</v>
      </c>
      <c r="Z28" s="10"/>
      <c r="AA28" s="9">
        <f t="shared" si="37"/>
        <v>0</v>
      </c>
      <c r="AB28" s="11"/>
      <c r="AC28" s="9">
        <f t="shared" si="38"/>
        <v>0</v>
      </c>
      <c r="AD28" s="11"/>
      <c r="AE28" s="9">
        <f t="shared" si="39"/>
        <v>0</v>
      </c>
      <c r="AF28" s="11"/>
      <c r="AG28" s="9">
        <f t="shared" si="40"/>
        <v>0</v>
      </c>
      <c r="AH28" s="11"/>
      <c r="AI28" s="9">
        <f t="shared" si="41"/>
        <v>0</v>
      </c>
      <c r="AJ28" s="11"/>
      <c r="AK28" s="9">
        <f t="shared" si="42"/>
        <v>0</v>
      </c>
      <c r="AL28" s="11"/>
      <c r="AM28" s="9">
        <f t="shared" si="43"/>
        <v>0</v>
      </c>
      <c r="AN28" s="10"/>
      <c r="AO28" s="12">
        <f t="shared" si="44"/>
        <v>0</v>
      </c>
      <c r="AP28" s="13">
        <f t="shared" si="31"/>
        <v>0</v>
      </c>
    </row>
    <row r="29" spans="1:42" x14ac:dyDescent="0.25">
      <c r="A29" s="14" t="s">
        <v>11</v>
      </c>
      <c r="B29" s="14" t="s">
        <v>11</v>
      </c>
      <c r="C29" s="15" t="s">
        <v>44</v>
      </c>
      <c r="D29" s="42" t="s">
        <v>15</v>
      </c>
      <c r="E29" s="56">
        <v>8.81</v>
      </c>
      <c r="F29" s="70">
        <v>0</v>
      </c>
      <c r="G29" s="9">
        <f t="shared" si="0"/>
        <v>0</v>
      </c>
      <c r="H29" s="69">
        <v>0</v>
      </c>
      <c r="I29" s="9">
        <f t="shared" si="1"/>
        <v>0</v>
      </c>
      <c r="J29" s="10"/>
      <c r="K29" s="9">
        <f t="shared" si="2"/>
        <v>0</v>
      </c>
      <c r="L29" s="11"/>
      <c r="M29" s="9">
        <f t="shared" si="3"/>
        <v>0</v>
      </c>
      <c r="N29" s="11"/>
      <c r="O29" s="9">
        <f t="shared" si="4"/>
        <v>0</v>
      </c>
      <c r="P29" s="10"/>
      <c r="Q29" s="9">
        <f t="shared" si="32"/>
        <v>0</v>
      </c>
      <c r="R29" s="10"/>
      <c r="S29" s="9">
        <f t="shared" si="33"/>
        <v>0</v>
      </c>
      <c r="T29" s="10"/>
      <c r="U29" s="9">
        <f t="shared" si="34"/>
        <v>0</v>
      </c>
      <c r="V29" s="11"/>
      <c r="W29" s="9">
        <f t="shared" si="35"/>
        <v>0</v>
      </c>
      <c r="X29" s="11"/>
      <c r="Y29" s="9">
        <f t="shared" si="36"/>
        <v>0</v>
      </c>
      <c r="Z29" s="10"/>
      <c r="AA29" s="9">
        <f t="shared" si="37"/>
        <v>0</v>
      </c>
      <c r="AB29" s="11"/>
      <c r="AC29" s="9">
        <f t="shared" si="38"/>
        <v>0</v>
      </c>
      <c r="AD29" s="11"/>
      <c r="AE29" s="9">
        <f t="shared" si="39"/>
        <v>0</v>
      </c>
      <c r="AF29" s="11"/>
      <c r="AG29" s="9">
        <f t="shared" si="40"/>
        <v>0</v>
      </c>
      <c r="AH29" s="11"/>
      <c r="AI29" s="9">
        <f t="shared" si="41"/>
        <v>0</v>
      </c>
      <c r="AJ29" s="11"/>
      <c r="AK29" s="9">
        <f t="shared" si="42"/>
        <v>0</v>
      </c>
      <c r="AL29" s="11"/>
      <c r="AM29" s="9">
        <f t="shared" si="43"/>
        <v>0</v>
      </c>
      <c r="AN29" s="10"/>
      <c r="AO29" s="12">
        <f t="shared" si="44"/>
        <v>0</v>
      </c>
      <c r="AP29" s="13">
        <f t="shared" si="31"/>
        <v>0</v>
      </c>
    </row>
    <row r="30" spans="1:42" x14ac:dyDescent="0.25">
      <c r="A30" s="14" t="s">
        <v>11</v>
      </c>
      <c r="B30" s="14" t="s">
        <v>11</v>
      </c>
      <c r="C30" s="15" t="s">
        <v>45</v>
      </c>
      <c r="D30" s="42" t="s">
        <v>15</v>
      </c>
      <c r="E30" s="56">
        <v>60.83</v>
      </c>
      <c r="F30" s="70">
        <v>0</v>
      </c>
      <c r="G30" s="9">
        <f t="shared" si="0"/>
        <v>0</v>
      </c>
      <c r="H30" s="69">
        <v>0</v>
      </c>
      <c r="I30" s="9">
        <f t="shared" si="1"/>
        <v>0</v>
      </c>
      <c r="J30" s="10"/>
      <c r="K30" s="9">
        <f t="shared" si="2"/>
        <v>0</v>
      </c>
      <c r="L30" s="11"/>
      <c r="M30" s="9">
        <f t="shared" si="3"/>
        <v>0</v>
      </c>
      <c r="N30" s="11"/>
      <c r="O30" s="9">
        <f t="shared" si="4"/>
        <v>0</v>
      </c>
      <c r="P30" s="10"/>
      <c r="Q30" s="9">
        <f t="shared" si="32"/>
        <v>0</v>
      </c>
      <c r="R30" s="10"/>
      <c r="S30" s="9">
        <f t="shared" si="33"/>
        <v>0</v>
      </c>
      <c r="T30" s="10"/>
      <c r="U30" s="9">
        <f t="shared" si="34"/>
        <v>0</v>
      </c>
      <c r="V30" s="11"/>
      <c r="W30" s="9">
        <f t="shared" si="35"/>
        <v>0</v>
      </c>
      <c r="X30" s="11"/>
      <c r="Y30" s="9">
        <f t="shared" si="36"/>
        <v>0</v>
      </c>
      <c r="Z30" s="10"/>
      <c r="AA30" s="9">
        <f t="shared" si="37"/>
        <v>0</v>
      </c>
      <c r="AB30" s="11"/>
      <c r="AC30" s="9">
        <f t="shared" si="38"/>
        <v>0</v>
      </c>
      <c r="AD30" s="11"/>
      <c r="AE30" s="9">
        <f t="shared" si="39"/>
        <v>0</v>
      </c>
      <c r="AF30" s="11"/>
      <c r="AG30" s="9">
        <f t="shared" si="40"/>
        <v>0</v>
      </c>
      <c r="AH30" s="11"/>
      <c r="AI30" s="9">
        <f t="shared" si="41"/>
        <v>0</v>
      </c>
      <c r="AJ30" s="11"/>
      <c r="AK30" s="9">
        <f t="shared" si="42"/>
        <v>0</v>
      </c>
      <c r="AL30" s="11"/>
      <c r="AM30" s="9">
        <f t="shared" si="43"/>
        <v>0</v>
      </c>
      <c r="AN30" s="10"/>
      <c r="AO30" s="12">
        <f t="shared" si="44"/>
        <v>0</v>
      </c>
      <c r="AP30" s="13">
        <f t="shared" si="31"/>
        <v>0</v>
      </c>
    </row>
    <row r="31" spans="1:42" x14ac:dyDescent="0.25">
      <c r="A31" s="14" t="s">
        <v>11</v>
      </c>
      <c r="B31" s="14" t="s">
        <v>11</v>
      </c>
      <c r="C31" s="15" t="s">
        <v>46</v>
      </c>
      <c r="D31" s="42" t="s">
        <v>15</v>
      </c>
      <c r="E31" s="56">
        <v>104.35</v>
      </c>
      <c r="F31" s="70">
        <v>0</v>
      </c>
      <c r="G31" s="9">
        <f t="shared" si="0"/>
        <v>0</v>
      </c>
      <c r="H31" s="69">
        <v>0</v>
      </c>
      <c r="I31" s="9">
        <f t="shared" si="1"/>
        <v>0</v>
      </c>
      <c r="J31" s="10"/>
      <c r="K31" s="9">
        <f t="shared" si="2"/>
        <v>0</v>
      </c>
      <c r="L31" s="11"/>
      <c r="M31" s="9">
        <f t="shared" si="3"/>
        <v>0</v>
      </c>
      <c r="N31" s="11"/>
      <c r="O31" s="9">
        <f t="shared" si="4"/>
        <v>0</v>
      </c>
      <c r="P31" s="10"/>
      <c r="Q31" s="9">
        <f t="shared" si="32"/>
        <v>0</v>
      </c>
      <c r="R31" s="10"/>
      <c r="S31" s="9">
        <f t="shared" si="33"/>
        <v>0</v>
      </c>
      <c r="T31" s="10"/>
      <c r="U31" s="9">
        <f t="shared" si="34"/>
        <v>0</v>
      </c>
      <c r="V31" s="11"/>
      <c r="W31" s="9">
        <f t="shared" si="35"/>
        <v>0</v>
      </c>
      <c r="X31" s="11"/>
      <c r="Y31" s="9">
        <f t="shared" si="36"/>
        <v>0</v>
      </c>
      <c r="Z31" s="10"/>
      <c r="AA31" s="9">
        <f t="shared" si="37"/>
        <v>0</v>
      </c>
      <c r="AB31" s="11"/>
      <c r="AC31" s="9">
        <f t="shared" si="38"/>
        <v>0</v>
      </c>
      <c r="AD31" s="11"/>
      <c r="AE31" s="9">
        <f t="shared" si="39"/>
        <v>0</v>
      </c>
      <c r="AF31" s="11"/>
      <c r="AG31" s="9">
        <f t="shared" si="40"/>
        <v>0</v>
      </c>
      <c r="AH31" s="11"/>
      <c r="AI31" s="9">
        <f t="shared" si="41"/>
        <v>0</v>
      </c>
      <c r="AJ31" s="71">
        <v>1</v>
      </c>
      <c r="AK31" s="9">
        <f t="shared" si="42"/>
        <v>121.04599999999998</v>
      </c>
      <c r="AL31" s="11"/>
      <c r="AM31" s="9">
        <f t="shared" si="43"/>
        <v>0</v>
      </c>
      <c r="AN31" s="10"/>
      <c r="AO31" s="12">
        <f t="shared" si="44"/>
        <v>0</v>
      </c>
      <c r="AP31" s="13">
        <f t="shared" si="31"/>
        <v>121.04599999999998</v>
      </c>
    </row>
    <row r="32" spans="1:42" x14ac:dyDescent="0.25">
      <c r="A32" s="14" t="s">
        <v>11</v>
      </c>
      <c r="B32" s="14" t="s">
        <v>11</v>
      </c>
      <c r="C32" s="15" t="s">
        <v>47</v>
      </c>
      <c r="D32" s="42" t="s">
        <v>15</v>
      </c>
      <c r="E32" s="56">
        <v>82.84</v>
      </c>
      <c r="F32" s="70">
        <v>0</v>
      </c>
      <c r="G32" s="9">
        <f t="shared" si="0"/>
        <v>0</v>
      </c>
      <c r="H32" s="69">
        <v>0</v>
      </c>
      <c r="I32" s="9">
        <f t="shared" si="1"/>
        <v>0</v>
      </c>
      <c r="J32" s="10"/>
      <c r="K32" s="9">
        <f t="shared" si="2"/>
        <v>0</v>
      </c>
      <c r="L32" s="11"/>
      <c r="M32" s="9">
        <f t="shared" si="3"/>
        <v>0</v>
      </c>
      <c r="N32" s="11"/>
      <c r="O32" s="9">
        <f t="shared" si="4"/>
        <v>0</v>
      </c>
      <c r="P32" s="72">
        <v>1</v>
      </c>
      <c r="Q32" s="9">
        <f t="shared" si="32"/>
        <v>96.094399999999993</v>
      </c>
      <c r="R32" s="10"/>
      <c r="S32" s="9">
        <f t="shared" si="33"/>
        <v>0</v>
      </c>
      <c r="T32" s="10"/>
      <c r="U32" s="9">
        <f t="shared" si="34"/>
        <v>0</v>
      </c>
      <c r="V32" s="11"/>
      <c r="W32" s="9">
        <f t="shared" si="35"/>
        <v>0</v>
      </c>
      <c r="X32" s="11">
        <v>1</v>
      </c>
      <c r="Y32" s="9">
        <f t="shared" si="36"/>
        <v>96.094399999999993</v>
      </c>
      <c r="Z32" s="10"/>
      <c r="AA32" s="9">
        <f t="shared" si="37"/>
        <v>0</v>
      </c>
      <c r="AB32" s="11"/>
      <c r="AC32" s="9">
        <f t="shared" si="38"/>
        <v>0</v>
      </c>
      <c r="AD32" s="11"/>
      <c r="AE32" s="9">
        <f t="shared" si="39"/>
        <v>0</v>
      </c>
      <c r="AF32" s="11"/>
      <c r="AG32" s="9">
        <f t="shared" si="40"/>
        <v>0</v>
      </c>
      <c r="AH32" s="11"/>
      <c r="AI32" s="9">
        <f t="shared" si="41"/>
        <v>0</v>
      </c>
      <c r="AJ32" s="11"/>
      <c r="AK32" s="9">
        <f t="shared" si="42"/>
        <v>0</v>
      </c>
      <c r="AL32" s="11"/>
      <c r="AM32" s="9">
        <f t="shared" si="43"/>
        <v>0</v>
      </c>
      <c r="AN32" s="10"/>
      <c r="AO32" s="12">
        <f t="shared" si="44"/>
        <v>0</v>
      </c>
      <c r="AP32" s="13">
        <f t="shared" si="31"/>
        <v>192.18879999999999</v>
      </c>
    </row>
    <row r="33" spans="1:42" x14ac:dyDescent="0.25">
      <c r="A33" s="14" t="s">
        <v>11</v>
      </c>
      <c r="B33" s="14" t="s">
        <v>11</v>
      </c>
      <c r="C33" s="15" t="s">
        <v>447</v>
      </c>
      <c r="D33" s="42" t="s">
        <v>48</v>
      </c>
      <c r="E33" s="56">
        <v>28.65</v>
      </c>
      <c r="F33" s="70">
        <v>0</v>
      </c>
      <c r="G33" s="9">
        <f t="shared" si="0"/>
        <v>0</v>
      </c>
      <c r="H33" s="69">
        <v>0</v>
      </c>
      <c r="I33" s="9">
        <f t="shared" si="1"/>
        <v>0</v>
      </c>
      <c r="J33" s="10"/>
      <c r="K33" s="9">
        <f t="shared" si="2"/>
        <v>0</v>
      </c>
      <c r="L33" s="11"/>
      <c r="M33" s="9">
        <f t="shared" si="3"/>
        <v>0</v>
      </c>
      <c r="N33" s="11"/>
      <c r="O33" s="9">
        <f t="shared" si="4"/>
        <v>0</v>
      </c>
      <c r="P33" s="10"/>
      <c r="Q33" s="9">
        <f t="shared" si="32"/>
        <v>0</v>
      </c>
      <c r="R33" s="10"/>
      <c r="S33" s="9">
        <f t="shared" si="33"/>
        <v>0</v>
      </c>
      <c r="T33" s="10"/>
      <c r="U33" s="9">
        <f t="shared" si="34"/>
        <v>0</v>
      </c>
      <c r="V33" s="11"/>
      <c r="W33" s="9">
        <f t="shared" si="35"/>
        <v>0</v>
      </c>
      <c r="X33" s="11"/>
      <c r="Y33" s="9">
        <f t="shared" si="36"/>
        <v>0</v>
      </c>
      <c r="Z33" s="10"/>
      <c r="AA33" s="9">
        <f t="shared" si="37"/>
        <v>0</v>
      </c>
      <c r="AB33" s="11"/>
      <c r="AC33" s="9">
        <f t="shared" si="38"/>
        <v>0</v>
      </c>
      <c r="AD33" s="11"/>
      <c r="AE33" s="9">
        <f t="shared" si="39"/>
        <v>0</v>
      </c>
      <c r="AF33" s="11"/>
      <c r="AG33" s="9">
        <f t="shared" si="40"/>
        <v>0</v>
      </c>
      <c r="AH33" s="11"/>
      <c r="AI33" s="9">
        <f t="shared" si="41"/>
        <v>0</v>
      </c>
      <c r="AJ33" s="11"/>
      <c r="AK33" s="9">
        <f t="shared" si="42"/>
        <v>0</v>
      </c>
      <c r="AL33" s="11"/>
      <c r="AM33" s="9">
        <f t="shared" si="43"/>
        <v>0</v>
      </c>
      <c r="AN33" s="10"/>
      <c r="AO33" s="12">
        <f t="shared" si="44"/>
        <v>0</v>
      </c>
      <c r="AP33" s="13">
        <f t="shared" si="31"/>
        <v>0</v>
      </c>
    </row>
    <row r="34" spans="1:42" x14ac:dyDescent="0.25">
      <c r="A34" s="14" t="s">
        <v>11</v>
      </c>
      <c r="B34" s="14" t="s">
        <v>11</v>
      </c>
      <c r="C34" s="15" t="s">
        <v>448</v>
      </c>
      <c r="D34" s="42" t="s">
        <v>48</v>
      </c>
      <c r="E34" s="56">
        <v>28.65</v>
      </c>
      <c r="F34" s="70">
        <v>0</v>
      </c>
      <c r="G34" s="9">
        <f t="shared" si="0"/>
        <v>0</v>
      </c>
      <c r="H34" s="69">
        <v>0</v>
      </c>
      <c r="I34" s="9">
        <f t="shared" si="1"/>
        <v>0</v>
      </c>
      <c r="J34" s="10"/>
      <c r="K34" s="9">
        <f t="shared" si="2"/>
        <v>0</v>
      </c>
      <c r="L34" s="11"/>
      <c r="M34" s="9">
        <f t="shared" si="3"/>
        <v>0</v>
      </c>
      <c r="N34" s="11"/>
      <c r="O34" s="9">
        <f t="shared" si="4"/>
        <v>0</v>
      </c>
      <c r="P34" s="10"/>
      <c r="Q34" s="9">
        <f t="shared" si="32"/>
        <v>0</v>
      </c>
      <c r="R34" s="10"/>
      <c r="S34" s="9">
        <f t="shared" si="33"/>
        <v>0</v>
      </c>
      <c r="T34" s="10"/>
      <c r="U34" s="9">
        <f t="shared" si="34"/>
        <v>0</v>
      </c>
      <c r="V34" s="11"/>
      <c r="W34" s="9">
        <f t="shared" si="35"/>
        <v>0</v>
      </c>
      <c r="X34" s="11"/>
      <c r="Y34" s="9">
        <f t="shared" si="36"/>
        <v>0</v>
      </c>
      <c r="Z34" s="10"/>
      <c r="AA34" s="9">
        <f t="shared" si="37"/>
        <v>0</v>
      </c>
      <c r="AB34" s="11"/>
      <c r="AC34" s="9">
        <f t="shared" si="38"/>
        <v>0</v>
      </c>
      <c r="AD34" s="11"/>
      <c r="AE34" s="9">
        <f t="shared" si="39"/>
        <v>0</v>
      </c>
      <c r="AF34" s="11"/>
      <c r="AG34" s="9">
        <f t="shared" si="40"/>
        <v>0</v>
      </c>
      <c r="AH34" s="11"/>
      <c r="AI34" s="9">
        <f t="shared" si="41"/>
        <v>0</v>
      </c>
      <c r="AJ34" s="11"/>
      <c r="AK34" s="9">
        <f t="shared" si="42"/>
        <v>0</v>
      </c>
      <c r="AL34" s="11"/>
      <c r="AM34" s="9">
        <f t="shared" si="43"/>
        <v>0</v>
      </c>
      <c r="AN34" s="10"/>
      <c r="AO34" s="12">
        <f t="shared" si="44"/>
        <v>0</v>
      </c>
      <c r="AP34" s="13">
        <f t="shared" si="31"/>
        <v>0</v>
      </c>
    </row>
    <row r="35" spans="1:42" x14ac:dyDescent="0.25">
      <c r="A35" s="14" t="s">
        <v>11</v>
      </c>
      <c r="B35" s="14" t="s">
        <v>11</v>
      </c>
      <c r="C35" s="15" t="s">
        <v>49</v>
      </c>
      <c r="D35" s="42" t="s">
        <v>50</v>
      </c>
      <c r="E35" s="56">
        <v>25.56</v>
      </c>
      <c r="F35" s="70">
        <v>0</v>
      </c>
      <c r="G35" s="9">
        <f t="shared" si="0"/>
        <v>0</v>
      </c>
      <c r="H35" s="69">
        <v>0</v>
      </c>
      <c r="I35" s="9">
        <f t="shared" si="1"/>
        <v>0</v>
      </c>
      <c r="J35" s="10"/>
      <c r="K35" s="9">
        <f t="shared" si="2"/>
        <v>0</v>
      </c>
      <c r="L35" s="11"/>
      <c r="M35" s="9">
        <f t="shared" si="3"/>
        <v>0</v>
      </c>
      <c r="N35" s="11"/>
      <c r="O35" s="9">
        <f t="shared" si="4"/>
        <v>0</v>
      </c>
      <c r="P35" s="10"/>
      <c r="Q35" s="9">
        <f t="shared" si="32"/>
        <v>0</v>
      </c>
      <c r="R35" s="10"/>
      <c r="S35" s="9">
        <f t="shared" si="33"/>
        <v>0</v>
      </c>
      <c r="T35" s="10"/>
      <c r="U35" s="9">
        <f t="shared" si="34"/>
        <v>0</v>
      </c>
      <c r="V35" s="11"/>
      <c r="W35" s="9">
        <f t="shared" si="35"/>
        <v>0</v>
      </c>
      <c r="X35" s="11"/>
      <c r="Y35" s="9">
        <f t="shared" si="36"/>
        <v>0</v>
      </c>
      <c r="Z35" s="10"/>
      <c r="AA35" s="9">
        <f t="shared" si="37"/>
        <v>0</v>
      </c>
      <c r="AB35" s="11"/>
      <c r="AC35" s="9">
        <f t="shared" si="38"/>
        <v>0</v>
      </c>
      <c r="AD35" s="11"/>
      <c r="AE35" s="9">
        <f t="shared" si="39"/>
        <v>0</v>
      </c>
      <c r="AF35" s="11"/>
      <c r="AG35" s="9">
        <f t="shared" si="40"/>
        <v>0</v>
      </c>
      <c r="AH35" s="11"/>
      <c r="AI35" s="9">
        <f t="shared" si="41"/>
        <v>0</v>
      </c>
      <c r="AJ35" s="11"/>
      <c r="AK35" s="9">
        <f t="shared" si="42"/>
        <v>0</v>
      </c>
      <c r="AL35" s="11"/>
      <c r="AM35" s="9">
        <f t="shared" si="43"/>
        <v>0</v>
      </c>
      <c r="AN35" s="10"/>
      <c r="AO35" s="12">
        <f t="shared" si="44"/>
        <v>0</v>
      </c>
      <c r="AP35" s="13">
        <f t="shared" si="31"/>
        <v>0</v>
      </c>
    </row>
    <row r="36" spans="1:42" x14ac:dyDescent="0.25">
      <c r="A36" s="14" t="s">
        <v>11</v>
      </c>
      <c r="B36" s="14" t="s">
        <v>11</v>
      </c>
      <c r="C36" s="15" t="s">
        <v>51</v>
      </c>
      <c r="D36" s="42" t="s">
        <v>50</v>
      </c>
      <c r="E36" s="56">
        <v>25.56</v>
      </c>
      <c r="F36" s="70">
        <v>0</v>
      </c>
      <c r="G36" s="9">
        <f t="shared" si="0"/>
        <v>0</v>
      </c>
      <c r="H36" s="69">
        <v>0</v>
      </c>
      <c r="I36" s="9">
        <f t="shared" si="1"/>
        <v>0</v>
      </c>
      <c r="J36" s="10"/>
      <c r="K36" s="9">
        <f t="shared" si="2"/>
        <v>0</v>
      </c>
      <c r="L36" s="11"/>
      <c r="M36" s="9">
        <f t="shared" si="3"/>
        <v>0</v>
      </c>
      <c r="N36" s="11"/>
      <c r="O36" s="9">
        <f t="shared" si="4"/>
        <v>0</v>
      </c>
      <c r="P36" s="10"/>
      <c r="Q36" s="9">
        <f t="shared" si="32"/>
        <v>0</v>
      </c>
      <c r="R36" s="10"/>
      <c r="S36" s="9">
        <f t="shared" si="33"/>
        <v>0</v>
      </c>
      <c r="T36" s="10"/>
      <c r="U36" s="9">
        <f t="shared" si="34"/>
        <v>0</v>
      </c>
      <c r="V36" s="11"/>
      <c r="W36" s="9">
        <f t="shared" si="35"/>
        <v>0</v>
      </c>
      <c r="X36" s="11"/>
      <c r="Y36" s="9">
        <f t="shared" si="36"/>
        <v>0</v>
      </c>
      <c r="Z36" s="10"/>
      <c r="AA36" s="9">
        <f t="shared" si="37"/>
        <v>0</v>
      </c>
      <c r="AB36" s="11"/>
      <c r="AC36" s="9">
        <f t="shared" si="38"/>
        <v>0</v>
      </c>
      <c r="AD36" s="11"/>
      <c r="AE36" s="9">
        <f t="shared" si="39"/>
        <v>0</v>
      </c>
      <c r="AF36" s="11"/>
      <c r="AG36" s="9">
        <f t="shared" si="40"/>
        <v>0</v>
      </c>
      <c r="AH36" s="11"/>
      <c r="AI36" s="9">
        <f t="shared" si="41"/>
        <v>0</v>
      </c>
      <c r="AJ36" s="11"/>
      <c r="AK36" s="9">
        <f t="shared" si="42"/>
        <v>0</v>
      </c>
      <c r="AL36" s="11"/>
      <c r="AM36" s="9">
        <f t="shared" si="43"/>
        <v>0</v>
      </c>
      <c r="AN36" s="10"/>
      <c r="AO36" s="12">
        <f t="shared" si="44"/>
        <v>0</v>
      </c>
      <c r="AP36" s="13">
        <f t="shared" si="31"/>
        <v>0</v>
      </c>
    </row>
    <row r="37" spans="1:42" x14ac:dyDescent="0.25">
      <c r="A37" s="14" t="s">
        <v>11</v>
      </c>
      <c r="B37" s="14" t="s">
        <v>11</v>
      </c>
      <c r="C37" s="15" t="s">
        <v>488</v>
      </c>
      <c r="D37" s="42" t="s">
        <v>489</v>
      </c>
      <c r="E37" s="56">
        <v>56.75</v>
      </c>
      <c r="F37" s="70">
        <v>0</v>
      </c>
      <c r="G37" s="9">
        <f t="shared" si="0"/>
        <v>0</v>
      </c>
      <c r="H37" s="69">
        <v>0</v>
      </c>
      <c r="I37" s="9">
        <f t="shared" si="1"/>
        <v>0</v>
      </c>
      <c r="J37" s="10"/>
      <c r="K37" s="9">
        <f t="shared" si="2"/>
        <v>0</v>
      </c>
      <c r="L37" s="11"/>
      <c r="M37" s="9">
        <f t="shared" si="3"/>
        <v>0</v>
      </c>
      <c r="N37" s="11"/>
      <c r="O37" s="9">
        <f t="shared" si="4"/>
        <v>0</v>
      </c>
      <c r="P37" s="10"/>
      <c r="Q37" s="9">
        <f t="shared" si="32"/>
        <v>0</v>
      </c>
      <c r="R37" s="10"/>
      <c r="S37" s="9">
        <f t="shared" si="33"/>
        <v>0</v>
      </c>
      <c r="T37" s="10"/>
      <c r="U37" s="9">
        <f t="shared" si="34"/>
        <v>0</v>
      </c>
      <c r="V37" s="11"/>
      <c r="W37" s="9">
        <f t="shared" si="35"/>
        <v>0</v>
      </c>
      <c r="X37" s="11"/>
      <c r="Y37" s="9">
        <f t="shared" si="36"/>
        <v>0</v>
      </c>
      <c r="Z37" s="10"/>
      <c r="AA37" s="9">
        <f t="shared" si="37"/>
        <v>0</v>
      </c>
      <c r="AB37" s="11"/>
      <c r="AC37" s="9">
        <f t="shared" si="38"/>
        <v>0</v>
      </c>
      <c r="AD37" s="11"/>
      <c r="AE37" s="9">
        <f t="shared" si="39"/>
        <v>0</v>
      </c>
      <c r="AF37" s="11"/>
      <c r="AG37" s="9">
        <f t="shared" si="40"/>
        <v>0</v>
      </c>
      <c r="AH37" s="11"/>
      <c r="AI37" s="9">
        <f t="shared" si="41"/>
        <v>0</v>
      </c>
      <c r="AJ37" s="11"/>
      <c r="AK37" s="9">
        <f t="shared" si="42"/>
        <v>0</v>
      </c>
      <c r="AL37" s="11"/>
      <c r="AM37" s="9">
        <f t="shared" si="43"/>
        <v>0</v>
      </c>
      <c r="AN37" s="10"/>
      <c r="AO37" s="12">
        <f t="shared" si="44"/>
        <v>0</v>
      </c>
      <c r="AP37" s="13">
        <f t="shared" si="31"/>
        <v>0</v>
      </c>
    </row>
    <row r="38" spans="1:42" x14ac:dyDescent="0.25">
      <c r="A38" s="14" t="s">
        <v>11</v>
      </c>
      <c r="B38" s="14" t="s">
        <v>11</v>
      </c>
      <c r="C38" s="15" t="s">
        <v>449</v>
      </c>
      <c r="D38" s="42" t="s">
        <v>50</v>
      </c>
      <c r="E38" s="56">
        <v>23.69</v>
      </c>
      <c r="F38" s="70">
        <v>0</v>
      </c>
      <c r="G38" s="9">
        <f t="shared" si="0"/>
        <v>0</v>
      </c>
      <c r="H38" s="69">
        <v>0</v>
      </c>
      <c r="I38" s="9">
        <f t="shared" si="1"/>
        <v>0</v>
      </c>
      <c r="J38" s="10"/>
      <c r="K38" s="9">
        <f t="shared" si="2"/>
        <v>0</v>
      </c>
      <c r="L38" s="11"/>
      <c r="M38" s="9">
        <f t="shared" si="3"/>
        <v>0</v>
      </c>
      <c r="N38" s="11"/>
      <c r="O38" s="9">
        <f t="shared" si="4"/>
        <v>0</v>
      </c>
      <c r="P38" s="10"/>
      <c r="Q38" s="9">
        <f t="shared" si="32"/>
        <v>0</v>
      </c>
      <c r="R38" s="10"/>
      <c r="S38" s="9">
        <f t="shared" si="33"/>
        <v>0</v>
      </c>
      <c r="T38" s="10"/>
      <c r="U38" s="9">
        <f t="shared" si="34"/>
        <v>0</v>
      </c>
      <c r="V38" s="11"/>
      <c r="W38" s="9">
        <f t="shared" si="35"/>
        <v>0</v>
      </c>
      <c r="X38" s="11"/>
      <c r="Y38" s="9">
        <f t="shared" si="36"/>
        <v>0</v>
      </c>
      <c r="Z38" s="10"/>
      <c r="AA38" s="9">
        <f t="shared" si="37"/>
        <v>0</v>
      </c>
      <c r="AB38" s="11"/>
      <c r="AC38" s="9">
        <f t="shared" si="38"/>
        <v>0</v>
      </c>
      <c r="AD38" s="11"/>
      <c r="AE38" s="9">
        <f t="shared" si="39"/>
        <v>0</v>
      </c>
      <c r="AF38" s="11"/>
      <c r="AG38" s="9">
        <f t="shared" si="40"/>
        <v>0</v>
      </c>
      <c r="AH38" s="11"/>
      <c r="AI38" s="9">
        <f t="shared" si="41"/>
        <v>0</v>
      </c>
      <c r="AJ38" s="11"/>
      <c r="AK38" s="9">
        <f t="shared" si="42"/>
        <v>0</v>
      </c>
      <c r="AL38" s="11"/>
      <c r="AM38" s="9">
        <f t="shared" si="43"/>
        <v>0</v>
      </c>
      <c r="AN38" s="10"/>
      <c r="AO38" s="12">
        <f t="shared" si="44"/>
        <v>0</v>
      </c>
      <c r="AP38" s="13">
        <f t="shared" si="31"/>
        <v>0</v>
      </c>
    </row>
    <row r="39" spans="1:42" x14ac:dyDescent="0.25">
      <c r="A39" s="14" t="s">
        <v>11</v>
      </c>
      <c r="B39" s="14" t="s">
        <v>11</v>
      </c>
      <c r="C39" s="15" t="s">
        <v>52</v>
      </c>
      <c r="D39" s="42" t="s">
        <v>50</v>
      </c>
      <c r="E39" s="56">
        <v>23.69</v>
      </c>
      <c r="F39" s="70">
        <v>0</v>
      </c>
      <c r="G39" s="9">
        <f t="shared" si="0"/>
        <v>0</v>
      </c>
      <c r="H39" s="69">
        <v>0</v>
      </c>
      <c r="I39" s="9">
        <f t="shared" si="1"/>
        <v>0</v>
      </c>
      <c r="J39" s="10"/>
      <c r="K39" s="9">
        <f t="shared" si="2"/>
        <v>0</v>
      </c>
      <c r="L39" s="11"/>
      <c r="M39" s="9">
        <f t="shared" si="3"/>
        <v>0</v>
      </c>
      <c r="N39" s="11"/>
      <c r="O39" s="9">
        <f t="shared" si="4"/>
        <v>0</v>
      </c>
      <c r="P39" s="10"/>
      <c r="Q39" s="9">
        <f t="shared" si="32"/>
        <v>0</v>
      </c>
      <c r="R39" s="10"/>
      <c r="S39" s="9">
        <f t="shared" si="33"/>
        <v>0</v>
      </c>
      <c r="T39" s="10"/>
      <c r="U39" s="9">
        <f t="shared" si="34"/>
        <v>0</v>
      </c>
      <c r="V39" s="11"/>
      <c r="W39" s="9">
        <f t="shared" si="35"/>
        <v>0</v>
      </c>
      <c r="X39" s="11"/>
      <c r="Y39" s="9">
        <f t="shared" si="36"/>
        <v>0</v>
      </c>
      <c r="Z39" s="10"/>
      <c r="AA39" s="9">
        <f t="shared" si="37"/>
        <v>0</v>
      </c>
      <c r="AB39" s="11"/>
      <c r="AC39" s="9">
        <f t="shared" si="38"/>
        <v>0</v>
      </c>
      <c r="AD39" s="11"/>
      <c r="AE39" s="9">
        <f t="shared" si="39"/>
        <v>0</v>
      </c>
      <c r="AF39" s="11"/>
      <c r="AG39" s="9">
        <f t="shared" si="40"/>
        <v>0</v>
      </c>
      <c r="AH39" s="11"/>
      <c r="AI39" s="9">
        <f t="shared" si="41"/>
        <v>0</v>
      </c>
      <c r="AJ39" s="11"/>
      <c r="AK39" s="9">
        <f t="shared" si="42"/>
        <v>0</v>
      </c>
      <c r="AL39" s="11"/>
      <c r="AM39" s="9">
        <f t="shared" si="43"/>
        <v>0</v>
      </c>
      <c r="AN39" s="10"/>
      <c r="AO39" s="12">
        <f t="shared" si="44"/>
        <v>0</v>
      </c>
      <c r="AP39" s="13">
        <f t="shared" si="31"/>
        <v>0</v>
      </c>
    </row>
    <row r="40" spans="1:42" x14ac:dyDescent="0.25">
      <c r="A40" s="14" t="s">
        <v>11</v>
      </c>
      <c r="B40" s="14" t="s">
        <v>11</v>
      </c>
      <c r="C40" s="15" t="s">
        <v>53</v>
      </c>
      <c r="D40" s="42" t="s">
        <v>50</v>
      </c>
      <c r="E40" s="56">
        <v>23.69</v>
      </c>
      <c r="F40" s="70">
        <v>0</v>
      </c>
      <c r="G40" s="9">
        <f t="shared" si="0"/>
        <v>0</v>
      </c>
      <c r="H40" s="69">
        <v>0</v>
      </c>
      <c r="I40" s="9">
        <f t="shared" si="1"/>
        <v>0</v>
      </c>
      <c r="J40" s="10"/>
      <c r="K40" s="9">
        <f t="shared" si="2"/>
        <v>0</v>
      </c>
      <c r="L40" s="11"/>
      <c r="M40" s="9">
        <f t="shared" si="3"/>
        <v>0</v>
      </c>
      <c r="N40" s="11"/>
      <c r="O40" s="9">
        <f t="shared" si="4"/>
        <v>0</v>
      </c>
      <c r="P40" s="10"/>
      <c r="Q40" s="9">
        <f t="shared" si="32"/>
        <v>0</v>
      </c>
      <c r="R40" s="10"/>
      <c r="S40" s="9">
        <f t="shared" si="33"/>
        <v>0</v>
      </c>
      <c r="T40" s="10"/>
      <c r="U40" s="9">
        <f t="shared" si="34"/>
        <v>0</v>
      </c>
      <c r="V40" s="11"/>
      <c r="W40" s="9">
        <f t="shared" si="35"/>
        <v>0</v>
      </c>
      <c r="X40" s="11"/>
      <c r="Y40" s="9">
        <f t="shared" si="36"/>
        <v>0</v>
      </c>
      <c r="Z40" s="10"/>
      <c r="AA40" s="9">
        <f t="shared" si="37"/>
        <v>0</v>
      </c>
      <c r="AB40" s="11"/>
      <c r="AC40" s="9">
        <f t="shared" si="38"/>
        <v>0</v>
      </c>
      <c r="AD40" s="11"/>
      <c r="AE40" s="9">
        <f t="shared" si="39"/>
        <v>0</v>
      </c>
      <c r="AF40" s="11"/>
      <c r="AG40" s="9">
        <f t="shared" si="40"/>
        <v>0</v>
      </c>
      <c r="AH40" s="11"/>
      <c r="AI40" s="9">
        <f t="shared" si="41"/>
        <v>0</v>
      </c>
      <c r="AJ40" s="11"/>
      <c r="AK40" s="9">
        <f t="shared" si="42"/>
        <v>0</v>
      </c>
      <c r="AL40" s="11"/>
      <c r="AM40" s="9">
        <f t="shared" si="43"/>
        <v>0</v>
      </c>
      <c r="AN40" s="10"/>
      <c r="AO40" s="12">
        <f t="shared" si="44"/>
        <v>0</v>
      </c>
      <c r="AP40" s="13">
        <f t="shared" si="31"/>
        <v>0</v>
      </c>
    </row>
    <row r="41" spans="1:42" x14ac:dyDescent="0.25">
      <c r="A41" s="14" t="s">
        <v>11</v>
      </c>
      <c r="B41" s="14" t="s">
        <v>11</v>
      </c>
      <c r="C41" s="15" t="s">
        <v>54</v>
      </c>
      <c r="D41" s="42" t="s">
        <v>50</v>
      </c>
      <c r="E41" s="56">
        <v>23.69</v>
      </c>
      <c r="F41" s="70">
        <v>0</v>
      </c>
      <c r="G41" s="9">
        <f t="shared" si="0"/>
        <v>0</v>
      </c>
      <c r="H41" s="69">
        <v>0</v>
      </c>
      <c r="I41" s="9">
        <f t="shared" si="1"/>
        <v>0</v>
      </c>
      <c r="J41" s="10"/>
      <c r="K41" s="9">
        <f t="shared" si="2"/>
        <v>0</v>
      </c>
      <c r="L41" s="11"/>
      <c r="M41" s="9">
        <f t="shared" si="3"/>
        <v>0</v>
      </c>
      <c r="N41" s="11"/>
      <c r="O41" s="9">
        <f t="shared" si="4"/>
        <v>0</v>
      </c>
      <c r="P41" s="10"/>
      <c r="Q41" s="9">
        <f t="shared" si="32"/>
        <v>0</v>
      </c>
      <c r="R41" s="10"/>
      <c r="S41" s="9">
        <f t="shared" si="33"/>
        <v>0</v>
      </c>
      <c r="T41" s="10"/>
      <c r="U41" s="9">
        <f t="shared" si="34"/>
        <v>0</v>
      </c>
      <c r="V41" s="11"/>
      <c r="W41" s="9">
        <f t="shared" si="35"/>
        <v>0</v>
      </c>
      <c r="X41" s="11"/>
      <c r="Y41" s="9">
        <f t="shared" si="36"/>
        <v>0</v>
      </c>
      <c r="Z41" s="10"/>
      <c r="AA41" s="9">
        <f t="shared" si="37"/>
        <v>0</v>
      </c>
      <c r="AB41" s="11"/>
      <c r="AC41" s="9">
        <f t="shared" si="38"/>
        <v>0</v>
      </c>
      <c r="AD41" s="11"/>
      <c r="AE41" s="9">
        <f t="shared" si="39"/>
        <v>0</v>
      </c>
      <c r="AF41" s="11"/>
      <c r="AG41" s="9">
        <f t="shared" si="40"/>
        <v>0</v>
      </c>
      <c r="AH41" s="11"/>
      <c r="AI41" s="9">
        <f t="shared" si="41"/>
        <v>0</v>
      </c>
      <c r="AJ41" s="11"/>
      <c r="AK41" s="9">
        <f t="shared" si="42"/>
        <v>0</v>
      </c>
      <c r="AL41" s="11"/>
      <c r="AM41" s="9">
        <f t="shared" si="43"/>
        <v>0</v>
      </c>
      <c r="AN41" s="10"/>
      <c r="AO41" s="12">
        <f t="shared" si="44"/>
        <v>0</v>
      </c>
      <c r="AP41" s="13">
        <f t="shared" si="31"/>
        <v>0</v>
      </c>
    </row>
    <row r="42" spans="1:42" x14ac:dyDescent="0.25">
      <c r="A42" s="14" t="s">
        <v>11</v>
      </c>
      <c r="B42" s="14" t="s">
        <v>11</v>
      </c>
      <c r="C42" s="15" t="s">
        <v>55</v>
      </c>
      <c r="D42" s="42" t="s">
        <v>50</v>
      </c>
      <c r="E42" s="56">
        <v>23.69</v>
      </c>
      <c r="F42" s="70">
        <v>0</v>
      </c>
      <c r="G42" s="9">
        <f t="shared" si="0"/>
        <v>0</v>
      </c>
      <c r="H42" s="69">
        <v>0</v>
      </c>
      <c r="I42" s="9">
        <f t="shared" si="1"/>
        <v>0</v>
      </c>
      <c r="J42" s="10"/>
      <c r="K42" s="9">
        <f t="shared" si="2"/>
        <v>0</v>
      </c>
      <c r="L42" s="11"/>
      <c r="M42" s="9">
        <f t="shared" si="3"/>
        <v>0</v>
      </c>
      <c r="N42" s="11"/>
      <c r="O42" s="9">
        <f t="shared" si="4"/>
        <v>0</v>
      </c>
      <c r="P42" s="10"/>
      <c r="Q42" s="9">
        <f t="shared" si="32"/>
        <v>0</v>
      </c>
      <c r="R42" s="10"/>
      <c r="S42" s="9">
        <f t="shared" si="33"/>
        <v>0</v>
      </c>
      <c r="T42" s="10"/>
      <c r="U42" s="9">
        <f t="shared" si="34"/>
        <v>0</v>
      </c>
      <c r="V42" s="11"/>
      <c r="W42" s="9">
        <f t="shared" si="35"/>
        <v>0</v>
      </c>
      <c r="X42" s="11"/>
      <c r="Y42" s="9">
        <f t="shared" si="36"/>
        <v>0</v>
      </c>
      <c r="Z42" s="10"/>
      <c r="AA42" s="9">
        <f t="shared" si="37"/>
        <v>0</v>
      </c>
      <c r="AB42" s="11"/>
      <c r="AC42" s="9">
        <f t="shared" si="38"/>
        <v>0</v>
      </c>
      <c r="AD42" s="11"/>
      <c r="AE42" s="9">
        <f t="shared" si="39"/>
        <v>0</v>
      </c>
      <c r="AF42" s="11"/>
      <c r="AG42" s="9">
        <f t="shared" si="40"/>
        <v>0</v>
      </c>
      <c r="AH42" s="11"/>
      <c r="AI42" s="9">
        <f t="shared" si="41"/>
        <v>0</v>
      </c>
      <c r="AJ42" s="11"/>
      <c r="AK42" s="9">
        <f t="shared" si="42"/>
        <v>0</v>
      </c>
      <c r="AL42" s="11"/>
      <c r="AM42" s="9">
        <f t="shared" si="43"/>
        <v>0</v>
      </c>
      <c r="AN42" s="10"/>
      <c r="AO42" s="12">
        <f t="shared" si="44"/>
        <v>0</v>
      </c>
      <c r="AP42" s="13">
        <f t="shared" si="31"/>
        <v>0</v>
      </c>
    </row>
    <row r="43" spans="1:42" x14ac:dyDescent="0.25">
      <c r="A43" s="14" t="s">
        <v>11</v>
      </c>
      <c r="B43" s="14" t="s">
        <v>11</v>
      </c>
      <c r="C43" s="15" t="s">
        <v>56</v>
      </c>
      <c r="D43" s="42" t="s">
        <v>50</v>
      </c>
      <c r="E43" s="56">
        <v>23.69</v>
      </c>
      <c r="F43" s="70">
        <v>0</v>
      </c>
      <c r="G43" s="9">
        <f t="shared" si="0"/>
        <v>0</v>
      </c>
      <c r="H43" s="69">
        <v>0</v>
      </c>
      <c r="I43" s="9">
        <f t="shared" si="1"/>
        <v>0</v>
      </c>
      <c r="J43" s="10"/>
      <c r="K43" s="9">
        <f t="shared" si="2"/>
        <v>0</v>
      </c>
      <c r="L43" s="11"/>
      <c r="M43" s="9">
        <f t="shared" si="3"/>
        <v>0</v>
      </c>
      <c r="N43" s="11"/>
      <c r="O43" s="9">
        <f t="shared" si="4"/>
        <v>0</v>
      </c>
      <c r="P43" s="10"/>
      <c r="Q43" s="9">
        <f t="shared" si="32"/>
        <v>0</v>
      </c>
      <c r="R43" s="10"/>
      <c r="S43" s="9">
        <f t="shared" si="33"/>
        <v>0</v>
      </c>
      <c r="T43" s="10"/>
      <c r="U43" s="9">
        <f t="shared" si="34"/>
        <v>0</v>
      </c>
      <c r="V43" s="11"/>
      <c r="W43" s="9">
        <f t="shared" si="35"/>
        <v>0</v>
      </c>
      <c r="X43" s="11"/>
      <c r="Y43" s="9">
        <f t="shared" si="36"/>
        <v>0</v>
      </c>
      <c r="Z43" s="10"/>
      <c r="AA43" s="9">
        <f t="shared" si="37"/>
        <v>0</v>
      </c>
      <c r="AB43" s="11"/>
      <c r="AC43" s="9">
        <f t="shared" si="38"/>
        <v>0</v>
      </c>
      <c r="AD43" s="11"/>
      <c r="AE43" s="9">
        <f t="shared" si="39"/>
        <v>0</v>
      </c>
      <c r="AF43" s="11"/>
      <c r="AG43" s="9">
        <f t="shared" si="40"/>
        <v>0</v>
      </c>
      <c r="AH43" s="11"/>
      <c r="AI43" s="9">
        <f t="shared" si="41"/>
        <v>0</v>
      </c>
      <c r="AJ43" s="11"/>
      <c r="AK43" s="9">
        <f t="shared" si="42"/>
        <v>0</v>
      </c>
      <c r="AL43" s="11"/>
      <c r="AM43" s="9">
        <f t="shared" si="43"/>
        <v>0</v>
      </c>
      <c r="AN43" s="10"/>
      <c r="AO43" s="12">
        <f t="shared" si="44"/>
        <v>0</v>
      </c>
      <c r="AP43" s="13">
        <f t="shared" si="31"/>
        <v>0</v>
      </c>
    </row>
    <row r="44" spans="1:42" x14ac:dyDescent="0.25">
      <c r="A44" s="14" t="s">
        <v>11</v>
      </c>
      <c r="B44" s="14" t="s">
        <v>11</v>
      </c>
      <c r="C44" s="15" t="s">
        <v>57</v>
      </c>
      <c r="D44" s="42" t="s">
        <v>50</v>
      </c>
      <c r="E44" s="56">
        <v>23.69</v>
      </c>
      <c r="F44" s="70">
        <v>0</v>
      </c>
      <c r="G44" s="9">
        <f t="shared" si="0"/>
        <v>0</v>
      </c>
      <c r="H44" s="69">
        <v>0</v>
      </c>
      <c r="I44" s="9">
        <f t="shared" si="1"/>
        <v>0</v>
      </c>
      <c r="J44" s="10"/>
      <c r="K44" s="9">
        <f t="shared" si="2"/>
        <v>0</v>
      </c>
      <c r="L44" s="11"/>
      <c r="M44" s="9">
        <f t="shared" si="3"/>
        <v>0</v>
      </c>
      <c r="N44" s="11"/>
      <c r="O44" s="9">
        <f t="shared" si="4"/>
        <v>0</v>
      </c>
      <c r="P44" s="10"/>
      <c r="Q44" s="9">
        <f t="shared" si="32"/>
        <v>0</v>
      </c>
      <c r="R44" s="10"/>
      <c r="S44" s="9">
        <f t="shared" si="33"/>
        <v>0</v>
      </c>
      <c r="T44" s="10"/>
      <c r="U44" s="9">
        <f t="shared" si="34"/>
        <v>0</v>
      </c>
      <c r="V44" s="11"/>
      <c r="W44" s="9">
        <f t="shared" si="35"/>
        <v>0</v>
      </c>
      <c r="X44" s="11"/>
      <c r="Y44" s="9">
        <f t="shared" si="36"/>
        <v>0</v>
      </c>
      <c r="Z44" s="10"/>
      <c r="AA44" s="9">
        <f t="shared" si="37"/>
        <v>0</v>
      </c>
      <c r="AB44" s="11"/>
      <c r="AC44" s="9">
        <f t="shared" si="38"/>
        <v>0</v>
      </c>
      <c r="AD44" s="11"/>
      <c r="AE44" s="9">
        <f t="shared" si="39"/>
        <v>0</v>
      </c>
      <c r="AF44" s="11"/>
      <c r="AG44" s="9">
        <f t="shared" si="40"/>
        <v>0</v>
      </c>
      <c r="AH44" s="11"/>
      <c r="AI44" s="9">
        <f t="shared" si="41"/>
        <v>0</v>
      </c>
      <c r="AJ44" s="11"/>
      <c r="AK44" s="9">
        <f t="shared" si="42"/>
        <v>0</v>
      </c>
      <c r="AL44" s="11"/>
      <c r="AM44" s="9">
        <f t="shared" si="43"/>
        <v>0</v>
      </c>
      <c r="AN44" s="10"/>
      <c r="AO44" s="12">
        <f t="shared" si="44"/>
        <v>0</v>
      </c>
      <c r="AP44" s="13">
        <f t="shared" si="31"/>
        <v>0</v>
      </c>
    </row>
    <row r="45" spans="1:42" x14ac:dyDescent="0.25">
      <c r="A45" s="14" t="s">
        <v>11</v>
      </c>
      <c r="B45" s="14" t="s">
        <v>11</v>
      </c>
      <c r="C45" s="15" t="s">
        <v>58</v>
      </c>
      <c r="D45" s="42" t="s">
        <v>50</v>
      </c>
      <c r="E45" s="56">
        <v>23.69</v>
      </c>
      <c r="F45" s="70">
        <v>0</v>
      </c>
      <c r="G45" s="9">
        <f t="shared" si="0"/>
        <v>0</v>
      </c>
      <c r="H45" s="69">
        <v>0</v>
      </c>
      <c r="I45" s="9">
        <f t="shared" si="1"/>
        <v>0</v>
      </c>
      <c r="J45" s="10"/>
      <c r="K45" s="9">
        <f t="shared" si="2"/>
        <v>0</v>
      </c>
      <c r="L45" s="11"/>
      <c r="M45" s="9">
        <f t="shared" si="3"/>
        <v>0</v>
      </c>
      <c r="N45" s="11"/>
      <c r="O45" s="9">
        <f t="shared" si="4"/>
        <v>0</v>
      </c>
      <c r="P45" s="10"/>
      <c r="Q45" s="9">
        <f t="shared" si="32"/>
        <v>0</v>
      </c>
      <c r="R45" s="10"/>
      <c r="S45" s="9">
        <f t="shared" si="33"/>
        <v>0</v>
      </c>
      <c r="T45" s="10"/>
      <c r="U45" s="9">
        <f t="shared" si="34"/>
        <v>0</v>
      </c>
      <c r="V45" s="11"/>
      <c r="W45" s="9">
        <f t="shared" si="35"/>
        <v>0</v>
      </c>
      <c r="X45" s="11"/>
      <c r="Y45" s="9">
        <f t="shared" si="36"/>
        <v>0</v>
      </c>
      <c r="Z45" s="10"/>
      <c r="AA45" s="9">
        <f t="shared" si="37"/>
        <v>0</v>
      </c>
      <c r="AB45" s="11"/>
      <c r="AC45" s="9">
        <f t="shared" si="38"/>
        <v>0</v>
      </c>
      <c r="AD45" s="11"/>
      <c r="AE45" s="9">
        <f t="shared" si="39"/>
        <v>0</v>
      </c>
      <c r="AF45" s="11"/>
      <c r="AG45" s="9">
        <f t="shared" si="40"/>
        <v>0</v>
      </c>
      <c r="AH45" s="11"/>
      <c r="AI45" s="9">
        <f t="shared" si="41"/>
        <v>0</v>
      </c>
      <c r="AJ45" s="11"/>
      <c r="AK45" s="9">
        <f t="shared" si="42"/>
        <v>0</v>
      </c>
      <c r="AL45" s="11"/>
      <c r="AM45" s="9">
        <f t="shared" si="43"/>
        <v>0</v>
      </c>
      <c r="AN45" s="10"/>
      <c r="AO45" s="12">
        <f t="shared" si="44"/>
        <v>0</v>
      </c>
      <c r="AP45" s="13">
        <f t="shared" si="31"/>
        <v>0</v>
      </c>
    </row>
    <row r="46" spans="1:42" x14ac:dyDescent="0.25">
      <c r="A46" s="14" t="s">
        <v>11</v>
      </c>
      <c r="B46" s="14" t="s">
        <v>11</v>
      </c>
      <c r="C46" s="15" t="s">
        <v>59</v>
      </c>
      <c r="D46" s="42" t="s">
        <v>50</v>
      </c>
      <c r="E46" s="56">
        <v>23.69</v>
      </c>
      <c r="F46" s="70">
        <v>0</v>
      </c>
      <c r="G46" s="9">
        <f t="shared" si="0"/>
        <v>0</v>
      </c>
      <c r="H46" s="69">
        <v>0</v>
      </c>
      <c r="I46" s="9">
        <f t="shared" si="1"/>
        <v>0</v>
      </c>
      <c r="J46" s="10"/>
      <c r="K46" s="9">
        <f t="shared" si="2"/>
        <v>0</v>
      </c>
      <c r="L46" s="11"/>
      <c r="M46" s="9">
        <f t="shared" si="3"/>
        <v>0</v>
      </c>
      <c r="N46" s="11"/>
      <c r="O46" s="9">
        <f t="shared" si="4"/>
        <v>0</v>
      </c>
      <c r="P46" s="10"/>
      <c r="Q46" s="9">
        <f t="shared" si="32"/>
        <v>0</v>
      </c>
      <c r="R46" s="10"/>
      <c r="S46" s="9">
        <f t="shared" si="33"/>
        <v>0</v>
      </c>
      <c r="T46" s="10"/>
      <c r="U46" s="9">
        <f t="shared" si="34"/>
        <v>0</v>
      </c>
      <c r="V46" s="11"/>
      <c r="W46" s="9">
        <f t="shared" si="35"/>
        <v>0</v>
      </c>
      <c r="X46" s="11"/>
      <c r="Y46" s="9">
        <f t="shared" si="36"/>
        <v>0</v>
      </c>
      <c r="Z46" s="10"/>
      <c r="AA46" s="9">
        <f t="shared" si="37"/>
        <v>0</v>
      </c>
      <c r="AB46" s="11"/>
      <c r="AC46" s="9">
        <f t="shared" si="38"/>
        <v>0</v>
      </c>
      <c r="AD46" s="11"/>
      <c r="AE46" s="9">
        <f t="shared" si="39"/>
        <v>0</v>
      </c>
      <c r="AF46" s="11"/>
      <c r="AG46" s="9">
        <f t="shared" si="40"/>
        <v>0</v>
      </c>
      <c r="AH46" s="11"/>
      <c r="AI46" s="9">
        <f t="shared" si="41"/>
        <v>0</v>
      </c>
      <c r="AJ46" s="11"/>
      <c r="AK46" s="9">
        <f t="shared" si="42"/>
        <v>0</v>
      </c>
      <c r="AL46" s="11"/>
      <c r="AM46" s="9">
        <f t="shared" si="43"/>
        <v>0</v>
      </c>
      <c r="AN46" s="10"/>
      <c r="AO46" s="12">
        <f t="shared" si="44"/>
        <v>0</v>
      </c>
      <c r="AP46" s="13">
        <f t="shared" si="31"/>
        <v>0</v>
      </c>
    </row>
    <row r="47" spans="1:42" x14ac:dyDescent="0.25">
      <c r="A47" s="14" t="s">
        <v>11</v>
      </c>
      <c r="B47" s="14" t="s">
        <v>11</v>
      </c>
      <c r="C47" s="15" t="s">
        <v>60</v>
      </c>
      <c r="D47" s="42" t="s">
        <v>50</v>
      </c>
      <c r="E47" s="56">
        <v>23.69</v>
      </c>
      <c r="F47" s="70">
        <v>0</v>
      </c>
      <c r="G47" s="9">
        <f t="shared" si="0"/>
        <v>0</v>
      </c>
      <c r="H47" s="69">
        <v>0</v>
      </c>
      <c r="I47" s="9">
        <f t="shared" si="1"/>
        <v>0</v>
      </c>
      <c r="J47" s="10"/>
      <c r="K47" s="9">
        <f t="shared" si="2"/>
        <v>0</v>
      </c>
      <c r="L47" s="11"/>
      <c r="M47" s="9">
        <f t="shared" si="3"/>
        <v>0</v>
      </c>
      <c r="N47" s="11"/>
      <c r="O47" s="9">
        <f t="shared" si="4"/>
        <v>0</v>
      </c>
      <c r="P47" s="10"/>
      <c r="Q47" s="9">
        <f t="shared" si="32"/>
        <v>0</v>
      </c>
      <c r="R47" s="10"/>
      <c r="S47" s="9">
        <f t="shared" si="33"/>
        <v>0</v>
      </c>
      <c r="T47" s="10"/>
      <c r="U47" s="9">
        <f t="shared" si="34"/>
        <v>0</v>
      </c>
      <c r="V47" s="11"/>
      <c r="W47" s="9">
        <f t="shared" si="35"/>
        <v>0</v>
      </c>
      <c r="X47" s="11"/>
      <c r="Y47" s="9">
        <f t="shared" si="36"/>
        <v>0</v>
      </c>
      <c r="Z47" s="10"/>
      <c r="AA47" s="9">
        <f t="shared" si="37"/>
        <v>0</v>
      </c>
      <c r="AB47" s="11"/>
      <c r="AC47" s="9">
        <f t="shared" si="38"/>
        <v>0</v>
      </c>
      <c r="AD47" s="11"/>
      <c r="AE47" s="9">
        <f t="shared" si="39"/>
        <v>0</v>
      </c>
      <c r="AF47" s="11"/>
      <c r="AG47" s="9">
        <f t="shared" si="40"/>
        <v>0</v>
      </c>
      <c r="AH47" s="11"/>
      <c r="AI47" s="9">
        <f t="shared" si="41"/>
        <v>0</v>
      </c>
      <c r="AJ47" s="11"/>
      <c r="AK47" s="9">
        <f t="shared" si="42"/>
        <v>0</v>
      </c>
      <c r="AL47" s="11"/>
      <c r="AM47" s="9">
        <f t="shared" si="43"/>
        <v>0</v>
      </c>
      <c r="AN47" s="10"/>
      <c r="AO47" s="12">
        <f t="shared" si="44"/>
        <v>0</v>
      </c>
      <c r="AP47" s="13">
        <f t="shared" si="31"/>
        <v>0</v>
      </c>
    </row>
    <row r="48" spans="1:42" x14ac:dyDescent="0.25">
      <c r="A48" s="14" t="s">
        <v>11</v>
      </c>
      <c r="B48" s="14" t="s">
        <v>11</v>
      </c>
      <c r="C48" s="15" t="s">
        <v>399</v>
      </c>
      <c r="D48" s="42" t="s">
        <v>50</v>
      </c>
      <c r="E48" s="56">
        <v>23.69</v>
      </c>
      <c r="F48" s="70">
        <v>0</v>
      </c>
      <c r="G48" s="9">
        <f t="shared" si="0"/>
        <v>0</v>
      </c>
      <c r="H48" s="69">
        <v>0</v>
      </c>
      <c r="I48" s="9">
        <f t="shared" si="1"/>
        <v>0</v>
      </c>
      <c r="J48" s="10"/>
      <c r="K48" s="9">
        <f t="shared" si="2"/>
        <v>0</v>
      </c>
      <c r="L48" s="11"/>
      <c r="M48" s="9">
        <f t="shared" si="3"/>
        <v>0</v>
      </c>
      <c r="N48" s="11"/>
      <c r="O48" s="9">
        <f t="shared" si="4"/>
        <v>0</v>
      </c>
      <c r="P48" s="10"/>
      <c r="Q48" s="9">
        <f t="shared" si="32"/>
        <v>0</v>
      </c>
      <c r="R48" s="10"/>
      <c r="S48" s="9">
        <f t="shared" si="33"/>
        <v>0</v>
      </c>
      <c r="T48" s="10"/>
      <c r="U48" s="9">
        <f t="shared" si="34"/>
        <v>0</v>
      </c>
      <c r="V48" s="11"/>
      <c r="W48" s="9">
        <f t="shared" si="35"/>
        <v>0</v>
      </c>
      <c r="X48" s="11"/>
      <c r="Y48" s="9">
        <f t="shared" si="36"/>
        <v>0</v>
      </c>
      <c r="Z48" s="10"/>
      <c r="AA48" s="9">
        <f t="shared" si="37"/>
        <v>0</v>
      </c>
      <c r="AB48" s="11"/>
      <c r="AC48" s="9">
        <f t="shared" si="38"/>
        <v>0</v>
      </c>
      <c r="AD48" s="11"/>
      <c r="AE48" s="9">
        <f t="shared" si="39"/>
        <v>0</v>
      </c>
      <c r="AF48" s="11"/>
      <c r="AG48" s="9">
        <f t="shared" si="40"/>
        <v>0</v>
      </c>
      <c r="AH48" s="11"/>
      <c r="AI48" s="9">
        <f t="shared" si="41"/>
        <v>0</v>
      </c>
      <c r="AJ48" s="11"/>
      <c r="AK48" s="9">
        <f t="shared" si="42"/>
        <v>0</v>
      </c>
      <c r="AL48" s="11"/>
      <c r="AM48" s="9">
        <f t="shared" si="43"/>
        <v>0</v>
      </c>
      <c r="AN48" s="10"/>
      <c r="AO48" s="12">
        <f t="shared" si="44"/>
        <v>0</v>
      </c>
      <c r="AP48" s="13">
        <f t="shared" si="31"/>
        <v>0</v>
      </c>
    </row>
    <row r="49" spans="1:42" x14ac:dyDescent="0.25">
      <c r="A49" s="14" t="s">
        <v>11</v>
      </c>
      <c r="B49" s="14" t="s">
        <v>11</v>
      </c>
      <c r="C49" s="15" t="s">
        <v>61</v>
      </c>
      <c r="D49" s="42" t="s">
        <v>50</v>
      </c>
      <c r="E49" s="56">
        <v>23.69</v>
      </c>
      <c r="F49" s="70">
        <v>0</v>
      </c>
      <c r="G49" s="9">
        <f t="shared" si="0"/>
        <v>0</v>
      </c>
      <c r="H49" s="69">
        <v>0</v>
      </c>
      <c r="I49" s="9">
        <f t="shared" si="1"/>
        <v>0</v>
      </c>
      <c r="J49" s="10"/>
      <c r="K49" s="9">
        <f t="shared" si="2"/>
        <v>0</v>
      </c>
      <c r="L49" s="11"/>
      <c r="M49" s="9">
        <f t="shared" si="3"/>
        <v>0</v>
      </c>
      <c r="N49" s="11"/>
      <c r="O49" s="9">
        <f t="shared" si="4"/>
        <v>0</v>
      </c>
      <c r="P49" s="10"/>
      <c r="Q49" s="9">
        <f t="shared" si="32"/>
        <v>0</v>
      </c>
      <c r="R49" s="10"/>
      <c r="S49" s="9">
        <f t="shared" si="33"/>
        <v>0</v>
      </c>
      <c r="T49" s="10"/>
      <c r="U49" s="9">
        <f t="shared" si="34"/>
        <v>0</v>
      </c>
      <c r="V49" s="11"/>
      <c r="W49" s="9">
        <f t="shared" si="35"/>
        <v>0</v>
      </c>
      <c r="X49" s="11"/>
      <c r="Y49" s="9">
        <f t="shared" si="36"/>
        <v>0</v>
      </c>
      <c r="Z49" s="10"/>
      <c r="AA49" s="9">
        <f t="shared" si="37"/>
        <v>0</v>
      </c>
      <c r="AB49" s="11"/>
      <c r="AC49" s="9">
        <f t="shared" si="38"/>
        <v>0</v>
      </c>
      <c r="AD49" s="11"/>
      <c r="AE49" s="9">
        <f t="shared" si="39"/>
        <v>0</v>
      </c>
      <c r="AF49" s="11"/>
      <c r="AG49" s="9">
        <f t="shared" si="40"/>
        <v>0</v>
      </c>
      <c r="AH49" s="11"/>
      <c r="AI49" s="9">
        <f t="shared" si="41"/>
        <v>0</v>
      </c>
      <c r="AJ49" s="11"/>
      <c r="AK49" s="9">
        <f t="shared" si="42"/>
        <v>0</v>
      </c>
      <c r="AL49" s="11"/>
      <c r="AM49" s="9">
        <f t="shared" si="43"/>
        <v>0</v>
      </c>
      <c r="AN49" s="10"/>
      <c r="AO49" s="12">
        <f t="shared" si="44"/>
        <v>0</v>
      </c>
      <c r="AP49" s="13">
        <f t="shared" si="31"/>
        <v>0</v>
      </c>
    </row>
    <row r="50" spans="1:42" x14ac:dyDescent="0.25">
      <c r="A50" s="14" t="s">
        <v>11</v>
      </c>
      <c r="B50" s="14" t="s">
        <v>11</v>
      </c>
      <c r="C50" s="15" t="s">
        <v>62</v>
      </c>
      <c r="D50" s="42" t="s">
        <v>50</v>
      </c>
      <c r="E50" s="56">
        <v>23.69</v>
      </c>
      <c r="F50" s="70">
        <v>0</v>
      </c>
      <c r="G50" s="9">
        <f t="shared" si="0"/>
        <v>0</v>
      </c>
      <c r="H50" s="69">
        <v>0</v>
      </c>
      <c r="I50" s="9">
        <f t="shared" si="1"/>
        <v>0</v>
      </c>
      <c r="J50" s="10"/>
      <c r="K50" s="9">
        <f t="shared" si="2"/>
        <v>0</v>
      </c>
      <c r="L50" s="11"/>
      <c r="M50" s="9">
        <f t="shared" si="3"/>
        <v>0</v>
      </c>
      <c r="N50" s="11"/>
      <c r="O50" s="9">
        <f t="shared" si="4"/>
        <v>0</v>
      </c>
      <c r="P50" s="10"/>
      <c r="Q50" s="9">
        <f t="shared" si="32"/>
        <v>0</v>
      </c>
      <c r="R50" s="10"/>
      <c r="S50" s="9">
        <f t="shared" si="33"/>
        <v>0</v>
      </c>
      <c r="T50" s="10"/>
      <c r="U50" s="9">
        <f t="shared" si="34"/>
        <v>0</v>
      </c>
      <c r="V50" s="11"/>
      <c r="W50" s="9">
        <f t="shared" si="35"/>
        <v>0</v>
      </c>
      <c r="X50" s="11"/>
      <c r="Y50" s="9">
        <f t="shared" si="36"/>
        <v>0</v>
      </c>
      <c r="Z50" s="10"/>
      <c r="AA50" s="9">
        <f t="shared" si="37"/>
        <v>0</v>
      </c>
      <c r="AB50" s="11"/>
      <c r="AC50" s="9">
        <f t="shared" si="38"/>
        <v>0</v>
      </c>
      <c r="AD50" s="11"/>
      <c r="AE50" s="9">
        <f t="shared" si="39"/>
        <v>0</v>
      </c>
      <c r="AF50" s="11"/>
      <c r="AG50" s="9">
        <f t="shared" si="40"/>
        <v>0</v>
      </c>
      <c r="AH50" s="11"/>
      <c r="AI50" s="9">
        <f t="shared" si="41"/>
        <v>0</v>
      </c>
      <c r="AJ50" s="11"/>
      <c r="AK50" s="9">
        <f t="shared" si="42"/>
        <v>0</v>
      </c>
      <c r="AL50" s="11"/>
      <c r="AM50" s="9">
        <f t="shared" si="43"/>
        <v>0</v>
      </c>
      <c r="AN50" s="10"/>
      <c r="AO50" s="12">
        <f t="shared" si="44"/>
        <v>0</v>
      </c>
      <c r="AP50" s="13">
        <f t="shared" si="31"/>
        <v>0</v>
      </c>
    </row>
    <row r="51" spans="1:42" x14ac:dyDescent="0.25">
      <c r="A51" s="14" t="s">
        <v>11</v>
      </c>
      <c r="B51" s="14" t="s">
        <v>11</v>
      </c>
      <c r="C51" s="15" t="s">
        <v>400</v>
      </c>
      <c r="D51" s="42" t="s">
        <v>50</v>
      </c>
      <c r="E51" s="56">
        <v>23.69</v>
      </c>
      <c r="F51" s="70">
        <v>0</v>
      </c>
      <c r="G51" s="9">
        <f t="shared" si="0"/>
        <v>0</v>
      </c>
      <c r="H51" s="69">
        <v>0</v>
      </c>
      <c r="I51" s="9">
        <f t="shared" si="1"/>
        <v>0</v>
      </c>
      <c r="J51" s="10"/>
      <c r="K51" s="9">
        <f t="shared" si="2"/>
        <v>0</v>
      </c>
      <c r="L51" s="11"/>
      <c r="M51" s="9">
        <f t="shared" si="3"/>
        <v>0</v>
      </c>
      <c r="N51" s="11"/>
      <c r="O51" s="9">
        <f t="shared" si="4"/>
        <v>0</v>
      </c>
      <c r="P51" s="10"/>
      <c r="Q51" s="9">
        <f t="shared" si="32"/>
        <v>0</v>
      </c>
      <c r="R51" s="10"/>
      <c r="S51" s="9">
        <f t="shared" si="33"/>
        <v>0</v>
      </c>
      <c r="T51" s="10"/>
      <c r="U51" s="9">
        <f t="shared" si="34"/>
        <v>0</v>
      </c>
      <c r="V51" s="11"/>
      <c r="W51" s="9">
        <f t="shared" si="35"/>
        <v>0</v>
      </c>
      <c r="X51" s="11"/>
      <c r="Y51" s="9">
        <f t="shared" si="36"/>
        <v>0</v>
      </c>
      <c r="Z51" s="10"/>
      <c r="AA51" s="9">
        <f t="shared" si="37"/>
        <v>0</v>
      </c>
      <c r="AB51" s="11"/>
      <c r="AC51" s="9">
        <f t="shared" si="38"/>
        <v>0</v>
      </c>
      <c r="AD51" s="11"/>
      <c r="AE51" s="9">
        <f t="shared" si="39"/>
        <v>0</v>
      </c>
      <c r="AF51" s="11"/>
      <c r="AG51" s="9">
        <f t="shared" si="40"/>
        <v>0</v>
      </c>
      <c r="AH51" s="11"/>
      <c r="AI51" s="9">
        <f t="shared" si="41"/>
        <v>0</v>
      </c>
      <c r="AJ51" s="11"/>
      <c r="AK51" s="9">
        <f t="shared" si="42"/>
        <v>0</v>
      </c>
      <c r="AL51" s="11"/>
      <c r="AM51" s="9">
        <f t="shared" si="43"/>
        <v>0</v>
      </c>
      <c r="AN51" s="10"/>
      <c r="AO51" s="12">
        <f t="shared" si="44"/>
        <v>0</v>
      </c>
      <c r="AP51" s="13">
        <f t="shared" si="31"/>
        <v>0</v>
      </c>
    </row>
    <row r="52" spans="1:42" x14ac:dyDescent="0.25">
      <c r="A52" s="14" t="s">
        <v>11</v>
      </c>
      <c r="B52" s="14" t="s">
        <v>11</v>
      </c>
      <c r="C52" s="15" t="s">
        <v>63</v>
      </c>
      <c r="D52" s="42" t="s">
        <v>50</v>
      </c>
      <c r="E52" s="56">
        <v>23.69</v>
      </c>
      <c r="F52" s="70">
        <v>0</v>
      </c>
      <c r="G52" s="9">
        <f t="shared" si="0"/>
        <v>0</v>
      </c>
      <c r="H52" s="69">
        <v>0</v>
      </c>
      <c r="I52" s="9">
        <f t="shared" si="1"/>
        <v>0</v>
      </c>
      <c r="J52" s="10"/>
      <c r="K52" s="9">
        <f t="shared" si="2"/>
        <v>0</v>
      </c>
      <c r="L52" s="11"/>
      <c r="M52" s="9">
        <f t="shared" si="3"/>
        <v>0</v>
      </c>
      <c r="N52" s="11"/>
      <c r="O52" s="9">
        <f t="shared" si="4"/>
        <v>0</v>
      </c>
      <c r="P52" s="10"/>
      <c r="Q52" s="9">
        <f t="shared" si="32"/>
        <v>0</v>
      </c>
      <c r="R52" s="10"/>
      <c r="S52" s="9">
        <f t="shared" si="33"/>
        <v>0</v>
      </c>
      <c r="T52" s="10"/>
      <c r="U52" s="9">
        <f t="shared" si="34"/>
        <v>0</v>
      </c>
      <c r="V52" s="11"/>
      <c r="W52" s="9">
        <f t="shared" si="35"/>
        <v>0</v>
      </c>
      <c r="X52" s="11"/>
      <c r="Y52" s="9">
        <f t="shared" si="36"/>
        <v>0</v>
      </c>
      <c r="Z52" s="10"/>
      <c r="AA52" s="9">
        <f t="shared" si="37"/>
        <v>0</v>
      </c>
      <c r="AB52" s="11"/>
      <c r="AC52" s="9">
        <f t="shared" si="38"/>
        <v>0</v>
      </c>
      <c r="AD52" s="11"/>
      <c r="AE52" s="9">
        <f t="shared" si="39"/>
        <v>0</v>
      </c>
      <c r="AF52" s="11"/>
      <c r="AG52" s="9">
        <f t="shared" si="40"/>
        <v>0</v>
      </c>
      <c r="AH52" s="11"/>
      <c r="AI52" s="9">
        <f t="shared" si="41"/>
        <v>0</v>
      </c>
      <c r="AJ52" s="11"/>
      <c r="AK52" s="9">
        <f t="shared" si="42"/>
        <v>0</v>
      </c>
      <c r="AL52" s="11"/>
      <c r="AM52" s="9">
        <f t="shared" si="43"/>
        <v>0</v>
      </c>
      <c r="AN52" s="10"/>
      <c r="AO52" s="12">
        <f t="shared" si="44"/>
        <v>0</v>
      </c>
      <c r="AP52" s="13">
        <f t="shared" si="31"/>
        <v>0</v>
      </c>
    </row>
    <row r="53" spans="1:42" x14ac:dyDescent="0.25">
      <c r="A53" s="14" t="s">
        <v>11</v>
      </c>
      <c r="B53" s="14" t="s">
        <v>11</v>
      </c>
      <c r="C53" s="15" t="s">
        <v>64</v>
      </c>
      <c r="D53" s="42" t="s">
        <v>65</v>
      </c>
      <c r="E53" s="56">
        <v>384.14</v>
      </c>
      <c r="F53" s="70">
        <v>0</v>
      </c>
      <c r="G53" s="9">
        <f t="shared" si="0"/>
        <v>0</v>
      </c>
      <c r="H53" s="69">
        <v>0</v>
      </c>
      <c r="I53" s="9">
        <f t="shared" si="1"/>
        <v>0</v>
      </c>
      <c r="J53" s="10"/>
      <c r="K53" s="9">
        <f t="shared" si="2"/>
        <v>0</v>
      </c>
      <c r="L53" s="11"/>
      <c r="M53" s="9">
        <f t="shared" si="3"/>
        <v>0</v>
      </c>
      <c r="N53" s="11"/>
      <c r="O53" s="9">
        <f t="shared" si="4"/>
        <v>0</v>
      </c>
      <c r="P53" s="10"/>
      <c r="Q53" s="9">
        <f t="shared" si="32"/>
        <v>0</v>
      </c>
      <c r="R53" s="10"/>
      <c r="S53" s="9">
        <f t="shared" si="33"/>
        <v>0</v>
      </c>
      <c r="T53" s="10"/>
      <c r="U53" s="9">
        <f t="shared" si="34"/>
        <v>0</v>
      </c>
      <c r="V53" s="11"/>
      <c r="W53" s="9">
        <f t="shared" si="35"/>
        <v>0</v>
      </c>
      <c r="X53" s="11"/>
      <c r="Y53" s="9">
        <f t="shared" si="36"/>
        <v>0</v>
      </c>
      <c r="Z53" s="10"/>
      <c r="AA53" s="9">
        <f t="shared" si="37"/>
        <v>0</v>
      </c>
      <c r="AB53" s="11"/>
      <c r="AC53" s="9">
        <f t="shared" si="38"/>
        <v>0</v>
      </c>
      <c r="AD53" s="11"/>
      <c r="AE53" s="9">
        <f t="shared" si="39"/>
        <v>0</v>
      </c>
      <c r="AF53" s="11"/>
      <c r="AG53" s="9">
        <f t="shared" si="40"/>
        <v>0</v>
      </c>
      <c r="AH53" s="11"/>
      <c r="AI53" s="9">
        <f t="shared" si="41"/>
        <v>0</v>
      </c>
      <c r="AJ53" s="11"/>
      <c r="AK53" s="9">
        <f t="shared" si="42"/>
        <v>0</v>
      </c>
      <c r="AL53" s="11"/>
      <c r="AM53" s="9">
        <f t="shared" si="43"/>
        <v>0</v>
      </c>
      <c r="AN53" s="10"/>
      <c r="AO53" s="12">
        <f t="shared" si="44"/>
        <v>0</v>
      </c>
      <c r="AP53" s="13">
        <f t="shared" si="31"/>
        <v>0</v>
      </c>
    </row>
    <row r="54" spans="1:42" x14ac:dyDescent="0.25">
      <c r="A54" s="14" t="s">
        <v>11</v>
      </c>
      <c r="B54" s="14" t="s">
        <v>11</v>
      </c>
      <c r="C54" s="15" t="s">
        <v>66</v>
      </c>
      <c r="D54" s="42" t="s">
        <v>38</v>
      </c>
      <c r="E54" s="56">
        <f>237.67/25</f>
        <v>9.5068000000000001</v>
      </c>
      <c r="F54" s="70">
        <v>0</v>
      </c>
      <c r="G54" s="9">
        <f t="shared" si="0"/>
        <v>0</v>
      </c>
      <c r="H54" s="69">
        <v>0</v>
      </c>
      <c r="I54" s="9">
        <f t="shared" si="1"/>
        <v>0</v>
      </c>
      <c r="J54" s="10"/>
      <c r="K54" s="9">
        <f t="shared" si="2"/>
        <v>0</v>
      </c>
      <c r="L54" s="11"/>
      <c r="M54" s="9">
        <f t="shared" si="3"/>
        <v>0</v>
      </c>
      <c r="N54" s="11"/>
      <c r="O54" s="9">
        <f t="shared" si="4"/>
        <v>0</v>
      </c>
      <c r="P54" s="10"/>
      <c r="Q54" s="9">
        <f t="shared" si="32"/>
        <v>0</v>
      </c>
      <c r="R54" s="10"/>
      <c r="S54" s="9">
        <f t="shared" si="33"/>
        <v>0</v>
      </c>
      <c r="T54" s="10"/>
      <c r="U54" s="9">
        <f t="shared" si="34"/>
        <v>0</v>
      </c>
      <c r="V54" s="11"/>
      <c r="W54" s="9">
        <f t="shared" si="35"/>
        <v>0</v>
      </c>
      <c r="X54" s="11"/>
      <c r="Y54" s="9">
        <f t="shared" si="36"/>
        <v>0</v>
      </c>
      <c r="Z54" s="10"/>
      <c r="AA54" s="9">
        <f t="shared" si="37"/>
        <v>0</v>
      </c>
      <c r="AB54" s="11"/>
      <c r="AC54" s="9">
        <f t="shared" si="38"/>
        <v>0</v>
      </c>
      <c r="AD54" s="11"/>
      <c r="AE54" s="9">
        <f t="shared" si="39"/>
        <v>0</v>
      </c>
      <c r="AF54" s="11"/>
      <c r="AG54" s="9">
        <f t="shared" si="40"/>
        <v>0</v>
      </c>
      <c r="AH54" s="11"/>
      <c r="AI54" s="9">
        <f t="shared" si="41"/>
        <v>0</v>
      </c>
      <c r="AJ54" s="11"/>
      <c r="AK54" s="9">
        <f t="shared" si="42"/>
        <v>0</v>
      </c>
      <c r="AL54" s="11"/>
      <c r="AM54" s="9">
        <f t="shared" si="43"/>
        <v>0</v>
      </c>
      <c r="AN54" s="10"/>
      <c r="AO54" s="12">
        <f t="shared" si="44"/>
        <v>0</v>
      </c>
      <c r="AP54" s="13">
        <f t="shared" si="31"/>
        <v>0</v>
      </c>
    </row>
    <row r="55" spans="1:42" x14ac:dyDescent="0.25">
      <c r="A55" s="14" t="s">
        <v>11</v>
      </c>
      <c r="B55" s="14" t="s">
        <v>11</v>
      </c>
      <c r="C55" s="15" t="s">
        <v>67</v>
      </c>
      <c r="D55" s="42" t="s">
        <v>38</v>
      </c>
      <c r="E55" s="56">
        <f>237.67/25</f>
        <v>9.5068000000000001</v>
      </c>
      <c r="F55" s="70">
        <v>0</v>
      </c>
      <c r="G55" s="9">
        <f t="shared" si="0"/>
        <v>0</v>
      </c>
      <c r="H55" s="69">
        <v>0</v>
      </c>
      <c r="I55" s="9">
        <f t="shared" si="1"/>
        <v>0</v>
      </c>
      <c r="J55" s="10"/>
      <c r="K55" s="9">
        <f t="shared" si="2"/>
        <v>0</v>
      </c>
      <c r="L55" s="11"/>
      <c r="M55" s="9">
        <f t="shared" si="3"/>
        <v>0</v>
      </c>
      <c r="N55" s="11"/>
      <c r="O55" s="9">
        <f t="shared" si="4"/>
        <v>0</v>
      </c>
      <c r="P55" s="10"/>
      <c r="Q55" s="9">
        <f t="shared" si="32"/>
        <v>0</v>
      </c>
      <c r="R55" s="10"/>
      <c r="S55" s="9">
        <f t="shared" si="33"/>
        <v>0</v>
      </c>
      <c r="T55" s="10"/>
      <c r="U55" s="9">
        <f t="shared" si="34"/>
        <v>0</v>
      </c>
      <c r="V55" s="11"/>
      <c r="W55" s="9">
        <f t="shared" si="35"/>
        <v>0</v>
      </c>
      <c r="X55" s="11"/>
      <c r="Y55" s="9">
        <f t="shared" si="36"/>
        <v>0</v>
      </c>
      <c r="Z55" s="10"/>
      <c r="AA55" s="9">
        <f t="shared" si="37"/>
        <v>0</v>
      </c>
      <c r="AB55" s="11"/>
      <c r="AC55" s="9">
        <f t="shared" si="38"/>
        <v>0</v>
      </c>
      <c r="AD55" s="11"/>
      <c r="AE55" s="9">
        <f t="shared" si="39"/>
        <v>0</v>
      </c>
      <c r="AF55" s="11"/>
      <c r="AG55" s="9">
        <f t="shared" si="40"/>
        <v>0</v>
      </c>
      <c r="AH55" s="11"/>
      <c r="AI55" s="9">
        <f t="shared" si="41"/>
        <v>0</v>
      </c>
      <c r="AJ55" s="11"/>
      <c r="AK55" s="9">
        <f t="shared" si="42"/>
        <v>0</v>
      </c>
      <c r="AL55" s="11"/>
      <c r="AM55" s="9">
        <f t="shared" si="43"/>
        <v>0</v>
      </c>
      <c r="AN55" s="10"/>
      <c r="AO55" s="12">
        <f t="shared" si="44"/>
        <v>0</v>
      </c>
      <c r="AP55" s="13">
        <f t="shared" si="31"/>
        <v>0</v>
      </c>
    </row>
    <row r="56" spans="1:42" x14ac:dyDescent="0.25">
      <c r="A56" s="14" t="s">
        <v>11</v>
      </c>
      <c r="B56" s="14" t="s">
        <v>11</v>
      </c>
      <c r="C56" s="15" t="s">
        <v>68</v>
      </c>
      <c r="D56" s="44" t="s">
        <v>69</v>
      </c>
      <c r="E56" s="56">
        <f>160/100</f>
        <v>1.6</v>
      </c>
      <c r="F56" s="70">
        <v>0</v>
      </c>
      <c r="G56" s="9">
        <f t="shared" si="0"/>
        <v>0</v>
      </c>
      <c r="H56" s="69">
        <v>0</v>
      </c>
      <c r="I56" s="9">
        <f t="shared" si="1"/>
        <v>0</v>
      </c>
      <c r="J56" s="10"/>
      <c r="K56" s="9">
        <f t="shared" si="2"/>
        <v>0</v>
      </c>
      <c r="L56" s="11"/>
      <c r="M56" s="9">
        <f t="shared" si="3"/>
        <v>0</v>
      </c>
      <c r="N56" s="11"/>
      <c r="O56" s="9">
        <f t="shared" si="4"/>
        <v>0</v>
      </c>
      <c r="P56" s="10"/>
      <c r="Q56" s="9">
        <f t="shared" si="32"/>
        <v>0</v>
      </c>
      <c r="R56" s="10"/>
      <c r="S56" s="9">
        <f t="shared" si="33"/>
        <v>0</v>
      </c>
      <c r="T56" s="10"/>
      <c r="U56" s="9">
        <f t="shared" si="34"/>
        <v>0</v>
      </c>
      <c r="V56" s="11"/>
      <c r="W56" s="9">
        <f t="shared" si="35"/>
        <v>0</v>
      </c>
      <c r="X56" s="11"/>
      <c r="Y56" s="9">
        <f t="shared" si="36"/>
        <v>0</v>
      </c>
      <c r="Z56" s="10"/>
      <c r="AA56" s="9">
        <f t="shared" si="37"/>
        <v>0</v>
      </c>
      <c r="AB56" s="11"/>
      <c r="AC56" s="9">
        <f t="shared" si="38"/>
        <v>0</v>
      </c>
      <c r="AD56" s="11"/>
      <c r="AE56" s="9">
        <f t="shared" si="39"/>
        <v>0</v>
      </c>
      <c r="AF56" s="11"/>
      <c r="AG56" s="9">
        <f t="shared" si="40"/>
        <v>0</v>
      </c>
      <c r="AH56" s="11"/>
      <c r="AI56" s="9">
        <f t="shared" si="41"/>
        <v>0</v>
      </c>
      <c r="AJ56" s="11"/>
      <c r="AK56" s="9">
        <f t="shared" si="42"/>
        <v>0</v>
      </c>
      <c r="AL56" s="11"/>
      <c r="AM56" s="9">
        <f t="shared" si="43"/>
        <v>0</v>
      </c>
      <c r="AN56" s="10"/>
      <c r="AO56" s="12">
        <f t="shared" si="44"/>
        <v>0</v>
      </c>
      <c r="AP56" s="13">
        <f t="shared" si="31"/>
        <v>0</v>
      </c>
    </row>
    <row r="57" spans="1:42" x14ac:dyDescent="0.25">
      <c r="A57" s="14" t="s">
        <v>11</v>
      </c>
      <c r="B57" s="14" t="s">
        <v>11</v>
      </c>
      <c r="C57" s="15" t="s">
        <v>70</v>
      </c>
      <c r="D57" s="44" t="s">
        <v>69</v>
      </c>
      <c r="E57" s="56">
        <f>139/100</f>
        <v>1.39</v>
      </c>
      <c r="F57" s="70">
        <v>0</v>
      </c>
      <c r="G57" s="9">
        <f t="shared" si="0"/>
        <v>0</v>
      </c>
      <c r="H57" s="69">
        <v>101</v>
      </c>
      <c r="I57" s="9">
        <f t="shared" si="1"/>
        <v>162.85239999999996</v>
      </c>
      <c r="J57" s="10"/>
      <c r="K57" s="9">
        <f t="shared" si="2"/>
        <v>0</v>
      </c>
      <c r="L57" s="11"/>
      <c r="M57" s="9">
        <f t="shared" si="3"/>
        <v>0</v>
      </c>
      <c r="N57" s="11"/>
      <c r="O57" s="9">
        <f t="shared" si="4"/>
        <v>0</v>
      </c>
      <c r="P57" s="10"/>
      <c r="Q57" s="9">
        <f t="shared" si="32"/>
        <v>0</v>
      </c>
      <c r="R57" s="10"/>
      <c r="S57" s="9">
        <f t="shared" si="33"/>
        <v>0</v>
      </c>
      <c r="T57" s="10"/>
      <c r="U57" s="9">
        <f t="shared" si="34"/>
        <v>0</v>
      </c>
      <c r="V57" s="11"/>
      <c r="W57" s="9">
        <f t="shared" si="35"/>
        <v>0</v>
      </c>
      <c r="X57" s="11">
        <v>100</v>
      </c>
      <c r="Y57" s="9">
        <f t="shared" si="36"/>
        <v>161.23999999999998</v>
      </c>
      <c r="Z57" s="10"/>
      <c r="AA57" s="9">
        <f t="shared" si="37"/>
        <v>0</v>
      </c>
      <c r="AB57" s="11"/>
      <c r="AC57" s="9">
        <f t="shared" si="38"/>
        <v>0</v>
      </c>
      <c r="AD57" s="11"/>
      <c r="AE57" s="9">
        <f t="shared" si="39"/>
        <v>0</v>
      </c>
      <c r="AF57" s="11"/>
      <c r="AG57" s="9">
        <f t="shared" si="40"/>
        <v>0</v>
      </c>
      <c r="AH57" s="11"/>
      <c r="AI57" s="9">
        <f t="shared" si="41"/>
        <v>0</v>
      </c>
      <c r="AJ57" s="71">
        <v>100</v>
      </c>
      <c r="AK57" s="9">
        <f t="shared" si="42"/>
        <v>161.23999999999998</v>
      </c>
      <c r="AL57" s="11"/>
      <c r="AM57" s="9">
        <f t="shared" si="43"/>
        <v>0</v>
      </c>
      <c r="AN57" s="10"/>
      <c r="AO57" s="12">
        <f t="shared" si="44"/>
        <v>0</v>
      </c>
      <c r="AP57" s="13">
        <f t="shared" si="31"/>
        <v>485.33239999999989</v>
      </c>
    </row>
    <row r="58" spans="1:42" x14ac:dyDescent="0.25">
      <c r="A58" s="14" t="s">
        <v>11</v>
      </c>
      <c r="B58" s="14" t="s">
        <v>11</v>
      </c>
      <c r="C58" s="15" t="s">
        <v>71</v>
      </c>
      <c r="D58" s="44" t="s">
        <v>69</v>
      </c>
      <c r="E58" s="56">
        <f>160/100</f>
        <v>1.6</v>
      </c>
      <c r="F58" s="70">
        <v>0</v>
      </c>
      <c r="G58" s="9">
        <f t="shared" si="0"/>
        <v>0</v>
      </c>
      <c r="H58" s="69">
        <v>0</v>
      </c>
      <c r="I58" s="9">
        <f t="shared" si="1"/>
        <v>0</v>
      </c>
      <c r="J58" s="10"/>
      <c r="K58" s="9">
        <f t="shared" si="2"/>
        <v>0</v>
      </c>
      <c r="L58" s="11"/>
      <c r="M58" s="9">
        <f t="shared" si="3"/>
        <v>0</v>
      </c>
      <c r="N58" s="11"/>
      <c r="O58" s="9">
        <f t="shared" si="4"/>
        <v>0</v>
      </c>
      <c r="P58" s="10"/>
      <c r="Q58" s="9">
        <f t="shared" si="32"/>
        <v>0</v>
      </c>
      <c r="R58" s="10"/>
      <c r="S58" s="9">
        <f t="shared" si="33"/>
        <v>0</v>
      </c>
      <c r="T58" s="10"/>
      <c r="U58" s="9">
        <f t="shared" si="34"/>
        <v>0</v>
      </c>
      <c r="V58" s="11"/>
      <c r="W58" s="9">
        <f t="shared" si="35"/>
        <v>0</v>
      </c>
      <c r="X58" s="11"/>
      <c r="Y58" s="9">
        <f t="shared" si="36"/>
        <v>0</v>
      </c>
      <c r="Z58" s="10"/>
      <c r="AA58" s="9">
        <f t="shared" si="37"/>
        <v>0</v>
      </c>
      <c r="AB58" s="11"/>
      <c r="AC58" s="9">
        <f t="shared" si="38"/>
        <v>0</v>
      </c>
      <c r="AD58" s="11"/>
      <c r="AE58" s="9">
        <f t="shared" si="39"/>
        <v>0</v>
      </c>
      <c r="AF58" s="11"/>
      <c r="AG58" s="9">
        <f t="shared" si="40"/>
        <v>0</v>
      </c>
      <c r="AH58" s="11"/>
      <c r="AI58" s="9">
        <f t="shared" si="41"/>
        <v>0</v>
      </c>
      <c r="AJ58" s="11"/>
      <c r="AK58" s="9">
        <f t="shared" si="42"/>
        <v>0</v>
      </c>
      <c r="AL58" s="11"/>
      <c r="AM58" s="9">
        <f t="shared" si="43"/>
        <v>0</v>
      </c>
      <c r="AN58" s="10"/>
      <c r="AO58" s="12">
        <f t="shared" si="44"/>
        <v>0</v>
      </c>
      <c r="AP58" s="13">
        <f t="shared" si="31"/>
        <v>0</v>
      </c>
    </row>
    <row r="59" spans="1:42" x14ac:dyDescent="0.25">
      <c r="A59" s="14" t="s">
        <v>11</v>
      </c>
      <c r="B59" s="14" t="s">
        <v>11</v>
      </c>
      <c r="C59" s="15" t="s">
        <v>72</v>
      </c>
      <c r="D59" s="44" t="s">
        <v>69</v>
      </c>
      <c r="E59" s="56">
        <f>165/100</f>
        <v>1.65</v>
      </c>
      <c r="F59" s="70">
        <v>0</v>
      </c>
      <c r="G59" s="9">
        <f t="shared" si="0"/>
        <v>0</v>
      </c>
      <c r="H59" s="69">
        <v>0</v>
      </c>
      <c r="I59" s="9">
        <f t="shared" si="1"/>
        <v>0</v>
      </c>
      <c r="J59" s="10"/>
      <c r="K59" s="9">
        <f t="shared" si="2"/>
        <v>0</v>
      </c>
      <c r="L59" s="11"/>
      <c r="M59" s="9">
        <f t="shared" si="3"/>
        <v>0</v>
      </c>
      <c r="N59" s="11"/>
      <c r="O59" s="9">
        <f t="shared" si="4"/>
        <v>0</v>
      </c>
      <c r="P59" s="10"/>
      <c r="Q59" s="9">
        <f t="shared" si="32"/>
        <v>0</v>
      </c>
      <c r="R59" s="10"/>
      <c r="S59" s="9">
        <f t="shared" si="33"/>
        <v>0</v>
      </c>
      <c r="T59" s="10"/>
      <c r="U59" s="9">
        <f t="shared" si="34"/>
        <v>0</v>
      </c>
      <c r="V59" s="11"/>
      <c r="W59" s="9">
        <f t="shared" si="35"/>
        <v>0</v>
      </c>
      <c r="X59" s="11"/>
      <c r="Y59" s="9">
        <f t="shared" si="36"/>
        <v>0</v>
      </c>
      <c r="Z59" s="10"/>
      <c r="AA59" s="9">
        <f t="shared" si="37"/>
        <v>0</v>
      </c>
      <c r="AB59" s="11"/>
      <c r="AC59" s="9">
        <f t="shared" si="38"/>
        <v>0</v>
      </c>
      <c r="AD59" s="11"/>
      <c r="AE59" s="9">
        <f t="shared" si="39"/>
        <v>0</v>
      </c>
      <c r="AF59" s="11"/>
      <c r="AG59" s="9">
        <f t="shared" si="40"/>
        <v>0</v>
      </c>
      <c r="AH59" s="11"/>
      <c r="AI59" s="9">
        <f t="shared" si="41"/>
        <v>0</v>
      </c>
      <c r="AJ59" s="11"/>
      <c r="AK59" s="9">
        <f t="shared" si="42"/>
        <v>0</v>
      </c>
      <c r="AL59" s="11"/>
      <c r="AM59" s="9">
        <f t="shared" si="43"/>
        <v>0</v>
      </c>
      <c r="AN59" s="10"/>
      <c r="AO59" s="12">
        <f t="shared" si="44"/>
        <v>0</v>
      </c>
      <c r="AP59" s="13">
        <f t="shared" si="31"/>
        <v>0</v>
      </c>
    </row>
    <row r="60" spans="1:42" x14ac:dyDescent="0.25">
      <c r="A60" s="14" t="s">
        <v>11</v>
      </c>
      <c r="B60" s="14" t="s">
        <v>11</v>
      </c>
      <c r="C60" s="15" t="s">
        <v>73</v>
      </c>
      <c r="D60" s="42" t="s">
        <v>15</v>
      </c>
      <c r="E60" s="56">
        <v>477.59</v>
      </c>
      <c r="F60" s="70">
        <v>0</v>
      </c>
      <c r="G60" s="9">
        <f t="shared" si="0"/>
        <v>0</v>
      </c>
      <c r="H60" s="69">
        <v>0</v>
      </c>
      <c r="I60" s="9">
        <f t="shared" si="1"/>
        <v>0</v>
      </c>
      <c r="J60" s="10"/>
      <c r="K60" s="9">
        <f t="shared" si="2"/>
        <v>0</v>
      </c>
      <c r="L60" s="11"/>
      <c r="M60" s="9">
        <f t="shared" si="3"/>
        <v>0</v>
      </c>
      <c r="N60" s="11"/>
      <c r="O60" s="9">
        <f t="shared" si="4"/>
        <v>0</v>
      </c>
      <c r="P60" s="10"/>
      <c r="Q60" s="9">
        <f t="shared" si="32"/>
        <v>0</v>
      </c>
      <c r="R60" s="10"/>
      <c r="S60" s="9">
        <f t="shared" si="33"/>
        <v>0</v>
      </c>
      <c r="T60" s="10"/>
      <c r="U60" s="9">
        <f t="shared" si="34"/>
        <v>0</v>
      </c>
      <c r="V60" s="11"/>
      <c r="W60" s="9">
        <f t="shared" si="35"/>
        <v>0</v>
      </c>
      <c r="X60" s="11"/>
      <c r="Y60" s="9">
        <f t="shared" si="36"/>
        <v>0</v>
      </c>
      <c r="Z60" s="10"/>
      <c r="AA60" s="9">
        <f t="shared" si="37"/>
        <v>0</v>
      </c>
      <c r="AB60" s="11"/>
      <c r="AC60" s="9">
        <f t="shared" si="38"/>
        <v>0</v>
      </c>
      <c r="AD60" s="11"/>
      <c r="AE60" s="9">
        <f t="shared" si="39"/>
        <v>0</v>
      </c>
      <c r="AF60" s="11"/>
      <c r="AG60" s="9">
        <f t="shared" si="40"/>
        <v>0</v>
      </c>
      <c r="AH60" s="11"/>
      <c r="AI60" s="9">
        <f t="shared" si="41"/>
        <v>0</v>
      </c>
      <c r="AJ60" s="11"/>
      <c r="AK60" s="9">
        <f t="shared" si="42"/>
        <v>0</v>
      </c>
      <c r="AL60" s="11"/>
      <c r="AM60" s="9">
        <f t="shared" si="43"/>
        <v>0</v>
      </c>
      <c r="AN60" s="10"/>
      <c r="AO60" s="12">
        <f t="shared" si="44"/>
        <v>0</v>
      </c>
      <c r="AP60" s="13">
        <f t="shared" si="31"/>
        <v>0</v>
      </c>
    </row>
    <row r="61" spans="1:42" x14ac:dyDescent="0.25">
      <c r="A61" s="14" t="s">
        <v>11</v>
      </c>
      <c r="B61" s="14" t="s">
        <v>11</v>
      </c>
      <c r="C61" s="15" t="s">
        <v>74</v>
      </c>
      <c r="D61" s="42" t="s">
        <v>15</v>
      </c>
      <c r="E61" s="56">
        <v>4.41</v>
      </c>
      <c r="F61" s="70">
        <v>0</v>
      </c>
      <c r="G61" s="9">
        <f t="shared" si="0"/>
        <v>0</v>
      </c>
      <c r="H61" s="69">
        <v>0</v>
      </c>
      <c r="I61" s="9">
        <f t="shared" si="1"/>
        <v>0</v>
      </c>
      <c r="J61" s="10"/>
      <c r="K61" s="9">
        <f t="shared" si="2"/>
        <v>0</v>
      </c>
      <c r="L61" s="11"/>
      <c r="M61" s="9">
        <f t="shared" si="3"/>
        <v>0</v>
      </c>
      <c r="N61" s="11"/>
      <c r="O61" s="9">
        <f t="shared" si="4"/>
        <v>0</v>
      </c>
      <c r="P61" s="10"/>
      <c r="Q61" s="9">
        <f t="shared" si="32"/>
        <v>0</v>
      </c>
      <c r="R61" s="10"/>
      <c r="S61" s="9">
        <f t="shared" si="33"/>
        <v>0</v>
      </c>
      <c r="T61" s="10"/>
      <c r="U61" s="9">
        <f t="shared" si="34"/>
        <v>0</v>
      </c>
      <c r="V61" s="11"/>
      <c r="W61" s="9">
        <f t="shared" si="35"/>
        <v>0</v>
      </c>
      <c r="X61" s="11"/>
      <c r="Y61" s="9">
        <f t="shared" si="36"/>
        <v>0</v>
      </c>
      <c r="Z61" s="10"/>
      <c r="AA61" s="9">
        <f t="shared" si="37"/>
        <v>0</v>
      </c>
      <c r="AB61" s="11"/>
      <c r="AC61" s="9">
        <f t="shared" si="38"/>
        <v>0</v>
      </c>
      <c r="AD61" s="11"/>
      <c r="AE61" s="9">
        <f t="shared" si="39"/>
        <v>0</v>
      </c>
      <c r="AF61" s="11"/>
      <c r="AG61" s="9">
        <f t="shared" si="40"/>
        <v>0</v>
      </c>
      <c r="AH61" s="11"/>
      <c r="AI61" s="9">
        <f t="shared" si="41"/>
        <v>0</v>
      </c>
      <c r="AJ61" s="11"/>
      <c r="AK61" s="9">
        <f t="shared" si="42"/>
        <v>0</v>
      </c>
      <c r="AL61" s="11"/>
      <c r="AM61" s="9">
        <f t="shared" si="43"/>
        <v>0</v>
      </c>
      <c r="AN61" s="10"/>
      <c r="AO61" s="12">
        <f t="shared" si="44"/>
        <v>0</v>
      </c>
      <c r="AP61" s="13">
        <f t="shared" si="31"/>
        <v>0</v>
      </c>
    </row>
    <row r="62" spans="1:42" x14ac:dyDescent="0.25">
      <c r="A62" s="14" t="s">
        <v>11</v>
      </c>
      <c r="B62" s="14" t="s">
        <v>11</v>
      </c>
      <c r="C62" s="15" t="s">
        <v>75</v>
      </c>
      <c r="D62" s="42" t="s">
        <v>76</v>
      </c>
      <c r="E62" s="56">
        <v>35.49</v>
      </c>
      <c r="F62" s="70">
        <v>0</v>
      </c>
      <c r="G62" s="9">
        <f t="shared" si="0"/>
        <v>0</v>
      </c>
      <c r="H62" s="69">
        <v>0</v>
      </c>
      <c r="I62" s="9">
        <f t="shared" si="1"/>
        <v>0</v>
      </c>
      <c r="J62" s="10"/>
      <c r="K62" s="9">
        <f t="shared" si="2"/>
        <v>0</v>
      </c>
      <c r="L62" s="11"/>
      <c r="M62" s="9">
        <f t="shared" si="3"/>
        <v>0</v>
      </c>
      <c r="N62" s="11"/>
      <c r="O62" s="9">
        <f t="shared" si="4"/>
        <v>0</v>
      </c>
      <c r="P62" s="10"/>
      <c r="Q62" s="9">
        <f t="shared" si="32"/>
        <v>0</v>
      </c>
      <c r="R62" s="10"/>
      <c r="S62" s="9">
        <f t="shared" si="33"/>
        <v>0</v>
      </c>
      <c r="T62" s="10"/>
      <c r="U62" s="9">
        <f t="shared" si="34"/>
        <v>0</v>
      </c>
      <c r="V62" s="11"/>
      <c r="W62" s="9">
        <f t="shared" si="35"/>
        <v>0</v>
      </c>
      <c r="X62" s="11"/>
      <c r="Y62" s="9">
        <f t="shared" si="36"/>
        <v>0</v>
      </c>
      <c r="Z62" s="10"/>
      <c r="AA62" s="9">
        <f t="shared" si="37"/>
        <v>0</v>
      </c>
      <c r="AB62" s="11"/>
      <c r="AC62" s="9">
        <f t="shared" si="38"/>
        <v>0</v>
      </c>
      <c r="AD62" s="11"/>
      <c r="AE62" s="9">
        <f t="shared" si="39"/>
        <v>0</v>
      </c>
      <c r="AF62" s="11"/>
      <c r="AG62" s="9">
        <f t="shared" si="40"/>
        <v>0</v>
      </c>
      <c r="AH62" s="11"/>
      <c r="AI62" s="9">
        <f t="shared" si="41"/>
        <v>0</v>
      </c>
      <c r="AJ62" s="71">
        <v>1</v>
      </c>
      <c r="AK62" s="9">
        <f t="shared" si="42"/>
        <v>41.168399999999998</v>
      </c>
      <c r="AL62" s="11"/>
      <c r="AM62" s="9">
        <f t="shared" si="43"/>
        <v>0</v>
      </c>
      <c r="AN62" s="10"/>
      <c r="AO62" s="12">
        <f t="shared" si="44"/>
        <v>0</v>
      </c>
      <c r="AP62" s="13">
        <f t="shared" si="31"/>
        <v>41.168399999999998</v>
      </c>
    </row>
    <row r="63" spans="1:42" x14ac:dyDescent="0.25">
      <c r="A63" s="14" t="s">
        <v>11</v>
      </c>
      <c r="B63" s="14" t="s">
        <v>11</v>
      </c>
      <c r="C63" s="15" t="s">
        <v>77</v>
      </c>
      <c r="D63" s="44" t="s">
        <v>69</v>
      </c>
      <c r="E63" s="56">
        <f>60/100</f>
        <v>0.6</v>
      </c>
      <c r="F63" s="70">
        <v>0</v>
      </c>
      <c r="G63" s="9">
        <f t="shared" si="0"/>
        <v>0</v>
      </c>
      <c r="H63" s="69">
        <v>2</v>
      </c>
      <c r="I63" s="9">
        <f t="shared" si="1"/>
        <v>1.3919999999999999</v>
      </c>
      <c r="J63" s="10"/>
      <c r="K63" s="9">
        <f t="shared" si="2"/>
        <v>0</v>
      </c>
      <c r="L63" s="11"/>
      <c r="M63" s="9">
        <f t="shared" si="3"/>
        <v>0</v>
      </c>
      <c r="N63" s="11"/>
      <c r="O63" s="9">
        <f t="shared" si="4"/>
        <v>0</v>
      </c>
      <c r="P63" s="10"/>
      <c r="Q63" s="9">
        <f t="shared" si="32"/>
        <v>0</v>
      </c>
      <c r="R63" s="10"/>
      <c r="S63" s="9">
        <f t="shared" si="33"/>
        <v>0</v>
      </c>
      <c r="T63" s="10"/>
      <c r="U63" s="9">
        <f t="shared" si="34"/>
        <v>0</v>
      </c>
      <c r="V63" s="11"/>
      <c r="W63" s="9">
        <f t="shared" si="35"/>
        <v>0</v>
      </c>
      <c r="X63" s="11"/>
      <c r="Y63" s="9">
        <f t="shared" si="36"/>
        <v>0</v>
      </c>
      <c r="Z63" s="10"/>
      <c r="AA63" s="9">
        <f t="shared" si="37"/>
        <v>0</v>
      </c>
      <c r="AB63" s="11"/>
      <c r="AC63" s="9">
        <f t="shared" si="38"/>
        <v>0</v>
      </c>
      <c r="AD63" s="11"/>
      <c r="AE63" s="9">
        <f t="shared" si="39"/>
        <v>0</v>
      </c>
      <c r="AF63" s="11"/>
      <c r="AG63" s="9">
        <f t="shared" si="40"/>
        <v>0</v>
      </c>
      <c r="AH63" s="11"/>
      <c r="AI63" s="9">
        <f t="shared" si="41"/>
        <v>0</v>
      </c>
      <c r="AJ63" s="11"/>
      <c r="AK63" s="9">
        <f t="shared" si="42"/>
        <v>0</v>
      </c>
      <c r="AL63" s="11"/>
      <c r="AM63" s="9">
        <f t="shared" si="43"/>
        <v>0</v>
      </c>
      <c r="AN63" s="10"/>
      <c r="AO63" s="12">
        <f t="shared" si="44"/>
        <v>0</v>
      </c>
      <c r="AP63" s="13">
        <f t="shared" si="31"/>
        <v>1.3919999999999999</v>
      </c>
    </row>
    <row r="64" spans="1:42" x14ac:dyDescent="0.25">
      <c r="A64" s="14" t="s">
        <v>11</v>
      </c>
      <c r="B64" s="14" t="s">
        <v>11</v>
      </c>
      <c r="C64" s="15" t="s">
        <v>78</v>
      </c>
      <c r="D64" s="42" t="s">
        <v>65</v>
      </c>
      <c r="E64" s="56">
        <v>56.1</v>
      </c>
      <c r="F64" s="70">
        <v>0</v>
      </c>
      <c r="G64" s="9">
        <f t="shared" si="0"/>
        <v>0</v>
      </c>
      <c r="H64" s="69">
        <v>0</v>
      </c>
      <c r="I64" s="9">
        <f t="shared" si="1"/>
        <v>0</v>
      </c>
      <c r="J64" s="10"/>
      <c r="K64" s="9">
        <f t="shared" si="2"/>
        <v>0</v>
      </c>
      <c r="L64" s="11"/>
      <c r="M64" s="9">
        <f t="shared" si="3"/>
        <v>0</v>
      </c>
      <c r="N64" s="11"/>
      <c r="O64" s="9">
        <f t="shared" si="4"/>
        <v>0</v>
      </c>
      <c r="P64" s="10"/>
      <c r="Q64" s="9">
        <f t="shared" si="32"/>
        <v>0</v>
      </c>
      <c r="R64" s="10"/>
      <c r="S64" s="9">
        <f t="shared" si="33"/>
        <v>0</v>
      </c>
      <c r="T64" s="10"/>
      <c r="U64" s="9">
        <f t="shared" si="34"/>
        <v>0</v>
      </c>
      <c r="V64" s="11"/>
      <c r="W64" s="9">
        <f t="shared" si="35"/>
        <v>0</v>
      </c>
      <c r="X64" s="11"/>
      <c r="Y64" s="9">
        <f t="shared" si="36"/>
        <v>0</v>
      </c>
      <c r="Z64" s="10"/>
      <c r="AA64" s="9">
        <f t="shared" si="37"/>
        <v>0</v>
      </c>
      <c r="AB64" s="11"/>
      <c r="AC64" s="9">
        <f t="shared" si="38"/>
        <v>0</v>
      </c>
      <c r="AD64" s="11"/>
      <c r="AE64" s="9">
        <f t="shared" si="39"/>
        <v>0</v>
      </c>
      <c r="AF64" s="11"/>
      <c r="AG64" s="9">
        <f t="shared" si="40"/>
        <v>0</v>
      </c>
      <c r="AH64" s="11"/>
      <c r="AI64" s="9">
        <f t="shared" si="41"/>
        <v>0</v>
      </c>
      <c r="AJ64" s="11"/>
      <c r="AK64" s="9">
        <f t="shared" si="42"/>
        <v>0</v>
      </c>
      <c r="AL64" s="11"/>
      <c r="AM64" s="9">
        <f t="shared" si="43"/>
        <v>0</v>
      </c>
      <c r="AN64" s="10"/>
      <c r="AO64" s="12">
        <f t="shared" si="44"/>
        <v>0</v>
      </c>
      <c r="AP64" s="13">
        <f t="shared" si="31"/>
        <v>0</v>
      </c>
    </row>
    <row r="65" spans="1:42" x14ac:dyDescent="0.25">
      <c r="A65" s="14" t="s">
        <v>11</v>
      </c>
      <c r="B65" s="14" t="s">
        <v>11</v>
      </c>
      <c r="C65" s="15" t="s">
        <v>79</v>
      </c>
      <c r="D65" s="42" t="s">
        <v>65</v>
      </c>
      <c r="E65" s="38">
        <v>56</v>
      </c>
      <c r="F65" s="70">
        <v>0</v>
      </c>
      <c r="G65" s="9">
        <f t="shared" si="0"/>
        <v>0</v>
      </c>
      <c r="H65" s="69">
        <v>3</v>
      </c>
      <c r="I65" s="9">
        <f t="shared" si="1"/>
        <v>194.88</v>
      </c>
      <c r="J65" s="10"/>
      <c r="K65" s="9">
        <f t="shared" si="2"/>
        <v>0</v>
      </c>
      <c r="L65" s="11"/>
      <c r="M65" s="9">
        <f t="shared" si="3"/>
        <v>0</v>
      </c>
      <c r="N65" s="11"/>
      <c r="O65" s="9">
        <f t="shared" si="4"/>
        <v>0</v>
      </c>
      <c r="P65" s="10"/>
      <c r="Q65" s="9">
        <f t="shared" si="32"/>
        <v>0</v>
      </c>
      <c r="R65" s="10"/>
      <c r="S65" s="9">
        <f t="shared" si="33"/>
        <v>0</v>
      </c>
      <c r="T65" s="10"/>
      <c r="U65" s="9">
        <f t="shared" si="34"/>
        <v>0</v>
      </c>
      <c r="V65" s="11"/>
      <c r="W65" s="9">
        <f t="shared" si="35"/>
        <v>0</v>
      </c>
      <c r="X65" s="11"/>
      <c r="Y65" s="9">
        <f t="shared" si="36"/>
        <v>0</v>
      </c>
      <c r="Z65" s="10"/>
      <c r="AA65" s="9">
        <f t="shared" si="37"/>
        <v>0</v>
      </c>
      <c r="AB65" s="11"/>
      <c r="AC65" s="9">
        <f t="shared" si="38"/>
        <v>0</v>
      </c>
      <c r="AD65" s="11"/>
      <c r="AE65" s="9">
        <f t="shared" si="39"/>
        <v>0</v>
      </c>
      <c r="AF65" s="11"/>
      <c r="AG65" s="9">
        <f t="shared" si="40"/>
        <v>0</v>
      </c>
      <c r="AH65" s="11"/>
      <c r="AI65" s="9">
        <f t="shared" si="41"/>
        <v>0</v>
      </c>
      <c r="AJ65" s="11"/>
      <c r="AK65" s="9">
        <f t="shared" si="42"/>
        <v>0</v>
      </c>
      <c r="AL65" s="11"/>
      <c r="AM65" s="9">
        <f t="shared" si="43"/>
        <v>0</v>
      </c>
      <c r="AN65" s="10"/>
      <c r="AO65" s="12">
        <f t="shared" si="44"/>
        <v>0</v>
      </c>
      <c r="AP65" s="13">
        <f t="shared" si="31"/>
        <v>194.88</v>
      </c>
    </row>
    <row r="66" spans="1:42" x14ac:dyDescent="0.25">
      <c r="A66" s="14" t="s">
        <v>11</v>
      </c>
      <c r="B66" s="14" t="s">
        <v>11</v>
      </c>
      <c r="C66" s="15" t="s">
        <v>450</v>
      </c>
      <c r="D66" s="42" t="s">
        <v>65</v>
      </c>
      <c r="E66" s="56">
        <f>56/100</f>
        <v>0.56000000000000005</v>
      </c>
      <c r="F66" s="70">
        <v>0</v>
      </c>
      <c r="G66" s="9">
        <f t="shared" si="0"/>
        <v>0</v>
      </c>
      <c r="H66" s="69">
        <v>0</v>
      </c>
      <c r="I66" s="9">
        <f t="shared" si="1"/>
        <v>0</v>
      </c>
      <c r="J66" s="10"/>
      <c r="K66" s="9">
        <f t="shared" si="2"/>
        <v>0</v>
      </c>
      <c r="L66" s="11"/>
      <c r="M66" s="9">
        <f t="shared" si="3"/>
        <v>0</v>
      </c>
      <c r="N66" s="11"/>
      <c r="O66" s="9">
        <f t="shared" si="4"/>
        <v>0</v>
      </c>
      <c r="P66" s="10"/>
      <c r="Q66" s="9">
        <f t="shared" si="32"/>
        <v>0</v>
      </c>
      <c r="R66" s="10"/>
      <c r="S66" s="9">
        <f t="shared" si="33"/>
        <v>0</v>
      </c>
      <c r="T66" s="10"/>
      <c r="U66" s="9">
        <f t="shared" si="34"/>
        <v>0</v>
      </c>
      <c r="V66" s="11"/>
      <c r="W66" s="9">
        <f t="shared" si="35"/>
        <v>0</v>
      </c>
      <c r="X66" s="11"/>
      <c r="Y66" s="9">
        <f t="shared" si="36"/>
        <v>0</v>
      </c>
      <c r="Z66" s="10"/>
      <c r="AA66" s="9">
        <f t="shared" si="37"/>
        <v>0</v>
      </c>
      <c r="AB66" s="11"/>
      <c r="AC66" s="9">
        <f t="shared" si="38"/>
        <v>0</v>
      </c>
      <c r="AD66" s="11"/>
      <c r="AE66" s="9">
        <f t="shared" si="39"/>
        <v>0</v>
      </c>
      <c r="AF66" s="11"/>
      <c r="AG66" s="9">
        <f t="shared" si="40"/>
        <v>0</v>
      </c>
      <c r="AH66" s="11"/>
      <c r="AI66" s="9">
        <f t="shared" si="41"/>
        <v>0</v>
      </c>
      <c r="AJ66" s="11"/>
      <c r="AK66" s="9">
        <f t="shared" si="42"/>
        <v>0</v>
      </c>
      <c r="AL66" s="11"/>
      <c r="AM66" s="9">
        <f t="shared" si="43"/>
        <v>0</v>
      </c>
      <c r="AN66" s="10"/>
      <c r="AO66" s="12">
        <f t="shared" si="44"/>
        <v>0</v>
      </c>
      <c r="AP66" s="13">
        <f t="shared" si="31"/>
        <v>0</v>
      </c>
    </row>
    <row r="67" spans="1:42" x14ac:dyDescent="0.25">
      <c r="A67" s="14" t="s">
        <v>11</v>
      </c>
      <c r="B67" s="14" t="s">
        <v>11</v>
      </c>
      <c r="C67" s="15" t="s">
        <v>80</v>
      </c>
      <c r="D67" s="42" t="s">
        <v>65</v>
      </c>
      <c r="E67" s="56">
        <f>56/100</f>
        <v>0.56000000000000005</v>
      </c>
      <c r="F67" s="70">
        <v>0</v>
      </c>
      <c r="G67" s="9">
        <f t="shared" si="0"/>
        <v>0</v>
      </c>
      <c r="H67" s="69">
        <v>0</v>
      </c>
      <c r="I67" s="9">
        <f t="shared" si="1"/>
        <v>0</v>
      </c>
      <c r="J67" s="10"/>
      <c r="K67" s="9">
        <f t="shared" si="2"/>
        <v>0</v>
      </c>
      <c r="L67" s="11"/>
      <c r="M67" s="9">
        <f t="shared" si="3"/>
        <v>0</v>
      </c>
      <c r="N67" s="11"/>
      <c r="O67" s="9">
        <f t="shared" si="4"/>
        <v>0</v>
      </c>
      <c r="P67" s="10"/>
      <c r="Q67" s="9">
        <f t="shared" si="32"/>
        <v>0</v>
      </c>
      <c r="R67" s="10"/>
      <c r="S67" s="9">
        <f t="shared" si="33"/>
        <v>0</v>
      </c>
      <c r="T67" s="10"/>
      <c r="U67" s="9">
        <f t="shared" si="34"/>
        <v>0</v>
      </c>
      <c r="V67" s="11"/>
      <c r="W67" s="9">
        <f t="shared" si="35"/>
        <v>0</v>
      </c>
      <c r="X67" s="11"/>
      <c r="Y67" s="9">
        <f t="shared" si="36"/>
        <v>0</v>
      </c>
      <c r="Z67" s="10"/>
      <c r="AA67" s="9">
        <f t="shared" si="37"/>
        <v>0</v>
      </c>
      <c r="AB67" s="11"/>
      <c r="AC67" s="9">
        <f t="shared" si="38"/>
        <v>0</v>
      </c>
      <c r="AD67" s="11"/>
      <c r="AE67" s="9">
        <f t="shared" si="39"/>
        <v>0</v>
      </c>
      <c r="AF67" s="11"/>
      <c r="AG67" s="9">
        <f t="shared" si="40"/>
        <v>0</v>
      </c>
      <c r="AH67" s="11"/>
      <c r="AI67" s="9">
        <f t="shared" si="41"/>
        <v>0</v>
      </c>
      <c r="AJ67" s="11"/>
      <c r="AK67" s="9">
        <f t="shared" si="42"/>
        <v>0</v>
      </c>
      <c r="AL67" s="11"/>
      <c r="AM67" s="9">
        <f t="shared" si="43"/>
        <v>0</v>
      </c>
      <c r="AN67" s="10"/>
      <c r="AO67" s="12">
        <f t="shared" si="44"/>
        <v>0</v>
      </c>
      <c r="AP67" s="13">
        <f t="shared" si="31"/>
        <v>0</v>
      </c>
    </row>
    <row r="68" spans="1:42" x14ac:dyDescent="0.25">
      <c r="A68" s="14" t="s">
        <v>11</v>
      </c>
      <c r="B68" s="14" t="s">
        <v>11</v>
      </c>
      <c r="C68" s="15" t="s">
        <v>81</v>
      </c>
      <c r="D68" s="42" t="s">
        <v>65</v>
      </c>
      <c r="E68" s="56">
        <f>52/100</f>
        <v>0.52</v>
      </c>
      <c r="F68" s="70">
        <v>0</v>
      </c>
      <c r="G68" s="9">
        <f t="shared" si="0"/>
        <v>0</v>
      </c>
      <c r="H68" s="69">
        <v>0</v>
      </c>
      <c r="I68" s="9">
        <f t="shared" si="1"/>
        <v>0</v>
      </c>
      <c r="J68" s="10"/>
      <c r="K68" s="9">
        <f t="shared" si="2"/>
        <v>0</v>
      </c>
      <c r="L68" s="11"/>
      <c r="M68" s="9">
        <f t="shared" si="3"/>
        <v>0</v>
      </c>
      <c r="N68" s="11"/>
      <c r="O68" s="9">
        <f t="shared" si="4"/>
        <v>0</v>
      </c>
      <c r="P68" s="10"/>
      <c r="Q68" s="9">
        <f t="shared" si="32"/>
        <v>0</v>
      </c>
      <c r="R68" s="10"/>
      <c r="S68" s="9">
        <f t="shared" si="33"/>
        <v>0</v>
      </c>
      <c r="T68" s="10"/>
      <c r="U68" s="9">
        <f t="shared" si="34"/>
        <v>0</v>
      </c>
      <c r="V68" s="11"/>
      <c r="W68" s="9">
        <f t="shared" si="35"/>
        <v>0</v>
      </c>
      <c r="X68" s="11"/>
      <c r="Y68" s="9">
        <f t="shared" si="36"/>
        <v>0</v>
      </c>
      <c r="Z68" s="10"/>
      <c r="AA68" s="9">
        <f t="shared" si="37"/>
        <v>0</v>
      </c>
      <c r="AB68" s="11"/>
      <c r="AC68" s="9">
        <f t="shared" si="38"/>
        <v>0</v>
      </c>
      <c r="AD68" s="11"/>
      <c r="AE68" s="9">
        <f t="shared" si="39"/>
        <v>0</v>
      </c>
      <c r="AF68" s="11"/>
      <c r="AG68" s="9">
        <f t="shared" si="40"/>
        <v>0</v>
      </c>
      <c r="AH68" s="11"/>
      <c r="AI68" s="9">
        <f t="shared" si="41"/>
        <v>0</v>
      </c>
      <c r="AJ68" s="11"/>
      <c r="AK68" s="9">
        <f t="shared" si="42"/>
        <v>0</v>
      </c>
      <c r="AL68" s="11"/>
      <c r="AM68" s="9">
        <f t="shared" si="43"/>
        <v>0</v>
      </c>
      <c r="AN68" s="10"/>
      <c r="AO68" s="12">
        <f t="shared" si="44"/>
        <v>0</v>
      </c>
      <c r="AP68" s="13">
        <f t="shared" si="31"/>
        <v>0</v>
      </c>
    </row>
    <row r="69" spans="1:42" x14ac:dyDescent="0.25">
      <c r="A69" s="14" t="s">
        <v>11</v>
      </c>
      <c r="B69" s="14" t="s">
        <v>11</v>
      </c>
      <c r="C69" s="15" t="s">
        <v>82</v>
      </c>
      <c r="D69" s="42" t="s">
        <v>83</v>
      </c>
      <c r="E69" s="56">
        <v>66.47</v>
      </c>
      <c r="F69" s="70">
        <v>0</v>
      </c>
      <c r="G69" s="9">
        <f t="shared" ref="G69:G132" si="45">E69*F69</f>
        <v>0</v>
      </c>
      <c r="H69" s="69">
        <v>9</v>
      </c>
      <c r="I69" s="9">
        <f t="shared" ref="I69:I132" si="46">(H69*E69)*1.16</f>
        <v>693.94679999999994</v>
      </c>
      <c r="J69" s="10"/>
      <c r="K69" s="9">
        <f t="shared" ref="K69:K132" si="47">(J69*E69)*1.16</f>
        <v>0</v>
      </c>
      <c r="L69" s="11"/>
      <c r="M69" s="9">
        <f t="shared" ref="M69:M132" si="48">(L69*E69)*1.16</f>
        <v>0</v>
      </c>
      <c r="N69" s="11"/>
      <c r="O69" s="9">
        <f t="shared" ref="O69:O132" si="49">(N69*E69)*1.16</f>
        <v>0</v>
      </c>
      <c r="P69" s="10"/>
      <c r="Q69" s="9">
        <f t="shared" si="32"/>
        <v>0</v>
      </c>
      <c r="R69" s="10"/>
      <c r="S69" s="9">
        <f t="shared" si="33"/>
        <v>0</v>
      </c>
      <c r="T69" s="10"/>
      <c r="U69" s="9">
        <f t="shared" si="34"/>
        <v>0</v>
      </c>
      <c r="V69" s="11"/>
      <c r="W69" s="9">
        <f t="shared" si="35"/>
        <v>0</v>
      </c>
      <c r="X69" s="11">
        <v>1</v>
      </c>
      <c r="Y69" s="9">
        <f t="shared" si="36"/>
        <v>77.105199999999996</v>
      </c>
      <c r="Z69" s="10"/>
      <c r="AA69" s="9">
        <f t="shared" si="37"/>
        <v>0</v>
      </c>
      <c r="AB69" s="11"/>
      <c r="AC69" s="9">
        <f t="shared" si="38"/>
        <v>0</v>
      </c>
      <c r="AD69" s="11"/>
      <c r="AE69" s="9">
        <f t="shared" si="39"/>
        <v>0</v>
      </c>
      <c r="AF69" s="11">
        <v>1</v>
      </c>
      <c r="AG69" s="9">
        <f t="shared" si="40"/>
        <v>77.105199999999996</v>
      </c>
      <c r="AH69" s="11"/>
      <c r="AI69" s="9">
        <f t="shared" si="41"/>
        <v>0</v>
      </c>
      <c r="AJ69" s="71">
        <v>1</v>
      </c>
      <c r="AK69" s="9">
        <f t="shared" si="42"/>
        <v>77.105199999999996</v>
      </c>
      <c r="AL69" s="11"/>
      <c r="AM69" s="9">
        <f t="shared" si="43"/>
        <v>0</v>
      </c>
      <c r="AN69" s="10"/>
      <c r="AO69" s="12">
        <f t="shared" si="44"/>
        <v>0</v>
      </c>
      <c r="AP69" s="13">
        <f t="shared" si="31"/>
        <v>925.26239999999984</v>
      </c>
    </row>
    <row r="70" spans="1:42" x14ac:dyDescent="0.25">
      <c r="A70" s="14" t="s">
        <v>11</v>
      </c>
      <c r="B70" s="14" t="s">
        <v>11</v>
      </c>
      <c r="C70" s="15" t="s">
        <v>84</v>
      </c>
      <c r="D70" s="42" t="s">
        <v>65</v>
      </c>
      <c r="E70" s="56">
        <v>0.56000000000000005</v>
      </c>
      <c r="F70" s="70">
        <v>0</v>
      </c>
      <c r="G70" s="9">
        <f t="shared" si="45"/>
        <v>0</v>
      </c>
      <c r="H70" s="69">
        <v>0</v>
      </c>
      <c r="I70" s="9">
        <f t="shared" si="46"/>
        <v>0</v>
      </c>
      <c r="J70" s="10"/>
      <c r="K70" s="9">
        <f t="shared" si="47"/>
        <v>0</v>
      </c>
      <c r="L70" s="11"/>
      <c r="M70" s="9">
        <f t="shared" si="48"/>
        <v>0</v>
      </c>
      <c r="N70" s="11"/>
      <c r="O70" s="9">
        <f t="shared" si="49"/>
        <v>0</v>
      </c>
      <c r="P70" s="10"/>
      <c r="Q70" s="9">
        <f t="shared" si="32"/>
        <v>0</v>
      </c>
      <c r="R70" s="10"/>
      <c r="S70" s="9">
        <f t="shared" si="33"/>
        <v>0</v>
      </c>
      <c r="T70" s="10"/>
      <c r="U70" s="9">
        <f t="shared" si="34"/>
        <v>0</v>
      </c>
      <c r="V70" s="11"/>
      <c r="W70" s="9">
        <f t="shared" si="35"/>
        <v>0</v>
      </c>
      <c r="X70" s="11"/>
      <c r="Y70" s="9">
        <f t="shared" si="36"/>
        <v>0</v>
      </c>
      <c r="Z70" s="10"/>
      <c r="AA70" s="9">
        <f t="shared" si="37"/>
        <v>0</v>
      </c>
      <c r="AB70" s="11"/>
      <c r="AC70" s="9">
        <f t="shared" si="38"/>
        <v>0</v>
      </c>
      <c r="AD70" s="11"/>
      <c r="AE70" s="9">
        <f t="shared" si="39"/>
        <v>0</v>
      </c>
      <c r="AF70" s="11"/>
      <c r="AG70" s="9">
        <f t="shared" si="40"/>
        <v>0</v>
      </c>
      <c r="AH70" s="11"/>
      <c r="AI70" s="9">
        <f t="shared" si="41"/>
        <v>0</v>
      </c>
      <c r="AJ70" s="11"/>
      <c r="AK70" s="9">
        <f t="shared" si="42"/>
        <v>0</v>
      </c>
      <c r="AL70" s="11"/>
      <c r="AM70" s="9">
        <f t="shared" si="43"/>
        <v>0</v>
      </c>
      <c r="AN70" s="10"/>
      <c r="AO70" s="12">
        <f t="shared" si="44"/>
        <v>0</v>
      </c>
      <c r="AP70" s="13">
        <f t="shared" si="31"/>
        <v>0</v>
      </c>
    </row>
    <row r="71" spans="1:42" x14ac:dyDescent="0.25">
      <c r="A71" s="14" t="s">
        <v>11</v>
      </c>
      <c r="B71" s="14" t="s">
        <v>11</v>
      </c>
      <c r="C71" s="15" t="s">
        <v>85</v>
      </c>
      <c r="D71" s="42" t="s">
        <v>65</v>
      </c>
      <c r="E71" s="56">
        <v>59</v>
      </c>
      <c r="F71" s="70">
        <v>0</v>
      </c>
      <c r="G71" s="9">
        <f t="shared" si="45"/>
        <v>0</v>
      </c>
      <c r="H71" s="69">
        <v>1</v>
      </c>
      <c r="I71" s="9">
        <f t="shared" si="46"/>
        <v>68.44</v>
      </c>
      <c r="J71" s="10"/>
      <c r="K71" s="9">
        <f t="shared" si="47"/>
        <v>0</v>
      </c>
      <c r="L71" s="11"/>
      <c r="M71" s="9">
        <f t="shared" si="48"/>
        <v>0</v>
      </c>
      <c r="N71" s="11"/>
      <c r="O71" s="9">
        <f t="shared" si="49"/>
        <v>0</v>
      </c>
      <c r="P71" s="10"/>
      <c r="Q71" s="9">
        <f t="shared" si="32"/>
        <v>0</v>
      </c>
      <c r="R71" s="10"/>
      <c r="S71" s="9">
        <f t="shared" si="33"/>
        <v>0</v>
      </c>
      <c r="T71" s="10"/>
      <c r="U71" s="9">
        <f t="shared" si="34"/>
        <v>0</v>
      </c>
      <c r="V71" s="11"/>
      <c r="W71" s="9">
        <f t="shared" si="35"/>
        <v>0</v>
      </c>
      <c r="X71" s="11"/>
      <c r="Y71" s="9">
        <f t="shared" si="36"/>
        <v>0</v>
      </c>
      <c r="Z71" s="10"/>
      <c r="AA71" s="9">
        <f t="shared" si="37"/>
        <v>0</v>
      </c>
      <c r="AB71" s="11"/>
      <c r="AC71" s="9">
        <f t="shared" si="38"/>
        <v>0</v>
      </c>
      <c r="AD71" s="11"/>
      <c r="AE71" s="9">
        <f t="shared" si="39"/>
        <v>0</v>
      </c>
      <c r="AF71" s="11"/>
      <c r="AG71" s="9">
        <f t="shared" si="40"/>
        <v>0</v>
      </c>
      <c r="AH71" s="11"/>
      <c r="AI71" s="9">
        <f t="shared" si="41"/>
        <v>0</v>
      </c>
      <c r="AJ71" s="11"/>
      <c r="AK71" s="9">
        <f t="shared" si="42"/>
        <v>0</v>
      </c>
      <c r="AL71" s="11"/>
      <c r="AM71" s="9">
        <f t="shared" si="43"/>
        <v>0</v>
      </c>
      <c r="AN71" s="10"/>
      <c r="AO71" s="12">
        <f t="shared" si="44"/>
        <v>0</v>
      </c>
      <c r="AP71" s="13">
        <f t="shared" ref="AP71:AP134" si="50">G71+I71+K71+M71+O71+Q71+S71+U71+W71+Y71+AA71+AC71+AE71+AG71+AI71+AM71+AO71+AK71</f>
        <v>68.44</v>
      </c>
    </row>
    <row r="72" spans="1:42" x14ac:dyDescent="0.25">
      <c r="A72" s="14" t="s">
        <v>11</v>
      </c>
      <c r="B72" s="14" t="s">
        <v>11</v>
      </c>
      <c r="C72" s="15" t="s">
        <v>86</v>
      </c>
      <c r="D72" s="42" t="s">
        <v>65</v>
      </c>
      <c r="E72" s="56">
        <v>0.56000000000000005</v>
      </c>
      <c r="F72" s="70">
        <v>0</v>
      </c>
      <c r="G72" s="9">
        <f t="shared" si="45"/>
        <v>0</v>
      </c>
      <c r="H72" s="69">
        <v>0</v>
      </c>
      <c r="I72" s="9">
        <f t="shared" si="46"/>
        <v>0</v>
      </c>
      <c r="J72" s="10"/>
      <c r="K72" s="9">
        <f t="shared" si="47"/>
        <v>0</v>
      </c>
      <c r="L72" s="11"/>
      <c r="M72" s="9">
        <f t="shared" si="48"/>
        <v>0</v>
      </c>
      <c r="N72" s="11"/>
      <c r="O72" s="9">
        <f t="shared" si="49"/>
        <v>0</v>
      </c>
      <c r="P72" s="10"/>
      <c r="Q72" s="9">
        <f t="shared" si="32"/>
        <v>0</v>
      </c>
      <c r="R72" s="10"/>
      <c r="S72" s="9">
        <f t="shared" si="33"/>
        <v>0</v>
      </c>
      <c r="T72" s="10"/>
      <c r="U72" s="9">
        <f t="shared" si="34"/>
        <v>0</v>
      </c>
      <c r="V72" s="11"/>
      <c r="W72" s="9">
        <f t="shared" si="35"/>
        <v>0</v>
      </c>
      <c r="X72" s="11"/>
      <c r="Y72" s="9">
        <f t="shared" si="36"/>
        <v>0</v>
      </c>
      <c r="Z72" s="10"/>
      <c r="AA72" s="9">
        <f t="shared" si="37"/>
        <v>0</v>
      </c>
      <c r="AB72" s="11"/>
      <c r="AC72" s="9">
        <f t="shared" si="38"/>
        <v>0</v>
      </c>
      <c r="AD72" s="11"/>
      <c r="AE72" s="9">
        <f t="shared" si="39"/>
        <v>0</v>
      </c>
      <c r="AF72" s="11"/>
      <c r="AG72" s="9">
        <f t="shared" si="40"/>
        <v>0</v>
      </c>
      <c r="AH72" s="11"/>
      <c r="AI72" s="9">
        <f t="shared" si="41"/>
        <v>0</v>
      </c>
      <c r="AJ72" s="11"/>
      <c r="AK72" s="9">
        <f t="shared" si="42"/>
        <v>0</v>
      </c>
      <c r="AL72" s="11"/>
      <c r="AM72" s="9">
        <f t="shared" si="43"/>
        <v>0</v>
      </c>
      <c r="AN72" s="10"/>
      <c r="AO72" s="12">
        <f t="shared" si="44"/>
        <v>0</v>
      </c>
      <c r="AP72" s="13">
        <f t="shared" si="50"/>
        <v>0</v>
      </c>
    </row>
    <row r="73" spans="1:42" x14ac:dyDescent="0.25">
      <c r="A73" s="14" t="s">
        <v>11</v>
      </c>
      <c r="B73" s="14" t="s">
        <v>11</v>
      </c>
      <c r="C73" s="15" t="s">
        <v>87</v>
      </c>
      <c r="D73" s="42" t="s">
        <v>65</v>
      </c>
      <c r="E73" s="56">
        <v>56</v>
      </c>
      <c r="F73" s="70">
        <v>0</v>
      </c>
      <c r="G73" s="9">
        <f t="shared" si="45"/>
        <v>0</v>
      </c>
      <c r="H73" s="69">
        <v>3</v>
      </c>
      <c r="I73" s="9">
        <f t="shared" si="46"/>
        <v>194.88</v>
      </c>
      <c r="J73" s="10"/>
      <c r="K73" s="9">
        <f t="shared" si="47"/>
        <v>0</v>
      </c>
      <c r="L73" s="11"/>
      <c r="M73" s="9">
        <f t="shared" si="48"/>
        <v>0</v>
      </c>
      <c r="N73" s="11"/>
      <c r="O73" s="9">
        <f t="shared" si="49"/>
        <v>0</v>
      </c>
      <c r="P73" s="10"/>
      <c r="Q73" s="9">
        <f t="shared" si="32"/>
        <v>0</v>
      </c>
      <c r="R73" s="10"/>
      <c r="S73" s="9">
        <f t="shared" si="33"/>
        <v>0</v>
      </c>
      <c r="T73" s="10"/>
      <c r="U73" s="9">
        <f t="shared" si="34"/>
        <v>0</v>
      </c>
      <c r="V73" s="11"/>
      <c r="W73" s="9">
        <f t="shared" si="35"/>
        <v>0</v>
      </c>
      <c r="X73" s="11"/>
      <c r="Y73" s="9">
        <f t="shared" si="36"/>
        <v>0</v>
      </c>
      <c r="Z73" s="10"/>
      <c r="AA73" s="9">
        <f t="shared" si="37"/>
        <v>0</v>
      </c>
      <c r="AB73" s="11"/>
      <c r="AC73" s="9">
        <f t="shared" si="38"/>
        <v>0</v>
      </c>
      <c r="AD73" s="11"/>
      <c r="AE73" s="9">
        <f t="shared" si="39"/>
        <v>0</v>
      </c>
      <c r="AF73" s="11"/>
      <c r="AG73" s="9">
        <f t="shared" si="40"/>
        <v>0</v>
      </c>
      <c r="AH73" s="11"/>
      <c r="AI73" s="9">
        <f t="shared" si="41"/>
        <v>0</v>
      </c>
      <c r="AJ73" s="11"/>
      <c r="AK73" s="9">
        <f t="shared" si="42"/>
        <v>0</v>
      </c>
      <c r="AL73" s="11"/>
      <c r="AM73" s="9">
        <f t="shared" si="43"/>
        <v>0</v>
      </c>
      <c r="AN73" s="10"/>
      <c r="AO73" s="12">
        <f t="shared" si="44"/>
        <v>0</v>
      </c>
      <c r="AP73" s="13">
        <f t="shared" si="50"/>
        <v>194.88</v>
      </c>
    </row>
    <row r="74" spans="1:42" x14ac:dyDescent="0.25">
      <c r="A74" s="14" t="s">
        <v>11</v>
      </c>
      <c r="B74" s="14" t="s">
        <v>11</v>
      </c>
      <c r="C74" s="15" t="s">
        <v>88</v>
      </c>
      <c r="D74" s="42" t="s">
        <v>65</v>
      </c>
      <c r="E74" s="56">
        <v>0.56000000000000005</v>
      </c>
      <c r="F74" s="70">
        <v>0</v>
      </c>
      <c r="G74" s="9">
        <f t="shared" si="45"/>
        <v>0</v>
      </c>
      <c r="H74" s="69">
        <v>0</v>
      </c>
      <c r="I74" s="9">
        <f t="shared" si="46"/>
        <v>0</v>
      </c>
      <c r="J74" s="10"/>
      <c r="K74" s="9">
        <f t="shared" si="47"/>
        <v>0</v>
      </c>
      <c r="L74" s="11"/>
      <c r="M74" s="9">
        <f t="shared" si="48"/>
        <v>0</v>
      </c>
      <c r="N74" s="11"/>
      <c r="O74" s="9">
        <f t="shared" si="49"/>
        <v>0</v>
      </c>
      <c r="P74" s="10"/>
      <c r="Q74" s="9">
        <f t="shared" si="32"/>
        <v>0</v>
      </c>
      <c r="R74" s="10"/>
      <c r="S74" s="9">
        <f t="shared" si="33"/>
        <v>0</v>
      </c>
      <c r="T74" s="10"/>
      <c r="U74" s="9">
        <f t="shared" si="34"/>
        <v>0</v>
      </c>
      <c r="V74" s="11"/>
      <c r="W74" s="9">
        <f t="shared" si="35"/>
        <v>0</v>
      </c>
      <c r="X74" s="11"/>
      <c r="Y74" s="9">
        <f t="shared" si="36"/>
        <v>0</v>
      </c>
      <c r="Z74" s="10"/>
      <c r="AA74" s="9">
        <f t="shared" si="37"/>
        <v>0</v>
      </c>
      <c r="AB74" s="11"/>
      <c r="AC74" s="9">
        <f t="shared" si="38"/>
        <v>0</v>
      </c>
      <c r="AD74" s="11"/>
      <c r="AE74" s="9">
        <f t="shared" si="39"/>
        <v>0</v>
      </c>
      <c r="AF74" s="11"/>
      <c r="AG74" s="9">
        <f t="shared" si="40"/>
        <v>0</v>
      </c>
      <c r="AH74" s="11"/>
      <c r="AI74" s="9">
        <f t="shared" si="41"/>
        <v>0</v>
      </c>
      <c r="AJ74" s="11"/>
      <c r="AK74" s="9">
        <f t="shared" si="42"/>
        <v>0</v>
      </c>
      <c r="AL74" s="11"/>
      <c r="AM74" s="9">
        <f t="shared" si="43"/>
        <v>0</v>
      </c>
      <c r="AN74" s="10"/>
      <c r="AO74" s="12">
        <f t="shared" si="44"/>
        <v>0</v>
      </c>
      <c r="AP74" s="13">
        <f t="shared" si="50"/>
        <v>0</v>
      </c>
    </row>
    <row r="75" spans="1:42" x14ac:dyDescent="0.25">
      <c r="A75" s="14" t="s">
        <v>11</v>
      </c>
      <c r="B75" s="14" t="s">
        <v>11</v>
      </c>
      <c r="C75" s="15" t="s">
        <v>89</v>
      </c>
      <c r="D75" s="42" t="s">
        <v>83</v>
      </c>
      <c r="E75" s="56">
        <v>74</v>
      </c>
      <c r="F75" s="70">
        <v>0</v>
      </c>
      <c r="G75" s="9">
        <f t="shared" si="45"/>
        <v>0</v>
      </c>
      <c r="H75" s="69">
        <v>0</v>
      </c>
      <c r="I75" s="9">
        <f t="shared" si="46"/>
        <v>0</v>
      </c>
      <c r="J75" s="10"/>
      <c r="K75" s="9">
        <f t="shared" si="47"/>
        <v>0</v>
      </c>
      <c r="L75" s="11"/>
      <c r="M75" s="9">
        <f t="shared" si="48"/>
        <v>0</v>
      </c>
      <c r="N75" s="11"/>
      <c r="O75" s="9">
        <f t="shared" si="49"/>
        <v>0</v>
      </c>
      <c r="P75" s="10"/>
      <c r="Q75" s="9">
        <f t="shared" si="32"/>
        <v>0</v>
      </c>
      <c r="R75" s="10"/>
      <c r="S75" s="9">
        <f t="shared" si="33"/>
        <v>0</v>
      </c>
      <c r="T75" s="10"/>
      <c r="U75" s="9">
        <f t="shared" si="34"/>
        <v>0</v>
      </c>
      <c r="V75" s="11"/>
      <c r="W75" s="9">
        <f t="shared" si="35"/>
        <v>0</v>
      </c>
      <c r="X75" s="11"/>
      <c r="Y75" s="9">
        <f t="shared" si="36"/>
        <v>0</v>
      </c>
      <c r="Z75" s="10"/>
      <c r="AA75" s="9">
        <f t="shared" si="37"/>
        <v>0</v>
      </c>
      <c r="AB75" s="11"/>
      <c r="AC75" s="9">
        <f t="shared" si="38"/>
        <v>0</v>
      </c>
      <c r="AD75" s="11"/>
      <c r="AE75" s="9">
        <f t="shared" si="39"/>
        <v>0</v>
      </c>
      <c r="AF75" s="11"/>
      <c r="AG75" s="9">
        <f t="shared" si="40"/>
        <v>0</v>
      </c>
      <c r="AH75" s="11"/>
      <c r="AI75" s="9">
        <f t="shared" si="41"/>
        <v>0</v>
      </c>
      <c r="AJ75" s="11"/>
      <c r="AK75" s="9">
        <f t="shared" si="42"/>
        <v>0</v>
      </c>
      <c r="AL75" s="11"/>
      <c r="AM75" s="9">
        <f t="shared" si="43"/>
        <v>0</v>
      </c>
      <c r="AN75" s="10"/>
      <c r="AO75" s="12">
        <f t="shared" si="44"/>
        <v>0</v>
      </c>
      <c r="AP75" s="13">
        <f t="shared" si="50"/>
        <v>0</v>
      </c>
    </row>
    <row r="76" spans="1:42" x14ac:dyDescent="0.25">
      <c r="A76" s="14" t="s">
        <v>11</v>
      </c>
      <c r="B76" s="14" t="s">
        <v>11</v>
      </c>
      <c r="C76" s="15" t="s">
        <v>90</v>
      </c>
      <c r="D76" s="45" t="s">
        <v>15</v>
      </c>
      <c r="E76" s="56">
        <f>35.64/12</f>
        <v>2.97</v>
      </c>
      <c r="F76" s="70">
        <v>0</v>
      </c>
      <c r="G76" s="9">
        <f t="shared" si="45"/>
        <v>0</v>
      </c>
      <c r="H76" s="69">
        <v>0</v>
      </c>
      <c r="I76" s="9">
        <f t="shared" si="46"/>
        <v>0</v>
      </c>
      <c r="J76" s="10"/>
      <c r="K76" s="9">
        <f t="shared" si="47"/>
        <v>0</v>
      </c>
      <c r="L76" s="11"/>
      <c r="M76" s="9">
        <f t="shared" si="48"/>
        <v>0</v>
      </c>
      <c r="N76" s="11"/>
      <c r="O76" s="9">
        <f t="shared" si="49"/>
        <v>0</v>
      </c>
      <c r="P76" s="10"/>
      <c r="Q76" s="9">
        <f t="shared" si="32"/>
        <v>0</v>
      </c>
      <c r="R76" s="10"/>
      <c r="S76" s="9">
        <f t="shared" si="33"/>
        <v>0</v>
      </c>
      <c r="T76" s="10"/>
      <c r="U76" s="9">
        <f t="shared" si="34"/>
        <v>0</v>
      </c>
      <c r="V76" s="11"/>
      <c r="W76" s="9">
        <f t="shared" si="35"/>
        <v>0</v>
      </c>
      <c r="X76" s="11"/>
      <c r="Y76" s="9">
        <f t="shared" si="36"/>
        <v>0</v>
      </c>
      <c r="Z76" s="10"/>
      <c r="AA76" s="9">
        <f t="shared" si="37"/>
        <v>0</v>
      </c>
      <c r="AB76" s="11"/>
      <c r="AC76" s="9">
        <f t="shared" si="38"/>
        <v>0</v>
      </c>
      <c r="AD76" s="11"/>
      <c r="AE76" s="9">
        <f t="shared" si="39"/>
        <v>0</v>
      </c>
      <c r="AF76" s="11"/>
      <c r="AG76" s="9">
        <f t="shared" si="40"/>
        <v>0</v>
      </c>
      <c r="AH76" s="11"/>
      <c r="AI76" s="9">
        <f t="shared" si="41"/>
        <v>0</v>
      </c>
      <c r="AJ76" s="71">
        <v>12</v>
      </c>
      <c r="AK76" s="9">
        <f t="shared" si="42"/>
        <v>41.342399999999998</v>
      </c>
      <c r="AL76" s="11"/>
      <c r="AM76" s="9">
        <f t="shared" si="43"/>
        <v>0</v>
      </c>
      <c r="AN76" s="10"/>
      <c r="AO76" s="12">
        <f t="shared" si="44"/>
        <v>0</v>
      </c>
      <c r="AP76" s="13">
        <f t="shared" si="50"/>
        <v>41.342399999999998</v>
      </c>
    </row>
    <row r="77" spans="1:42" x14ac:dyDescent="0.25">
      <c r="A77" s="14" t="s">
        <v>11</v>
      </c>
      <c r="B77" s="14" t="s">
        <v>11</v>
      </c>
      <c r="C77" s="15" t="s">
        <v>91</v>
      </c>
      <c r="D77" s="45" t="s">
        <v>15</v>
      </c>
      <c r="E77" s="56">
        <v>19</v>
      </c>
      <c r="F77" s="70">
        <v>0</v>
      </c>
      <c r="G77" s="9">
        <f t="shared" si="45"/>
        <v>0</v>
      </c>
      <c r="H77" s="69">
        <v>0</v>
      </c>
      <c r="I77" s="9">
        <f t="shared" si="46"/>
        <v>0</v>
      </c>
      <c r="J77" s="10"/>
      <c r="K77" s="9">
        <f t="shared" si="47"/>
        <v>0</v>
      </c>
      <c r="L77" s="11"/>
      <c r="M77" s="9">
        <f t="shared" si="48"/>
        <v>0</v>
      </c>
      <c r="N77" s="11"/>
      <c r="O77" s="9">
        <f t="shared" si="49"/>
        <v>0</v>
      </c>
      <c r="P77" s="72">
        <v>1</v>
      </c>
      <c r="Q77" s="9">
        <f t="shared" ref="Q77:Q140" si="51">(P77*E77)*1.16</f>
        <v>22.04</v>
      </c>
      <c r="R77" s="10"/>
      <c r="S77" s="9">
        <f t="shared" ref="S77:S140" si="52">(R77*E77)*1.16</f>
        <v>0</v>
      </c>
      <c r="T77" s="10"/>
      <c r="U77" s="9">
        <f t="shared" ref="U77:U140" si="53">(T77*E77)*1.16</f>
        <v>0</v>
      </c>
      <c r="V77" s="11"/>
      <c r="W77" s="9">
        <f t="shared" ref="W77:W140" si="54">(V77*E77)*1.16</f>
        <v>0</v>
      </c>
      <c r="X77" s="11"/>
      <c r="Y77" s="9">
        <f t="shared" ref="Y77:Y140" si="55">(X77*E77)*1.16</f>
        <v>0</v>
      </c>
      <c r="Z77" s="10"/>
      <c r="AA77" s="9">
        <f t="shared" ref="AA77:AA140" si="56">(Z77*E77)*1.16</f>
        <v>0</v>
      </c>
      <c r="AB77" s="11"/>
      <c r="AC77" s="9">
        <f t="shared" ref="AC77:AC140" si="57">(AB77*E77)*1.16</f>
        <v>0</v>
      </c>
      <c r="AD77" s="11"/>
      <c r="AE77" s="9">
        <f t="shared" ref="AE77:AE140" si="58">(AD77*E77)*1.16</f>
        <v>0</v>
      </c>
      <c r="AF77" s="11"/>
      <c r="AG77" s="9">
        <f t="shared" ref="AG77:AG140" si="59">(AF77*E77)*1.16</f>
        <v>0</v>
      </c>
      <c r="AH77" s="11"/>
      <c r="AI77" s="9">
        <f t="shared" ref="AI77:AI140" si="60">(AH77*E77)*1.16</f>
        <v>0</v>
      </c>
      <c r="AJ77" s="11"/>
      <c r="AK77" s="9">
        <f t="shared" ref="AK77:AK140" si="61">(AJ77*E77)*1.16</f>
        <v>0</v>
      </c>
      <c r="AL77" s="11"/>
      <c r="AM77" s="9">
        <f t="shared" ref="AM77:AM140" si="62">(AL77*E77)*1.16</f>
        <v>0</v>
      </c>
      <c r="AN77" s="10"/>
      <c r="AO77" s="12">
        <f t="shared" ref="AO77:AO140" si="63">(AN77*E77)*1.16</f>
        <v>0</v>
      </c>
      <c r="AP77" s="13">
        <f t="shared" si="50"/>
        <v>22.04</v>
      </c>
    </row>
    <row r="78" spans="1:42" x14ac:dyDescent="0.25">
      <c r="A78" s="14" t="s">
        <v>11</v>
      </c>
      <c r="B78" s="14" t="s">
        <v>11</v>
      </c>
      <c r="C78" s="15" t="s">
        <v>92</v>
      </c>
      <c r="D78" s="45" t="s">
        <v>15</v>
      </c>
      <c r="E78" s="56">
        <v>216.99</v>
      </c>
      <c r="F78" s="70">
        <v>0</v>
      </c>
      <c r="G78" s="9">
        <f t="shared" si="45"/>
        <v>0</v>
      </c>
      <c r="H78" s="69">
        <v>1</v>
      </c>
      <c r="I78" s="9">
        <f t="shared" si="46"/>
        <v>251.70839999999998</v>
      </c>
      <c r="J78" s="10"/>
      <c r="K78" s="9">
        <f t="shared" si="47"/>
        <v>0</v>
      </c>
      <c r="L78" s="11"/>
      <c r="M78" s="9">
        <f t="shared" si="48"/>
        <v>0</v>
      </c>
      <c r="N78" s="11"/>
      <c r="O78" s="9">
        <f t="shared" si="49"/>
        <v>0</v>
      </c>
      <c r="P78" s="10"/>
      <c r="Q78" s="9">
        <f t="shared" si="51"/>
        <v>0</v>
      </c>
      <c r="R78" s="10"/>
      <c r="S78" s="9">
        <f t="shared" si="52"/>
        <v>0</v>
      </c>
      <c r="T78" s="10"/>
      <c r="U78" s="9">
        <f t="shared" si="53"/>
        <v>0</v>
      </c>
      <c r="V78" s="11"/>
      <c r="W78" s="9">
        <f t="shared" si="54"/>
        <v>0</v>
      </c>
      <c r="X78" s="11"/>
      <c r="Y78" s="9">
        <f t="shared" si="55"/>
        <v>0</v>
      </c>
      <c r="Z78" s="10"/>
      <c r="AA78" s="9">
        <f t="shared" si="56"/>
        <v>0</v>
      </c>
      <c r="AB78" s="11"/>
      <c r="AC78" s="9">
        <f t="shared" si="57"/>
        <v>0</v>
      </c>
      <c r="AD78" s="11"/>
      <c r="AE78" s="9">
        <f t="shared" si="58"/>
        <v>0</v>
      </c>
      <c r="AF78" s="11"/>
      <c r="AG78" s="9">
        <f t="shared" si="59"/>
        <v>0</v>
      </c>
      <c r="AH78" s="11"/>
      <c r="AI78" s="9">
        <f t="shared" si="60"/>
        <v>0</v>
      </c>
      <c r="AJ78" s="11"/>
      <c r="AK78" s="9">
        <f t="shared" si="61"/>
        <v>0</v>
      </c>
      <c r="AL78" s="11"/>
      <c r="AM78" s="9">
        <f t="shared" si="62"/>
        <v>0</v>
      </c>
      <c r="AN78" s="10"/>
      <c r="AO78" s="12">
        <f t="shared" si="63"/>
        <v>0</v>
      </c>
      <c r="AP78" s="13">
        <f t="shared" si="50"/>
        <v>251.70839999999998</v>
      </c>
    </row>
    <row r="79" spans="1:42" x14ac:dyDescent="0.25">
      <c r="A79" s="14" t="s">
        <v>11</v>
      </c>
      <c r="B79" s="14" t="s">
        <v>11</v>
      </c>
      <c r="C79" s="15" t="s">
        <v>93</v>
      </c>
      <c r="D79" s="45" t="s">
        <v>15</v>
      </c>
      <c r="E79" s="56">
        <v>17.82</v>
      </c>
      <c r="F79" s="70">
        <v>2</v>
      </c>
      <c r="G79" s="9">
        <f t="shared" si="45"/>
        <v>35.64</v>
      </c>
      <c r="H79" s="69">
        <v>0</v>
      </c>
      <c r="I79" s="9">
        <f t="shared" si="46"/>
        <v>0</v>
      </c>
      <c r="J79" s="10"/>
      <c r="K79" s="9">
        <f t="shared" si="47"/>
        <v>0</v>
      </c>
      <c r="L79" s="11"/>
      <c r="M79" s="9">
        <f t="shared" si="48"/>
        <v>0</v>
      </c>
      <c r="N79" s="11"/>
      <c r="O79" s="9">
        <f t="shared" si="49"/>
        <v>0</v>
      </c>
      <c r="P79" s="10"/>
      <c r="Q79" s="9">
        <f t="shared" si="51"/>
        <v>0</v>
      </c>
      <c r="R79" s="10"/>
      <c r="S79" s="9">
        <f t="shared" si="52"/>
        <v>0</v>
      </c>
      <c r="T79" s="10"/>
      <c r="U79" s="9">
        <f t="shared" si="53"/>
        <v>0</v>
      </c>
      <c r="V79" s="11"/>
      <c r="W79" s="9">
        <f t="shared" si="54"/>
        <v>0</v>
      </c>
      <c r="X79" s="11"/>
      <c r="Y79" s="9">
        <f t="shared" si="55"/>
        <v>0</v>
      </c>
      <c r="Z79" s="10"/>
      <c r="AA79" s="9">
        <f t="shared" si="56"/>
        <v>0</v>
      </c>
      <c r="AB79" s="11"/>
      <c r="AC79" s="9">
        <f t="shared" si="57"/>
        <v>0</v>
      </c>
      <c r="AD79" s="11"/>
      <c r="AE79" s="9">
        <f t="shared" si="58"/>
        <v>0</v>
      </c>
      <c r="AF79" s="11"/>
      <c r="AG79" s="9">
        <f t="shared" si="59"/>
        <v>0</v>
      </c>
      <c r="AH79" s="11"/>
      <c r="AI79" s="9">
        <f t="shared" si="60"/>
        <v>0</v>
      </c>
      <c r="AJ79" s="11"/>
      <c r="AK79" s="9">
        <f t="shared" si="61"/>
        <v>0</v>
      </c>
      <c r="AL79" s="11"/>
      <c r="AM79" s="9">
        <f t="shared" si="62"/>
        <v>0</v>
      </c>
      <c r="AN79" s="10"/>
      <c r="AO79" s="12">
        <f t="shared" si="63"/>
        <v>0</v>
      </c>
      <c r="AP79" s="13">
        <f t="shared" si="50"/>
        <v>35.64</v>
      </c>
    </row>
    <row r="80" spans="1:42" x14ac:dyDescent="0.25">
      <c r="A80" s="14" t="s">
        <v>11</v>
      </c>
      <c r="B80" s="14" t="s">
        <v>11</v>
      </c>
      <c r="C80" s="15" t="s">
        <v>94</v>
      </c>
      <c r="D80" s="45" t="s">
        <v>15</v>
      </c>
      <c r="E80" s="56">
        <v>20.99</v>
      </c>
      <c r="F80" s="70">
        <v>0</v>
      </c>
      <c r="G80" s="9">
        <f t="shared" si="45"/>
        <v>0</v>
      </c>
      <c r="H80" s="69">
        <v>1</v>
      </c>
      <c r="I80" s="9">
        <f t="shared" si="46"/>
        <v>24.348399999999998</v>
      </c>
      <c r="J80" s="10"/>
      <c r="K80" s="9">
        <f t="shared" si="47"/>
        <v>0</v>
      </c>
      <c r="L80" s="11"/>
      <c r="M80" s="9">
        <f t="shared" si="48"/>
        <v>0</v>
      </c>
      <c r="N80" s="11"/>
      <c r="O80" s="9">
        <f t="shared" si="49"/>
        <v>0</v>
      </c>
      <c r="P80" s="10"/>
      <c r="Q80" s="9">
        <f t="shared" si="51"/>
        <v>0</v>
      </c>
      <c r="R80" s="10"/>
      <c r="S80" s="9">
        <f t="shared" si="52"/>
        <v>0</v>
      </c>
      <c r="T80" s="10"/>
      <c r="U80" s="9">
        <f t="shared" si="53"/>
        <v>0</v>
      </c>
      <c r="V80" s="11"/>
      <c r="W80" s="9">
        <f t="shared" si="54"/>
        <v>0</v>
      </c>
      <c r="X80" s="11"/>
      <c r="Y80" s="9">
        <f t="shared" si="55"/>
        <v>0</v>
      </c>
      <c r="Z80" s="10"/>
      <c r="AA80" s="9">
        <f t="shared" si="56"/>
        <v>0</v>
      </c>
      <c r="AB80" s="11"/>
      <c r="AC80" s="9">
        <f t="shared" si="57"/>
        <v>0</v>
      </c>
      <c r="AD80" s="11"/>
      <c r="AE80" s="9">
        <f t="shared" si="58"/>
        <v>0</v>
      </c>
      <c r="AF80" s="11"/>
      <c r="AG80" s="9">
        <f t="shared" si="59"/>
        <v>0</v>
      </c>
      <c r="AH80" s="11"/>
      <c r="AI80" s="9">
        <f t="shared" si="60"/>
        <v>0</v>
      </c>
      <c r="AJ80" s="11"/>
      <c r="AK80" s="9">
        <f t="shared" si="61"/>
        <v>0</v>
      </c>
      <c r="AL80" s="11"/>
      <c r="AM80" s="9">
        <f t="shared" si="62"/>
        <v>0</v>
      </c>
      <c r="AN80" s="10"/>
      <c r="AO80" s="12">
        <f t="shared" si="63"/>
        <v>0</v>
      </c>
      <c r="AP80" s="13">
        <f t="shared" si="50"/>
        <v>24.348399999999998</v>
      </c>
    </row>
    <row r="81" spans="1:42" x14ac:dyDescent="0.25">
      <c r="A81" s="14" t="s">
        <v>11</v>
      </c>
      <c r="B81" s="14" t="s">
        <v>11</v>
      </c>
      <c r="C81" s="15" t="s">
        <v>95</v>
      </c>
      <c r="D81" s="45" t="s">
        <v>15</v>
      </c>
      <c r="E81" s="56">
        <v>14.46</v>
      </c>
      <c r="F81" s="70">
        <v>0</v>
      </c>
      <c r="G81" s="9">
        <f t="shared" si="45"/>
        <v>0</v>
      </c>
      <c r="H81" s="69">
        <v>0</v>
      </c>
      <c r="I81" s="9">
        <f t="shared" si="46"/>
        <v>0</v>
      </c>
      <c r="J81" s="10"/>
      <c r="K81" s="9">
        <f t="shared" si="47"/>
        <v>0</v>
      </c>
      <c r="L81" s="11"/>
      <c r="M81" s="9">
        <f t="shared" si="48"/>
        <v>0</v>
      </c>
      <c r="N81" s="11"/>
      <c r="O81" s="9">
        <f t="shared" si="49"/>
        <v>0</v>
      </c>
      <c r="P81" s="10"/>
      <c r="Q81" s="9">
        <f t="shared" si="51"/>
        <v>0</v>
      </c>
      <c r="R81" s="10"/>
      <c r="S81" s="9">
        <f t="shared" si="52"/>
        <v>0</v>
      </c>
      <c r="T81" s="10"/>
      <c r="U81" s="9">
        <f t="shared" si="53"/>
        <v>0</v>
      </c>
      <c r="V81" s="11"/>
      <c r="W81" s="9">
        <f t="shared" si="54"/>
        <v>0</v>
      </c>
      <c r="X81" s="11"/>
      <c r="Y81" s="9">
        <f t="shared" si="55"/>
        <v>0</v>
      </c>
      <c r="Z81" s="10"/>
      <c r="AA81" s="9">
        <f t="shared" si="56"/>
        <v>0</v>
      </c>
      <c r="AB81" s="11"/>
      <c r="AC81" s="9">
        <f t="shared" si="57"/>
        <v>0</v>
      </c>
      <c r="AD81" s="11"/>
      <c r="AE81" s="9">
        <f t="shared" si="58"/>
        <v>0</v>
      </c>
      <c r="AF81" s="11"/>
      <c r="AG81" s="9">
        <f t="shared" si="59"/>
        <v>0</v>
      </c>
      <c r="AH81" s="11"/>
      <c r="AI81" s="9">
        <f t="shared" si="60"/>
        <v>0</v>
      </c>
      <c r="AJ81" s="11"/>
      <c r="AK81" s="9">
        <f t="shared" si="61"/>
        <v>0</v>
      </c>
      <c r="AL81" s="11"/>
      <c r="AM81" s="9">
        <f t="shared" si="62"/>
        <v>0</v>
      </c>
      <c r="AN81" s="10"/>
      <c r="AO81" s="12">
        <f t="shared" si="63"/>
        <v>0</v>
      </c>
      <c r="AP81" s="13">
        <f t="shared" si="50"/>
        <v>0</v>
      </c>
    </row>
    <row r="82" spans="1:42" x14ac:dyDescent="0.25">
      <c r="A82" s="14" t="s">
        <v>11</v>
      </c>
      <c r="B82" s="14" t="s">
        <v>11</v>
      </c>
      <c r="C82" s="15" t="s">
        <v>96</v>
      </c>
      <c r="D82" s="45" t="s">
        <v>25</v>
      </c>
      <c r="E82" s="56">
        <v>465</v>
      </c>
      <c r="F82" s="70">
        <v>0</v>
      </c>
      <c r="G82" s="9">
        <f t="shared" si="45"/>
        <v>0</v>
      </c>
      <c r="H82" s="69">
        <v>0</v>
      </c>
      <c r="I82" s="9">
        <f t="shared" si="46"/>
        <v>0</v>
      </c>
      <c r="J82" s="10"/>
      <c r="K82" s="9">
        <f t="shared" si="47"/>
        <v>0</v>
      </c>
      <c r="L82" s="11"/>
      <c r="M82" s="9">
        <f t="shared" si="48"/>
        <v>0</v>
      </c>
      <c r="N82" s="11"/>
      <c r="O82" s="9">
        <f t="shared" si="49"/>
        <v>0</v>
      </c>
      <c r="P82" s="10"/>
      <c r="Q82" s="9">
        <f t="shared" si="51"/>
        <v>0</v>
      </c>
      <c r="R82" s="10"/>
      <c r="S82" s="9">
        <f t="shared" si="52"/>
        <v>0</v>
      </c>
      <c r="T82" s="10"/>
      <c r="U82" s="9">
        <f t="shared" si="53"/>
        <v>0</v>
      </c>
      <c r="V82" s="11"/>
      <c r="W82" s="9">
        <f t="shared" si="54"/>
        <v>0</v>
      </c>
      <c r="X82" s="11"/>
      <c r="Y82" s="9">
        <f t="shared" si="55"/>
        <v>0</v>
      </c>
      <c r="Z82" s="10"/>
      <c r="AA82" s="9">
        <f t="shared" si="56"/>
        <v>0</v>
      </c>
      <c r="AB82" s="11"/>
      <c r="AC82" s="9">
        <f t="shared" si="57"/>
        <v>0</v>
      </c>
      <c r="AD82" s="11"/>
      <c r="AE82" s="9">
        <f t="shared" si="58"/>
        <v>0</v>
      </c>
      <c r="AF82" s="11"/>
      <c r="AG82" s="9">
        <f t="shared" si="59"/>
        <v>0</v>
      </c>
      <c r="AH82" s="11"/>
      <c r="AI82" s="9">
        <f t="shared" si="60"/>
        <v>0</v>
      </c>
      <c r="AJ82" s="11"/>
      <c r="AK82" s="9">
        <f t="shared" si="61"/>
        <v>0</v>
      </c>
      <c r="AL82" s="11"/>
      <c r="AM82" s="9">
        <f t="shared" si="62"/>
        <v>0</v>
      </c>
      <c r="AN82" s="10"/>
      <c r="AO82" s="12">
        <f t="shared" si="63"/>
        <v>0</v>
      </c>
      <c r="AP82" s="13">
        <f t="shared" si="50"/>
        <v>0</v>
      </c>
    </row>
    <row r="83" spans="1:42" x14ac:dyDescent="0.25">
      <c r="A83" s="14" t="s">
        <v>11</v>
      </c>
      <c r="B83" s="14" t="s">
        <v>11</v>
      </c>
      <c r="C83" s="15" t="s">
        <v>97</v>
      </c>
      <c r="D83" s="45" t="s">
        <v>15</v>
      </c>
      <c r="E83" s="56">
        <v>5.56</v>
      </c>
      <c r="F83" s="70">
        <v>0</v>
      </c>
      <c r="G83" s="9">
        <f t="shared" si="45"/>
        <v>0</v>
      </c>
      <c r="H83" s="69">
        <v>0</v>
      </c>
      <c r="I83" s="9">
        <f t="shared" si="46"/>
        <v>0</v>
      </c>
      <c r="J83" s="10"/>
      <c r="K83" s="9">
        <f t="shared" si="47"/>
        <v>0</v>
      </c>
      <c r="L83" s="11"/>
      <c r="M83" s="9">
        <f t="shared" si="48"/>
        <v>0</v>
      </c>
      <c r="N83" s="11"/>
      <c r="O83" s="9">
        <f t="shared" si="49"/>
        <v>0</v>
      </c>
      <c r="P83" s="10"/>
      <c r="Q83" s="9">
        <f t="shared" si="51"/>
        <v>0</v>
      </c>
      <c r="R83" s="10"/>
      <c r="S83" s="9">
        <f t="shared" si="52"/>
        <v>0</v>
      </c>
      <c r="T83" s="10"/>
      <c r="U83" s="9">
        <f t="shared" si="53"/>
        <v>0</v>
      </c>
      <c r="V83" s="11"/>
      <c r="W83" s="9">
        <f t="shared" si="54"/>
        <v>0</v>
      </c>
      <c r="X83" s="11"/>
      <c r="Y83" s="9">
        <f t="shared" si="55"/>
        <v>0</v>
      </c>
      <c r="Z83" s="10"/>
      <c r="AA83" s="9">
        <f t="shared" si="56"/>
        <v>0</v>
      </c>
      <c r="AB83" s="11"/>
      <c r="AC83" s="9">
        <f t="shared" si="57"/>
        <v>0</v>
      </c>
      <c r="AD83" s="11"/>
      <c r="AE83" s="9">
        <f t="shared" si="58"/>
        <v>0</v>
      </c>
      <c r="AF83" s="11"/>
      <c r="AG83" s="9">
        <f t="shared" si="59"/>
        <v>0</v>
      </c>
      <c r="AH83" s="11"/>
      <c r="AI83" s="9">
        <f t="shared" si="60"/>
        <v>0</v>
      </c>
      <c r="AJ83" s="11"/>
      <c r="AK83" s="9">
        <f t="shared" si="61"/>
        <v>0</v>
      </c>
      <c r="AL83" s="11"/>
      <c r="AM83" s="9">
        <f t="shared" si="62"/>
        <v>0</v>
      </c>
      <c r="AN83" s="10"/>
      <c r="AO83" s="12">
        <f t="shared" si="63"/>
        <v>0</v>
      </c>
      <c r="AP83" s="13">
        <f t="shared" si="50"/>
        <v>0</v>
      </c>
    </row>
    <row r="84" spans="1:42" x14ac:dyDescent="0.25">
      <c r="A84" s="14" t="s">
        <v>11</v>
      </c>
      <c r="B84" s="14" t="s">
        <v>11</v>
      </c>
      <c r="C84" s="15" t="s">
        <v>451</v>
      </c>
      <c r="D84" s="45" t="s">
        <v>34</v>
      </c>
      <c r="E84" s="56">
        <v>69.099999999999994</v>
      </c>
      <c r="F84" s="70">
        <v>0</v>
      </c>
      <c r="G84" s="9">
        <f t="shared" si="45"/>
        <v>0</v>
      </c>
      <c r="H84" s="69">
        <v>2</v>
      </c>
      <c r="I84" s="9">
        <f t="shared" si="46"/>
        <v>160.31199999999998</v>
      </c>
      <c r="J84" s="10"/>
      <c r="K84" s="9">
        <f t="shared" si="47"/>
        <v>0</v>
      </c>
      <c r="L84" s="11"/>
      <c r="M84" s="9">
        <f t="shared" si="48"/>
        <v>0</v>
      </c>
      <c r="N84" s="107">
        <v>2</v>
      </c>
      <c r="O84" s="9">
        <f t="shared" si="49"/>
        <v>160.31199999999998</v>
      </c>
      <c r="P84" s="72">
        <v>2</v>
      </c>
      <c r="Q84" s="9">
        <f t="shared" si="51"/>
        <v>160.31199999999998</v>
      </c>
      <c r="R84" s="10"/>
      <c r="S84" s="9">
        <f t="shared" si="52"/>
        <v>0</v>
      </c>
      <c r="T84" s="10"/>
      <c r="U84" s="9">
        <f t="shared" si="53"/>
        <v>0</v>
      </c>
      <c r="V84" s="11"/>
      <c r="W84" s="9">
        <f t="shared" si="54"/>
        <v>0</v>
      </c>
      <c r="X84" s="11"/>
      <c r="Y84" s="9">
        <f t="shared" si="55"/>
        <v>0</v>
      </c>
      <c r="Z84" s="10"/>
      <c r="AA84" s="9">
        <f t="shared" si="56"/>
        <v>0</v>
      </c>
      <c r="AB84" s="11"/>
      <c r="AC84" s="9">
        <f t="shared" si="57"/>
        <v>0</v>
      </c>
      <c r="AD84" s="11"/>
      <c r="AE84" s="9">
        <f t="shared" si="58"/>
        <v>0</v>
      </c>
      <c r="AF84" s="11"/>
      <c r="AG84" s="9">
        <f t="shared" si="59"/>
        <v>0</v>
      </c>
      <c r="AH84" s="11"/>
      <c r="AI84" s="9">
        <f t="shared" si="60"/>
        <v>0</v>
      </c>
      <c r="AJ84" s="11"/>
      <c r="AK84" s="9">
        <f t="shared" si="61"/>
        <v>0</v>
      </c>
      <c r="AL84" s="11"/>
      <c r="AM84" s="9">
        <f t="shared" si="62"/>
        <v>0</v>
      </c>
      <c r="AN84" s="10"/>
      <c r="AO84" s="12">
        <f t="shared" si="63"/>
        <v>0</v>
      </c>
      <c r="AP84" s="13">
        <f t="shared" si="50"/>
        <v>480.93599999999992</v>
      </c>
    </row>
    <row r="85" spans="1:42" x14ac:dyDescent="0.25">
      <c r="A85" s="14" t="s">
        <v>11</v>
      </c>
      <c r="B85" s="14" t="s">
        <v>11</v>
      </c>
      <c r="C85" s="15" t="s">
        <v>98</v>
      </c>
      <c r="D85" s="45" t="s">
        <v>31</v>
      </c>
      <c r="E85" s="56">
        <v>2.78</v>
      </c>
      <c r="F85" s="70">
        <v>50</v>
      </c>
      <c r="G85" s="9">
        <f t="shared" si="45"/>
        <v>139</v>
      </c>
      <c r="H85" s="69">
        <v>0</v>
      </c>
      <c r="I85" s="9">
        <f t="shared" si="46"/>
        <v>0</v>
      </c>
      <c r="J85" s="10"/>
      <c r="K85" s="9">
        <f t="shared" si="47"/>
        <v>0</v>
      </c>
      <c r="L85" s="11"/>
      <c r="M85" s="9">
        <f t="shared" si="48"/>
        <v>0</v>
      </c>
      <c r="N85" s="11"/>
      <c r="O85" s="9">
        <f t="shared" si="49"/>
        <v>0</v>
      </c>
      <c r="P85" s="10"/>
      <c r="Q85" s="9">
        <f t="shared" si="51"/>
        <v>0</v>
      </c>
      <c r="R85" s="10"/>
      <c r="S85" s="9">
        <f t="shared" si="52"/>
        <v>0</v>
      </c>
      <c r="T85" s="10"/>
      <c r="U85" s="9">
        <f t="shared" si="53"/>
        <v>0</v>
      </c>
      <c r="V85" s="11"/>
      <c r="W85" s="9">
        <f t="shared" si="54"/>
        <v>0</v>
      </c>
      <c r="X85" s="11"/>
      <c r="Y85" s="9">
        <f t="shared" si="55"/>
        <v>0</v>
      </c>
      <c r="Z85" s="10"/>
      <c r="AA85" s="9">
        <f t="shared" si="56"/>
        <v>0</v>
      </c>
      <c r="AB85" s="11"/>
      <c r="AC85" s="9">
        <f t="shared" si="57"/>
        <v>0</v>
      </c>
      <c r="AD85" s="11"/>
      <c r="AE85" s="9">
        <f t="shared" si="58"/>
        <v>0</v>
      </c>
      <c r="AF85" s="11"/>
      <c r="AG85" s="9">
        <f t="shared" si="59"/>
        <v>0</v>
      </c>
      <c r="AH85" s="11"/>
      <c r="AI85" s="9">
        <f t="shared" si="60"/>
        <v>0</v>
      </c>
      <c r="AJ85" s="73">
        <v>50</v>
      </c>
      <c r="AK85" s="9">
        <f t="shared" si="61"/>
        <v>161.23999999999998</v>
      </c>
      <c r="AL85" s="11"/>
      <c r="AM85" s="9">
        <f t="shared" si="62"/>
        <v>0</v>
      </c>
      <c r="AN85" s="10"/>
      <c r="AO85" s="12">
        <f t="shared" si="63"/>
        <v>0</v>
      </c>
      <c r="AP85" s="13">
        <f t="shared" si="50"/>
        <v>300.24</v>
      </c>
    </row>
    <row r="86" spans="1:42" x14ac:dyDescent="0.25">
      <c r="A86" s="14" t="s">
        <v>11</v>
      </c>
      <c r="B86" s="14" t="s">
        <v>11</v>
      </c>
      <c r="C86" s="15" t="s">
        <v>99</v>
      </c>
      <c r="D86" s="45" t="s">
        <v>100</v>
      </c>
      <c r="E86" s="56">
        <v>6.93</v>
      </c>
      <c r="F86" s="70">
        <v>0</v>
      </c>
      <c r="G86" s="9">
        <f t="shared" si="45"/>
        <v>0</v>
      </c>
      <c r="H86" s="69">
        <v>0</v>
      </c>
      <c r="I86" s="9">
        <f t="shared" si="46"/>
        <v>0</v>
      </c>
      <c r="J86" s="10"/>
      <c r="K86" s="9">
        <f t="shared" si="47"/>
        <v>0</v>
      </c>
      <c r="L86" s="11"/>
      <c r="M86" s="9">
        <f t="shared" si="48"/>
        <v>0</v>
      </c>
      <c r="N86" s="11"/>
      <c r="O86" s="9">
        <f t="shared" si="49"/>
        <v>0</v>
      </c>
      <c r="P86" s="10"/>
      <c r="Q86" s="9">
        <f t="shared" si="51"/>
        <v>0</v>
      </c>
      <c r="R86" s="10"/>
      <c r="S86" s="9">
        <f t="shared" si="52"/>
        <v>0</v>
      </c>
      <c r="T86" s="10"/>
      <c r="U86" s="9">
        <f t="shared" si="53"/>
        <v>0</v>
      </c>
      <c r="V86" s="11"/>
      <c r="W86" s="9">
        <f t="shared" si="54"/>
        <v>0</v>
      </c>
      <c r="X86" s="11"/>
      <c r="Y86" s="9">
        <f t="shared" si="55"/>
        <v>0</v>
      </c>
      <c r="Z86" s="10"/>
      <c r="AA86" s="9">
        <f t="shared" si="56"/>
        <v>0</v>
      </c>
      <c r="AB86" s="11"/>
      <c r="AC86" s="9">
        <f t="shared" si="57"/>
        <v>0</v>
      </c>
      <c r="AD86" s="11"/>
      <c r="AE86" s="9">
        <f t="shared" si="58"/>
        <v>0</v>
      </c>
      <c r="AF86" s="11"/>
      <c r="AG86" s="9">
        <f t="shared" si="59"/>
        <v>0</v>
      </c>
      <c r="AH86" s="11"/>
      <c r="AI86" s="9">
        <f t="shared" si="60"/>
        <v>0</v>
      </c>
      <c r="AJ86" s="11"/>
      <c r="AK86" s="9">
        <f t="shared" si="61"/>
        <v>0</v>
      </c>
      <c r="AL86" s="11"/>
      <c r="AM86" s="9">
        <f t="shared" si="62"/>
        <v>0</v>
      </c>
      <c r="AN86" s="10"/>
      <c r="AO86" s="12">
        <f t="shared" si="63"/>
        <v>0</v>
      </c>
      <c r="AP86" s="13">
        <f t="shared" si="50"/>
        <v>0</v>
      </c>
    </row>
    <row r="87" spans="1:42" x14ac:dyDescent="0.25">
      <c r="A87" s="14" t="s">
        <v>11</v>
      </c>
      <c r="B87" s="14" t="s">
        <v>11</v>
      </c>
      <c r="C87" s="15" t="s">
        <v>101</v>
      </c>
      <c r="D87" s="45" t="s">
        <v>15</v>
      </c>
      <c r="E87" s="56">
        <v>1.26</v>
      </c>
      <c r="F87" s="70">
        <v>0</v>
      </c>
      <c r="G87" s="9">
        <f t="shared" si="45"/>
        <v>0</v>
      </c>
      <c r="H87" s="69">
        <v>0</v>
      </c>
      <c r="I87" s="9">
        <f t="shared" si="46"/>
        <v>0</v>
      </c>
      <c r="J87" s="10"/>
      <c r="K87" s="9">
        <f t="shared" si="47"/>
        <v>0</v>
      </c>
      <c r="L87" s="11"/>
      <c r="M87" s="9">
        <f t="shared" si="48"/>
        <v>0</v>
      </c>
      <c r="N87" s="11"/>
      <c r="O87" s="9">
        <f t="shared" si="49"/>
        <v>0</v>
      </c>
      <c r="P87" s="10"/>
      <c r="Q87" s="9">
        <f t="shared" si="51"/>
        <v>0</v>
      </c>
      <c r="R87" s="10"/>
      <c r="S87" s="9">
        <f t="shared" si="52"/>
        <v>0</v>
      </c>
      <c r="T87" s="10"/>
      <c r="U87" s="9">
        <f t="shared" si="53"/>
        <v>0</v>
      </c>
      <c r="V87" s="11"/>
      <c r="W87" s="9">
        <f t="shared" si="54"/>
        <v>0</v>
      </c>
      <c r="X87" s="11"/>
      <c r="Y87" s="9">
        <f t="shared" si="55"/>
        <v>0</v>
      </c>
      <c r="Z87" s="10"/>
      <c r="AA87" s="9">
        <f t="shared" si="56"/>
        <v>0</v>
      </c>
      <c r="AB87" s="11"/>
      <c r="AC87" s="9">
        <f t="shared" si="57"/>
        <v>0</v>
      </c>
      <c r="AD87" s="11"/>
      <c r="AE87" s="9">
        <f t="shared" si="58"/>
        <v>0</v>
      </c>
      <c r="AF87" s="11"/>
      <c r="AG87" s="9">
        <f t="shared" si="59"/>
        <v>0</v>
      </c>
      <c r="AH87" s="11"/>
      <c r="AI87" s="9">
        <f t="shared" si="60"/>
        <v>0</v>
      </c>
      <c r="AJ87" s="11"/>
      <c r="AK87" s="9">
        <f t="shared" si="61"/>
        <v>0</v>
      </c>
      <c r="AL87" s="11"/>
      <c r="AM87" s="9">
        <f t="shared" si="62"/>
        <v>0</v>
      </c>
      <c r="AN87" s="10"/>
      <c r="AO87" s="12">
        <f t="shared" si="63"/>
        <v>0</v>
      </c>
      <c r="AP87" s="13">
        <f t="shared" si="50"/>
        <v>0</v>
      </c>
    </row>
    <row r="88" spans="1:42" x14ac:dyDescent="0.25">
      <c r="A88" s="14" t="s">
        <v>11</v>
      </c>
      <c r="B88" s="14" t="s">
        <v>11</v>
      </c>
      <c r="C88" s="15" t="s">
        <v>452</v>
      </c>
      <c r="D88" s="45" t="s">
        <v>15</v>
      </c>
      <c r="E88" s="56">
        <v>333.56</v>
      </c>
      <c r="F88" s="70">
        <v>0</v>
      </c>
      <c r="G88" s="9">
        <f t="shared" si="45"/>
        <v>0</v>
      </c>
      <c r="H88" s="69">
        <v>0</v>
      </c>
      <c r="I88" s="9">
        <f t="shared" si="46"/>
        <v>0</v>
      </c>
      <c r="J88" s="10"/>
      <c r="K88" s="9">
        <f t="shared" si="47"/>
        <v>0</v>
      </c>
      <c r="L88" s="11"/>
      <c r="M88" s="9">
        <f t="shared" si="48"/>
        <v>0</v>
      </c>
      <c r="N88" s="11"/>
      <c r="O88" s="9">
        <f t="shared" si="49"/>
        <v>0</v>
      </c>
      <c r="P88" s="10"/>
      <c r="Q88" s="9">
        <f t="shared" si="51"/>
        <v>0</v>
      </c>
      <c r="R88" s="10"/>
      <c r="S88" s="9">
        <f t="shared" si="52"/>
        <v>0</v>
      </c>
      <c r="T88" s="10"/>
      <c r="U88" s="9">
        <f t="shared" si="53"/>
        <v>0</v>
      </c>
      <c r="V88" s="11"/>
      <c r="W88" s="9">
        <f t="shared" si="54"/>
        <v>0</v>
      </c>
      <c r="X88" s="11"/>
      <c r="Y88" s="9">
        <f t="shared" si="55"/>
        <v>0</v>
      </c>
      <c r="Z88" s="10"/>
      <c r="AA88" s="9">
        <f t="shared" si="56"/>
        <v>0</v>
      </c>
      <c r="AB88" s="11"/>
      <c r="AC88" s="9">
        <f t="shared" si="57"/>
        <v>0</v>
      </c>
      <c r="AD88" s="11"/>
      <c r="AE88" s="9">
        <f t="shared" si="58"/>
        <v>0</v>
      </c>
      <c r="AF88" s="11"/>
      <c r="AG88" s="9">
        <f t="shared" si="59"/>
        <v>0</v>
      </c>
      <c r="AH88" s="11"/>
      <c r="AI88" s="9">
        <f t="shared" si="60"/>
        <v>0</v>
      </c>
      <c r="AJ88" s="11"/>
      <c r="AK88" s="9">
        <f t="shared" si="61"/>
        <v>0</v>
      </c>
      <c r="AL88" s="11"/>
      <c r="AM88" s="9">
        <f t="shared" si="62"/>
        <v>0</v>
      </c>
      <c r="AN88" s="10"/>
      <c r="AO88" s="12">
        <f t="shared" si="63"/>
        <v>0</v>
      </c>
      <c r="AP88" s="13">
        <f t="shared" si="50"/>
        <v>0</v>
      </c>
    </row>
    <row r="89" spans="1:42" x14ac:dyDescent="0.25">
      <c r="A89" s="14" t="s">
        <v>11</v>
      </c>
      <c r="B89" s="14" t="s">
        <v>11</v>
      </c>
      <c r="C89" s="15" t="s">
        <v>453</v>
      </c>
      <c r="D89" s="45" t="s">
        <v>15</v>
      </c>
      <c r="E89" s="56">
        <v>137.78</v>
      </c>
      <c r="F89" s="70">
        <v>0</v>
      </c>
      <c r="G89" s="9">
        <f t="shared" si="45"/>
        <v>0</v>
      </c>
      <c r="H89" s="69">
        <v>0</v>
      </c>
      <c r="I89" s="9">
        <f t="shared" si="46"/>
        <v>0</v>
      </c>
      <c r="J89" s="10"/>
      <c r="K89" s="9">
        <f t="shared" si="47"/>
        <v>0</v>
      </c>
      <c r="L89" s="11"/>
      <c r="M89" s="9">
        <f t="shared" si="48"/>
        <v>0</v>
      </c>
      <c r="N89" s="11"/>
      <c r="O89" s="9">
        <f t="shared" si="49"/>
        <v>0</v>
      </c>
      <c r="P89" s="10"/>
      <c r="Q89" s="9">
        <f t="shared" si="51"/>
        <v>0</v>
      </c>
      <c r="R89" s="10"/>
      <c r="S89" s="9">
        <f t="shared" si="52"/>
        <v>0</v>
      </c>
      <c r="T89" s="10"/>
      <c r="U89" s="9">
        <f t="shared" si="53"/>
        <v>0</v>
      </c>
      <c r="V89" s="11"/>
      <c r="W89" s="9">
        <f t="shared" si="54"/>
        <v>0</v>
      </c>
      <c r="X89" s="11"/>
      <c r="Y89" s="9">
        <f t="shared" si="55"/>
        <v>0</v>
      </c>
      <c r="Z89" s="10"/>
      <c r="AA89" s="9">
        <f t="shared" si="56"/>
        <v>0</v>
      </c>
      <c r="AB89" s="11"/>
      <c r="AC89" s="9">
        <f t="shared" si="57"/>
        <v>0</v>
      </c>
      <c r="AD89" s="11"/>
      <c r="AE89" s="9">
        <f t="shared" si="58"/>
        <v>0</v>
      </c>
      <c r="AF89" s="11"/>
      <c r="AG89" s="9">
        <f t="shared" si="59"/>
        <v>0</v>
      </c>
      <c r="AH89" s="11"/>
      <c r="AI89" s="9">
        <f t="shared" si="60"/>
        <v>0</v>
      </c>
      <c r="AJ89" s="11"/>
      <c r="AK89" s="9">
        <f t="shared" si="61"/>
        <v>0</v>
      </c>
      <c r="AL89" s="11"/>
      <c r="AM89" s="9">
        <f t="shared" si="62"/>
        <v>0</v>
      </c>
      <c r="AN89" s="10"/>
      <c r="AO89" s="12">
        <f t="shared" si="63"/>
        <v>0</v>
      </c>
      <c r="AP89" s="13">
        <f t="shared" si="50"/>
        <v>0</v>
      </c>
    </row>
    <row r="90" spans="1:42" x14ac:dyDescent="0.25">
      <c r="A90" s="14" t="s">
        <v>11</v>
      </c>
      <c r="B90" s="14" t="s">
        <v>11</v>
      </c>
      <c r="C90" s="15" t="s">
        <v>102</v>
      </c>
      <c r="D90" s="45" t="s">
        <v>34</v>
      </c>
      <c r="E90" s="56">
        <v>45.69</v>
      </c>
      <c r="F90" s="70">
        <v>0</v>
      </c>
      <c r="G90" s="9">
        <f t="shared" si="45"/>
        <v>0</v>
      </c>
      <c r="H90" s="69">
        <v>0</v>
      </c>
      <c r="I90" s="9">
        <f t="shared" si="46"/>
        <v>0</v>
      </c>
      <c r="J90" s="10"/>
      <c r="K90" s="9">
        <f t="shared" si="47"/>
        <v>0</v>
      </c>
      <c r="L90" s="11"/>
      <c r="M90" s="9">
        <f t="shared" si="48"/>
        <v>0</v>
      </c>
      <c r="N90" s="11"/>
      <c r="O90" s="9">
        <f t="shared" si="49"/>
        <v>0</v>
      </c>
      <c r="P90" s="10"/>
      <c r="Q90" s="9">
        <f t="shared" si="51"/>
        <v>0</v>
      </c>
      <c r="R90" s="10"/>
      <c r="S90" s="9">
        <f t="shared" si="52"/>
        <v>0</v>
      </c>
      <c r="T90" s="10"/>
      <c r="U90" s="9">
        <f t="shared" si="53"/>
        <v>0</v>
      </c>
      <c r="V90" s="11"/>
      <c r="W90" s="9">
        <f t="shared" si="54"/>
        <v>0</v>
      </c>
      <c r="X90" s="11"/>
      <c r="Y90" s="9">
        <f t="shared" si="55"/>
        <v>0</v>
      </c>
      <c r="Z90" s="10"/>
      <c r="AA90" s="9">
        <f t="shared" si="56"/>
        <v>0</v>
      </c>
      <c r="AB90" s="11"/>
      <c r="AC90" s="9">
        <f t="shared" si="57"/>
        <v>0</v>
      </c>
      <c r="AD90" s="11"/>
      <c r="AE90" s="9">
        <f t="shared" si="58"/>
        <v>0</v>
      </c>
      <c r="AF90" s="11"/>
      <c r="AG90" s="9">
        <f t="shared" si="59"/>
        <v>0</v>
      </c>
      <c r="AH90" s="11"/>
      <c r="AI90" s="9">
        <f t="shared" si="60"/>
        <v>0</v>
      </c>
      <c r="AJ90" s="11"/>
      <c r="AK90" s="9">
        <f t="shared" si="61"/>
        <v>0</v>
      </c>
      <c r="AL90" s="11"/>
      <c r="AM90" s="9">
        <f t="shared" si="62"/>
        <v>0</v>
      </c>
      <c r="AN90" s="10"/>
      <c r="AO90" s="12">
        <f t="shared" si="63"/>
        <v>0</v>
      </c>
      <c r="AP90" s="13">
        <f t="shared" si="50"/>
        <v>0</v>
      </c>
    </row>
    <row r="91" spans="1:42" x14ac:dyDescent="0.25">
      <c r="A91" s="14" t="s">
        <v>11</v>
      </c>
      <c r="B91" s="14" t="s">
        <v>11</v>
      </c>
      <c r="C91" s="15" t="s">
        <v>454</v>
      </c>
      <c r="D91" s="44" t="s">
        <v>571</v>
      </c>
      <c r="E91" s="56">
        <v>35.880000000000003</v>
      </c>
      <c r="F91" s="70">
        <v>0</v>
      </c>
      <c r="G91" s="9">
        <f t="shared" si="45"/>
        <v>0</v>
      </c>
      <c r="H91" s="69">
        <v>0</v>
      </c>
      <c r="I91" s="9">
        <f t="shared" si="46"/>
        <v>0</v>
      </c>
      <c r="J91" s="10"/>
      <c r="K91" s="9">
        <f t="shared" si="47"/>
        <v>0</v>
      </c>
      <c r="L91" s="11"/>
      <c r="M91" s="9">
        <f t="shared" si="48"/>
        <v>0</v>
      </c>
      <c r="N91" s="11"/>
      <c r="O91" s="9">
        <f t="shared" si="49"/>
        <v>0</v>
      </c>
      <c r="P91" s="10"/>
      <c r="Q91" s="9">
        <f t="shared" si="51"/>
        <v>0</v>
      </c>
      <c r="R91" s="10"/>
      <c r="S91" s="9">
        <f t="shared" si="52"/>
        <v>0</v>
      </c>
      <c r="T91" s="10"/>
      <c r="U91" s="9">
        <f t="shared" si="53"/>
        <v>0</v>
      </c>
      <c r="V91" s="11"/>
      <c r="W91" s="9">
        <f t="shared" si="54"/>
        <v>0</v>
      </c>
      <c r="X91" s="11"/>
      <c r="Y91" s="9">
        <f t="shared" si="55"/>
        <v>0</v>
      </c>
      <c r="Z91" s="10"/>
      <c r="AA91" s="9">
        <f t="shared" si="56"/>
        <v>0</v>
      </c>
      <c r="AB91" s="11"/>
      <c r="AC91" s="9">
        <f t="shared" si="57"/>
        <v>0</v>
      </c>
      <c r="AD91" s="11"/>
      <c r="AE91" s="9">
        <f t="shared" si="58"/>
        <v>0</v>
      </c>
      <c r="AF91" s="11"/>
      <c r="AG91" s="9">
        <f t="shared" si="59"/>
        <v>0</v>
      </c>
      <c r="AH91" s="11"/>
      <c r="AI91" s="9">
        <f t="shared" si="60"/>
        <v>0</v>
      </c>
      <c r="AJ91" s="11"/>
      <c r="AK91" s="9">
        <f t="shared" si="61"/>
        <v>0</v>
      </c>
      <c r="AL91" s="11"/>
      <c r="AM91" s="9">
        <f t="shared" si="62"/>
        <v>0</v>
      </c>
      <c r="AN91" s="10"/>
      <c r="AO91" s="12">
        <f t="shared" si="63"/>
        <v>0</v>
      </c>
      <c r="AP91" s="13">
        <f t="shared" si="50"/>
        <v>0</v>
      </c>
    </row>
    <row r="92" spans="1:42" x14ac:dyDescent="0.25">
      <c r="A92" s="14" t="s">
        <v>11</v>
      </c>
      <c r="B92" s="14" t="s">
        <v>11</v>
      </c>
      <c r="C92" s="15" t="s">
        <v>455</v>
      </c>
      <c r="D92" s="44" t="s">
        <v>571</v>
      </c>
      <c r="E92" s="56">
        <v>50.04</v>
      </c>
      <c r="F92" s="70">
        <v>0</v>
      </c>
      <c r="G92" s="9">
        <f t="shared" si="45"/>
        <v>0</v>
      </c>
      <c r="H92" s="69">
        <v>0</v>
      </c>
      <c r="I92" s="9">
        <f t="shared" si="46"/>
        <v>0</v>
      </c>
      <c r="J92" s="10"/>
      <c r="K92" s="9">
        <f t="shared" si="47"/>
        <v>0</v>
      </c>
      <c r="L92" s="11"/>
      <c r="M92" s="9">
        <f t="shared" si="48"/>
        <v>0</v>
      </c>
      <c r="N92" s="11"/>
      <c r="O92" s="9">
        <f t="shared" si="49"/>
        <v>0</v>
      </c>
      <c r="P92" s="10"/>
      <c r="Q92" s="9">
        <f t="shared" si="51"/>
        <v>0</v>
      </c>
      <c r="R92" s="10"/>
      <c r="S92" s="9">
        <f t="shared" si="52"/>
        <v>0</v>
      </c>
      <c r="T92" s="10"/>
      <c r="U92" s="9">
        <f t="shared" si="53"/>
        <v>0</v>
      </c>
      <c r="V92" s="11"/>
      <c r="W92" s="9">
        <f t="shared" si="54"/>
        <v>0</v>
      </c>
      <c r="X92" s="11"/>
      <c r="Y92" s="9">
        <f t="shared" si="55"/>
        <v>0</v>
      </c>
      <c r="Z92" s="10"/>
      <c r="AA92" s="9">
        <f t="shared" si="56"/>
        <v>0</v>
      </c>
      <c r="AB92" s="11"/>
      <c r="AC92" s="9">
        <f t="shared" si="57"/>
        <v>0</v>
      </c>
      <c r="AD92" s="11"/>
      <c r="AE92" s="9">
        <f t="shared" si="58"/>
        <v>0</v>
      </c>
      <c r="AF92" s="11"/>
      <c r="AG92" s="9">
        <f t="shared" si="59"/>
        <v>0</v>
      </c>
      <c r="AH92" s="11"/>
      <c r="AI92" s="9">
        <f t="shared" si="60"/>
        <v>0</v>
      </c>
      <c r="AJ92" s="11"/>
      <c r="AK92" s="9">
        <f t="shared" si="61"/>
        <v>0</v>
      </c>
      <c r="AL92" s="11"/>
      <c r="AM92" s="9">
        <f t="shared" si="62"/>
        <v>0</v>
      </c>
      <c r="AN92" s="10"/>
      <c r="AO92" s="12">
        <f t="shared" si="63"/>
        <v>0</v>
      </c>
      <c r="AP92" s="13">
        <f t="shared" si="50"/>
        <v>0</v>
      </c>
    </row>
    <row r="93" spans="1:42" x14ac:dyDescent="0.25">
      <c r="A93" s="14" t="s">
        <v>11</v>
      </c>
      <c r="B93" s="14" t="s">
        <v>11</v>
      </c>
      <c r="C93" s="15" t="s">
        <v>103</v>
      </c>
      <c r="D93" s="44" t="s">
        <v>29</v>
      </c>
      <c r="E93" s="56">
        <f>37.2/12</f>
        <v>3.1</v>
      </c>
      <c r="F93" s="70">
        <v>0</v>
      </c>
      <c r="G93" s="9">
        <f t="shared" si="45"/>
        <v>0</v>
      </c>
      <c r="H93" s="69">
        <v>15</v>
      </c>
      <c r="I93" s="9">
        <f t="shared" si="46"/>
        <v>53.94</v>
      </c>
      <c r="J93" s="10"/>
      <c r="K93" s="9">
        <f t="shared" si="47"/>
        <v>0</v>
      </c>
      <c r="L93" s="11"/>
      <c r="M93" s="9">
        <f t="shared" si="48"/>
        <v>0</v>
      </c>
      <c r="N93" s="107">
        <f>2*12</f>
        <v>24</v>
      </c>
      <c r="O93" s="9">
        <f t="shared" si="49"/>
        <v>86.304000000000002</v>
      </c>
      <c r="P93" s="10"/>
      <c r="Q93" s="9">
        <f t="shared" si="51"/>
        <v>0</v>
      </c>
      <c r="R93" s="10"/>
      <c r="S93" s="9">
        <f t="shared" si="52"/>
        <v>0</v>
      </c>
      <c r="T93" s="10"/>
      <c r="U93" s="9">
        <f t="shared" si="53"/>
        <v>0</v>
      </c>
      <c r="V93" s="11"/>
      <c r="W93" s="9">
        <f t="shared" si="54"/>
        <v>0</v>
      </c>
      <c r="X93" s="11"/>
      <c r="Y93" s="9">
        <f t="shared" si="55"/>
        <v>0</v>
      </c>
      <c r="Z93" s="10"/>
      <c r="AA93" s="9">
        <f t="shared" si="56"/>
        <v>0</v>
      </c>
      <c r="AB93" s="11"/>
      <c r="AC93" s="9">
        <f t="shared" si="57"/>
        <v>0</v>
      </c>
      <c r="AD93" s="11"/>
      <c r="AE93" s="9">
        <f t="shared" si="58"/>
        <v>0</v>
      </c>
      <c r="AF93" s="11"/>
      <c r="AG93" s="9">
        <f t="shared" si="59"/>
        <v>0</v>
      </c>
      <c r="AH93" s="11"/>
      <c r="AI93" s="9">
        <f t="shared" si="60"/>
        <v>0</v>
      </c>
      <c r="AJ93" s="71">
        <v>12</v>
      </c>
      <c r="AK93" s="9">
        <f t="shared" si="61"/>
        <v>43.152000000000001</v>
      </c>
      <c r="AL93" s="11"/>
      <c r="AM93" s="9">
        <f t="shared" si="62"/>
        <v>0</v>
      </c>
      <c r="AN93" s="10"/>
      <c r="AO93" s="12">
        <f t="shared" si="63"/>
        <v>0</v>
      </c>
      <c r="AP93" s="13">
        <f t="shared" si="50"/>
        <v>183.39600000000002</v>
      </c>
    </row>
    <row r="94" spans="1:42" x14ac:dyDescent="0.25">
      <c r="A94" s="14" t="s">
        <v>11</v>
      </c>
      <c r="B94" s="14" t="s">
        <v>11</v>
      </c>
      <c r="C94" s="15" t="s">
        <v>104</v>
      </c>
      <c r="D94" s="44" t="s">
        <v>29</v>
      </c>
      <c r="E94" s="56">
        <f t="shared" ref="E94:E95" si="64">37.2/12</f>
        <v>3.1</v>
      </c>
      <c r="F94" s="70">
        <v>36</v>
      </c>
      <c r="G94" s="9">
        <f t="shared" si="45"/>
        <v>111.60000000000001</v>
      </c>
      <c r="H94" s="69">
        <v>14</v>
      </c>
      <c r="I94" s="9">
        <f t="shared" si="46"/>
        <v>50.343999999999994</v>
      </c>
      <c r="J94" s="10"/>
      <c r="K94" s="9">
        <f t="shared" si="47"/>
        <v>0</v>
      </c>
      <c r="L94" s="11"/>
      <c r="M94" s="9">
        <f t="shared" si="48"/>
        <v>0</v>
      </c>
      <c r="N94" s="107">
        <f>2*12</f>
        <v>24</v>
      </c>
      <c r="O94" s="9">
        <f t="shared" si="49"/>
        <v>86.304000000000002</v>
      </c>
      <c r="P94" s="72">
        <f>2*12</f>
        <v>24</v>
      </c>
      <c r="Q94" s="9">
        <f t="shared" si="51"/>
        <v>86.304000000000002</v>
      </c>
      <c r="R94" s="10"/>
      <c r="S94" s="9">
        <f t="shared" si="52"/>
        <v>0</v>
      </c>
      <c r="T94" s="10"/>
      <c r="U94" s="9">
        <f t="shared" si="53"/>
        <v>0</v>
      </c>
      <c r="V94" s="11"/>
      <c r="W94" s="9">
        <f t="shared" si="54"/>
        <v>0</v>
      </c>
      <c r="X94" s="11"/>
      <c r="Y94" s="9">
        <f t="shared" si="55"/>
        <v>0</v>
      </c>
      <c r="Z94" s="10"/>
      <c r="AA94" s="9">
        <f t="shared" si="56"/>
        <v>0</v>
      </c>
      <c r="AB94" s="11"/>
      <c r="AC94" s="9">
        <f t="shared" si="57"/>
        <v>0</v>
      </c>
      <c r="AD94" s="92">
        <v>12</v>
      </c>
      <c r="AE94" s="9">
        <f t="shared" si="58"/>
        <v>43.152000000000001</v>
      </c>
      <c r="AF94" s="11"/>
      <c r="AG94" s="9">
        <f t="shared" si="59"/>
        <v>0</v>
      </c>
      <c r="AH94" s="11"/>
      <c r="AI94" s="9">
        <f t="shared" si="60"/>
        <v>0</v>
      </c>
      <c r="AJ94" s="71">
        <v>12</v>
      </c>
      <c r="AK94" s="9">
        <f t="shared" si="61"/>
        <v>43.152000000000001</v>
      </c>
      <c r="AL94" s="11"/>
      <c r="AM94" s="9">
        <f t="shared" si="62"/>
        <v>0</v>
      </c>
      <c r="AN94" s="10"/>
      <c r="AO94" s="12">
        <f t="shared" si="63"/>
        <v>0</v>
      </c>
      <c r="AP94" s="13">
        <f t="shared" si="50"/>
        <v>420.85599999999999</v>
      </c>
    </row>
    <row r="95" spans="1:42" x14ac:dyDescent="0.25">
      <c r="A95" s="14" t="s">
        <v>11</v>
      </c>
      <c r="B95" s="14" t="s">
        <v>11</v>
      </c>
      <c r="C95" s="15" t="s">
        <v>105</v>
      </c>
      <c r="D95" s="44" t="s">
        <v>29</v>
      </c>
      <c r="E95" s="56">
        <f t="shared" si="64"/>
        <v>3.1</v>
      </c>
      <c r="F95" s="70">
        <v>0</v>
      </c>
      <c r="G95" s="9">
        <f t="shared" si="45"/>
        <v>0</v>
      </c>
      <c r="H95" s="69">
        <v>0</v>
      </c>
      <c r="I95" s="9">
        <f t="shared" si="46"/>
        <v>0</v>
      </c>
      <c r="J95" s="10"/>
      <c r="K95" s="9">
        <f t="shared" si="47"/>
        <v>0</v>
      </c>
      <c r="L95" s="11"/>
      <c r="M95" s="9">
        <f t="shared" si="48"/>
        <v>0</v>
      </c>
      <c r="N95" s="11"/>
      <c r="O95" s="9">
        <f t="shared" si="49"/>
        <v>0</v>
      </c>
      <c r="P95" s="10"/>
      <c r="Q95" s="9">
        <f t="shared" si="51"/>
        <v>0</v>
      </c>
      <c r="R95" s="10"/>
      <c r="S95" s="9">
        <f t="shared" si="52"/>
        <v>0</v>
      </c>
      <c r="T95" s="10"/>
      <c r="U95" s="9">
        <f t="shared" si="53"/>
        <v>0</v>
      </c>
      <c r="V95" s="11"/>
      <c r="W95" s="9">
        <f t="shared" si="54"/>
        <v>0</v>
      </c>
      <c r="X95" s="11"/>
      <c r="Y95" s="9">
        <f t="shared" si="55"/>
        <v>0</v>
      </c>
      <c r="Z95" s="10"/>
      <c r="AA95" s="9">
        <f t="shared" si="56"/>
        <v>0</v>
      </c>
      <c r="AB95" s="11"/>
      <c r="AC95" s="9">
        <f t="shared" si="57"/>
        <v>0</v>
      </c>
      <c r="AD95" s="11"/>
      <c r="AE95" s="9">
        <f t="shared" si="58"/>
        <v>0</v>
      </c>
      <c r="AF95" s="11"/>
      <c r="AG95" s="9">
        <f t="shared" si="59"/>
        <v>0</v>
      </c>
      <c r="AH95" s="11"/>
      <c r="AI95" s="9">
        <f t="shared" si="60"/>
        <v>0</v>
      </c>
      <c r="AJ95" s="11"/>
      <c r="AK95" s="9">
        <f t="shared" si="61"/>
        <v>0</v>
      </c>
      <c r="AL95" s="11"/>
      <c r="AM95" s="9">
        <f t="shared" si="62"/>
        <v>0</v>
      </c>
      <c r="AN95" s="10"/>
      <c r="AO95" s="12">
        <f t="shared" si="63"/>
        <v>0</v>
      </c>
      <c r="AP95" s="13">
        <f t="shared" si="50"/>
        <v>0</v>
      </c>
    </row>
    <row r="96" spans="1:42" x14ac:dyDescent="0.25">
      <c r="A96" s="14" t="s">
        <v>11</v>
      </c>
      <c r="B96" s="14" t="s">
        <v>11</v>
      </c>
      <c r="C96" s="15" t="s">
        <v>106</v>
      </c>
      <c r="D96" s="47" t="s">
        <v>107</v>
      </c>
      <c r="E96" s="56">
        <v>37</v>
      </c>
      <c r="F96" s="70">
        <v>1</v>
      </c>
      <c r="G96" s="9">
        <f t="shared" si="45"/>
        <v>37</v>
      </c>
      <c r="H96" s="69">
        <v>0</v>
      </c>
      <c r="I96" s="9">
        <f t="shared" si="46"/>
        <v>0</v>
      </c>
      <c r="J96" s="10"/>
      <c r="K96" s="9">
        <f t="shared" si="47"/>
        <v>0</v>
      </c>
      <c r="L96" s="11"/>
      <c r="M96" s="9">
        <f t="shared" si="48"/>
        <v>0</v>
      </c>
      <c r="N96" s="11"/>
      <c r="O96" s="9">
        <f t="shared" si="49"/>
        <v>0</v>
      </c>
      <c r="P96" s="10"/>
      <c r="Q96" s="9">
        <f t="shared" si="51"/>
        <v>0</v>
      </c>
      <c r="R96" s="10"/>
      <c r="S96" s="9">
        <f t="shared" si="52"/>
        <v>0</v>
      </c>
      <c r="T96" s="10"/>
      <c r="U96" s="9">
        <f t="shared" si="53"/>
        <v>0</v>
      </c>
      <c r="V96" s="11"/>
      <c r="W96" s="9">
        <f t="shared" si="54"/>
        <v>0</v>
      </c>
      <c r="X96" s="11"/>
      <c r="Y96" s="9">
        <f t="shared" si="55"/>
        <v>0</v>
      </c>
      <c r="Z96" s="10"/>
      <c r="AA96" s="9">
        <f t="shared" si="56"/>
        <v>0</v>
      </c>
      <c r="AB96" s="11"/>
      <c r="AC96" s="9">
        <f t="shared" si="57"/>
        <v>0</v>
      </c>
      <c r="AD96" s="11"/>
      <c r="AE96" s="9">
        <f t="shared" si="58"/>
        <v>0</v>
      </c>
      <c r="AF96" s="11"/>
      <c r="AG96" s="9">
        <f t="shared" si="59"/>
        <v>0</v>
      </c>
      <c r="AH96" s="11"/>
      <c r="AI96" s="9">
        <f t="shared" si="60"/>
        <v>0</v>
      </c>
      <c r="AJ96" s="71">
        <v>1</v>
      </c>
      <c r="AK96" s="9">
        <f t="shared" si="61"/>
        <v>42.919999999999995</v>
      </c>
      <c r="AL96" s="11"/>
      <c r="AM96" s="9">
        <f t="shared" si="62"/>
        <v>0</v>
      </c>
      <c r="AN96" s="10"/>
      <c r="AO96" s="12">
        <f t="shared" si="63"/>
        <v>0</v>
      </c>
      <c r="AP96" s="13">
        <f t="shared" si="50"/>
        <v>79.919999999999987</v>
      </c>
    </row>
    <row r="97" spans="1:42" x14ac:dyDescent="0.25">
      <c r="A97" s="14" t="s">
        <v>11</v>
      </c>
      <c r="B97" s="14" t="s">
        <v>11</v>
      </c>
      <c r="C97" s="15" t="s">
        <v>108</v>
      </c>
      <c r="D97" s="42" t="s">
        <v>15</v>
      </c>
      <c r="E97" s="56">
        <v>9.07</v>
      </c>
      <c r="F97" s="70">
        <v>0</v>
      </c>
      <c r="G97" s="9">
        <f t="shared" si="45"/>
        <v>0</v>
      </c>
      <c r="H97" s="69">
        <v>0</v>
      </c>
      <c r="I97" s="9">
        <f t="shared" si="46"/>
        <v>0</v>
      </c>
      <c r="J97" s="10"/>
      <c r="K97" s="9">
        <f t="shared" si="47"/>
        <v>0</v>
      </c>
      <c r="L97" s="11"/>
      <c r="M97" s="9">
        <f t="shared" si="48"/>
        <v>0</v>
      </c>
      <c r="N97" s="11"/>
      <c r="O97" s="9">
        <f t="shared" si="49"/>
        <v>0</v>
      </c>
      <c r="P97" s="10"/>
      <c r="Q97" s="9">
        <f t="shared" si="51"/>
        <v>0</v>
      </c>
      <c r="R97" s="10"/>
      <c r="S97" s="9">
        <f t="shared" si="52"/>
        <v>0</v>
      </c>
      <c r="T97" s="10"/>
      <c r="U97" s="9">
        <f t="shared" si="53"/>
        <v>0</v>
      </c>
      <c r="V97" s="11"/>
      <c r="W97" s="9">
        <f t="shared" si="54"/>
        <v>0</v>
      </c>
      <c r="X97" s="11"/>
      <c r="Y97" s="9">
        <f t="shared" si="55"/>
        <v>0</v>
      </c>
      <c r="Z97" s="10"/>
      <c r="AA97" s="9">
        <f t="shared" si="56"/>
        <v>0</v>
      </c>
      <c r="AB97" s="11"/>
      <c r="AC97" s="9">
        <f t="shared" si="57"/>
        <v>0</v>
      </c>
      <c r="AD97" s="11"/>
      <c r="AE97" s="9">
        <f t="shared" si="58"/>
        <v>0</v>
      </c>
      <c r="AF97" s="11"/>
      <c r="AG97" s="9">
        <f t="shared" si="59"/>
        <v>0</v>
      </c>
      <c r="AH97" s="11"/>
      <c r="AI97" s="9">
        <f t="shared" si="60"/>
        <v>0</v>
      </c>
      <c r="AJ97" s="11"/>
      <c r="AK97" s="9">
        <f t="shared" si="61"/>
        <v>0</v>
      </c>
      <c r="AL97" s="11"/>
      <c r="AM97" s="9">
        <f t="shared" si="62"/>
        <v>0</v>
      </c>
      <c r="AN97" s="10"/>
      <c r="AO97" s="12">
        <f t="shared" si="63"/>
        <v>0</v>
      </c>
      <c r="AP97" s="13">
        <f t="shared" si="50"/>
        <v>0</v>
      </c>
    </row>
    <row r="98" spans="1:42" x14ac:dyDescent="0.25">
      <c r="A98" s="14" t="s">
        <v>11</v>
      </c>
      <c r="B98" s="14" t="s">
        <v>11</v>
      </c>
      <c r="C98" s="15" t="s">
        <v>109</v>
      </c>
      <c r="D98" s="42" t="s">
        <v>15</v>
      </c>
      <c r="E98" s="56">
        <v>61</v>
      </c>
      <c r="F98" s="70">
        <v>0</v>
      </c>
      <c r="G98" s="9">
        <f t="shared" si="45"/>
        <v>0</v>
      </c>
      <c r="H98" s="69">
        <v>0</v>
      </c>
      <c r="I98" s="9">
        <f t="shared" si="46"/>
        <v>0</v>
      </c>
      <c r="J98" s="10"/>
      <c r="K98" s="9">
        <f t="shared" si="47"/>
        <v>0</v>
      </c>
      <c r="L98" s="11"/>
      <c r="M98" s="9">
        <f t="shared" si="48"/>
        <v>0</v>
      </c>
      <c r="N98" s="11"/>
      <c r="O98" s="9">
        <f t="shared" si="49"/>
        <v>0</v>
      </c>
      <c r="P98" s="10"/>
      <c r="Q98" s="9">
        <f t="shared" si="51"/>
        <v>0</v>
      </c>
      <c r="R98" s="10"/>
      <c r="S98" s="9">
        <f t="shared" si="52"/>
        <v>0</v>
      </c>
      <c r="T98" s="10"/>
      <c r="U98" s="9">
        <f t="shared" si="53"/>
        <v>0</v>
      </c>
      <c r="V98" s="11"/>
      <c r="W98" s="9">
        <f t="shared" si="54"/>
        <v>0</v>
      </c>
      <c r="X98" s="11"/>
      <c r="Y98" s="9">
        <f t="shared" si="55"/>
        <v>0</v>
      </c>
      <c r="Z98" s="10"/>
      <c r="AA98" s="9">
        <f t="shared" si="56"/>
        <v>0</v>
      </c>
      <c r="AB98" s="11"/>
      <c r="AC98" s="9">
        <f t="shared" si="57"/>
        <v>0</v>
      </c>
      <c r="AD98" s="11"/>
      <c r="AE98" s="9">
        <f t="shared" si="58"/>
        <v>0</v>
      </c>
      <c r="AF98" s="11"/>
      <c r="AG98" s="9">
        <f t="shared" si="59"/>
        <v>0</v>
      </c>
      <c r="AH98" s="11"/>
      <c r="AI98" s="9">
        <f t="shared" si="60"/>
        <v>0</v>
      </c>
      <c r="AJ98" s="11"/>
      <c r="AK98" s="9">
        <f t="shared" si="61"/>
        <v>0</v>
      </c>
      <c r="AL98" s="11"/>
      <c r="AM98" s="9">
        <f t="shared" si="62"/>
        <v>0</v>
      </c>
      <c r="AN98" s="10"/>
      <c r="AO98" s="12">
        <f t="shared" si="63"/>
        <v>0</v>
      </c>
      <c r="AP98" s="13">
        <f t="shared" si="50"/>
        <v>0</v>
      </c>
    </row>
    <row r="99" spans="1:42" x14ac:dyDescent="0.25">
      <c r="A99" s="14" t="s">
        <v>11</v>
      </c>
      <c r="B99" s="14" t="s">
        <v>11</v>
      </c>
      <c r="C99" s="15" t="s">
        <v>110</v>
      </c>
      <c r="D99" s="44" t="s">
        <v>29</v>
      </c>
      <c r="E99" s="56">
        <f>75.84/12</f>
        <v>6.32</v>
      </c>
      <c r="F99" s="70">
        <v>0</v>
      </c>
      <c r="G99" s="9">
        <f t="shared" si="45"/>
        <v>0</v>
      </c>
      <c r="H99" s="69">
        <v>0</v>
      </c>
      <c r="I99" s="9">
        <f t="shared" si="46"/>
        <v>0</v>
      </c>
      <c r="J99" s="10"/>
      <c r="K99" s="9">
        <f t="shared" si="47"/>
        <v>0</v>
      </c>
      <c r="L99" s="11"/>
      <c r="M99" s="9">
        <f t="shared" si="48"/>
        <v>0</v>
      </c>
      <c r="N99" s="11"/>
      <c r="O99" s="9">
        <f t="shared" si="49"/>
        <v>0</v>
      </c>
      <c r="P99" s="10"/>
      <c r="Q99" s="9">
        <f t="shared" si="51"/>
        <v>0</v>
      </c>
      <c r="R99" s="10"/>
      <c r="S99" s="9">
        <f t="shared" si="52"/>
        <v>0</v>
      </c>
      <c r="T99" s="10"/>
      <c r="U99" s="9">
        <f t="shared" si="53"/>
        <v>0</v>
      </c>
      <c r="V99" s="11"/>
      <c r="W99" s="9">
        <f t="shared" si="54"/>
        <v>0</v>
      </c>
      <c r="X99" s="11"/>
      <c r="Y99" s="9">
        <f t="shared" si="55"/>
        <v>0</v>
      </c>
      <c r="Z99" s="10"/>
      <c r="AA99" s="9">
        <f t="shared" si="56"/>
        <v>0</v>
      </c>
      <c r="AB99" s="11"/>
      <c r="AC99" s="9">
        <f t="shared" si="57"/>
        <v>0</v>
      </c>
      <c r="AD99" s="11"/>
      <c r="AE99" s="9">
        <f t="shared" si="58"/>
        <v>0</v>
      </c>
      <c r="AF99" s="11"/>
      <c r="AG99" s="9">
        <f t="shared" si="59"/>
        <v>0</v>
      </c>
      <c r="AH99" s="11"/>
      <c r="AI99" s="9">
        <f t="shared" si="60"/>
        <v>0</v>
      </c>
      <c r="AJ99" s="11"/>
      <c r="AK99" s="9">
        <f t="shared" si="61"/>
        <v>0</v>
      </c>
      <c r="AL99" s="11"/>
      <c r="AM99" s="9">
        <f t="shared" si="62"/>
        <v>0</v>
      </c>
      <c r="AN99" s="10"/>
      <c r="AO99" s="12">
        <f t="shared" si="63"/>
        <v>0</v>
      </c>
      <c r="AP99" s="13">
        <f t="shared" si="50"/>
        <v>0</v>
      </c>
    </row>
    <row r="100" spans="1:42" x14ac:dyDescent="0.25">
      <c r="A100" s="14" t="s">
        <v>11</v>
      </c>
      <c r="B100" s="14" t="s">
        <v>11</v>
      </c>
      <c r="C100" s="15" t="s">
        <v>111</v>
      </c>
      <c r="D100" s="44" t="s">
        <v>29</v>
      </c>
      <c r="E100" s="56">
        <f>75.84/12</f>
        <v>6.32</v>
      </c>
      <c r="F100" s="70">
        <v>0</v>
      </c>
      <c r="G100" s="9">
        <f t="shared" si="45"/>
        <v>0</v>
      </c>
      <c r="H100" s="69">
        <v>0</v>
      </c>
      <c r="I100" s="9">
        <f t="shared" si="46"/>
        <v>0</v>
      </c>
      <c r="J100" s="10"/>
      <c r="K100" s="9">
        <f t="shared" si="47"/>
        <v>0</v>
      </c>
      <c r="L100" s="11"/>
      <c r="M100" s="9">
        <f t="shared" si="48"/>
        <v>0</v>
      </c>
      <c r="N100" s="11"/>
      <c r="O100" s="9">
        <f t="shared" si="49"/>
        <v>0</v>
      </c>
      <c r="P100" s="10"/>
      <c r="Q100" s="9">
        <f t="shared" si="51"/>
        <v>0</v>
      </c>
      <c r="R100" s="10"/>
      <c r="S100" s="9">
        <f t="shared" si="52"/>
        <v>0</v>
      </c>
      <c r="T100" s="10"/>
      <c r="U100" s="9">
        <f t="shared" si="53"/>
        <v>0</v>
      </c>
      <c r="V100" s="11"/>
      <c r="W100" s="9">
        <f t="shared" si="54"/>
        <v>0</v>
      </c>
      <c r="X100" s="11"/>
      <c r="Y100" s="9">
        <f t="shared" si="55"/>
        <v>0</v>
      </c>
      <c r="Z100" s="10"/>
      <c r="AA100" s="9">
        <f t="shared" si="56"/>
        <v>0</v>
      </c>
      <c r="AB100" s="11"/>
      <c r="AC100" s="9">
        <f t="shared" si="57"/>
        <v>0</v>
      </c>
      <c r="AD100" s="11"/>
      <c r="AE100" s="9">
        <f t="shared" si="58"/>
        <v>0</v>
      </c>
      <c r="AF100" s="11"/>
      <c r="AG100" s="9">
        <f t="shared" si="59"/>
        <v>0</v>
      </c>
      <c r="AH100" s="11"/>
      <c r="AI100" s="9">
        <f t="shared" si="60"/>
        <v>0</v>
      </c>
      <c r="AJ100" s="11"/>
      <c r="AK100" s="9">
        <f t="shared" si="61"/>
        <v>0</v>
      </c>
      <c r="AL100" s="11"/>
      <c r="AM100" s="9">
        <f t="shared" si="62"/>
        <v>0</v>
      </c>
      <c r="AN100" s="10"/>
      <c r="AO100" s="12">
        <f t="shared" si="63"/>
        <v>0</v>
      </c>
      <c r="AP100" s="13">
        <f t="shared" si="50"/>
        <v>0</v>
      </c>
    </row>
    <row r="101" spans="1:42" x14ac:dyDescent="0.25">
      <c r="A101" s="14" t="s">
        <v>11</v>
      </c>
      <c r="B101" s="14" t="s">
        <v>11</v>
      </c>
      <c r="C101" s="15" t="s">
        <v>456</v>
      </c>
      <c r="D101" s="44" t="s">
        <v>515</v>
      </c>
      <c r="E101" s="56">
        <v>47.22</v>
      </c>
      <c r="F101" s="70">
        <v>0</v>
      </c>
      <c r="G101" s="9">
        <f t="shared" si="45"/>
        <v>0</v>
      </c>
      <c r="H101" s="69">
        <v>0</v>
      </c>
      <c r="I101" s="9">
        <f t="shared" si="46"/>
        <v>0</v>
      </c>
      <c r="J101" s="10"/>
      <c r="K101" s="9">
        <f t="shared" si="47"/>
        <v>0</v>
      </c>
      <c r="L101" s="11"/>
      <c r="M101" s="9">
        <f t="shared" si="48"/>
        <v>0</v>
      </c>
      <c r="N101" s="11"/>
      <c r="O101" s="9">
        <f t="shared" si="49"/>
        <v>0</v>
      </c>
      <c r="P101" s="10"/>
      <c r="Q101" s="9">
        <f t="shared" si="51"/>
        <v>0</v>
      </c>
      <c r="R101" s="10"/>
      <c r="S101" s="9">
        <f t="shared" si="52"/>
        <v>0</v>
      </c>
      <c r="T101" s="10"/>
      <c r="U101" s="9">
        <f t="shared" si="53"/>
        <v>0</v>
      </c>
      <c r="V101" s="11"/>
      <c r="W101" s="9">
        <f t="shared" si="54"/>
        <v>0</v>
      </c>
      <c r="X101" s="11"/>
      <c r="Y101" s="9">
        <f t="shared" si="55"/>
        <v>0</v>
      </c>
      <c r="Z101" s="10"/>
      <c r="AA101" s="9">
        <f t="shared" si="56"/>
        <v>0</v>
      </c>
      <c r="AB101" s="11"/>
      <c r="AC101" s="9">
        <f t="shared" si="57"/>
        <v>0</v>
      </c>
      <c r="AD101" s="11"/>
      <c r="AE101" s="9">
        <f t="shared" si="58"/>
        <v>0</v>
      </c>
      <c r="AF101" s="11"/>
      <c r="AG101" s="9">
        <f t="shared" si="59"/>
        <v>0</v>
      </c>
      <c r="AH101" s="11"/>
      <c r="AI101" s="9">
        <f t="shared" si="60"/>
        <v>0</v>
      </c>
      <c r="AJ101" s="11"/>
      <c r="AK101" s="9">
        <f t="shared" si="61"/>
        <v>0</v>
      </c>
      <c r="AL101" s="11"/>
      <c r="AM101" s="9">
        <f t="shared" si="62"/>
        <v>0</v>
      </c>
      <c r="AN101" s="10"/>
      <c r="AO101" s="12">
        <f t="shared" si="63"/>
        <v>0</v>
      </c>
      <c r="AP101" s="13">
        <f t="shared" si="50"/>
        <v>0</v>
      </c>
    </row>
    <row r="102" spans="1:42" x14ac:dyDescent="0.25">
      <c r="A102" s="14" t="s">
        <v>11</v>
      </c>
      <c r="B102" s="14" t="s">
        <v>11</v>
      </c>
      <c r="C102" s="15" t="s">
        <v>112</v>
      </c>
      <c r="D102" s="42" t="s">
        <v>15</v>
      </c>
      <c r="E102" s="56">
        <v>2.37</v>
      </c>
      <c r="F102" s="70">
        <v>0</v>
      </c>
      <c r="G102" s="9">
        <f t="shared" si="45"/>
        <v>0</v>
      </c>
      <c r="H102" s="69">
        <v>0</v>
      </c>
      <c r="I102" s="9">
        <f t="shared" si="46"/>
        <v>0</v>
      </c>
      <c r="J102" s="10"/>
      <c r="K102" s="9">
        <f t="shared" si="47"/>
        <v>0</v>
      </c>
      <c r="L102" s="11"/>
      <c r="M102" s="9">
        <f t="shared" si="48"/>
        <v>0</v>
      </c>
      <c r="N102" s="11"/>
      <c r="O102" s="9">
        <f t="shared" si="49"/>
        <v>0</v>
      </c>
      <c r="P102" s="10"/>
      <c r="Q102" s="9">
        <f t="shared" si="51"/>
        <v>0</v>
      </c>
      <c r="R102" s="10"/>
      <c r="S102" s="9">
        <f t="shared" si="52"/>
        <v>0</v>
      </c>
      <c r="T102" s="10"/>
      <c r="U102" s="9">
        <f t="shared" si="53"/>
        <v>0</v>
      </c>
      <c r="V102" s="11"/>
      <c r="W102" s="9">
        <f t="shared" si="54"/>
        <v>0</v>
      </c>
      <c r="X102" s="11"/>
      <c r="Y102" s="9">
        <f t="shared" si="55"/>
        <v>0</v>
      </c>
      <c r="Z102" s="10"/>
      <c r="AA102" s="9">
        <f t="shared" si="56"/>
        <v>0</v>
      </c>
      <c r="AB102" s="11"/>
      <c r="AC102" s="9">
        <f t="shared" si="57"/>
        <v>0</v>
      </c>
      <c r="AD102" s="11"/>
      <c r="AE102" s="9">
        <f t="shared" si="58"/>
        <v>0</v>
      </c>
      <c r="AF102" s="11"/>
      <c r="AG102" s="9">
        <f t="shared" si="59"/>
        <v>0</v>
      </c>
      <c r="AH102" s="11"/>
      <c r="AI102" s="9">
        <f t="shared" si="60"/>
        <v>0</v>
      </c>
      <c r="AJ102" s="11"/>
      <c r="AK102" s="9">
        <f t="shared" si="61"/>
        <v>0</v>
      </c>
      <c r="AL102" s="11"/>
      <c r="AM102" s="9">
        <f t="shared" si="62"/>
        <v>0</v>
      </c>
      <c r="AN102" s="10"/>
      <c r="AO102" s="12">
        <f t="shared" si="63"/>
        <v>0</v>
      </c>
      <c r="AP102" s="13">
        <f t="shared" si="50"/>
        <v>0</v>
      </c>
    </row>
    <row r="103" spans="1:42" x14ac:dyDescent="0.25">
      <c r="A103" s="14" t="s">
        <v>11</v>
      </c>
      <c r="B103" s="14" t="s">
        <v>11</v>
      </c>
      <c r="C103" s="15" t="s">
        <v>113</v>
      </c>
      <c r="D103" s="42" t="s">
        <v>15</v>
      </c>
      <c r="E103" s="56">
        <v>4.6100000000000003</v>
      </c>
      <c r="F103" s="70">
        <v>0</v>
      </c>
      <c r="G103" s="9">
        <f t="shared" si="45"/>
        <v>0</v>
      </c>
      <c r="H103" s="69">
        <v>0</v>
      </c>
      <c r="I103" s="9">
        <f t="shared" si="46"/>
        <v>0</v>
      </c>
      <c r="J103" s="10"/>
      <c r="K103" s="9">
        <f t="shared" si="47"/>
        <v>0</v>
      </c>
      <c r="L103" s="11"/>
      <c r="M103" s="9">
        <f t="shared" si="48"/>
        <v>0</v>
      </c>
      <c r="N103" s="11"/>
      <c r="O103" s="9">
        <f t="shared" si="49"/>
        <v>0</v>
      </c>
      <c r="P103" s="10"/>
      <c r="Q103" s="9">
        <f t="shared" si="51"/>
        <v>0</v>
      </c>
      <c r="R103" s="10"/>
      <c r="S103" s="9">
        <f t="shared" si="52"/>
        <v>0</v>
      </c>
      <c r="T103" s="10"/>
      <c r="U103" s="9">
        <f t="shared" si="53"/>
        <v>0</v>
      </c>
      <c r="V103" s="11"/>
      <c r="W103" s="9">
        <f t="shared" si="54"/>
        <v>0</v>
      </c>
      <c r="X103" s="11"/>
      <c r="Y103" s="9">
        <f t="shared" si="55"/>
        <v>0</v>
      </c>
      <c r="Z103" s="10"/>
      <c r="AA103" s="9">
        <f t="shared" si="56"/>
        <v>0</v>
      </c>
      <c r="AB103" s="11"/>
      <c r="AC103" s="9">
        <f t="shared" si="57"/>
        <v>0</v>
      </c>
      <c r="AD103" s="11"/>
      <c r="AE103" s="9">
        <f t="shared" si="58"/>
        <v>0</v>
      </c>
      <c r="AF103" s="11"/>
      <c r="AG103" s="9">
        <f t="shared" si="59"/>
        <v>0</v>
      </c>
      <c r="AH103" s="11"/>
      <c r="AI103" s="9">
        <f t="shared" si="60"/>
        <v>0</v>
      </c>
      <c r="AJ103" s="11"/>
      <c r="AK103" s="9">
        <f t="shared" si="61"/>
        <v>0</v>
      </c>
      <c r="AL103" s="11"/>
      <c r="AM103" s="9">
        <f t="shared" si="62"/>
        <v>0</v>
      </c>
      <c r="AN103" s="10"/>
      <c r="AO103" s="12">
        <f t="shared" si="63"/>
        <v>0</v>
      </c>
      <c r="AP103" s="13">
        <f t="shared" si="50"/>
        <v>0</v>
      </c>
    </row>
    <row r="104" spans="1:42" x14ac:dyDescent="0.25">
      <c r="A104" s="14" t="s">
        <v>11</v>
      </c>
      <c r="B104" s="14" t="s">
        <v>11</v>
      </c>
      <c r="C104" s="15" t="s">
        <v>114</v>
      </c>
      <c r="D104" s="42" t="s">
        <v>15</v>
      </c>
      <c r="E104" s="56">
        <v>1.84</v>
      </c>
      <c r="F104" s="70">
        <v>0</v>
      </c>
      <c r="G104" s="9">
        <f t="shared" si="45"/>
        <v>0</v>
      </c>
      <c r="H104" s="69">
        <v>2</v>
      </c>
      <c r="I104" s="9">
        <f t="shared" si="46"/>
        <v>4.2687999999999997</v>
      </c>
      <c r="J104" s="10"/>
      <c r="K104" s="9">
        <f t="shared" si="47"/>
        <v>0</v>
      </c>
      <c r="L104" s="11"/>
      <c r="M104" s="9">
        <f t="shared" si="48"/>
        <v>0</v>
      </c>
      <c r="N104" s="11"/>
      <c r="O104" s="9">
        <f t="shared" si="49"/>
        <v>0</v>
      </c>
      <c r="P104" s="72">
        <v>50</v>
      </c>
      <c r="Q104" s="9">
        <f t="shared" si="51"/>
        <v>106.72</v>
      </c>
      <c r="R104" s="10"/>
      <c r="S104" s="9">
        <f t="shared" si="52"/>
        <v>0</v>
      </c>
      <c r="T104" s="10"/>
      <c r="U104" s="9">
        <f t="shared" si="53"/>
        <v>0</v>
      </c>
      <c r="V104" s="11"/>
      <c r="W104" s="9">
        <f t="shared" si="54"/>
        <v>0</v>
      </c>
      <c r="X104" s="11"/>
      <c r="Y104" s="9">
        <f t="shared" si="55"/>
        <v>0</v>
      </c>
      <c r="Z104" s="10"/>
      <c r="AA104" s="9">
        <f t="shared" si="56"/>
        <v>0</v>
      </c>
      <c r="AB104" s="11"/>
      <c r="AC104" s="9">
        <f t="shared" si="57"/>
        <v>0</v>
      </c>
      <c r="AD104" s="11"/>
      <c r="AE104" s="9">
        <f t="shared" si="58"/>
        <v>0</v>
      </c>
      <c r="AF104" s="11"/>
      <c r="AG104" s="9">
        <f t="shared" si="59"/>
        <v>0</v>
      </c>
      <c r="AH104" s="11"/>
      <c r="AI104" s="9">
        <f t="shared" si="60"/>
        <v>0</v>
      </c>
      <c r="AJ104" s="11"/>
      <c r="AK104" s="9">
        <f t="shared" si="61"/>
        <v>0</v>
      </c>
      <c r="AL104" s="11"/>
      <c r="AM104" s="9">
        <f t="shared" si="62"/>
        <v>0</v>
      </c>
      <c r="AN104" s="10"/>
      <c r="AO104" s="12">
        <f t="shared" si="63"/>
        <v>0</v>
      </c>
      <c r="AP104" s="13">
        <f t="shared" si="50"/>
        <v>110.9888</v>
      </c>
    </row>
    <row r="105" spans="1:42" x14ac:dyDescent="0.25">
      <c r="A105" s="14" t="s">
        <v>11</v>
      </c>
      <c r="B105" s="14" t="s">
        <v>11</v>
      </c>
      <c r="C105" s="15" t="s">
        <v>115</v>
      </c>
      <c r="D105" s="42" t="s">
        <v>15</v>
      </c>
      <c r="E105" s="56">
        <f>117.5/50</f>
        <v>2.35</v>
      </c>
      <c r="F105" s="70">
        <v>0</v>
      </c>
      <c r="G105" s="9">
        <f t="shared" si="45"/>
        <v>0</v>
      </c>
      <c r="H105" s="69">
        <v>0</v>
      </c>
      <c r="I105" s="9">
        <f t="shared" si="46"/>
        <v>0</v>
      </c>
      <c r="J105" s="10"/>
      <c r="K105" s="9">
        <f t="shared" si="47"/>
        <v>0</v>
      </c>
      <c r="L105" s="11"/>
      <c r="M105" s="9">
        <f t="shared" si="48"/>
        <v>0</v>
      </c>
      <c r="N105" s="11"/>
      <c r="O105" s="9">
        <f t="shared" si="49"/>
        <v>0</v>
      </c>
      <c r="P105" s="10"/>
      <c r="Q105" s="9">
        <f t="shared" si="51"/>
        <v>0</v>
      </c>
      <c r="R105" s="10"/>
      <c r="S105" s="9">
        <f t="shared" si="52"/>
        <v>0</v>
      </c>
      <c r="T105" s="10"/>
      <c r="U105" s="9">
        <f t="shared" si="53"/>
        <v>0</v>
      </c>
      <c r="V105" s="11"/>
      <c r="W105" s="9">
        <f t="shared" si="54"/>
        <v>0</v>
      </c>
      <c r="X105" s="11"/>
      <c r="Y105" s="9">
        <f t="shared" si="55"/>
        <v>0</v>
      </c>
      <c r="Z105" s="10"/>
      <c r="AA105" s="9">
        <f t="shared" si="56"/>
        <v>0</v>
      </c>
      <c r="AB105" s="11"/>
      <c r="AC105" s="9">
        <f t="shared" si="57"/>
        <v>0</v>
      </c>
      <c r="AD105" s="11"/>
      <c r="AE105" s="9">
        <f t="shared" si="58"/>
        <v>0</v>
      </c>
      <c r="AF105" s="11"/>
      <c r="AG105" s="9">
        <f t="shared" si="59"/>
        <v>0</v>
      </c>
      <c r="AH105" s="11"/>
      <c r="AI105" s="9">
        <f t="shared" si="60"/>
        <v>0</v>
      </c>
      <c r="AJ105" s="11"/>
      <c r="AK105" s="9">
        <f t="shared" si="61"/>
        <v>0</v>
      </c>
      <c r="AL105" s="11"/>
      <c r="AM105" s="9">
        <f t="shared" si="62"/>
        <v>0</v>
      </c>
      <c r="AN105" s="10"/>
      <c r="AO105" s="12">
        <f t="shared" si="63"/>
        <v>0</v>
      </c>
      <c r="AP105" s="13">
        <f t="shared" si="50"/>
        <v>0</v>
      </c>
    </row>
    <row r="106" spans="1:42" x14ac:dyDescent="0.25">
      <c r="A106" s="14" t="s">
        <v>11</v>
      </c>
      <c r="B106" s="14" t="s">
        <v>11</v>
      </c>
      <c r="C106" s="15" t="s">
        <v>116</v>
      </c>
      <c r="D106" s="42" t="s">
        <v>15</v>
      </c>
      <c r="E106" s="56">
        <v>0.56000000000000005</v>
      </c>
      <c r="F106" s="70">
        <v>0</v>
      </c>
      <c r="G106" s="9">
        <f t="shared" si="45"/>
        <v>0</v>
      </c>
      <c r="H106" s="69">
        <v>0</v>
      </c>
      <c r="I106" s="9">
        <f t="shared" si="46"/>
        <v>0</v>
      </c>
      <c r="J106" s="10"/>
      <c r="K106" s="9">
        <f t="shared" si="47"/>
        <v>0</v>
      </c>
      <c r="L106" s="11"/>
      <c r="M106" s="9">
        <f t="shared" si="48"/>
        <v>0</v>
      </c>
      <c r="N106" s="11"/>
      <c r="O106" s="9">
        <f t="shared" si="49"/>
        <v>0</v>
      </c>
      <c r="P106" s="10"/>
      <c r="Q106" s="9">
        <f t="shared" si="51"/>
        <v>0</v>
      </c>
      <c r="R106" s="10"/>
      <c r="S106" s="9">
        <f t="shared" si="52"/>
        <v>0</v>
      </c>
      <c r="T106" s="10"/>
      <c r="U106" s="9">
        <f t="shared" si="53"/>
        <v>0</v>
      </c>
      <c r="V106" s="11"/>
      <c r="W106" s="9">
        <f t="shared" si="54"/>
        <v>0</v>
      </c>
      <c r="X106" s="11"/>
      <c r="Y106" s="9">
        <f t="shared" si="55"/>
        <v>0</v>
      </c>
      <c r="Z106" s="10"/>
      <c r="AA106" s="9">
        <f t="shared" si="56"/>
        <v>0</v>
      </c>
      <c r="AB106" s="11"/>
      <c r="AC106" s="9">
        <f t="shared" si="57"/>
        <v>0</v>
      </c>
      <c r="AD106" s="11"/>
      <c r="AE106" s="9">
        <f t="shared" si="58"/>
        <v>0</v>
      </c>
      <c r="AF106" s="11"/>
      <c r="AG106" s="9">
        <f t="shared" si="59"/>
        <v>0</v>
      </c>
      <c r="AH106" s="11"/>
      <c r="AI106" s="9">
        <f t="shared" si="60"/>
        <v>0</v>
      </c>
      <c r="AJ106" s="11"/>
      <c r="AK106" s="9">
        <f t="shared" si="61"/>
        <v>0</v>
      </c>
      <c r="AL106" s="11"/>
      <c r="AM106" s="9">
        <f t="shared" si="62"/>
        <v>0</v>
      </c>
      <c r="AN106" s="10"/>
      <c r="AO106" s="12">
        <f t="shared" si="63"/>
        <v>0</v>
      </c>
      <c r="AP106" s="13">
        <f t="shared" si="50"/>
        <v>0</v>
      </c>
    </row>
    <row r="107" spans="1:42" x14ac:dyDescent="0.25">
      <c r="A107" s="14" t="s">
        <v>11</v>
      </c>
      <c r="B107" s="14" t="s">
        <v>11</v>
      </c>
      <c r="C107" s="15" t="s">
        <v>457</v>
      </c>
      <c r="D107" s="42" t="s">
        <v>15</v>
      </c>
      <c r="E107" s="56">
        <v>27</v>
      </c>
      <c r="F107" s="70">
        <v>0</v>
      </c>
      <c r="G107" s="9">
        <f t="shared" si="45"/>
        <v>0</v>
      </c>
      <c r="H107" s="69">
        <v>0</v>
      </c>
      <c r="I107" s="9">
        <f t="shared" si="46"/>
        <v>0</v>
      </c>
      <c r="J107" s="10"/>
      <c r="K107" s="9">
        <f t="shared" si="47"/>
        <v>0</v>
      </c>
      <c r="L107" s="11"/>
      <c r="M107" s="9">
        <f t="shared" si="48"/>
        <v>0</v>
      </c>
      <c r="N107" s="11"/>
      <c r="O107" s="9">
        <f t="shared" si="49"/>
        <v>0</v>
      </c>
      <c r="P107" s="10"/>
      <c r="Q107" s="9">
        <f t="shared" si="51"/>
        <v>0</v>
      </c>
      <c r="R107" s="10"/>
      <c r="S107" s="9">
        <f t="shared" si="52"/>
        <v>0</v>
      </c>
      <c r="T107" s="10"/>
      <c r="U107" s="9">
        <f t="shared" si="53"/>
        <v>0</v>
      </c>
      <c r="V107" s="11"/>
      <c r="W107" s="9">
        <f t="shared" si="54"/>
        <v>0</v>
      </c>
      <c r="X107" s="11"/>
      <c r="Y107" s="9">
        <f t="shared" si="55"/>
        <v>0</v>
      </c>
      <c r="Z107" s="10"/>
      <c r="AA107" s="9">
        <f t="shared" si="56"/>
        <v>0</v>
      </c>
      <c r="AB107" s="11"/>
      <c r="AC107" s="9">
        <f t="shared" si="57"/>
        <v>0</v>
      </c>
      <c r="AD107" s="11"/>
      <c r="AE107" s="9">
        <f t="shared" si="58"/>
        <v>0</v>
      </c>
      <c r="AF107" s="11"/>
      <c r="AG107" s="9">
        <f t="shared" si="59"/>
        <v>0</v>
      </c>
      <c r="AH107" s="11"/>
      <c r="AI107" s="9">
        <f t="shared" si="60"/>
        <v>0</v>
      </c>
      <c r="AJ107" s="11"/>
      <c r="AK107" s="9">
        <f t="shared" si="61"/>
        <v>0</v>
      </c>
      <c r="AL107" s="11"/>
      <c r="AM107" s="9">
        <f t="shared" si="62"/>
        <v>0</v>
      </c>
      <c r="AN107" s="10"/>
      <c r="AO107" s="12">
        <f t="shared" si="63"/>
        <v>0</v>
      </c>
      <c r="AP107" s="13">
        <f t="shared" si="50"/>
        <v>0</v>
      </c>
    </row>
    <row r="108" spans="1:42" x14ac:dyDescent="0.25">
      <c r="A108" s="14" t="s">
        <v>11</v>
      </c>
      <c r="B108" s="14" t="s">
        <v>11</v>
      </c>
      <c r="C108" s="15" t="s">
        <v>458</v>
      </c>
      <c r="D108" s="42" t="s">
        <v>15</v>
      </c>
      <c r="E108" s="56">
        <v>37.07</v>
      </c>
      <c r="F108" s="70">
        <v>0</v>
      </c>
      <c r="G108" s="9">
        <f t="shared" si="45"/>
        <v>0</v>
      </c>
      <c r="H108" s="69">
        <v>1</v>
      </c>
      <c r="I108" s="9">
        <f t="shared" si="46"/>
        <v>43.001199999999997</v>
      </c>
      <c r="J108" s="10"/>
      <c r="K108" s="9">
        <f t="shared" si="47"/>
        <v>0</v>
      </c>
      <c r="L108" s="11"/>
      <c r="M108" s="9">
        <f t="shared" si="48"/>
        <v>0</v>
      </c>
      <c r="N108" s="107">
        <v>23</v>
      </c>
      <c r="O108" s="9">
        <f t="shared" si="49"/>
        <v>989.02759999999989</v>
      </c>
      <c r="P108" s="10"/>
      <c r="Q108" s="9">
        <f t="shared" si="51"/>
        <v>0</v>
      </c>
      <c r="R108" s="10"/>
      <c r="S108" s="9">
        <f t="shared" si="52"/>
        <v>0</v>
      </c>
      <c r="T108" s="10"/>
      <c r="U108" s="9">
        <f t="shared" si="53"/>
        <v>0</v>
      </c>
      <c r="V108" s="11"/>
      <c r="W108" s="9">
        <f t="shared" si="54"/>
        <v>0</v>
      </c>
      <c r="X108" s="11"/>
      <c r="Y108" s="9">
        <f t="shared" si="55"/>
        <v>0</v>
      </c>
      <c r="Z108" s="10"/>
      <c r="AA108" s="9">
        <f t="shared" si="56"/>
        <v>0</v>
      </c>
      <c r="AB108" s="11"/>
      <c r="AC108" s="9">
        <f t="shared" si="57"/>
        <v>0</v>
      </c>
      <c r="AD108" s="11"/>
      <c r="AE108" s="9">
        <f t="shared" si="58"/>
        <v>0</v>
      </c>
      <c r="AF108" s="11"/>
      <c r="AG108" s="9">
        <f t="shared" si="59"/>
        <v>0</v>
      </c>
      <c r="AH108" s="11"/>
      <c r="AI108" s="9">
        <f t="shared" si="60"/>
        <v>0</v>
      </c>
      <c r="AJ108" s="71">
        <v>3</v>
      </c>
      <c r="AK108" s="9">
        <f t="shared" si="61"/>
        <v>129.00360000000001</v>
      </c>
      <c r="AL108" s="11"/>
      <c r="AM108" s="9">
        <f t="shared" si="62"/>
        <v>0</v>
      </c>
      <c r="AN108" s="10"/>
      <c r="AO108" s="12">
        <f t="shared" si="63"/>
        <v>0</v>
      </c>
      <c r="AP108" s="13">
        <f t="shared" si="50"/>
        <v>1161.0323999999998</v>
      </c>
    </row>
    <row r="109" spans="1:42" x14ac:dyDescent="0.25">
      <c r="A109" s="14" t="s">
        <v>11</v>
      </c>
      <c r="B109" s="14" t="s">
        <v>11</v>
      </c>
      <c r="C109" s="95" t="s">
        <v>117</v>
      </c>
      <c r="D109" s="42" t="s">
        <v>15</v>
      </c>
      <c r="E109" s="56">
        <v>27.11</v>
      </c>
      <c r="F109" s="70">
        <v>0</v>
      </c>
      <c r="G109" s="9">
        <f t="shared" si="45"/>
        <v>0</v>
      </c>
      <c r="H109" s="69">
        <v>0</v>
      </c>
      <c r="I109" s="9">
        <f t="shared" si="46"/>
        <v>0</v>
      </c>
      <c r="J109" s="10"/>
      <c r="K109" s="9">
        <f t="shared" si="47"/>
        <v>0</v>
      </c>
      <c r="L109" s="11"/>
      <c r="M109" s="9">
        <f t="shared" si="48"/>
        <v>0</v>
      </c>
      <c r="N109" s="107">
        <v>5</v>
      </c>
      <c r="O109" s="9">
        <f t="shared" si="49"/>
        <v>157.238</v>
      </c>
      <c r="P109" s="10"/>
      <c r="Q109" s="9">
        <f t="shared" si="51"/>
        <v>0</v>
      </c>
      <c r="R109" s="10"/>
      <c r="S109" s="9">
        <f t="shared" si="52"/>
        <v>0</v>
      </c>
      <c r="T109" s="10"/>
      <c r="U109" s="9">
        <f t="shared" si="53"/>
        <v>0</v>
      </c>
      <c r="V109" s="11"/>
      <c r="W109" s="9">
        <f t="shared" si="54"/>
        <v>0</v>
      </c>
      <c r="X109" s="11"/>
      <c r="Y109" s="9">
        <f t="shared" si="55"/>
        <v>0</v>
      </c>
      <c r="Z109" s="10"/>
      <c r="AA109" s="9">
        <f t="shared" si="56"/>
        <v>0</v>
      </c>
      <c r="AB109" s="11"/>
      <c r="AC109" s="9">
        <f t="shared" si="57"/>
        <v>0</v>
      </c>
      <c r="AD109" s="11"/>
      <c r="AE109" s="9">
        <f t="shared" si="58"/>
        <v>0</v>
      </c>
      <c r="AF109" s="11"/>
      <c r="AG109" s="9">
        <f t="shared" si="59"/>
        <v>0</v>
      </c>
      <c r="AH109" s="11"/>
      <c r="AI109" s="9">
        <f t="shared" si="60"/>
        <v>0</v>
      </c>
      <c r="AJ109" s="71">
        <v>1</v>
      </c>
      <c r="AK109" s="9">
        <f t="shared" si="61"/>
        <v>31.447599999999998</v>
      </c>
      <c r="AL109" s="11"/>
      <c r="AM109" s="9">
        <f t="shared" si="62"/>
        <v>0</v>
      </c>
      <c r="AN109" s="10"/>
      <c r="AO109" s="12">
        <f t="shared" si="63"/>
        <v>0</v>
      </c>
      <c r="AP109" s="13">
        <f t="shared" si="50"/>
        <v>188.68559999999999</v>
      </c>
    </row>
    <row r="110" spans="1:42" x14ac:dyDescent="0.25">
      <c r="A110" s="14" t="s">
        <v>11</v>
      </c>
      <c r="B110" s="14" t="s">
        <v>11</v>
      </c>
      <c r="C110" s="15" t="s">
        <v>118</v>
      </c>
      <c r="D110" s="42" t="s">
        <v>15</v>
      </c>
      <c r="E110" s="56">
        <v>22.09</v>
      </c>
      <c r="F110" s="70">
        <v>10</v>
      </c>
      <c r="G110" s="9">
        <f t="shared" si="45"/>
        <v>220.9</v>
      </c>
      <c r="H110" s="69">
        <v>0</v>
      </c>
      <c r="I110" s="9">
        <f t="shared" si="46"/>
        <v>0</v>
      </c>
      <c r="J110" s="10"/>
      <c r="K110" s="9">
        <f t="shared" si="47"/>
        <v>0</v>
      </c>
      <c r="L110" s="11"/>
      <c r="M110" s="9">
        <f t="shared" si="48"/>
        <v>0</v>
      </c>
      <c r="N110" s="11"/>
      <c r="O110" s="9">
        <f t="shared" si="49"/>
        <v>0</v>
      </c>
      <c r="P110" s="10"/>
      <c r="Q110" s="9">
        <f t="shared" si="51"/>
        <v>0</v>
      </c>
      <c r="R110" s="10"/>
      <c r="S110" s="9">
        <f t="shared" si="52"/>
        <v>0</v>
      </c>
      <c r="T110" s="10"/>
      <c r="U110" s="9">
        <f t="shared" si="53"/>
        <v>0</v>
      </c>
      <c r="V110" s="11"/>
      <c r="W110" s="9">
        <f t="shared" si="54"/>
        <v>0</v>
      </c>
      <c r="X110" s="11"/>
      <c r="Y110" s="9">
        <f t="shared" si="55"/>
        <v>0</v>
      </c>
      <c r="Z110" s="10"/>
      <c r="AA110" s="9">
        <f t="shared" si="56"/>
        <v>0</v>
      </c>
      <c r="AB110" s="11"/>
      <c r="AC110" s="9">
        <f t="shared" si="57"/>
        <v>0</v>
      </c>
      <c r="AD110" s="11"/>
      <c r="AE110" s="9">
        <f t="shared" si="58"/>
        <v>0</v>
      </c>
      <c r="AF110" s="11"/>
      <c r="AG110" s="9">
        <f t="shared" si="59"/>
        <v>0</v>
      </c>
      <c r="AH110" s="11"/>
      <c r="AI110" s="9">
        <f t="shared" si="60"/>
        <v>0</v>
      </c>
      <c r="AJ110" s="11"/>
      <c r="AK110" s="9">
        <f t="shared" si="61"/>
        <v>0</v>
      </c>
      <c r="AL110" s="11"/>
      <c r="AM110" s="9">
        <f t="shared" si="62"/>
        <v>0</v>
      </c>
      <c r="AN110" s="10"/>
      <c r="AO110" s="12">
        <f t="shared" si="63"/>
        <v>0</v>
      </c>
      <c r="AP110" s="13">
        <f t="shared" si="50"/>
        <v>220.9</v>
      </c>
    </row>
    <row r="111" spans="1:42" x14ac:dyDescent="0.25">
      <c r="A111" s="14" t="s">
        <v>11</v>
      </c>
      <c r="B111" s="14" t="s">
        <v>11</v>
      </c>
      <c r="C111" s="15" t="s">
        <v>119</v>
      </c>
      <c r="D111" s="42" t="s">
        <v>15</v>
      </c>
      <c r="E111" s="56">
        <v>22.09</v>
      </c>
      <c r="F111" s="70">
        <v>0</v>
      </c>
      <c r="G111" s="9">
        <f t="shared" si="45"/>
        <v>0</v>
      </c>
      <c r="H111" s="69">
        <v>0</v>
      </c>
      <c r="I111" s="9">
        <f t="shared" si="46"/>
        <v>0</v>
      </c>
      <c r="J111" s="10"/>
      <c r="K111" s="9">
        <f t="shared" si="47"/>
        <v>0</v>
      </c>
      <c r="L111" s="11"/>
      <c r="M111" s="9">
        <f t="shared" si="48"/>
        <v>0</v>
      </c>
      <c r="N111" s="11"/>
      <c r="O111" s="9">
        <f t="shared" si="49"/>
        <v>0</v>
      </c>
      <c r="P111" s="10"/>
      <c r="Q111" s="9">
        <f t="shared" si="51"/>
        <v>0</v>
      </c>
      <c r="R111" s="10"/>
      <c r="S111" s="9">
        <f t="shared" si="52"/>
        <v>0</v>
      </c>
      <c r="T111" s="10"/>
      <c r="U111" s="9">
        <f t="shared" si="53"/>
        <v>0</v>
      </c>
      <c r="V111" s="11"/>
      <c r="W111" s="9">
        <f t="shared" si="54"/>
        <v>0</v>
      </c>
      <c r="X111" s="11"/>
      <c r="Y111" s="9">
        <f t="shared" si="55"/>
        <v>0</v>
      </c>
      <c r="Z111" s="10"/>
      <c r="AA111" s="9">
        <f t="shared" si="56"/>
        <v>0</v>
      </c>
      <c r="AB111" s="11"/>
      <c r="AC111" s="9">
        <f t="shared" si="57"/>
        <v>0</v>
      </c>
      <c r="AD111" s="11"/>
      <c r="AE111" s="9">
        <f t="shared" si="58"/>
        <v>0</v>
      </c>
      <c r="AF111" s="11"/>
      <c r="AG111" s="9">
        <f t="shared" si="59"/>
        <v>0</v>
      </c>
      <c r="AH111" s="11"/>
      <c r="AI111" s="9">
        <f t="shared" si="60"/>
        <v>0</v>
      </c>
      <c r="AJ111" s="11"/>
      <c r="AK111" s="9">
        <f t="shared" si="61"/>
        <v>0</v>
      </c>
      <c r="AL111" s="11"/>
      <c r="AM111" s="9">
        <f t="shared" si="62"/>
        <v>0</v>
      </c>
      <c r="AN111" s="10"/>
      <c r="AO111" s="12">
        <f t="shared" si="63"/>
        <v>0</v>
      </c>
      <c r="AP111" s="13">
        <f t="shared" si="50"/>
        <v>0</v>
      </c>
    </row>
    <row r="112" spans="1:42" x14ac:dyDescent="0.25">
      <c r="A112" s="14" t="s">
        <v>11</v>
      </c>
      <c r="B112" s="14" t="s">
        <v>11</v>
      </c>
      <c r="C112" s="15" t="s">
        <v>120</v>
      </c>
      <c r="D112" s="42" t="s">
        <v>15</v>
      </c>
      <c r="E112" s="56">
        <v>31.47</v>
      </c>
      <c r="F112" s="70">
        <v>0</v>
      </c>
      <c r="G112" s="9">
        <f t="shared" si="45"/>
        <v>0</v>
      </c>
      <c r="H112" s="69">
        <v>0</v>
      </c>
      <c r="I112" s="9">
        <f t="shared" si="46"/>
        <v>0</v>
      </c>
      <c r="J112" s="10"/>
      <c r="K112" s="9">
        <f t="shared" si="47"/>
        <v>0</v>
      </c>
      <c r="L112" s="11"/>
      <c r="M112" s="9">
        <f t="shared" si="48"/>
        <v>0</v>
      </c>
      <c r="N112" s="11"/>
      <c r="O112" s="9">
        <f t="shared" si="49"/>
        <v>0</v>
      </c>
      <c r="P112" s="10"/>
      <c r="Q112" s="9">
        <f t="shared" si="51"/>
        <v>0</v>
      </c>
      <c r="R112" s="10"/>
      <c r="S112" s="9">
        <f t="shared" si="52"/>
        <v>0</v>
      </c>
      <c r="T112" s="10"/>
      <c r="U112" s="9">
        <f t="shared" si="53"/>
        <v>0</v>
      </c>
      <c r="V112" s="11"/>
      <c r="W112" s="9">
        <f t="shared" si="54"/>
        <v>0</v>
      </c>
      <c r="X112" s="11"/>
      <c r="Y112" s="9">
        <f t="shared" si="55"/>
        <v>0</v>
      </c>
      <c r="Z112" s="10"/>
      <c r="AA112" s="9">
        <f t="shared" si="56"/>
        <v>0</v>
      </c>
      <c r="AB112" s="11"/>
      <c r="AC112" s="9">
        <f t="shared" si="57"/>
        <v>0</v>
      </c>
      <c r="AD112" s="11"/>
      <c r="AE112" s="9">
        <f t="shared" si="58"/>
        <v>0</v>
      </c>
      <c r="AF112" s="11"/>
      <c r="AG112" s="9">
        <f t="shared" si="59"/>
        <v>0</v>
      </c>
      <c r="AH112" s="11"/>
      <c r="AI112" s="9">
        <f t="shared" si="60"/>
        <v>0</v>
      </c>
      <c r="AJ112" s="11"/>
      <c r="AK112" s="9">
        <f t="shared" si="61"/>
        <v>0</v>
      </c>
      <c r="AL112" s="11"/>
      <c r="AM112" s="9">
        <f t="shared" si="62"/>
        <v>0</v>
      </c>
      <c r="AN112" s="10"/>
      <c r="AO112" s="12">
        <f t="shared" si="63"/>
        <v>0</v>
      </c>
      <c r="AP112" s="13">
        <f t="shared" si="50"/>
        <v>0</v>
      </c>
    </row>
    <row r="113" spans="1:42" x14ac:dyDescent="0.25">
      <c r="A113" s="14" t="s">
        <v>121</v>
      </c>
      <c r="B113" s="14" t="s">
        <v>121</v>
      </c>
      <c r="C113" s="15" t="s">
        <v>122</v>
      </c>
      <c r="D113" s="48" t="s">
        <v>437</v>
      </c>
      <c r="E113" s="56">
        <f>0.6*100</f>
        <v>60</v>
      </c>
      <c r="F113" s="70">
        <v>0</v>
      </c>
      <c r="G113" s="9">
        <f t="shared" si="45"/>
        <v>0</v>
      </c>
      <c r="H113" s="69">
        <v>0</v>
      </c>
      <c r="I113" s="9">
        <f t="shared" si="46"/>
        <v>0</v>
      </c>
      <c r="J113" s="10"/>
      <c r="K113" s="9">
        <f t="shared" si="47"/>
        <v>0</v>
      </c>
      <c r="L113" s="11"/>
      <c r="M113" s="9">
        <f t="shared" si="48"/>
        <v>0</v>
      </c>
      <c r="N113" s="107">
        <v>10</v>
      </c>
      <c r="O113" s="9">
        <f t="shared" si="49"/>
        <v>696</v>
      </c>
      <c r="P113" s="10"/>
      <c r="Q113" s="9">
        <f t="shared" si="51"/>
        <v>0</v>
      </c>
      <c r="R113" s="10"/>
      <c r="S113" s="9">
        <f t="shared" si="52"/>
        <v>0</v>
      </c>
      <c r="T113" s="10"/>
      <c r="U113" s="9">
        <f t="shared" si="53"/>
        <v>0</v>
      </c>
      <c r="V113" s="11"/>
      <c r="W113" s="9">
        <f t="shared" si="54"/>
        <v>0</v>
      </c>
      <c r="X113" s="11"/>
      <c r="Y113" s="9">
        <f t="shared" si="55"/>
        <v>0</v>
      </c>
      <c r="Z113" s="10"/>
      <c r="AA113" s="9">
        <f t="shared" si="56"/>
        <v>0</v>
      </c>
      <c r="AB113" s="11"/>
      <c r="AC113" s="9">
        <f t="shared" si="57"/>
        <v>0</v>
      </c>
      <c r="AD113" s="11"/>
      <c r="AE113" s="9">
        <f t="shared" si="58"/>
        <v>0</v>
      </c>
      <c r="AF113" s="11"/>
      <c r="AG113" s="9">
        <f t="shared" si="59"/>
        <v>0</v>
      </c>
      <c r="AH113" s="11"/>
      <c r="AI113" s="9">
        <f t="shared" si="60"/>
        <v>0</v>
      </c>
      <c r="AJ113" s="71">
        <v>1</v>
      </c>
      <c r="AK113" s="9">
        <f t="shared" si="61"/>
        <v>69.599999999999994</v>
      </c>
      <c r="AL113" s="11"/>
      <c r="AM113" s="9">
        <f t="shared" si="62"/>
        <v>0</v>
      </c>
      <c r="AN113" s="10"/>
      <c r="AO113" s="12">
        <f t="shared" si="63"/>
        <v>0</v>
      </c>
      <c r="AP113" s="13">
        <f t="shared" si="50"/>
        <v>765.6</v>
      </c>
    </row>
    <row r="114" spans="1:42" x14ac:dyDescent="0.25">
      <c r="A114" s="14" t="s">
        <v>121</v>
      </c>
      <c r="B114" s="14" t="s">
        <v>121</v>
      </c>
      <c r="C114" s="15" t="s">
        <v>123</v>
      </c>
      <c r="D114" s="49" t="s">
        <v>438</v>
      </c>
      <c r="E114" s="57">
        <f>0.09*50</f>
        <v>4.5</v>
      </c>
      <c r="F114" s="70">
        <v>0</v>
      </c>
      <c r="G114" s="9">
        <f t="shared" si="45"/>
        <v>0</v>
      </c>
      <c r="H114" s="69">
        <v>0</v>
      </c>
      <c r="I114" s="9">
        <f t="shared" si="46"/>
        <v>0</v>
      </c>
      <c r="J114" s="10"/>
      <c r="K114" s="9">
        <f t="shared" si="47"/>
        <v>0</v>
      </c>
      <c r="L114" s="11"/>
      <c r="M114" s="9">
        <f t="shared" si="48"/>
        <v>0</v>
      </c>
      <c r="N114" s="11"/>
      <c r="O114" s="9">
        <f t="shared" si="49"/>
        <v>0</v>
      </c>
      <c r="P114" s="10"/>
      <c r="Q114" s="9">
        <f t="shared" si="51"/>
        <v>0</v>
      </c>
      <c r="R114" s="10"/>
      <c r="S114" s="9">
        <f t="shared" si="52"/>
        <v>0</v>
      </c>
      <c r="T114" s="10"/>
      <c r="U114" s="9">
        <f t="shared" si="53"/>
        <v>0</v>
      </c>
      <c r="V114" s="11"/>
      <c r="W114" s="9">
        <f t="shared" si="54"/>
        <v>0</v>
      </c>
      <c r="X114" s="11"/>
      <c r="Y114" s="9">
        <f t="shared" si="55"/>
        <v>0</v>
      </c>
      <c r="Z114" s="10"/>
      <c r="AA114" s="9">
        <f t="shared" si="56"/>
        <v>0</v>
      </c>
      <c r="AB114" s="11"/>
      <c r="AC114" s="9">
        <f t="shared" si="57"/>
        <v>0</v>
      </c>
      <c r="AD114" s="11"/>
      <c r="AE114" s="9">
        <f t="shared" si="58"/>
        <v>0</v>
      </c>
      <c r="AF114" s="11"/>
      <c r="AG114" s="9">
        <f t="shared" si="59"/>
        <v>0</v>
      </c>
      <c r="AH114" s="11"/>
      <c r="AI114" s="9">
        <f t="shared" si="60"/>
        <v>0</v>
      </c>
      <c r="AJ114" s="11"/>
      <c r="AK114" s="9">
        <f t="shared" si="61"/>
        <v>0</v>
      </c>
      <c r="AL114" s="11"/>
      <c r="AM114" s="9">
        <f t="shared" si="62"/>
        <v>0</v>
      </c>
      <c r="AN114" s="10"/>
      <c r="AO114" s="12">
        <f t="shared" si="63"/>
        <v>0</v>
      </c>
      <c r="AP114" s="13">
        <f t="shared" si="50"/>
        <v>0</v>
      </c>
    </row>
    <row r="115" spans="1:42" x14ac:dyDescent="0.25">
      <c r="A115" s="14" t="s">
        <v>121</v>
      </c>
      <c r="B115" s="14" t="s">
        <v>121</v>
      </c>
      <c r="C115" s="15" t="s">
        <v>124</v>
      </c>
      <c r="D115" s="49" t="s">
        <v>438</v>
      </c>
      <c r="E115" s="57">
        <f>0.09*50</f>
        <v>4.5</v>
      </c>
      <c r="F115" s="70">
        <v>0</v>
      </c>
      <c r="G115" s="9">
        <f t="shared" si="45"/>
        <v>0</v>
      </c>
      <c r="H115" s="69">
        <v>0</v>
      </c>
      <c r="I115" s="9">
        <f t="shared" si="46"/>
        <v>0</v>
      </c>
      <c r="J115" s="10"/>
      <c r="K115" s="9">
        <f t="shared" si="47"/>
        <v>0</v>
      </c>
      <c r="L115" s="11"/>
      <c r="M115" s="9">
        <f t="shared" si="48"/>
        <v>0</v>
      </c>
      <c r="N115" s="11"/>
      <c r="O115" s="9">
        <f t="shared" si="49"/>
        <v>0</v>
      </c>
      <c r="P115" s="10"/>
      <c r="Q115" s="9">
        <f t="shared" si="51"/>
        <v>0</v>
      </c>
      <c r="R115" s="10"/>
      <c r="S115" s="9">
        <f t="shared" si="52"/>
        <v>0</v>
      </c>
      <c r="T115" s="10"/>
      <c r="U115" s="9">
        <f t="shared" si="53"/>
        <v>0</v>
      </c>
      <c r="V115" s="11"/>
      <c r="W115" s="9">
        <f t="shared" si="54"/>
        <v>0</v>
      </c>
      <c r="X115" s="11"/>
      <c r="Y115" s="9">
        <f t="shared" si="55"/>
        <v>0</v>
      </c>
      <c r="Z115" s="10"/>
      <c r="AA115" s="9">
        <f t="shared" si="56"/>
        <v>0</v>
      </c>
      <c r="AB115" s="11"/>
      <c r="AC115" s="9">
        <f t="shared" si="57"/>
        <v>0</v>
      </c>
      <c r="AD115" s="11"/>
      <c r="AE115" s="9">
        <f t="shared" si="58"/>
        <v>0</v>
      </c>
      <c r="AF115" s="11"/>
      <c r="AG115" s="9">
        <f t="shared" si="59"/>
        <v>0</v>
      </c>
      <c r="AH115" s="11"/>
      <c r="AI115" s="9">
        <f t="shared" si="60"/>
        <v>0</v>
      </c>
      <c r="AJ115" s="11"/>
      <c r="AK115" s="9">
        <f t="shared" si="61"/>
        <v>0</v>
      </c>
      <c r="AL115" s="11"/>
      <c r="AM115" s="9">
        <f t="shared" si="62"/>
        <v>0</v>
      </c>
      <c r="AN115" s="10"/>
      <c r="AO115" s="12">
        <f t="shared" si="63"/>
        <v>0</v>
      </c>
      <c r="AP115" s="13">
        <f t="shared" si="50"/>
        <v>0</v>
      </c>
    </row>
    <row r="116" spans="1:42" x14ac:dyDescent="0.25">
      <c r="A116" s="14" t="s">
        <v>121</v>
      </c>
      <c r="B116" s="14" t="s">
        <v>121</v>
      </c>
      <c r="C116" s="15" t="s">
        <v>125</v>
      </c>
      <c r="D116" s="49" t="s">
        <v>438</v>
      </c>
      <c r="E116" s="57">
        <f>0.28*50</f>
        <v>14.000000000000002</v>
      </c>
      <c r="F116" s="70">
        <v>2</v>
      </c>
      <c r="G116" s="9">
        <f t="shared" si="45"/>
        <v>28.000000000000004</v>
      </c>
      <c r="H116" s="69">
        <v>0</v>
      </c>
      <c r="I116" s="9">
        <f t="shared" si="46"/>
        <v>0</v>
      </c>
      <c r="J116" s="10"/>
      <c r="K116" s="9">
        <f t="shared" si="47"/>
        <v>0</v>
      </c>
      <c r="L116" s="11"/>
      <c r="M116" s="9">
        <f t="shared" si="48"/>
        <v>0</v>
      </c>
      <c r="N116" s="11"/>
      <c r="O116" s="9">
        <f t="shared" si="49"/>
        <v>0</v>
      </c>
      <c r="P116" s="10"/>
      <c r="Q116" s="9">
        <f t="shared" si="51"/>
        <v>0</v>
      </c>
      <c r="R116" s="10"/>
      <c r="S116" s="9">
        <f t="shared" si="52"/>
        <v>0</v>
      </c>
      <c r="T116" s="10"/>
      <c r="U116" s="9">
        <f t="shared" si="53"/>
        <v>0</v>
      </c>
      <c r="V116" s="11"/>
      <c r="W116" s="9">
        <f t="shared" si="54"/>
        <v>0</v>
      </c>
      <c r="X116" s="11"/>
      <c r="Y116" s="9">
        <f t="shared" si="55"/>
        <v>0</v>
      </c>
      <c r="Z116" s="10"/>
      <c r="AA116" s="9">
        <f t="shared" si="56"/>
        <v>0</v>
      </c>
      <c r="AB116" s="11"/>
      <c r="AC116" s="9">
        <f t="shared" si="57"/>
        <v>0</v>
      </c>
      <c r="AD116" s="11"/>
      <c r="AE116" s="9">
        <f t="shared" si="58"/>
        <v>0</v>
      </c>
      <c r="AF116" s="11"/>
      <c r="AG116" s="9">
        <f t="shared" si="59"/>
        <v>0</v>
      </c>
      <c r="AH116" s="11"/>
      <c r="AI116" s="9">
        <f t="shared" si="60"/>
        <v>0</v>
      </c>
      <c r="AJ116" s="11"/>
      <c r="AK116" s="9">
        <f t="shared" si="61"/>
        <v>0</v>
      </c>
      <c r="AL116" s="11"/>
      <c r="AM116" s="9">
        <f t="shared" si="62"/>
        <v>0</v>
      </c>
      <c r="AN116" s="10"/>
      <c r="AO116" s="12">
        <f t="shared" si="63"/>
        <v>0</v>
      </c>
      <c r="AP116" s="13">
        <f t="shared" si="50"/>
        <v>28.000000000000004</v>
      </c>
    </row>
    <row r="117" spans="1:42" x14ac:dyDescent="0.25">
      <c r="A117" s="14" t="s">
        <v>121</v>
      </c>
      <c r="B117" s="14" t="s">
        <v>121</v>
      </c>
      <c r="C117" s="15" t="s">
        <v>127</v>
      </c>
      <c r="D117" s="49" t="s">
        <v>126</v>
      </c>
      <c r="E117" s="57">
        <f>0.28*50</f>
        <v>14.000000000000002</v>
      </c>
      <c r="F117" s="70">
        <v>2</v>
      </c>
      <c r="G117" s="9">
        <f t="shared" si="45"/>
        <v>28.000000000000004</v>
      </c>
      <c r="H117" s="69">
        <v>0</v>
      </c>
      <c r="I117" s="9">
        <f t="shared" si="46"/>
        <v>0</v>
      </c>
      <c r="J117" s="10"/>
      <c r="K117" s="9">
        <f t="shared" si="47"/>
        <v>0</v>
      </c>
      <c r="L117" s="11"/>
      <c r="M117" s="9">
        <f t="shared" si="48"/>
        <v>0</v>
      </c>
      <c r="N117" s="107">
        <v>20</v>
      </c>
      <c r="O117" s="9">
        <f t="shared" si="49"/>
        <v>324.80000000000007</v>
      </c>
      <c r="P117" s="10"/>
      <c r="Q117" s="9">
        <f t="shared" si="51"/>
        <v>0</v>
      </c>
      <c r="R117" s="10"/>
      <c r="S117" s="9">
        <f t="shared" si="52"/>
        <v>0</v>
      </c>
      <c r="T117" s="10"/>
      <c r="U117" s="9">
        <f t="shared" si="53"/>
        <v>0</v>
      </c>
      <c r="V117" s="71">
        <v>2</v>
      </c>
      <c r="W117" s="9">
        <f t="shared" si="54"/>
        <v>32.480000000000004</v>
      </c>
      <c r="X117" s="11"/>
      <c r="Y117" s="9">
        <f t="shared" si="55"/>
        <v>0</v>
      </c>
      <c r="Z117" s="10"/>
      <c r="AA117" s="9">
        <f t="shared" si="56"/>
        <v>0</v>
      </c>
      <c r="AB117" s="11"/>
      <c r="AC117" s="9">
        <f t="shared" si="57"/>
        <v>0</v>
      </c>
      <c r="AD117" s="11"/>
      <c r="AE117" s="9">
        <f t="shared" si="58"/>
        <v>0</v>
      </c>
      <c r="AF117" s="11"/>
      <c r="AG117" s="9">
        <f t="shared" si="59"/>
        <v>0</v>
      </c>
      <c r="AH117" s="11"/>
      <c r="AI117" s="9">
        <f t="shared" si="60"/>
        <v>0</v>
      </c>
      <c r="AJ117" s="11"/>
      <c r="AK117" s="9">
        <f t="shared" si="61"/>
        <v>0</v>
      </c>
      <c r="AL117" s="11"/>
      <c r="AM117" s="9">
        <f t="shared" si="62"/>
        <v>0</v>
      </c>
      <c r="AN117" s="10"/>
      <c r="AO117" s="12">
        <f t="shared" si="63"/>
        <v>0</v>
      </c>
      <c r="AP117" s="13">
        <f t="shared" si="50"/>
        <v>385.28000000000009</v>
      </c>
    </row>
    <row r="118" spans="1:42" x14ac:dyDescent="0.25">
      <c r="A118" s="14" t="s">
        <v>121</v>
      </c>
      <c r="B118" s="14" t="s">
        <v>121</v>
      </c>
      <c r="C118" s="15" t="s">
        <v>128</v>
      </c>
      <c r="D118" s="49" t="s">
        <v>438</v>
      </c>
      <c r="E118" s="57">
        <f>0.28*50</f>
        <v>14.000000000000002</v>
      </c>
      <c r="F118" s="70">
        <v>2</v>
      </c>
      <c r="G118" s="9">
        <f t="shared" si="45"/>
        <v>28.000000000000004</v>
      </c>
      <c r="H118" s="69">
        <v>0</v>
      </c>
      <c r="I118" s="9">
        <f t="shared" si="46"/>
        <v>0</v>
      </c>
      <c r="J118" s="10"/>
      <c r="K118" s="9">
        <f t="shared" si="47"/>
        <v>0</v>
      </c>
      <c r="L118" s="11"/>
      <c r="M118" s="9">
        <f t="shared" si="48"/>
        <v>0</v>
      </c>
      <c r="N118" s="107">
        <v>12</v>
      </c>
      <c r="O118" s="9">
        <f t="shared" si="49"/>
        <v>194.88000000000002</v>
      </c>
      <c r="P118" s="10"/>
      <c r="Q118" s="9">
        <f t="shared" si="51"/>
        <v>0</v>
      </c>
      <c r="R118" s="10"/>
      <c r="S118" s="9">
        <f t="shared" si="52"/>
        <v>0</v>
      </c>
      <c r="T118" s="10"/>
      <c r="U118" s="9">
        <f t="shared" si="53"/>
        <v>0</v>
      </c>
      <c r="V118" s="11"/>
      <c r="W118" s="9">
        <f t="shared" si="54"/>
        <v>0</v>
      </c>
      <c r="X118" s="11"/>
      <c r="Y118" s="9">
        <f t="shared" si="55"/>
        <v>0</v>
      </c>
      <c r="Z118" s="10"/>
      <c r="AA118" s="9">
        <f t="shared" si="56"/>
        <v>0</v>
      </c>
      <c r="AB118" s="11"/>
      <c r="AC118" s="9">
        <f t="shared" si="57"/>
        <v>0</v>
      </c>
      <c r="AD118" s="11"/>
      <c r="AE118" s="9">
        <f t="shared" si="58"/>
        <v>0</v>
      </c>
      <c r="AF118" s="11"/>
      <c r="AG118" s="9">
        <f t="shared" si="59"/>
        <v>0</v>
      </c>
      <c r="AH118" s="11"/>
      <c r="AI118" s="9">
        <f t="shared" si="60"/>
        <v>0</v>
      </c>
      <c r="AJ118" s="11"/>
      <c r="AK118" s="9">
        <f t="shared" si="61"/>
        <v>0</v>
      </c>
      <c r="AL118" s="11"/>
      <c r="AM118" s="9">
        <f t="shared" si="62"/>
        <v>0</v>
      </c>
      <c r="AN118" s="10"/>
      <c r="AO118" s="12">
        <f t="shared" si="63"/>
        <v>0</v>
      </c>
      <c r="AP118" s="13">
        <f t="shared" si="50"/>
        <v>222.88000000000002</v>
      </c>
    </row>
    <row r="119" spans="1:42" x14ac:dyDescent="0.25">
      <c r="A119" s="14" t="s">
        <v>121</v>
      </c>
      <c r="B119" s="14" t="s">
        <v>121</v>
      </c>
      <c r="C119" s="15" t="s">
        <v>129</v>
      </c>
      <c r="D119" s="48" t="s">
        <v>436</v>
      </c>
      <c r="E119" s="56">
        <f>1.2*50</f>
        <v>60</v>
      </c>
      <c r="F119" s="70">
        <v>0</v>
      </c>
      <c r="G119" s="9">
        <f t="shared" si="45"/>
        <v>0</v>
      </c>
      <c r="H119" s="69">
        <v>0</v>
      </c>
      <c r="I119" s="9">
        <f t="shared" si="46"/>
        <v>0</v>
      </c>
      <c r="J119" s="10"/>
      <c r="K119" s="9">
        <f t="shared" si="47"/>
        <v>0</v>
      </c>
      <c r="L119" s="11"/>
      <c r="M119" s="9">
        <f t="shared" si="48"/>
        <v>0</v>
      </c>
      <c r="N119" s="11"/>
      <c r="O119" s="9">
        <f t="shared" si="49"/>
        <v>0</v>
      </c>
      <c r="P119" s="10"/>
      <c r="Q119" s="9">
        <f t="shared" si="51"/>
        <v>0</v>
      </c>
      <c r="R119" s="10"/>
      <c r="S119" s="9">
        <f t="shared" si="52"/>
        <v>0</v>
      </c>
      <c r="T119" s="10"/>
      <c r="U119" s="9">
        <f t="shared" si="53"/>
        <v>0</v>
      </c>
      <c r="V119" s="11"/>
      <c r="W119" s="9">
        <f t="shared" si="54"/>
        <v>0</v>
      </c>
      <c r="X119" s="11"/>
      <c r="Y119" s="9">
        <f t="shared" si="55"/>
        <v>0</v>
      </c>
      <c r="Z119" s="10"/>
      <c r="AA119" s="9">
        <f t="shared" si="56"/>
        <v>0</v>
      </c>
      <c r="AB119" s="11"/>
      <c r="AC119" s="9">
        <f t="shared" si="57"/>
        <v>0</v>
      </c>
      <c r="AD119" s="11"/>
      <c r="AE119" s="9">
        <f t="shared" si="58"/>
        <v>0</v>
      </c>
      <c r="AF119" s="11"/>
      <c r="AG119" s="9">
        <f t="shared" si="59"/>
        <v>0</v>
      </c>
      <c r="AH119" s="11"/>
      <c r="AI119" s="9">
        <f t="shared" si="60"/>
        <v>0</v>
      </c>
      <c r="AJ119" s="11"/>
      <c r="AK119" s="9">
        <f t="shared" si="61"/>
        <v>0</v>
      </c>
      <c r="AL119" s="11"/>
      <c r="AM119" s="9">
        <f t="shared" si="62"/>
        <v>0</v>
      </c>
      <c r="AN119" s="10"/>
      <c r="AO119" s="12">
        <f t="shared" si="63"/>
        <v>0</v>
      </c>
      <c r="AP119" s="13">
        <f t="shared" si="50"/>
        <v>0</v>
      </c>
    </row>
    <row r="120" spans="1:42" x14ac:dyDescent="0.25">
      <c r="A120" s="14" t="s">
        <v>121</v>
      </c>
      <c r="B120" s="14" t="s">
        <v>121</v>
      </c>
      <c r="C120" s="15" t="s">
        <v>130</v>
      </c>
      <c r="D120" s="48" t="s">
        <v>437</v>
      </c>
      <c r="E120" s="56">
        <v>68</v>
      </c>
      <c r="F120" s="70">
        <v>0</v>
      </c>
      <c r="G120" s="9">
        <f t="shared" si="45"/>
        <v>0</v>
      </c>
      <c r="H120" s="69">
        <v>0</v>
      </c>
      <c r="I120" s="9">
        <f t="shared" si="46"/>
        <v>0</v>
      </c>
      <c r="J120" s="10"/>
      <c r="K120" s="9">
        <f t="shared" si="47"/>
        <v>0</v>
      </c>
      <c r="L120" s="11"/>
      <c r="M120" s="9">
        <f t="shared" si="48"/>
        <v>0</v>
      </c>
      <c r="N120" s="107">
        <v>40</v>
      </c>
      <c r="O120" s="9">
        <f t="shared" si="49"/>
        <v>3155.2</v>
      </c>
      <c r="P120" s="10"/>
      <c r="Q120" s="9">
        <f t="shared" si="51"/>
        <v>0</v>
      </c>
      <c r="R120" s="10"/>
      <c r="S120" s="9">
        <f t="shared" si="52"/>
        <v>0</v>
      </c>
      <c r="T120" s="10"/>
      <c r="U120" s="9">
        <f t="shared" si="53"/>
        <v>0</v>
      </c>
      <c r="V120" s="71">
        <v>4</v>
      </c>
      <c r="W120" s="9">
        <f t="shared" si="54"/>
        <v>315.52</v>
      </c>
      <c r="X120" s="11"/>
      <c r="Y120" s="9">
        <f t="shared" si="55"/>
        <v>0</v>
      </c>
      <c r="Z120" s="10"/>
      <c r="AA120" s="9">
        <f t="shared" si="56"/>
        <v>0</v>
      </c>
      <c r="AB120" s="11"/>
      <c r="AC120" s="9">
        <f t="shared" si="57"/>
        <v>0</v>
      </c>
      <c r="AD120" s="92">
        <v>12</v>
      </c>
      <c r="AE120" s="9">
        <f t="shared" si="58"/>
        <v>946.56</v>
      </c>
      <c r="AF120" s="11"/>
      <c r="AG120" s="9">
        <f t="shared" si="59"/>
        <v>0</v>
      </c>
      <c r="AH120" s="11"/>
      <c r="AI120" s="9">
        <f t="shared" si="60"/>
        <v>0</v>
      </c>
      <c r="AJ120" s="71">
        <f>3+3</f>
        <v>6</v>
      </c>
      <c r="AK120" s="9">
        <f t="shared" si="61"/>
        <v>473.28</v>
      </c>
      <c r="AL120" s="11"/>
      <c r="AM120" s="9">
        <f t="shared" si="62"/>
        <v>0</v>
      </c>
      <c r="AN120" s="10"/>
      <c r="AO120" s="12">
        <f t="shared" si="63"/>
        <v>0</v>
      </c>
      <c r="AP120" s="13">
        <f t="shared" si="50"/>
        <v>4890.5599999999995</v>
      </c>
    </row>
    <row r="121" spans="1:42" x14ac:dyDescent="0.25">
      <c r="A121" s="14" t="s">
        <v>121</v>
      </c>
      <c r="B121" s="14" t="s">
        <v>121</v>
      </c>
      <c r="C121" s="15" t="s">
        <v>131</v>
      </c>
      <c r="D121" s="48" t="s">
        <v>437</v>
      </c>
      <c r="E121" s="56">
        <v>17.32</v>
      </c>
      <c r="F121" s="70">
        <v>0</v>
      </c>
      <c r="G121" s="9">
        <f t="shared" si="45"/>
        <v>0</v>
      </c>
      <c r="H121" s="69">
        <v>1</v>
      </c>
      <c r="I121" s="9">
        <f t="shared" si="46"/>
        <v>20.091200000000001</v>
      </c>
      <c r="J121" s="10"/>
      <c r="K121" s="9">
        <f t="shared" si="47"/>
        <v>0</v>
      </c>
      <c r="L121" s="11"/>
      <c r="M121" s="9">
        <f t="shared" si="48"/>
        <v>0</v>
      </c>
      <c r="N121" s="11"/>
      <c r="O121" s="9">
        <f t="shared" si="49"/>
        <v>0</v>
      </c>
      <c r="P121" s="10"/>
      <c r="Q121" s="9">
        <f t="shared" si="51"/>
        <v>0</v>
      </c>
      <c r="R121" s="10"/>
      <c r="S121" s="9">
        <f t="shared" si="52"/>
        <v>0</v>
      </c>
      <c r="T121" s="10"/>
      <c r="U121" s="9">
        <f t="shared" si="53"/>
        <v>0</v>
      </c>
      <c r="V121" s="11"/>
      <c r="W121" s="9">
        <f t="shared" si="54"/>
        <v>0</v>
      </c>
      <c r="X121" s="11">
        <v>1</v>
      </c>
      <c r="Y121" s="9">
        <f t="shared" si="55"/>
        <v>20.091200000000001</v>
      </c>
      <c r="Z121" s="10"/>
      <c r="AA121" s="9">
        <f t="shared" si="56"/>
        <v>0</v>
      </c>
      <c r="AB121" s="11"/>
      <c r="AC121" s="9">
        <f t="shared" si="57"/>
        <v>0</v>
      </c>
      <c r="AD121" s="11"/>
      <c r="AE121" s="9">
        <f t="shared" si="58"/>
        <v>0</v>
      </c>
      <c r="AF121" s="11">
        <v>1</v>
      </c>
      <c r="AG121" s="9">
        <f t="shared" si="59"/>
        <v>20.091200000000001</v>
      </c>
      <c r="AH121" s="11"/>
      <c r="AI121" s="9">
        <f t="shared" si="60"/>
        <v>0</v>
      </c>
      <c r="AJ121" s="11"/>
      <c r="AK121" s="9">
        <f t="shared" si="61"/>
        <v>0</v>
      </c>
      <c r="AL121" s="11"/>
      <c r="AM121" s="9">
        <f t="shared" si="62"/>
        <v>0</v>
      </c>
      <c r="AN121" s="10"/>
      <c r="AO121" s="12">
        <f t="shared" si="63"/>
        <v>0</v>
      </c>
      <c r="AP121" s="13">
        <f t="shared" si="50"/>
        <v>60.273600000000002</v>
      </c>
    </row>
    <row r="122" spans="1:42" x14ac:dyDescent="0.25">
      <c r="A122" s="14" t="s">
        <v>121</v>
      </c>
      <c r="B122" s="14" t="s">
        <v>121</v>
      </c>
      <c r="C122" s="15" t="s">
        <v>548</v>
      </c>
      <c r="D122" s="44" t="s">
        <v>434</v>
      </c>
      <c r="E122" s="58">
        <f>0.34*1250</f>
        <v>425.00000000000006</v>
      </c>
      <c r="F122" s="70">
        <v>0</v>
      </c>
      <c r="G122" s="9">
        <f t="shared" si="45"/>
        <v>0</v>
      </c>
      <c r="H122" s="69">
        <v>0</v>
      </c>
      <c r="I122" s="9">
        <f t="shared" si="46"/>
        <v>0</v>
      </c>
      <c r="J122" s="10"/>
      <c r="K122" s="9">
        <f t="shared" si="47"/>
        <v>0</v>
      </c>
      <c r="L122" s="11"/>
      <c r="M122" s="9">
        <f t="shared" si="48"/>
        <v>0</v>
      </c>
      <c r="N122" s="11"/>
      <c r="O122" s="9">
        <f t="shared" si="49"/>
        <v>0</v>
      </c>
      <c r="P122" s="10"/>
      <c r="Q122" s="9">
        <f t="shared" si="51"/>
        <v>0</v>
      </c>
      <c r="R122" s="10"/>
      <c r="S122" s="9">
        <f t="shared" si="52"/>
        <v>0</v>
      </c>
      <c r="T122" s="10"/>
      <c r="U122" s="9">
        <f t="shared" si="53"/>
        <v>0</v>
      </c>
      <c r="V122" s="11"/>
      <c r="W122" s="9">
        <f t="shared" si="54"/>
        <v>0</v>
      </c>
      <c r="X122" s="11"/>
      <c r="Y122" s="9">
        <f t="shared" si="55"/>
        <v>0</v>
      </c>
      <c r="Z122" s="10"/>
      <c r="AA122" s="9">
        <f t="shared" si="56"/>
        <v>0</v>
      </c>
      <c r="AB122" s="11"/>
      <c r="AC122" s="9">
        <f t="shared" si="57"/>
        <v>0</v>
      </c>
      <c r="AD122" s="11"/>
      <c r="AE122" s="9">
        <f t="shared" si="58"/>
        <v>0</v>
      </c>
      <c r="AF122" s="11"/>
      <c r="AG122" s="9">
        <f t="shared" si="59"/>
        <v>0</v>
      </c>
      <c r="AH122" s="11"/>
      <c r="AI122" s="9">
        <f t="shared" si="60"/>
        <v>0</v>
      </c>
      <c r="AJ122" s="11"/>
      <c r="AK122" s="9">
        <f t="shared" si="61"/>
        <v>0</v>
      </c>
      <c r="AL122" s="11"/>
      <c r="AM122" s="9">
        <f t="shared" si="62"/>
        <v>0</v>
      </c>
      <c r="AN122" s="10"/>
      <c r="AO122" s="12">
        <f t="shared" si="63"/>
        <v>0</v>
      </c>
      <c r="AP122" s="13">
        <f t="shared" si="50"/>
        <v>0</v>
      </c>
    </row>
    <row r="123" spans="1:42" x14ac:dyDescent="0.25">
      <c r="A123" s="14" t="s">
        <v>121</v>
      </c>
      <c r="B123" s="14" t="s">
        <v>121</v>
      </c>
      <c r="C123" s="15" t="s">
        <v>536</v>
      </c>
      <c r="D123" s="44" t="s">
        <v>459</v>
      </c>
      <c r="E123" s="58">
        <f>0.34*1250</f>
        <v>425.00000000000006</v>
      </c>
      <c r="F123" s="70">
        <v>0</v>
      </c>
      <c r="G123" s="9">
        <f t="shared" si="45"/>
        <v>0</v>
      </c>
      <c r="H123" s="69">
        <v>0</v>
      </c>
      <c r="I123" s="9">
        <f t="shared" si="46"/>
        <v>0</v>
      </c>
      <c r="J123" s="10"/>
      <c r="K123" s="9">
        <f t="shared" si="47"/>
        <v>0</v>
      </c>
      <c r="L123" s="11"/>
      <c r="M123" s="9">
        <f t="shared" si="48"/>
        <v>0</v>
      </c>
      <c r="N123" s="11"/>
      <c r="O123" s="9">
        <f t="shared" si="49"/>
        <v>0</v>
      </c>
      <c r="P123" s="10"/>
      <c r="Q123" s="9">
        <f t="shared" si="51"/>
        <v>0</v>
      </c>
      <c r="R123" s="10"/>
      <c r="S123" s="9">
        <f t="shared" si="52"/>
        <v>0</v>
      </c>
      <c r="T123" s="10"/>
      <c r="U123" s="9">
        <f t="shared" si="53"/>
        <v>0</v>
      </c>
      <c r="V123" s="11"/>
      <c r="W123" s="9">
        <f t="shared" si="54"/>
        <v>0</v>
      </c>
      <c r="X123" s="11"/>
      <c r="Y123" s="9">
        <f t="shared" si="55"/>
        <v>0</v>
      </c>
      <c r="Z123" s="10"/>
      <c r="AA123" s="9">
        <f t="shared" si="56"/>
        <v>0</v>
      </c>
      <c r="AB123" s="11"/>
      <c r="AC123" s="9">
        <f t="shared" si="57"/>
        <v>0</v>
      </c>
      <c r="AD123" s="11"/>
      <c r="AE123" s="9">
        <f t="shared" si="58"/>
        <v>0</v>
      </c>
      <c r="AF123" s="11"/>
      <c r="AG123" s="9">
        <f t="shared" si="59"/>
        <v>0</v>
      </c>
      <c r="AH123" s="11"/>
      <c r="AI123" s="9">
        <f t="shared" si="60"/>
        <v>0</v>
      </c>
      <c r="AJ123" s="11"/>
      <c r="AK123" s="9">
        <f t="shared" si="61"/>
        <v>0</v>
      </c>
      <c r="AL123" s="11"/>
      <c r="AM123" s="9">
        <f t="shared" si="62"/>
        <v>0</v>
      </c>
      <c r="AN123" s="10"/>
      <c r="AO123" s="12">
        <f t="shared" si="63"/>
        <v>0</v>
      </c>
      <c r="AP123" s="13">
        <f t="shared" si="50"/>
        <v>0</v>
      </c>
    </row>
    <row r="124" spans="1:42" x14ac:dyDescent="0.25">
      <c r="A124" s="14" t="s">
        <v>121</v>
      </c>
      <c r="B124" s="14" t="s">
        <v>121</v>
      </c>
      <c r="C124" s="15" t="s">
        <v>534</v>
      </c>
      <c r="D124" s="44" t="s">
        <v>435</v>
      </c>
      <c r="E124" s="58">
        <f>0.09*2000</f>
        <v>180</v>
      </c>
      <c r="F124" s="70">
        <v>0</v>
      </c>
      <c r="G124" s="9">
        <f t="shared" si="45"/>
        <v>0</v>
      </c>
      <c r="H124" s="69">
        <v>0</v>
      </c>
      <c r="I124" s="9">
        <f t="shared" si="46"/>
        <v>0</v>
      </c>
      <c r="J124" s="10"/>
      <c r="K124" s="9">
        <f t="shared" si="47"/>
        <v>0</v>
      </c>
      <c r="L124" s="11"/>
      <c r="M124" s="9">
        <f t="shared" si="48"/>
        <v>0</v>
      </c>
      <c r="N124" s="107">
        <v>15</v>
      </c>
      <c r="O124" s="9">
        <f t="shared" si="49"/>
        <v>3132</v>
      </c>
      <c r="P124" s="10"/>
      <c r="Q124" s="9">
        <f t="shared" si="51"/>
        <v>0</v>
      </c>
      <c r="R124" s="10"/>
      <c r="S124" s="9">
        <f t="shared" si="52"/>
        <v>0</v>
      </c>
      <c r="T124" s="10"/>
      <c r="U124" s="9">
        <f t="shared" si="53"/>
        <v>0</v>
      </c>
      <c r="V124" s="71">
        <v>5</v>
      </c>
      <c r="W124" s="9">
        <f t="shared" si="54"/>
        <v>1044</v>
      </c>
      <c r="X124" s="11"/>
      <c r="Y124" s="9">
        <f t="shared" si="55"/>
        <v>0</v>
      </c>
      <c r="Z124" s="10"/>
      <c r="AA124" s="9">
        <f t="shared" si="56"/>
        <v>0</v>
      </c>
      <c r="AB124" s="11"/>
      <c r="AC124" s="9">
        <f t="shared" si="57"/>
        <v>0</v>
      </c>
      <c r="AD124" s="11"/>
      <c r="AE124" s="9">
        <f t="shared" si="58"/>
        <v>0</v>
      </c>
      <c r="AF124" s="11"/>
      <c r="AG124" s="9">
        <f t="shared" si="59"/>
        <v>0</v>
      </c>
      <c r="AH124" s="11"/>
      <c r="AI124" s="9">
        <f t="shared" si="60"/>
        <v>0</v>
      </c>
      <c r="AJ124" s="11"/>
      <c r="AK124" s="9">
        <f t="shared" si="61"/>
        <v>0</v>
      </c>
      <c r="AL124" s="11"/>
      <c r="AM124" s="9">
        <f t="shared" si="62"/>
        <v>0</v>
      </c>
      <c r="AN124" s="10"/>
      <c r="AO124" s="12">
        <f t="shared" si="63"/>
        <v>0</v>
      </c>
      <c r="AP124" s="13">
        <f t="shared" si="50"/>
        <v>4176</v>
      </c>
    </row>
    <row r="125" spans="1:42" x14ac:dyDescent="0.25">
      <c r="A125" s="14" t="s">
        <v>121</v>
      </c>
      <c r="B125" s="14" t="s">
        <v>121</v>
      </c>
      <c r="C125" s="15" t="s">
        <v>535</v>
      </c>
      <c r="D125" s="44" t="s">
        <v>434</v>
      </c>
      <c r="E125" s="58">
        <f>0.49*1250</f>
        <v>612.5</v>
      </c>
      <c r="F125" s="70">
        <v>0</v>
      </c>
      <c r="G125" s="9">
        <f t="shared" si="45"/>
        <v>0</v>
      </c>
      <c r="H125" s="69">
        <v>0</v>
      </c>
      <c r="I125" s="9">
        <f t="shared" si="46"/>
        <v>0</v>
      </c>
      <c r="J125" s="10"/>
      <c r="K125" s="9">
        <f t="shared" si="47"/>
        <v>0</v>
      </c>
      <c r="L125" s="11"/>
      <c r="M125" s="9">
        <f t="shared" si="48"/>
        <v>0</v>
      </c>
      <c r="N125" s="107">
        <v>4</v>
      </c>
      <c r="O125" s="9">
        <f t="shared" si="49"/>
        <v>2842</v>
      </c>
      <c r="P125" s="10"/>
      <c r="Q125" s="9">
        <f t="shared" si="51"/>
        <v>0</v>
      </c>
      <c r="R125" s="10"/>
      <c r="S125" s="9">
        <f t="shared" si="52"/>
        <v>0</v>
      </c>
      <c r="T125" s="10"/>
      <c r="U125" s="9">
        <f t="shared" si="53"/>
        <v>0</v>
      </c>
      <c r="V125" s="11"/>
      <c r="W125" s="9">
        <f t="shared" si="54"/>
        <v>0</v>
      </c>
      <c r="X125" s="11"/>
      <c r="Y125" s="9">
        <f t="shared" si="55"/>
        <v>0</v>
      </c>
      <c r="Z125" s="10"/>
      <c r="AA125" s="9">
        <f t="shared" si="56"/>
        <v>0</v>
      </c>
      <c r="AB125" s="11"/>
      <c r="AC125" s="9">
        <f t="shared" si="57"/>
        <v>0</v>
      </c>
      <c r="AD125" s="11"/>
      <c r="AE125" s="9">
        <f t="shared" si="58"/>
        <v>0</v>
      </c>
      <c r="AF125" s="11"/>
      <c r="AG125" s="9">
        <f t="shared" si="59"/>
        <v>0</v>
      </c>
      <c r="AH125" s="11"/>
      <c r="AI125" s="9">
        <f t="shared" si="60"/>
        <v>0</v>
      </c>
      <c r="AJ125" s="11"/>
      <c r="AK125" s="9">
        <f t="shared" si="61"/>
        <v>0</v>
      </c>
      <c r="AL125" s="11"/>
      <c r="AM125" s="9">
        <f t="shared" si="62"/>
        <v>0</v>
      </c>
      <c r="AN125" s="10">
        <v>1</v>
      </c>
      <c r="AO125" s="12">
        <f t="shared" si="63"/>
        <v>710.5</v>
      </c>
      <c r="AP125" s="13">
        <f t="shared" si="50"/>
        <v>3552.5</v>
      </c>
    </row>
    <row r="126" spans="1:42" x14ac:dyDescent="0.25">
      <c r="A126" s="14" t="s">
        <v>136</v>
      </c>
      <c r="B126" s="14" t="s">
        <v>136</v>
      </c>
      <c r="C126" s="15" t="s">
        <v>137</v>
      </c>
      <c r="D126" s="48" t="s">
        <v>15</v>
      </c>
      <c r="E126" s="56">
        <v>5.5</v>
      </c>
      <c r="F126" s="70">
        <v>0</v>
      </c>
      <c r="G126" s="9">
        <f t="shared" si="45"/>
        <v>0</v>
      </c>
      <c r="H126" s="69">
        <v>0</v>
      </c>
      <c r="I126" s="9">
        <f t="shared" si="46"/>
        <v>0</v>
      </c>
      <c r="J126" s="10"/>
      <c r="K126" s="9">
        <f t="shared" si="47"/>
        <v>0</v>
      </c>
      <c r="L126" s="11"/>
      <c r="M126" s="9">
        <f t="shared" si="48"/>
        <v>0</v>
      </c>
      <c r="N126" s="11"/>
      <c r="O126" s="9">
        <f t="shared" si="49"/>
        <v>0</v>
      </c>
      <c r="P126" s="10"/>
      <c r="Q126" s="9">
        <f t="shared" si="51"/>
        <v>0</v>
      </c>
      <c r="R126" s="10"/>
      <c r="S126" s="9">
        <f t="shared" si="52"/>
        <v>0</v>
      </c>
      <c r="T126" s="10"/>
      <c r="U126" s="9">
        <f t="shared" si="53"/>
        <v>0</v>
      </c>
      <c r="V126" s="11"/>
      <c r="W126" s="9">
        <f t="shared" si="54"/>
        <v>0</v>
      </c>
      <c r="X126" s="11"/>
      <c r="Y126" s="9">
        <f t="shared" si="55"/>
        <v>0</v>
      </c>
      <c r="Z126" s="10"/>
      <c r="AA126" s="9">
        <f t="shared" si="56"/>
        <v>0</v>
      </c>
      <c r="AB126" s="11"/>
      <c r="AC126" s="9">
        <f t="shared" si="57"/>
        <v>0</v>
      </c>
      <c r="AD126" s="11"/>
      <c r="AE126" s="9">
        <f t="shared" si="58"/>
        <v>0</v>
      </c>
      <c r="AF126" s="11"/>
      <c r="AG126" s="9">
        <f t="shared" si="59"/>
        <v>0</v>
      </c>
      <c r="AH126" s="11"/>
      <c r="AI126" s="9">
        <f t="shared" si="60"/>
        <v>0</v>
      </c>
      <c r="AJ126" s="11"/>
      <c r="AK126" s="9">
        <f t="shared" si="61"/>
        <v>0</v>
      </c>
      <c r="AL126" s="11"/>
      <c r="AM126" s="9">
        <f t="shared" si="62"/>
        <v>0</v>
      </c>
      <c r="AN126" s="10"/>
      <c r="AO126" s="12">
        <f t="shared" si="63"/>
        <v>0</v>
      </c>
      <c r="AP126" s="13">
        <f t="shared" si="50"/>
        <v>0</v>
      </c>
    </row>
    <row r="127" spans="1:42" x14ac:dyDescent="0.25">
      <c r="A127" s="14" t="s">
        <v>136</v>
      </c>
      <c r="B127" s="14" t="s">
        <v>136</v>
      </c>
      <c r="C127" s="15" t="s">
        <v>138</v>
      </c>
      <c r="D127" s="48" t="s">
        <v>15</v>
      </c>
      <c r="E127" s="56">
        <v>7.54</v>
      </c>
      <c r="F127" s="70">
        <v>0</v>
      </c>
      <c r="G127" s="9">
        <f t="shared" si="45"/>
        <v>0</v>
      </c>
      <c r="H127" s="69">
        <v>0</v>
      </c>
      <c r="I127" s="9">
        <f t="shared" si="46"/>
        <v>0</v>
      </c>
      <c r="J127" s="10"/>
      <c r="K127" s="9">
        <f t="shared" si="47"/>
        <v>0</v>
      </c>
      <c r="L127" s="11"/>
      <c r="M127" s="9">
        <f t="shared" si="48"/>
        <v>0</v>
      </c>
      <c r="N127" s="11"/>
      <c r="O127" s="9">
        <f t="shared" si="49"/>
        <v>0</v>
      </c>
      <c r="P127" s="10"/>
      <c r="Q127" s="9">
        <f t="shared" si="51"/>
        <v>0</v>
      </c>
      <c r="R127" s="10"/>
      <c r="S127" s="9">
        <f t="shared" si="52"/>
        <v>0</v>
      </c>
      <c r="T127" s="10"/>
      <c r="U127" s="9">
        <f t="shared" si="53"/>
        <v>0</v>
      </c>
      <c r="V127" s="11"/>
      <c r="W127" s="9">
        <f t="shared" si="54"/>
        <v>0</v>
      </c>
      <c r="X127" s="11"/>
      <c r="Y127" s="9">
        <f t="shared" si="55"/>
        <v>0</v>
      </c>
      <c r="Z127" s="10"/>
      <c r="AA127" s="9">
        <f t="shared" si="56"/>
        <v>0</v>
      </c>
      <c r="AB127" s="11"/>
      <c r="AC127" s="9">
        <f t="shared" si="57"/>
        <v>0</v>
      </c>
      <c r="AD127" s="11"/>
      <c r="AE127" s="9">
        <f t="shared" si="58"/>
        <v>0</v>
      </c>
      <c r="AF127" s="11"/>
      <c r="AG127" s="9">
        <f t="shared" si="59"/>
        <v>0</v>
      </c>
      <c r="AH127" s="11"/>
      <c r="AI127" s="9">
        <f t="shared" si="60"/>
        <v>0</v>
      </c>
      <c r="AJ127" s="11"/>
      <c r="AK127" s="9">
        <f t="shared" si="61"/>
        <v>0</v>
      </c>
      <c r="AL127" s="11"/>
      <c r="AM127" s="9">
        <f t="shared" si="62"/>
        <v>0</v>
      </c>
      <c r="AN127" s="10"/>
      <c r="AO127" s="12">
        <f t="shared" si="63"/>
        <v>0</v>
      </c>
      <c r="AP127" s="13">
        <f t="shared" si="50"/>
        <v>0</v>
      </c>
    </row>
    <row r="128" spans="1:42" x14ac:dyDescent="0.25">
      <c r="A128" s="14" t="s">
        <v>136</v>
      </c>
      <c r="B128" s="14" t="s">
        <v>136</v>
      </c>
      <c r="C128" s="15" t="s">
        <v>139</v>
      </c>
      <c r="D128" s="48" t="s">
        <v>15</v>
      </c>
      <c r="E128" s="56">
        <v>34</v>
      </c>
      <c r="F128" s="70">
        <v>0</v>
      </c>
      <c r="G128" s="9">
        <f t="shared" si="45"/>
        <v>0</v>
      </c>
      <c r="H128" s="69">
        <v>0</v>
      </c>
      <c r="I128" s="9">
        <f t="shared" si="46"/>
        <v>0</v>
      </c>
      <c r="J128" s="10"/>
      <c r="K128" s="9">
        <f t="shared" si="47"/>
        <v>0</v>
      </c>
      <c r="L128" s="11"/>
      <c r="M128" s="9">
        <f t="shared" si="48"/>
        <v>0</v>
      </c>
      <c r="N128" s="11"/>
      <c r="O128" s="9">
        <f t="shared" si="49"/>
        <v>0</v>
      </c>
      <c r="P128" s="10"/>
      <c r="Q128" s="9">
        <f t="shared" si="51"/>
        <v>0</v>
      </c>
      <c r="R128" s="10"/>
      <c r="S128" s="9">
        <f t="shared" si="52"/>
        <v>0</v>
      </c>
      <c r="T128" s="10"/>
      <c r="U128" s="9">
        <f t="shared" si="53"/>
        <v>0</v>
      </c>
      <c r="V128" s="11"/>
      <c r="W128" s="9">
        <f t="shared" si="54"/>
        <v>0</v>
      </c>
      <c r="X128" s="11"/>
      <c r="Y128" s="9">
        <f t="shared" si="55"/>
        <v>0</v>
      </c>
      <c r="Z128" s="10"/>
      <c r="AA128" s="9">
        <f t="shared" si="56"/>
        <v>0</v>
      </c>
      <c r="AB128" s="11"/>
      <c r="AC128" s="9">
        <f t="shared" si="57"/>
        <v>0</v>
      </c>
      <c r="AD128" s="11"/>
      <c r="AE128" s="9">
        <f t="shared" si="58"/>
        <v>0</v>
      </c>
      <c r="AF128" s="11"/>
      <c r="AG128" s="9">
        <f t="shared" si="59"/>
        <v>0</v>
      </c>
      <c r="AH128" s="11"/>
      <c r="AI128" s="9">
        <f t="shared" si="60"/>
        <v>0</v>
      </c>
      <c r="AJ128" s="11"/>
      <c r="AK128" s="9">
        <f t="shared" si="61"/>
        <v>0</v>
      </c>
      <c r="AL128" s="11"/>
      <c r="AM128" s="9">
        <f t="shared" si="62"/>
        <v>0</v>
      </c>
      <c r="AN128" s="10"/>
      <c r="AO128" s="12">
        <f t="shared" si="63"/>
        <v>0</v>
      </c>
      <c r="AP128" s="13">
        <f t="shared" si="50"/>
        <v>0</v>
      </c>
    </row>
    <row r="129" spans="1:42" x14ac:dyDescent="0.25">
      <c r="A129" s="14" t="s">
        <v>136</v>
      </c>
      <c r="B129" s="14" t="s">
        <v>136</v>
      </c>
      <c r="C129" s="15" t="s">
        <v>140</v>
      </c>
      <c r="D129" s="44" t="s">
        <v>141</v>
      </c>
      <c r="E129" s="56">
        <v>70</v>
      </c>
      <c r="F129" s="70">
        <v>0</v>
      </c>
      <c r="G129" s="9">
        <f t="shared" si="45"/>
        <v>0</v>
      </c>
      <c r="H129" s="69">
        <v>0</v>
      </c>
      <c r="I129" s="9">
        <f t="shared" si="46"/>
        <v>0</v>
      </c>
      <c r="J129" s="10"/>
      <c r="K129" s="9">
        <f t="shared" si="47"/>
        <v>0</v>
      </c>
      <c r="L129" s="11"/>
      <c r="M129" s="9">
        <f t="shared" si="48"/>
        <v>0</v>
      </c>
      <c r="N129" s="11"/>
      <c r="O129" s="9">
        <f t="shared" si="49"/>
        <v>0</v>
      </c>
      <c r="P129" s="10"/>
      <c r="Q129" s="9">
        <f t="shared" si="51"/>
        <v>0</v>
      </c>
      <c r="R129" s="10"/>
      <c r="S129" s="9">
        <f t="shared" si="52"/>
        <v>0</v>
      </c>
      <c r="T129" s="10"/>
      <c r="U129" s="9">
        <f t="shared" si="53"/>
        <v>0</v>
      </c>
      <c r="V129" s="11"/>
      <c r="W129" s="9">
        <f t="shared" si="54"/>
        <v>0</v>
      </c>
      <c r="X129" s="11"/>
      <c r="Y129" s="9">
        <f t="shared" si="55"/>
        <v>0</v>
      </c>
      <c r="Z129" s="10"/>
      <c r="AA129" s="9">
        <f t="shared" si="56"/>
        <v>0</v>
      </c>
      <c r="AB129" s="11"/>
      <c r="AC129" s="9">
        <f t="shared" si="57"/>
        <v>0</v>
      </c>
      <c r="AD129" s="11"/>
      <c r="AE129" s="9">
        <f t="shared" si="58"/>
        <v>0</v>
      </c>
      <c r="AF129" s="11"/>
      <c r="AG129" s="9">
        <f t="shared" si="59"/>
        <v>0</v>
      </c>
      <c r="AH129" s="11"/>
      <c r="AI129" s="9">
        <f t="shared" si="60"/>
        <v>0</v>
      </c>
      <c r="AJ129" s="11"/>
      <c r="AK129" s="9">
        <f t="shared" si="61"/>
        <v>0</v>
      </c>
      <c r="AL129" s="11"/>
      <c r="AM129" s="9">
        <f t="shared" si="62"/>
        <v>0</v>
      </c>
      <c r="AN129" s="10"/>
      <c r="AO129" s="12">
        <f t="shared" si="63"/>
        <v>0</v>
      </c>
      <c r="AP129" s="13">
        <f t="shared" si="50"/>
        <v>0</v>
      </c>
    </row>
    <row r="130" spans="1:42" x14ac:dyDescent="0.25">
      <c r="A130" s="14" t="s">
        <v>136</v>
      </c>
      <c r="B130" s="14" t="s">
        <v>136</v>
      </c>
      <c r="C130" s="15" t="s">
        <v>430</v>
      </c>
      <c r="D130" s="44" t="s">
        <v>15</v>
      </c>
      <c r="E130" s="56">
        <v>0</v>
      </c>
      <c r="F130" s="70">
        <v>0</v>
      </c>
      <c r="G130" s="9">
        <f t="shared" si="45"/>
        <v>0</v>
      </c>
      <c r="H130" s="69">
        <v>0</v>
      </c>
      <c r="I130" s="9">
        <f t="shared" si="46"/>
        <v>0</v>
      </c>
      <c r="J130" s="10"/>
      <c r="K130" s="9">
        <f t="shared" si="47"/>
        <v>0</v>
      </c>
      <c r="L130" s="11"/>
      <c r="M130" s="9">
        <f t="shared" si="48"/>
        <v>0</v>
      </c>
      <c r="N130" s="11"/>
      <c r="O130" s="9">
        <f t="shared" si="49"/>
        <v>0</v>
      </c>
      <c r="P130" s="10"/>
      <c r="Q130" s="9">
        <f t="shared" si="51"/>
        <v>0</v>
      </c>
      <c r="R130" s="10"/>
      <c r="S130" s="9">
        <f t="shared" si="52"/>
        <v>0</v>
      </c>
      <c r="T130" s="10"/>
      <c r="U130" s="9">
        <f t="shared" si="53"/>
        <v>0</v>
      </c>
      <c r="V130" s="11"/>
      <c r="W130" s="9">
        <f t="shared" si="54"/>
        <v>0</v>
      </c>
      <c r="X130" s="11"/>
      <c r="Y130" s="9">
        <f t="shared" si="55"/>
        <v>0</v>
      </c>
      <c r="Z130" s="10"/>
      <c r="AA130" s="9">
        <f t="shared" si="56"/>
        <v>0</v>
      </c>
      <c r="AB130" s="11"/>
      <c r="AC130" s="9">
        <f t="shared" si="57"/>
        <v>0</v>
      </c>
      <c r="AD130" s="11"/>
      <c r="AE130" s="9">
        <f t="shared" si="58"/>
        <v>0</v>
      </c>
      <c r="AF130" s="11"/>
      <c r="AG130" s="9">
        <f t="shared" si="59"/>
        <v>0</v>
      </c>
      <c r="AH130" s="11"/>
      <c r="AI130" s="9">
        <f t="shared" si="60"/>
        <v>0</v>
      </c>
      <c r="AJ130" s="11"/>
      <c r="AK130" s="9">
        <f t="shared" si="61"/>
        <v>0</v>
      </c>
      <c r="AL130" s="11"/>
      <c r="AM130" s="9">
        <f t="shared" si="62"/>
        <v>0</v>
      </c>
      <c r="AN130" s="10"/>
      <c r="AO130" s="12">
        <f t="shared" si="63"/>
        <v>0</v>
      </c>
      <c r="AP130" s="13">
        <f t="shared" si="50"/>
        <v>0</v>
      </c>
    </row>
    <row r="131" spans="1:42" x14ac:dyDescent="0.25">
      <c r="A131" s="14" t="s">
        <v>136</v>
      </c>
      <c r="B131" s="14" t="s">
        <v>136</v>
      </c>
      <c r="C131" s="15" t="s">
        <v>142</v>
      </c>
      <c r="D131" s="48" t="s">
        <v>15</v>
      </c>
      <c r="E131" s="56">
        <f>214.68/6</f>
        <v>35.78</v>
      </c>
      <c r="F131" s="70">
        <v>0</v>
      </c>
      <c r="G131" s="9">
        <f t="shared" si="45"/>
        <v>0</v>
      </c>
      <c r="H131" s="69">
        <v>0</v>
      </c>
      <c r="I131" s="9">
        <f t="shared" si="46"/>
        <v>0</v>
      </c>
      <c r="J131" s="10"/>
      <c r="K131" s="9">
        <f t="shared" si="47"/>
        <v>0</v>
      </c>
      <c r="L131" s="11"/>
      <c r="M131" s="9">
        <f t="shared" si="48"/>
        <v>0</v>
      </c>
      <c r="N131" s="107">
        <f>12*6</f>
        <v>72</v>
      </c>
      <c r="O131" s="9">
        <f t="shared" si="49"/>
        <v>2988.3455999999996</v>
      </c>
      <c r="P131" s="10"/>
      <c r="Q131" s="9">
        <f t="shared" si="51"/>
        <v>0</v>
      </c>
      <c r="R131" s="10"/>
      <c r="S131" s="9">
        <f t="shared" si="52"/>
        <v>0</v>
      </c>
      <c r="T131" s="10"/>
      <c r="U131" s="9">
        <f t="shared" si="53"/>
        <v>0</v>
      </c>
      <c r="V131" s="11"/>
      <c r="W131" s="9">
        <f t="shared" si="54"/>
        <v>0</v>
      </c>
      <c r="X131" s="11"/>
      <c r="Y131" s="9">
        <f t="shared" si="55"/>
        <v>0</v>
      </c>
      <c r="Z131" s="10"/>
      <c r="AA131" s="9">
        <f t="shared" si="56"/>
        <v>0</v>
      </c>
      <c r="AB131" s="11"/>
      <c r="AC131" s="9">
        <f t="shared" si="57"/>
        <v>0</v>
      </c>
      <c r="AD131" s="92">
        <f>2*6</f>
        <v>12</v>
      </c>
      <c r="AE131" s="9">
        <f t="shared" si="58"/>
        <v>498.05759999999998</v>
      </c>
      <c r="AF131" s="11"/>
      <c r="AG131" s="9">
        <f t="shared" si="59"/>
        <v>0</v>
      </c>
      <c r="AH131" s="11"/>
      <c r="AI131" s="9">
        <f t="shared" si="60"/>
        <v>0</v>
      </c>
      <c r="AJ131" s="71">
        <v>6</v>
      </c>
      <c r="AK131" s="9">
        <f t="shared" si="61"/>
        <v>249.02879999999999</v>
      </c>
      <c r="AL131" s="11"/>
      <c r="AM131" s="9">
        <f t="shared" si="62"/>
        <v>0</v>
      </c>
      <c r="AN131" s="10"/>
      <c r="AO131" s="12">
        <f t="shared" si="63"/>
        <v>0</v>
      </c>
      <c r="AP131" s="13">
        <f t="shared" si="50"/>
        <v>3735.4319999999998</v>
      </c>
    </row>
    <row r="132" spans="1:42" x14ac:dyDescent="0.25">
      <c r="A132" s="14" t="s">
        <v>136</v>
      </c>
      <c r="B132" s="14" t="s">
        <v>136</v>
      </c>
      <c r="C132" s="15" t="s">
        <v>143</v>
      </c>
      <c r="D132" s="48" t="s">
        <v>15</v>
      </c>
      <c r="E132" s="56">
        <v>14.56</v>
      </c>
      <c r="F132" s="70">
        <v>0</v>
      </c>
      <c r="G132" s="9">
        <f t="shared" si="45"/>
        <v>0</v>
      </c>
      <c r="H132" s="69">
        <v>0</v>
      </c>
      <c r="I132" s="9">
        <f t="shared" si="46"/>
        <v>0</v>
      </c>
      <c r="J132" s="10"/>
      <c r="K132" s="9">
        <f t="shared" si="47"/>
        <v>0</v>
      </c>
      <c r="L132" s="11"/>
      <c r="M132" s="9">
        <f t="shared" si="48"/>
        <v>0</v>
      </c>
      <c r="N132" s="11"/>
      <c r="O132" s="9">
        <f t="shared" si="49"/>
        <v>0</v>
      </c>
      <c r="P132" s="10"/>
      <c r="Q132" s="9">
        <f t="shared" si="51"/>
        <v>0</v>
      </c>
      <c r="R132" s="10"/>
      <c r="S132" s="9">
        <f t="shared" si="52"/>
        <v>0</v>
      </c>
      <c r="T132" s="10"/>
      <c r="U132" s="9">
        <f t="shared" si="53"/>
        <v>0</v>
      </c>
      <c r="V132" s="11"/>
      <c r="W132" s="9">
        <f t="shared" si="54"/>
        <v>0</v>
      </c>
      <c r="X132" s="11"/>
      <c r="Y132" s="9">
        <f t="shared" si="55"/>
        <v>0</v>
      </c>
      <c r="Z132" s="10"/>
      <c r="AA132" s="9">
        <f t="shared" si="56"/>
        <v>0</v>
      </c>
      <c r="AB132" s="11"/>
      <c r="AC132" s="9">
        <f t="shared" si="57"/>
        <v>0</v>
      </c>
      <c r="AD132" s="11"/>
      <c r="AE132" s="9">
        <f t="shared" si="58"/>
        <v>0</v>
      </c>
      <c r="AF132" s="11"/>
      <c r="AG132" s="9">
        <f t="shared" si="59"/>
        <v>0</v>
      </c>
      <c r="AH132" s="11"/>
      <c r="AI132" s="9">
        <f t="shared" si="60"/>
        <v>0</v>
      </c>
      <c r="AJ132" s="11"/>
      <c r="AK132" s="9">
        <f t="shared" si="61"/>
        <v>0</v>
      </c>
      <c r="AL132" s="11"/>
      <c r="AM132" s="9">
        <f t="shared" si="62"/>
        <v>0</v>
      </c>
      <c r="AN132" s="10"/>
      <c r="AO132" s="12">
        <f t="shared" si="63"/>
        <v>0</v>
      </c>
      <c r="AP132" s="13">
        <f t="shared" si="50"/>
        <v>0</v>
      </c>
    </row>
    <row r="133" spans="1:42" x14ac:dyDescent="0.25">
      <c r="A133" s="14" t="s">
        <v>136</v>
      </c>
      <c r="B133" s="14" t="s">
        <v>136</v>
      </c>
      <c r="C133" s="15" t="s">
        <v>144</v>
      </c>
      <c r="D133" s="48" t="s">
        <v>15</v>
      </c>
      <c r="E133" s="56">
        <v>14.56</v>
      </c>
      <c r="F133" s="70">
        <v>0</v>
      </c>
      <c r="G133" s="9">
        <f t="shared" ref="G133:G196" si="65">E133*F133</f>
        <v>0</v>
      </c>
      <c r="H133" s="69">
        <v>0</v>
      </c>
      <c r="I133" s="9">
        <f t="shared" ref="I133:I196" si="66">(H133*E133)*1.16</f>
        <v>0</v>
      </c>
      <c r="J133" s="10"/>
      <c r="K133" s="9">
        <f t="shared" ref="K133:K196" si="67">(J133*E133)*1.16</f>
        <v>0</v>
      </c>
      <c r="L133" s="11"/>
      <c r="M133" s="9">
        <f t="shared" ref="M133:M196" si="68">(L133*E133)*1.16</f>
        <v>0</v>
      </c>
      <c r="N133" s="11"/>
      <c r="O133" s="9">
        <f t="shared" ref="O133:O196" si="69">(N133*E133)*1.16</f>
        <v>0</v>
      </c>
      <c r="P133" s="10"/>
      <c r="Q133" s="9">
        <f t="shared" si="51"/>
        <v>0</v>
      </c>
      <c r="R133" s="10"/>
      <c r="S133" s="9">
        <f t="shared" si="52"/>
        <v>0</v>
      </c>
      <c r="T133" s="10"/>
      <c r="U133" s="9">
        <f t="shared" si="53"/>
        <v>0</v>
      </c>
      <c r="V133" s="11"/>
      <c r="W133" s="9">
        <f t="shared" si="54"/>
        <v>0</v>
      </c>
      <c r="X133" s="11"/>
      <c r="Y133" s="9">
        <f t="shared" si="55"/>
        <v>0</v>
      </c>
      <c r="Z133" s="10"/>
      <c r="AA133" s="9">
        <f t="shared" si="56"/>
        <v>0</v>
      </c>
      <c r="AB133" s="11"/>
      <c r="AC133" s="9">
        <f t="shared" si="57"/>
        <v>0</v>
      </c>
      <c r="AD133" s="11"/>
      <c r="AE133" s="9">
        <f t="shared" si="58"/>
        <v>0</v>
      </c>
      <c r="AF133" s="11"/>
      <c r="AG133" s="9">
        <f t="shared" si="59"/>
        <v>0</v>
      </c>
      <c r="AH133" s="11"/>
      <c r="AI133" s="9">
        <f t="shared" si="60"/>
        <v>0</v>
      </c>
      <c r="AJ133" s="11"/>
      <c r="AK133" s="9">
        <f t="shared" si="61"/>
        <v>0</v>
      </c>
      <c r="AL133" s="11"/>
      <c r="AM133" s="9">
        <f t="shared" si="62"/>
        <v>0</v>
      </c>
      <c r="AN133" s="10"/>
      <c r="AO133" s="12">
        <f t="shared" si="63"/>
        <v>0</v>
      </c>
      <c r="AP133" s="13">
        <f t="shared" si="50"/>
        <v>0</v>
      </c>
    </row>
    <row r="134" spans="1:42" x14ac:dyDescent="0.25">
      <c r="A134" s="14" t="s">
        <v>136</v>
      </c>
      <c r="B134" s="14" t="s">
        <v>136</v>
      </c>
      <c r="C134" s="15" t="s">
        <v>145</v>
      </c>
      <c r="D134" s="48" t="s">
        <v>15</v>
      </c>
      <c r="E134" s="56">
        <v>14.56</v>
      </c>
      <c r="F134" s="70">
        <v>0</v>
      </c>
      <c r="G134" s="9">
        <f t="shared" si="65"/>
        <v>0</v>
      </c>
      <c r="H134" s="69">
        <v>0</v>
      </c>
      <c r="I134" s="9">
        <f t="shared" si="66"/>
        <v>0</v>
      </c>
      <c r="J134" s="10"/>
      <c r="K134" s="9">
        <f t="shared" si="67"/>
        <v>0</v>
      </c>
      <c r="L134" s="11"/>
      <c r="M134" s="9">
        <f t="shared" si="68"/>
        <v>0</v>
      </c>
      <c r="N134" s="11"/>
      <c r="O134" s="9">
        <f t="shared" si="69"/>
        <v>0</v>
      </c>
      <c r="P134" s="10"/>
      <c r="Q134" s="9">
        <f t="shared" si="51"/>
        <v>0</v>
      </c>
      <c r="R134" s="10"/>
      <c r="S134" s="9">
        <f t="shared" si="52"/>
        <v>0</v>
      </c>
      <c r="T134" s="10"/>
      <c r="U134" s="9">
        <f t="shared" si="53"/>
        <v>0</v>
      </c>
      <c r="V134" s="11"/>
      <c r="W134" s="9">
        <f t="shared" si="54"/>
        <v>0</v>
      </c>
      <c r="X134" s="11"/>
      <c r="Y134" s="9">
        <f t="shared" si="55"/>
        <v>0</v>
      </c>
      <c r="Z134" s="10"/>
      <c r="AA134" s="9">
        <f t="shared" si="56"/>
        <v>0</v>
      </c>
      <c r="AB134" s="11"/>
      <c r="AC134" s="9">
        <f t="shared" si="57"/>
        <v>0</v>
      </c>
      <c r="AD134" s="11"/>
      <c r="AE134" s="9">
        <f t="shared" si="58"/>
        <v>0</v>
      </c>
      <c r="AF134" s="11"/>
      <c r="AG134" s="9">
        <f t="shared" si="59"/>
        <v>0</v>
      </c>
      <c r="AH134" s="11"/>
      <c r="AI134" s="9">
        <f t="shared" si="60"/>
        <v>0</v>
      </c>
      <c r="AJ134" s="11"/>
      <c r="AK134" s="9">
        <f t="shared" si="61"/>
        <v>0</v>
      </c>
      <c r="AL134" s="11"/>
      <c r="AM134" s="9">
        <f t="shared" si="62"/>
        <v>0</v>
      </c>
      <c r="AN134" s="10"/>
      <c r="AO134" s="12">
        <f t="shared" si="63"/>
        <v>0</v>
      </c>
      <c r="AP134" s="13">
        <f t="shared" si="50"/>
        <v>0</v>
      </c>
    </row>
    <row r="135" spans="1:42" x14ac:dyDescent="0.25">
      <c r="A135" s="14" t="s">
        <v>136</v>
      </c>
      <c r="B135" s="14" t="s">
        <v>136</v>
      </c>
      <c r="C135" s="15" t="s">
        <v>146</v>
      </c>
      <c r="D135" s="48" t="s">
        <v>15</v>
      </c>
      <c r="E135" s="56">
        <v>14.56</v>
      </c>
      <c r="F135" s="70">
        <v>0</v>
      </c>
      <c r="G135" s="9">
        <f t="shared" si="65"/>
        <v>0</v>
      </c>
      <c r="H135" s="69">
        <v>0</v>
      </c>
      <c r="I135" s="9">
        <f t="shared" si="66"/>
        <v>0</v>
      </c>
      <c r="J135" s="10"/>
      <c r="K135" s="9">
        <f t="shared" si="67"/>
        <v>0</v>
      </c>
      <c r="L135" s="11"/>
      <c r="M135" s="9">
        <f t="shared" si="68"/>
        <v>0</v>
      </c>
      <c r="N135" s="11"/>
      <c r="O135" s="9">
        <f t="shared" si="69"/>
        <v>0</v>
      </c>
      <c r="P135" s="10"/>
      <c r="Q135" s="9">
        <f t="shared" si="51"/>
        <v>0</v>
      </c>
      <c r="R135" s="10"/>
      <c r="S135" s="9">
        <f t="shared" si="52"/>
        <v>0</v>
      </c>
      <c r="T135" s="10"/>
      <c r="U135" s="9">
        <f t="shared" si="53"/>
        <v>0</v>
      </c>
      <c r="V135" s="11"/>
      <c r="W135" s="9">
        <f t="shared" si="54"/>
        <v>0</v>
      </c>
      <c r="X135" s="11"/>
      <c r="Y135" s="9">
        <f t="shared" si="55"/>
        <v>0</v>
      </c>
      <c r="Z135" s="10"/>
      <c r="AA135" s="9">
        <f t="shared" si="56"/>
        <v>0</v>
      </c>
      <c r="AB135" s="11"/>
      <c r="AC135" s="9">
        <f t="shared" si="57"/>
        <v>0</v>
      </c>
      <c r="AD135" s="11"/>
      <c r="AE135" s="9">
        <f t="shared" si="58"/>
        <v>0</v>
      </c>
      <c r="AF135" s="11"/>
      <c r="AG135" s="9">
        <f t="shared" si="59"/>
        <v>0</v>
      </c>
      <c r="AH135" s="11"/>
      <c r="AI135" s="9">
        <f t="shared" si="60"/>
        <v>0</v>
      </c>
      <c r="AJ135" s="11"/>
      <c r="AK135" s="9">
        <f t="shared" si="61"/>
        <v>0</v>
      </c>
      <c r="AL135" s="11"/>
      <c r="AM135" s="9">
        <f t="shared" si="62"/>
        <v>0</v>
      </c>
      <c r="AN135" s="10"/>
      <c r="AO135" s="12">
        <f t="shared" si="63"/>
        <v>0</v>
      </c>
      <c r="AP135" s="13">
        <f t="shared" ref="AP135:AP198" si="70">G135+I135+K135+M135+O135+Q135+S135+U135+W135+Y135+AA135+AC135+AE135+AG135+AI135+AM135+AO135+AK135</f>
        <v>0</v>
      </c>
    </row>
    <row r="136" spans="1:42" x14ac:dyDescent="0.25">
      <c r="A136" s="14" t="s">
        <v>136</v>
      </c>
      <c r="B136" s="14" t="s">
        <v>136</v>
      </c>
      <c r="C136" s="15" t="s">
        <v>147</v>
      </c>
      <c r="D136" s="48" t="s">
        <v>15</v>
      </c>
      <c r="E136" s="56">
        <v>74.709999999999994</v>
      </c>
      <c r="F136" s="70">
        <v>0</v>
      </c>
      <c r="G136" s="9">
        <f t="shared" si="65"/>
        <v>0</v>
      </c>
      <c r="H136" s="69">
        <v>0</v>
      </c>
      <c r="I136" s="9">
        <f t="shared" si="66"/>
        <v>0</v>
      </c>
      <c r="J136" s="10"/>
      <c r="K136" s="9">
        <f t="shared" si="67"/>
        <v>0</v>
      </c>
      <c r="L136" s="11"/>
      <c r="M136" s="9">
        <f t="shared" si="68"/>
        <v>0</v>
      </c>
      <c r="N136" s="11"/>
      <c r="O136" s="9">
        <f t="shared" si="69"/>
        <v>0</v>
      </c>
      <c r="P136" s="10"/>
      <c r="Q136" s="9">
        <f t="shared" si="51"/>
        <v>0</v>
      </c>
      <c r="R136" s="10"/>
      <c r="S136" s="9">
        <f t="shared" si="52"/>
        <v>0</v>
      </c>
      <c r="T136" s="10"/>
      <c r="U136" s="9">
        <f t="shared" si="53"/>
        <v>0</v>
      </c>
      <c r="V136" s="11"/>
      <c r="W136" s="9">
        <f t="shared" si="54"/>
        <v>0</v>
      </c>
      <c r="X136" s="11"/>
      <c r="Y136" s="9">
        <f t="shared" si="55"/>
        <v>0</v>
      </c>
      <c r="Z136" s="10"/>
      <c r="AA136" s="9">
        <f t="shared" si="56"/>
        <v>0</v>
      </c>
      <c r="AB136" s="11"/>
      <c r="AC136" s="9">
        <f t="shared" si="57"/>
        <v>0</v>
      </c>
      <c r="AD136" s="11"/>
      <c r="AE136" s="9">
        <f t="shared" si="58"/>
        <v>0</v>
      </c>
      <c r="AF136" s="11"/>
      <c r="AG136" s="9">
        <f t="shared" si="59"/>
        <v>0</v>
      </c>
      <c r="AH136" s="11"/>
      <c r="AI136" s="9">
        <f t="shared" si="60"/>
        <v>0</v>
      </c>
      <c r="AJ136" s="11"/>
      <c r="AK136" s="9">
        <f t="shared" si="61"/>
        <v>0</v>
      </c>
      <c r="AL136" s="11"/>
      <c r="AM136" s="9">
        <f t="shared" si="62"/>
        <v>0</v>
      </c>
      <c r="AN136" s="10"/>
      <c r="AO136" s="12">
        <f t="shared" si="63"/>
        <v>0</v>
      </c>
      <c r="AP136" s="13">
        <f t="shared" si="70"/>
        <v>0</v>
      </c>
    </row>
    <row r="137" spans="1:42" x14ac:dyDescent="0.25">
      <c r="A137" s="14" t="s">
        <v>136</v>
      </c>
      <c r="B137" s="14" t="s">
        <v>136</v>
      </c>
      <c r="C137" s="15" t="s">
        <v>148</v>
      </c>
      <c r="D137" s="48" t="s">
        <v>15</v>
      </c>
      <c r="E137" s="56">
        <v>74.41</v>
      </c>
      <c r="F137" s="70">
        <v>0</v>
      </c>
      <c r="G137" s="9">
        <f t="shared" si="65"/>
        <v>0</v>
      </c>
      <c r="H137" s="69">
        <v>0</v>
      </c>
      <c r="I137" s="9">
        <f t="shared" si="66"/>
        <v>0</v>
      </c>
      <c r="J137" s="10"/>
      <c r="K137" s="9">
        <f t="shared" si="67"/>
        <v>0</v>
      </c>
      <c r="L137" s="11"/>
      <c r="M137" s="9">
        <f t="shared" si="68"/>
        <v>0</v>
      </c>
      <c r="N137" s="11"/>
      <c r="O137" s="9">
        <f t="shared" si="69"/>
        <v>0</v>
      </c>
      <c r="P137" s="10"/>
      <c r="Q137" s="9">
        <f t="shared" si="51"/>
        <v>0</v>
      </c>
      <c r="R137" s="10"/>
      <c r="S137" s="9">
        <f t="shared" si="52"/>
        <v>0</v>
      </c>
      <c r="T137" s="10"/>
      <c r="U137" s="9">
        <f t="shared" si="53"/>
        <v>0</v>
      </c>
      <c r="V137" s="11"/>
      <c r="W137" s="9">
        <f t="shared" si="54"/>
        <v>0</v>
      </c>
      <c r="X137" s="11"/>
      <c r="Y137" s="9">
        <f t="shared" si="55"/>
        <v>0</v>
      </c>
      <c r="Z137" s="10"/>
      <c r="AA137" s="9">
        <f t="shared" si="56"/>
        <v>0</v>
      </c>
      <c r="AB137" s="11"/>
      <c r="AC137" s="9">
        <f t="shared" si="57"/>
        <v>0</v>
      </c>
      <c r="AD137" s="11"/>
      <c r="AE137" s="9">
        <f t="shared" si="58"/>
        <v>0</v>
      </c>
      <c r="AF137" s="11"/>
      <c r="AG137" s="9">
        <f t="shared" si="59"/>
        <v>0</v>
      </c>
      <c r="AH137" s="11"/>
      <c r="AI137" s="9">
        <f t="shared" si="60"/>
        <v>0</v>
      </c>
      <c r="AJ137" s="11"/>
      <c r="AK137" s="9">
        <f t="shared" si="61"/>
        <v>0</v>
      </c>
      <c r="AL137" s="11"/>
      <c r="AM137" s="9">
        <f t="shared" si="62"/>
        <v>0</v>
      </c>
      <c r="AN137" s="10"/>
      <c r="AO137" s="12">
        <f t="shared" si="63"/>
        <v>0</v>
      </c>
      <c r="AP137" s="13">
        <f t="shared" si="70"/>
        <v>0</v>
      </c>
    </row>
    <row r="138" spans="1:42" x14ac:dyDescent="0.25">
      <c r="A138" s="14" t="s">
        <v>136</v>
      </c>
      <c r="B138" s="14" t="s">
        <v>136</v>
      </c>
      <c r="C138" s="15" t="s">
        <v>149</v>
      </c>
      <c r="D138" s="48" t="s">
        <v>15</v>
      </c>
      <c r="E138" s="56">
        <v>57.22</v>
      </c>
      <c r="F138" s="70">
        <v>0</v>
      </c>
      <c r="G138" s="9">
        <f t="shared" si="65"/>
        <v>0</v>
      </c>
      <c r="H138" s="69">
        <v>0</v>
      </c>
      <c r="I138" s="9">
        <f t="shared" si="66"/>
        <v>0</v>
      </c>
      <c r="J138" s="10"/>
      <c r="K138" s="9">
        <f t="shared" si="67"/>
        <v>0</v>
      </c>
      <c r="L138" s="11"/>
      <c r="M138" s="9">
        <f t="shared" si="68"/>
        <v>0</v>
      </c>
      <c r="N138" s="11"/>
      <c r="O138" s="9">
        <f t="shared" si="69"/>
        <v>0</v>
      </c>
      <c r="P138" s="10"/>
      <c r="Q138" s="9">
        <f t="shared" si="51"/>
        <v>0</v>
      </c>
      <c r="R138" s="10"/>
      <c r="S138" s="9">
        <f t="shared" si="52"/>
        <v>0</v>
      </c>
      <c r="T138" s="10"/>
      <c r="U138" s="9">
        <f t="shared" si="53"/>
        <v>0</v>
      </c>
      <c r="V138" s="11"/>
      <c r="W138" s="9">
        <f t="shared" si="54"/>
        <v>0</v>
      </c>
      <c r="X138" s="11"/>
      <c r="Y138" s="9">
        <f t="shared" si="55"/>
        <v>0</v>
      </c>
      <c r="Z138" s="10"/>
      <c r="AA138" s="9">
        <f t="shared" si="56"/>
        <v>0</v>
      </c>
      <c r="AB138" s="11"/>
      <c r="AC138" s="9">
        <f t="shared" si="57"/>
        <v>0</v>
      </c>
      <c r="AD138" s="11"/>
      <c r="AE138" s="9">
        <f t="shared" si="58"/>
        <v>0</v>
      </c>
      <c r="AF138" s="11"/>
      <c r="AG138" s="9">
        <f t="shared" si="59"/>
        <v>0</v>
      </c>
      <c r="AH138" s="11"/>
      <c r="AI138" s="9">
        <f t="shared" si="60"/>
        <v>0</v>
      </c>
      <c r="AJ138" s="11"/>
      <c r="AK138" s="9">
        <f t="shared" si="61"/>
        <v>0</v>
      </c>
      <c r="AL138" s="11"/>
      <c r="AM138" s="9">
        <f t="shared" si="62"/>
        <v>0</v>
      </c>
      <c r="AN138" s="10"/>
      <c r="AO138" s="12">
        <f t="shared" si="63"/>
        <v>0</v>
      </c>
      <c r="AP138" s="13">
        <f t="shared" si="70"/>
        <v>0</v>
      </c>
    </row>
    <row r="139" spans="1:42" x14ac:dyDescent="0.25">
      <c r="A139" s="14" t="s">
        <v>136</v>
      </c>
      <c r="B139" s="14" t="s">
        <v>136</v>
      </c>
      <c r="C139" s="15" t="s">
        <v>150</v>
      </c>
      <c r="D139" s="48" t="s">
        <v>15</v>
      </c>
      <c r="E139" s="56">
        <v>19.88</v>
      </c>
      <c r="F139" s="70">
        <v>0</v>
      </c>
      <c r="G139" s="9">
        <f t="shared" si="65"/>
        <v>0</v>
      </c>
      <c r="H139" s="69">
        <v>0</v>
      </c>
      <c r="I139" s="9">
        <f t="shared" si="66"/>
        <v>0</v>
      </c>
      <c r="J139" s="10"/>
      <c r="K139" s="9">
        <f t="shared" si="67"/>
        <v>0</v>
      </c>
      <c r="L139" s="11"/>
      <c r="M139" s="9">
        <f t="shared" si="68"/>
        <v>0</v>
      </c>
      <c r="N139" s="11"/>
      <c r="O139" s="9">
        <f t="shared" si="69"/>
        <v>0</v>
      </c>
      <c r="P139" s="72">
        <v>2</v>
      </c>
      <c r="Q139" s="9">
        <f t="shared" si="51"/>
        <v>46.121599999999994</v>
      </c>
      <c r="R139" s="10"/>
      <c r="S139" s="9">
        <f t="shared" si="52"/>
        <v>0</v>
      </c>
      <c r="T139" s="10"/>
      <c r="U139" s="9">
        <f t="shared" si="53"/>
        <v>0</v>
      </c>
      <c r="V139" s="11"/>
      <c r="W139" s="9">
        <f t="shared" si="54"/>
        <v>0</v>
      </c>
      <c r="X139" s="11"/>
      <c r="Y139" s="9">
        <f t="shared" si="55"/>
        <v>0</v>
      </c>
      <c r="Z139" s="10"/>
      <c r="AA139" s="9">
        <f t="shared" si="56"/>
        <v>0</v>
      </c>
      <c r="AB139" s="11"/>
      <c r="AC139" s="9">
        <f t="shared" si="57"/>
        <v>0</v>
      </c>
      <c r="AD139" s="11"/>
      <c r="AE139" s="9">
        <f t="shared" si="58"/>
        <v>0</v>
      </c>
      <c r="AF139" s="11"/>
      <c r="AG139" s="9">
        <f t="shared" si="59"/>
        <v>0</v>
      </c>
      <c r="AH139" s="11"/>
      <c r="AI139" s="9">
        <f t="shared" si="60"/>
        <v>0</v>
      </c>
      <c r="AJ139" s="71">
        <v>1</v>
      </c>
      <c r="AK139" s="9">
        <f t="shared" si="61"/>
        <v>23.060799999999997</v>
      </c>
      <c r="AL139" s="11"/>
      <c r="AM139" s="9">
        <f t="shared" si="62"/>
        <v>0</v>
      </c>
      <c r="AN139" s="10"/>
      <c r="AO139" s="12">
        <f t="shared" si="63"/>
        <v>0</v>
      </c>
      <c r="AP139" s="13">
        <f t="shared" si="70"/>
        <v>69.182399999999987</v>
      </c>
    </row>
    <row r="140" spans="1:42" x14ac:dyDescent="0.25">
      <c r="A140" s="14" t="s">
        <v>136</v>
      </c>
      <c r="B140" s="14" t="s">
        <v>136</v>
      </c>
      <c r="C140" s="15" t="s">
        <v>151</v>
      </c>
      <c r="D140" s="48" t="s">
        <v>15</v>
      </c>
      <c r="E140" s="56">
        <f>214.68/6</f>
        <v>35.78</v>
      </c>
      <c r="F140" s="70">
        <v>39</v>
      </c>
      <c r="G140" s="9">
        <f t="shared" si="65"/>
        <v>1395.42</v>
      </c>
      <c r="H140" s="69">
        <v>0</v>
      </c>
      <c r="I140" s="9">
        <f t="shared" si="66"/>
        <v>0</v>
      </c>
      <c r="J140" s="10"/>
      <c r="K140" s="9">
        <f t="shared" si="67"/>
        <v>0</v>
      </c>
      <c r="L140" s="11"/>
      <c r="M140" s="9">
        <f t="shared" si="68"/>
        <v>0</v>
      </c>
      <c r="N140" s="107">
        <f>7*6</f>
        <v>42</v>
      </c>
      <c r="O140" s="9">
        <f t="shared" si="69"/>
        <v>1743.2015999999999</v>
      </c>
      <c r="P140" s="72">
        <f>2*6</f>
        <v>12</v>
      </c>
      <c r="Q140" s="9">
        <f t="shared" si="51"/>
        <v>498.05759999999998</v>
      </c>
      <c r="R140" s="10"/>
      <c r="S140" s="9">
        <f t="shared" si="52"/>
        <v>0</v>
      </c>
      <c r="T140" s="10"/>
      <c r="U140" s="9">
        <f t="shared" si="53"/>
        <v>0</v>
      </c>
      <c r="V140" s="71">
        <f>6*6</f>
        <v>36</v>
      </c>
      <c r="W140" s="9">
        <f t="shared" si="54"/>
        <v>1494.1727999999998</v>
      </c>
      <c r="X140" s="11"/>
      <c r="Y140" s="9">
        <f t="shared" si="55"/>
        <v>0</v>
      </c>
      <c r="Z140" s="10"/>
      <c r="AA140" s="9">
        <f t="shared" si="56"/>
        <v>0</v>
      </c>
      <c r="AB140" s="11"/>
      <c r="AC140" s="9">
        <f t="shared" si="57"/>
        <v>0</v>
      </c>
      <c r="AD140" s="92">
        <f>5*6</f>
        <v>30</v>
      </c>
      <c r="AE140" s="9">
        <f t="shared" si="58"/>
        <v>1245.144</v>
      </c>
      <c r="AF140" s="11"/>
      <c r="AG140" s="9">
        <f t="shared" si="59"/>
        <v>0</v>
      </c>
      <c r="AH140" s="11"/>
      <c r="AI140" s="9">
        <f t="shared" si="60"/>
        <v>0</v>
      </c>
      <c r="AJ140" s="71">
        <v>6</v>
      </c>
      <c r="AK140" s="9">
        <f t="shared" si="61"/>
        <v>249.02879999999999</v>
      </c>
      <c r="AL140" s="11"/>
      <c r="AM140" s="9">
        <f t="shared" si="62"/>
        <v>0</v>
      </c>
      <c r="AN140" s="10">
        <v>12</v>
      </c>
      <c r="AO140" s="12">
        <f t="shared" si="63"/>
        <v>498.05759999999998</v>
      </c>
      <c r="AP140" s="13">
        <f t="shared" si="70"/>
        <v>7123.0824000000002</v>
      </c>
    </row>
    <row r="141" spans="1:42" x14ac:dyDescent="0.25">
      <c r="A141" s="14" t="s">
        <v>136</v>
      </c>
      <c r="B141" s="14" t="s">
        <v>136</v>
      </c>
      <c r="C141" s="15" t="s">
        <v>152</v>
      </c>
      <c r="D141" s="48" t="s">
        <v>15</v>
      </c>
      <c r="E141" s="56">
        <v>57.5</v>
      </c>
      <c r="F141" s="70">
        <v>3</v>
      </c>
      <c r="G141" s="9">
        <f t="shared" si="65"/>
        <v>172.5</v>
      </c>
      <c r="H141" s="69">
        <v>0</v>
      </c>
      <c r="I141" s="9">
        <f t="shared" si="66"/>
        <v>0</v>
      </c>
      <c r="J141" s="10"/>
      <c r="K141" s="9">
        <f t="shared" si="67"/>
        <v>0</v>
      </c>
      <c r="L141" s="11"/>
      <c r="M141" s="9">
        <f t="shared" si="68"/>
        <v>0</v>
      </c>
      <c r="N141" s="11"/>
      <c r="O141" s="9">
        <f t="shared" si="69"/>
        <v>0</v>
      </c>
      <c r="P141" s="10"/>
      <c r="Q141" s="9">
        <f t="shared" ref="Q141:Q204" si="71">(P141*E141)*1.16</f>
        <v>0</v>
      </c>
      <c r="R141" s="10"/>
      <c r="S141" s="9">
        <f t="shared" ref="S141:S204" si="72">(R141*E141)*1.16</f>
        <v>0</v>
      </c>
      <c r="T141" s="10"/>
      <c r="U141" s="9">
        <f t="shared" ref="U141:U204" si="73">(T141*E141)*1.16</f>
        <v>0</v>
      </c>
      <c r="V141" s="11"/>
      <c r="W141" s="9">
        <f t="shared" ref="W141:W204" si="74">(V141*E141)*1.16</f>
        <v>0</v>
      </c>
      <c r="X141" s="11"/>
      <c r="Y141" s="9">
        <f t="shared" ref="Y141:Y204" si="75">(X141*E141)*1.16</f>
        <v>0</v>
      </c>
      <c r="Z141" s="10"/>
      <c r="AA141" s="9">
        <f t="shared" ref="AA141:AA204" si="76">(Z141*E141)*1.16</f>
        <v>0</v>
      </c>
      <c r="AB141" s="11"/>
      <c r="AC141" s="9">
        <f t="shared" ref="AC141:AC204" si="77">(AB141*E141)*1.16</f>
        <v>0</v>
      </c>
      <c r="AD141" s="11"/>
      <c r="AE141" s="9">
        <f t="shared" ref="AE141:AE204" si="78">(AD141*E141)*1.16</f>
        <v>0</v>
      </c>
      <c r="AF141" s="11"/>
      <c r="AG141" s="9">
        <f t="shared" ref="AG141:AG204" si="79">(AF141*E141)*1.16</f>
        <v>0</v>
      </c>
      <c r="AH141" s="11"/>
      <c r="AI141" s="9">
        <f t="shared" ref="AI141:AI204" si="80">(AH141*E141)*1.16</f>
        <v>0</v>
      </c>
      <c r="AJ141" s="71">
        <v>1</v>
      </c>
      <c r="AK141" s="9">
        <f t="shared" ref="AK141:AK204" si="81">(AJ141*E141)*1.16</f>
        <v>66.699999999999989</v>
      </c>
      <c r="AL141" s="11"/>
      <c r="AM141" s="9">
        <f t="shared" ref="AM141:AM204" si="82">(AL141*E141)*1.16</f>
        <v>0</v>
      </c>
      <c r="AN141" s="10"/>
      <c r="AO141" s="12">
        <f t="shared" ref="AO141:AO204" si="83">(AN141*E141)*1.16</f>
        <v>0</v>
      </c>
      <c r="AP141" s="13">
        <f t="shared" si="70"/>
        <v>239.2</v>
      </c>
    </row>
    <row r="142" spans="1:42" x14ac:dyDescent="0.25">
      <c r="A142" s="14" t="s">
        <v>136</v>
      </c>
      <c r="B142" s="14" t="s">
        <v>136</v>
      </c>
      <c r="C142" s="15" t="s">
        <v>153</v>
      </c>
      <c r="D142" s="48" t="s">
        <v>15</v>
      </c>
      <c r="E142" s="56">
        <v>57.75</v>
      </c>
      <c r="F142" s="70">
        <v>0</v>
      </c>
      <c r="G142" s="9">
        <f t="shared" si="65"/>
        <v>0</v>
      </c>
      <c r="H142" s="69">
        <v>0</v>
      </c>
      <c r="I142" s="9">
        <f t="shared" si="66"/>
        <v>0</v>
      </c>
      <c r="J142" s="10"/>
      <c r="K142" s="9">
        <f t="shared" si="67"/>
        <v>0</v>
      </c>
      <c r="L142" s="11"/>
      <c r="M142" s="9">
        <f t="shared" si="68"/>
        <v>0</v>
      </c>
      <c r="N142" s="11"/>
      <c r="O142" s="9">
        <f t="shared" si="69"/>
        <v>0</v>
      </c>
      <c r="P142" s="10"/>
      <c r="Q142" s="9">
        <f t="shared" si="71"/>
        <v>0</v>
      </c>
      <c r="R142" s="10"/>
      <c r="S142" s="9">
        <f t="shared" si="72"/>
        <v>0</v>
      </c>
      <c r="T142" s="10"/>
      <c r="U142" s="9">
        <f t="shared" si="73"/>
        <v>0</v>
      </c>
      <c r="V142" s="11"/>
      <c r="W142" s="9">
        <f t="shared" si="74"/>
        <v>0</v>
      </c>
      <c r="X142" s="11"/>
      <c r="Y142" s="9">
        <f t="shared" si="75"/>
        <v>0</v>
      </c>
      <c r="Z142" s="10"/>
      <c r="AA142" s="9">
        <f t="shared" si="76"/>
        <v>0</v>
      </c>
      <c r="AB142" s="11"/>
      <c r="AC142" s="9">
        <f t="shared" si="77"/>
        <v>0</v>
      </c>
      <c r="AD142" s="11"/>
      <c r="AE142" s="9">
        <f t="shared" si="78"/>
        <v>0</v>
      </c>
      <c r="AF142" s="11"/>
      <c r="AG142" s="9">
        <f t="shared" si="79"/>
        <v>0</v>
      </c>
      <c r="AH142" s="11"/>
      <c r="AI142" s="9">
        <f t="shared" si="80"/>
        <v>0</v>
      </c>
      <c r="AJ142" s="11"/>
      <c r="AK142" s="9">
        <f t="shared" si="81"/>
        <v>0</v>
      </c>
      <c r="AL142" s="11"/>
      <c r="AM142" s="9">
        <f t="shared" si="82"/>
        <v>0</v>
      </c>
      <c r="AN142" s="10"/>
      <c r="AO142" s="12">
        <f t="shared" si="83"/>
        <v>0</v>
      </c>
      <c r="AP142" s="13">
        <f t="shared" si="70"/>
        <v>0</v>
      </c>
    </row>
    <row r="143" spans="1:42" x14ac:dyDescent="0.25">
      <c r="A143" s="14" t="s">
        <v>136</v>
      </c>
      <c r="B143" s="14" t="s">
        <v>136</v>
      </c>
      <c r="C143" s="15" t="s">
        <v>154</v>
      </c>
      <c r="D143" s="48" t="s">
        <v>15</v>
      </c>
      <c r="E143" s="56">
        <v>57.5</v>
      </c>
      <c r="F143" s="70">
        <v>0</v>
      </c>
      <c r="G143" s="9">
        <f t="shared" si="65"/>
        <v>0</v>
      </c>
      <c r="H143" s="69">
        <v>0</v>
      </c>
      <c r="I143" s="9">
        <f t="shared" si="66"/>
        <v>0</v>
      </c>
      <c r="J143" s="10"/>
      <c r="K143" s="9">
        <f t="shared" si="67"/>
        <v>0</v>
      </c>
      <c r="L143" s="11"/>
      <c r="M143" s="9">
        <f t="shared" si="68"/>
        <v>0</v>
      </c>
      <c r="N143" s="107">
        <v>2</v>
      </c>
      <c r="O143" s="9">
        <f t="shared" si="69"/>
        <v>133.39999999999998</v>
      </c>
      <c r="P143" s="10"/>
      <c r="Q143" s="9">
        <f t="shared" si="71"/>
        <v>0</v>
      </c>
      <c r="R143" s="10"/>
      <c r="S143" s="9">
        <f t="shared" si="72"/>
        <v>0</v>
      </c>
      <c r="T143" s="10"/>
      <c r="U143" s="9">
        <f t="shared" si="73"/>
        <v>0</v>
      </c>
      <c r="V143" s="11"/>
      <c r="W143" s="9">
        <f t="shared" si="74"/>
        <v>0</v>
      </c>
      <c r="X143" s="11"/>
      <c r="Y143" s="9">
        <f t="shared" si="75"/>
        <v>0</v>
      </c>
      <c r="Z143" s="10"/>
      <c r="AA143" s="9">
        <f t="shared" si="76"/>
        <v>0</v>
      </c>
      <c r="AB143" s="11"/>
      <c r="AC143" s="9">
        <f t="shared" si="77"/>
        <v>0</v>
      </c>
      <c r="AD143" s="11"/>
      <c r="AE143" s="9">
        <f t="shared" si="78"/>
        <v>0</v>
      </c>
      <c r="AF143" s="11"/>
      <c r="AG143" s="9">
        <f t="shared" si="79"/>
        <v>0</v>
      </c>
      <c r="AH143" s="11"/>
      <c r="AI143" s="9">
        <f t="shared" si="80"/>
        <v>0</v>
      </c>
      <c r="AJ143" s="11"/>
      <c r="AK143" s="9">
        <f t="shared" si="81"/>
        <v>0</v>
      </c>
      <c r="AL143" s="11"/>
      <c r="AM143" s="9">
        <f t="shared" si="82"/>
        <v>0</v>
      </c>
      <c r="AN143" s="10"/>
      <c r="AO143" s="12">
        <f t="shared" si="83"/>
        <v>0</v>
      </c>
      <c r="AP143" s="13">
        <f t="shared" si="70"/>
        <v>133.39999999999998</v>
      </c>
    </row>
    <row r="144" spans="1:42" x14ac:dyDescent="0.25">
      <c r="A144" s="14" t="s">
        <v>136</v>
      </c>
      <c r="B144" s="14" t="s">
        <v>136</v>
      </c>
      <c r="C144" s="15" t="s">
        <v>155</v>
      </c>
      <c r="D144" s="48" t="s">
        <v>15</v>
      </c>
      <c r="E144" s="56">
        <v>57.75</v>
      </c>
      <c r="F144" s="70">
        <v>0</v>
      </c>
      <c r="G144" s="9">
        <f t="shared" si="65"/>
        <v>0</v>
      </c>
      <c r="H144" s="69">
        <v>0</v>
      </c>
      <c r="I144" s="9">
        <f t="shared" si="66"/>
        <v>0</v>
      </c>
      <c r="J144" s="10"/>
      <c r="K144" s="9">
        <f t="shared" si="67"/>
        <v>0</v>
      </c>
      <c r="L144" s="11"/>
      <c r="M144" s="9">
        <f t="shared" si="68"/>
        <v>0</v>
      </c>
      <c r="N144" s="107">
        <v>2</v>
      </c>
      <c r="O144" s="9">
        <f t="shared" si="69"/>
        <v>133.97999999999999</v>
      </c>
      <c r="P144" s="10"/>
      <c r="Q144" s="9">
        <f t="shared" si="71"/>
        <v>0</v>
      </c>
      <c r="R144" s="10"/>
      <c r="S144" s="9">
        <f t="shared" si="72"/>
        <v>0</v>
      </c>
      <c r="T144" s="10"/>
      <c r="U144" s="9">
        <f t="shared" si="73"/>
        <v>0</v>
      </c>
      <c r="V144" s="11"/>
      <c r="W144" s="9">
        <f t="shared" si="74"/>
        <v>0</v>
      </c>
      <c r="X144" s="11"/>
      <c r="Y144" s="9">
        <f t="shared" si="75"/>
        <v>0</v>
      </c>
      <c r="Z144" s="10"/>
      <c r="AA144" s="9">
        <f t="shared" si="76"/>
        <v>0</v>
      </c>
      <c r="AB144" s="11"/>
      <c r="AC144" s="9">
        <f t="shared" si="77"/>
        <v>0</v>
      </c>
      <c r="AD144" s="11"/>
      <c r="AE144" s="9">
        <f t="shared" si="78"/>
        <v>0</v>
      </c>
      <c r="AF144" s="11"/>
      <c r="AG144" s="9">
        <f t="shared" si="79"/>
        <v>0</v>
      </c>
      <c r="AH144" s="11"/>
      <c r="AI144" s="9">
        <f t="shared" si="80"/>
        <v>0</v>
      </c>
      <c r="AJ144" s="11"/>
      <c r="AK144" s="9">
        <f t="shared" si="81"/>
        <v>0</v>
      </c>
      <c r="AL144" s="11"/>
      <c r="AM144" s="9">
        <f t="shared" si="82"/>
        <v>0</v>
      </c>
      <c r="AN144" s="10"/>
      <c r="AO144" s="12">
        <f t="shared" si="83"/>
        <v>0</v>
      </c>
      <c r="AP144" s="13">
        <f t="shared" si="70"/>
        <v>133.97999999999999</v>
      </c>
    </row>
    <row r="145" spans="1:42" x14ac:dyDescent="0.25">
      <c r="A145" s="14" t="s">
        <v>136</v>
      </c>
      <c r="B145" s="14" t="s">
        <v>136</v>
      </c>
      <c r="C145" s="15" t="s">
        <v>156</v>
      </c>
      <c r="D145" s="48" t="s">
        <v>15</v>
      </c>
      <c r="E145" s="56">
        <v>54.71</v>
      </c>
      <c r="F145" s="70">
        <v>3</v>
      </c>
      <c r="G145" s="9">
        <f t="shared" si="65"/>
        <v>164.13</v>
      </c>
      <c r="H145" s="69">
        <v>0</v>
      </c>
      <c r="I145" s="9">
        <f t="shared" si="66"/>
        <v>0</v>
      </c>
      <c r="J145" s="10"/>
      <c r="K145" s="9">
        <f t="shared" si="67"/>
        <v>0</v>
      </c>
      <c r="L145" s="11"/>
      <c r="M145" s="9">
        <f t="shared" si="68"/>
        <v>0</v>
      </c>
      <c r="N145" s="11"/>
      <c r="O145" s="9">
        <f t="shared" si="69"/>
        <v>0</v>
      </c>
      <c r="P145" s="10"/>
      <c r="Q145" s="9">
        <f t="shared" si="71"/>
        <v>0</v>
      </c>
      <c r="R145" s="10"/>
      <c r="S145" s="9">
        <f t="shared" si="72"/>
        <v>0</v>
      </c>
      <c r="T145" s="10"/>
      <c r="U145" s="9">
        <f t="shared" si="73"/>
        <v>0</v>
      </c>
      <c r="V145" s="11"/>
      <c r="W145" s="9">
        <f t="shared" si="74"/>
        <v>0</v>
      </c>
      <c r="X145" s="11"/>
      <c r="Y145" s="9">
        <f t="shared" si="75"/>
        <v>0</v>
      </c>
      <c r="Z145" s="10"/>
      <c r="AA145" s="9">
        <f t="shared" si="76"/>
        <v>0</v>
      </c>
      <c r="AB145" s="11"/>
      <c r="AC145" s="9">
        <f t="shared" si="77"/>
        <v>0</v>
      </c>
      <c r="AD145" s="11"/>
      <c r="AE145" s="9">
        <f t="shared" si="78"/>
        <v>0</v>
      </c>
      <c r="AF145" s="11"/>
      <c r="AG145" s="9">
        <f t="shared" si="79"/>
        <v>0</v>
      </c>
      <c r="AH145" s="11"/>
      <c r="AI145" s="9">
        <f t="shared" si="80"/>
        <v>0</v>
      </c>
      <c r="AJ145" s="11"/>
      <c r="AK145" s="9">
        <f t="shared" si="81"/>
        <v>0</v>
      </c>
      <c r="AL145" s="11"/>
      <c r="AM145" s="9">
        <f t="shared" si="82"/>
        <v>0</v>
      </c>
      <c r="AN145" s="10"/>
      <c r="AO145" s="12">
        <f t="shared" si="83"/>
        <v>0</v>
      </c>
      <c r="AP145" s="13">
        <f t="shared" si="70"/>
        <v>164.13</v>
      </c>
    </row>
    <row r="146" spans="1:42" x14ac:dyDescent="0.25">
      <c r="A146" s="14" t="s">
        <v>136</v>
      </c>
      <c r="B146" s="14" t="s">
        <v>136</v>
      </c>
      <c r="C146" s="15" t="s">
        <v>157</v>
      </c>
      <c r="D146" s="48" t="s">
        <v>15</v>
      </c>
      <c r="E146" s="56">
        <v>57.75</v>
      </c>
      <c r="F146" s="70">
        <v>3</v>
      </c>
      <c r="G146" s="9">
        <f t="shared" si="65"/>
        <v>173.25</v>
      </c>
      <c r="H146" s="69">
        <v>0</v>
      </c>
      <c r="I146" s="9">
        <f t="shared" si="66"/>
        <v>0</v>
      </c>
      <c r="J146" s="10"/>
      <c r="K146" s="9">
        <f t="shared" si="67"/>
        <v>0</v>
      </c>
      <c r="L146" s="11"/>
      <c r="M146" s="9">
        <f t="shared" si="68"/>
        <v>0</v>
      </c>
      <c r="N146" s="11"/>
      <c r="O146" s="9">
        <f t="shared" si="69"/>
        <v>0</v>
      </c>
      <c r="P146" s="10"/>
      <c r="Q146" s="9">
        <f t="shared" si="71"/>
        <v>0</v>
      </c>
      <c r="R146" s="10"/>
      <c r="S146" s="9">
        <f t="shared" si="72"/>
        <v>0</v>
      </c>
      <c r="T146" s="10"/>
      <c r="U146" s="9">
        <f t="shared" si="73"/>
        <v>0</v>
      </c>
      <c r="V146" s="11"/>
      <c r="W146" s="9">
        <f t="shared" si="74"/>
        <v>0</v>
      </c>
      <c r="X146" s="11"/>
      <c r="Y146" s="9">
        <f t="shared" si="75"/>
        <v>0</v>
      </c>
      <c r="Z146" s="10"/>
      <c r="AA146" s="9">
        <f t="shared" si="76"/>
        <v>0</v>
      </c>
      <c r="AB146" s="11"/>
      <c r="AC146" s="9">
        <f t="shared" si="77"/>
        <v>0</v>
      </c>
      <c r="AD146" s="11"/>
      <c r="AE146" s="9">
        <f t="shared" si="78"/>
        <v>0</v>
      </c>
      <c r="AF146" s="11"/>
      <c r="AG146" s="9">
        <f t="shared" si="79"/>
        <v>0</v>
      </c>
      <c r="AH146" s="11"/>
      <c r="AI146" s="9">
        <f t="shared" si="80"/>
        <v>0</v>
      </c>
      <c r="AJ146" s="11"/>
      <c r="AK146" s="9">
        <f t="shared" si="81"/>
        <v>0</v>
      </c>
      <c r="AL146" s="11"/>
      <c r="AM146" s="9">
        <f t="shared" si="82"/>
        <v>0</v>
      </c>
      <c r="AN146" s="10"/>
      <c r="AO146" s="12">
        <f t="shared" si="83"/>
        <v>0</v>
      </c>
      <c r="AP146" s="13">
        <f t="shared" si="70"/>
        <v>173.25</v>
      </c>
    </row>
    <row r="147" spans="1:42" x14ac:dyDescent="0.25">
      <c r="A147" s="14" t="s">
        <v>136</v>
      </c>
      <c r="B147" s="14" t="s">
        <v>136</v>
      </c>
      <c r="C147" s="15" t="s">
        <v>158</v>
      </c>
      <c r="D147" s="48" t="s">
        <v>15</v>
      </c>
      <c r="E147" s="56">
        <v>57.57</v>
      </c>
      <c r="F147" s="70">
        <v>3</v>
      </c>
      <c r="G147" s="9">
        <f t="shared" si="65"/>
        <v>172.71</v>
      </c>
      <c r="H147" s="69">
        <v>0</v>
      </c>
      <c r="I147" s="9">
        <f t="shared" si="66"/>
        <v>0</v>
      </c>
      <c r="J147" s="10"/>
      <c r="K147" s="9">
        <f t="shared" si="67"/>
        <v>0</v>
      </c>
      <c r="L147" s="11"/>
      <c r="M147" s="9">
        <f t="shared" si="68"/>
        <v>0</v>
      </c>
      <c r="N147" s="11"/>
      <c r="O147" s="9">
        <f t="shared" si="69"/>
        <v>0</v>
      </c>
      <c r="P147" s="10"/>
      <c r="Q147" s="9">
        <f t="shared" si="71"/>
        <v>0</v>
      </c>
      <c r="R147" s="10"/>
      <c r="S147" s="9">
        <f t="shared" si="72"/>
        <v>0</v>
      </c>
      <c r="T147" s="10"/>
      <c r="U147" s="9">
        <f t="shared" si="73"/>
        <v>0</v>
      </c>
      <c r="V147" s="11"/>
      <c r="W147" s="9">
        <f t="shared" si="74"/>
        <v>0</v>
      </c>
      <c r="X147" s="11"/>
      <c r="Y147" s="9">
        <f t="shared" si="75"/>
        <v>0</v>
      </c>
      <c r="Z147" s="10"/>
      <c r="AA147" s="9">
        <f t="shared" si="76"/>
        <v>0</v>
      </c>
      <c r="AB147" s="11"/>
      <c r="AC147" s="9">
        <f t="shared" si="77"/>
        <v>0</v>
      </c>
      <c r="AD147" s="11"/>
      <c r="AE147" s="9">
        <f t="shared" si="78"/>
        <v>0</v>
      </c>
      <c r="AF147" s="11"/>
      <c r="AG147" s="9">
        <f t="shared" si="79"/>
        <v>0</v>
      </c>
      <c r="AH147" s="11"/>
      <c r="AI147" s="9">
        <f t="shared" si="80"/>
        <v>0</v>
      </c>
      <c r="AJ147" s="11"/>
      <c r="AK147" s="9">
        <f t="shared" si="81"/>
        <v>0</v>
      </c>
      <c r="AL147" s="11"/>
      <c r="AM147" s="9">
        <f t="shared" si="82"/>
        <v>0</v>
      </c>
      <c r="AN147" s="10"/>
      <c r="AO147" s="12">
        <f t="shared" si="83"/>
        <v>0</v>
      </c>
      <c r="AP147" s="13">
        <f t="shared" si="70"/>
        <v>172.71</v>
      </c>
    </row>
    <row r="148" spans="1:42" x14ac:dyDescent="0.25">
      <c r="A148" s="14" t="s">
        <v>136</v>
      </c>
      <c r="B148" s="14" t="s">
        <v>136</v>
      </c>
      <c r="C148" s="15" t="s">
        <v>159</v>
      </c>
      <c r="D148" s="44" t="s">
        <v>15</v>
      </c>
      <c r="E148" s="56">
        <v>42</v>
      </c>
      <c r="F148" s="70">
        <v>0</v>
      </c>
      <c r="G148" s="9">
        <f t="shared" si="65"/>
        <v>0</v>
      </c>
      <c r="H148" s="69">
        <v>1</v>
      </c>
      <c r="I148" s="9">
        <f t="shared" si="66"/>
        <v>48.72</v>
      </c>
      <c r="J148" s="10"/>
      <c r="K148" s="9">
        <f t="shared" si="67"/>
        <v>0</v>
      </c>
      <c r="L148" s="11"/>
      <c r="M148" s="9">
        <f t="shared" si="68"/>
        <v>0</v>
      </c>
      <c r="N148" s="11"/>
      <c r="O148" s="9">
        <f t="shared" si="69"/>
        <v>0</v>
      </c>
      <c r="P148" s="10"/>
      <c r="Q148" s="9">
        <f t="shared" si="71"/>
        <v>0</v>
      </c>
      <c r="R148" s="10"/>
      <c r="S148" s="9">
        <f t="shared" si="72"/>
        <v>0</v>
      </c>
      <c r="T148" s="10"/>
      <c r="U148" s="9">
        <f t="shared" si="73"/>
        <v>0</v>
      </c>
      <c r="V148" s="11"/>
      <c r="W148" s="9">
        <f t="shared" si="74"/>
        <v>0</v>
      </c>
      <c r="X148" s="11"/>
      <c r="Y148" s="9">
        <f t="shared" si="75"/>
        <v>0</v>
      </c>
      <c r="Z148" s="10"/>
      <c r="AA148" s="9">
        <f t="shared" si="76"/>
        <v>0</v>
      </c>
      <c r="AB148" s="11"/>
      <c r="AC148" s="9">
        <f t="shared" si="77"/>
        <v>0</v>
      </c>
      <c r="AD148" s="11"/>
      <c r="AE148" s="9">
        <f t="shared" si="78"/>
        <v>0</v>
      </c>
      <c r="AF148" s="11"/>
      <c r="AG148" s="9">
        <f t="shared" si="79"/>
        <v>0</v>
      </c>
      <c r="AH148" s="11"/>
      <c r="AI148" s="9">
        <f t="shared" si="80"/>
        <v>0</v>
      </c>
      <c r="AJ148" s="11"/>
      <c r="AK148" s="9">
        <f t="shared" si="81"/>
        <v>0</v>
      </c>
      <c r="AL148" s="11"/>
      <c r="AM148" s="9">
        <f t="shared" si="82"/>
        <v>0</v>
      </c>
      <c r="AN148" s="10"/>
      <c r="AO148" s="12">
        <f t="shared" si="83"/>
        <v>0</v>
      </c>
      <c r="AP148" s="13">
        <f t="shared" si="70"/>
        <v>48.72</v>
      </c>
    </row>
    <row r="149" spans="1:42" x14ac:dyDescent="0.25">
      <c r="A149" s="14" t="s">
        <v>136</v>
      </c>
      <c r="B149" s="14" t="s">
        <v>136</v>
      </c>
      <c r="C149" s="15" t="s">
        <v>160</v>
      </c>
      <c r="D149" s="44" t="s">
        <v>15</v>
      </c>
      <c r="E149" s="56">
        <v>85</v>
      </c>
      <c r="F149" s="70">
        <v>0</v>
      </c>
      <c r="G149" s="9">
        <f t="shared" si="65"/>
        <v>0</v>
      </c>
      <c r="H149" s="69">
        <v>0</v>
      </c>
      <c r="I149" s="9">
        <f t="shared" si="66"/>
        <v>0</v>
      </c>
      <c r="J149" s="10"/>
      <c r="K149" s="9">
        <f t="shared" si="67"/>
        <v>0</v>
      </c>
      <c r="L149" s="11"/>
      <c r="M149" s="9">
        <f t="shared" si="68"/>
        <v>0</v>
      </c>
      <c r="N149" s="11"/>
      <c r="O149" s="9">
        <f t="shared" si="69"/>
        <v>0</v>
      </c>
      <c r="P149" s="10"/>
      <c r="Q149" s="9">
        <f t="shared" si="71"/>
        <v>0</v>
      </c>
      <c r="R149" s="10"/>
      <c r="S149" s="9">
        <f t="shared" si="72"/>
        <v>0</v>
      </c>
      <c r="T149" s="10"/>
      <c r="U149" s="9">
        <f t="shared" si="73"/>
        <v>0</v>
      </c>
      <c r="V149" s="11"/>
      <c r="W149" s="9">
        <f t="shared" si="74"/>
        <v>0</v>
      </c>
      <c r="X149" s="11"/>
      <c r="Y149" s="9">
        <f t="shared" si="75"/>
        <v>0</v>
      </c>
      <c r="Z149" s="10"/>
      <c r="AA149" s="9">
        <f t="shared" si="76"/>
        <v>0</v>
      </c>
      <c r="AB149" s="11"/>
      <c r="AC149" s="9">
        <f t="shared" si="77"/>
        <v>0</v>
      </c>
      <c r="AD149" s="11"/>
      <c r="AE149" s="9">
        <f t="shared" si="78"/>
        <v>0</v>
      </c>
      <c r="AF149" s="11"/>
      <c r="AG149" s="9">
        <f t="shared" si="79"/>
        <v>0</v>
      </c>
      <c r="AH149" s="11"/>
      <c r="AI149" s="9">
        <f t="shared" si="80"/>
        <v>0</v>
      </c>
      <c r="AJ149" s="11"/>
      <c r="AK149" s="9">
        <f t="shared" si="81"/>
        <v>0</v>
      </c>
      <c r="AL149" s="11"/>
      <c r="AM149" s="9">
        <f t="shared" si="82"/>
        <v>0</v>
      </c>
      <c r="AN149" s="10"/>
      <c r="AO149" s="12">
        <f t="shared" si="83"/>
        <v>0</v>
      </c>
      <c r="AP149" s="13">
        <f t="shared" si="70"/>
        <v>0</v>
      </c>
    </row>
    <row r="150" spans="1:42" x14ac:dyDescent="0.25">
      <c r="A150" s="14" t="s">
        <v>136</v>
      </c>
      <c r="B150" s="14" t="s">
        <v>136</v>
      </c>
      <c r="C150" s="15" t="s">
        <v>161</v>
      </c>
      <c r="D150" s="44" t="s">
        <v>29</v>
      </c>
      <c r="E150" s="56">
        <f>142.92/12</f>
        <v>11.909999999999998</v>
      </c>
      <c r="F150" s="70">
        <v>0</v>
      </c>
      <c r="G150" s="9">
        <f t="shared" si="65"/>
        <v>0</v>
      </c>
      <c r="H150" s="69">
        <v>0</v>
      </c>
      <c r="I150" s="9">
        <f t="shared" si="66"/>
        <v>0</v>
      </c>
      <c r="J150" s="10"/>
      <c r="K150" s="9">
        <f t="shared" si="67"/>
        <v>0</v>
      </c>
      <c r="L150" s="11"/>
      <c r="M150" s="9">
        <f t="shared" si="68"/>
        <v>0</v>
      </c>
      <c r="N150" s="11"/>
      <c r="O150" s="9">
        <f t="shared" si="69"/>
        <v>0</v>
      </c>
      <c r="P150" s="10"/>
      <c r="Q150" s="9">
        <f t="shared" si="71"/>
        <v>0</v>
      </c>
      <c r="R150" s="10"/>
      <c r="S150" s="9">
        <f t="shared" si="72"/>
        <v>0</v>
      </c>
      <c r="T150" s="10"/>
      <c r="U150" s="9">
        <f t="shared" si="73"/>
        <v>0</v>
      </c>
      <c r="V150" s="11"/>
      <c r="W150" s="9">
        <f t="shared" si="74"/>
        <v>0</v>
      </c>
      <c r="X150" s="11"/>
      <c r="Y150" s="9">
        <f t="shared" si="75"/>
        <v>0</v>
      </c>
      <c r="Z150" s="10"/>
      <c r="AA150" s="9">
        <f t="shared" si="76"/>
        <v>0</v>
      </c>
      <c r="AB150" s="11"/>
      <c r="AC150" s="9">
        <f t="shared" si="77"/>
        <v>0</v>
      </c>
      <c r="AD150" s="11"/>
      <c r="AE150" s="9">
        <f t="shared" si="78"/>
        <v>0</v>
      </c>
      <c r="AF150" s="11"/>
      <c r="AG150" s="9">
        <f t="shared" si="79"/>
        <v>0</v>
      </c>
      <c r="AH150" s="11"/>
      <c r="AI150" s="9">
        <f t="shared" si="80"/>
        <v>0</v>
      </c>
      <c r="AJ150" s="11"/>
      <c r="AK150" s="9">
        <f t="shared" si="81"/>
        <v>0</v>
      </c>
      <c r="AL150" s="11"/>
      <c r="AM150" s="9">
        <f t="shared" si="82"/>
        <v>0</v>
      </c>
      <c r="AN150" s="10"/>
      <c r="AO150" s="12">
        <f t="shared" si="83"/>
        <v>0</v>
      </c>
      <c r="AP150" s="13">
        <f t="shared" si="70"/>
        <v>0</v>
      </c>
    </row>
    <row r="151" spans="1:42" x14ac:dyDescent="0.25">
      <c r="A151" s="14" t="s">
        <v>136</v>
      </c>
      <c r="B151" s="14" t="s">
        <v>136</v>
      </c>
      <c r="C151" s="15" t="s">
        <v>162</v>
      </c>
      <c r="D151" s="44" t="s">
        <v>29</v>
      </c>
      <c r="E151" s="56">
        <f t="shared" ref="E151:E154" si="84">142.92/12</f>
        <v>11.909999999999998</v>
      </c>
      <c r="F151" s="70">
        <v>0</v>
      </c>
      <c r="G151" s="9">
        <f t="shared" si="65"/>
        <v>0</v>
      </c>
      <c r="H151" s="69">
        <v>0</v>
      </c>
      <c r="I151" s="9">
        <f t="shared" si="66"/>
        <v>0</v>
      </c>
      <c r="J151" s="10"/>
      <c r="K151" s="9">
        <f t="shared" si="67"/>
        <v>0</v>
      </c>
      <c r="L151" s="11"/>
      <c r="M151" s="9">
        <f t="shared" si="68"/>
        <v>0</v>
      </c>
      <c r="N151" s="11"/>
      <c r="O151" s="9">
        <f t="shared" si="69"/>
        <v>0</v>
      </c>
      <c r="P151" s="10"/>
      <c r="Q151" s="9">
        <f t="shared" si="71"/>
        <v>0</v>
      </c>
      <c r="R151" s="10"/>
      <c r="S151" s="9">
        <f t="shared" si="72"/>
        <v>0</v>
      </c>
      <c r="T151" s="10"/>
      <c r="U151" s="9">
        <f t="shared" si="73"/>
        <v>0</v>
      </c>
      <c r="V151" s="11"/>
      <c r="W151" s="9">
        <f t="shared" si="74"/>
        <v>0</v>
      </c>
      <c r="X151" s="11"/>
      <c r="Y151" s="9">
        <f t="shared" si="75"/>
        <v>0</v>
      </c>
      <c r="Z151" s="10"/>
      <c r="AA151" s="9">
        <f t="shared" si="76"/>
        <v>0</v>
      </c>
      <c r="AB151" s="11"/>
      <c r="AC151" s="9">
        <f t="shared" si="77"/>
        <v>0</v>
      </c>
      <c r="AD151" s="11"/>
      <c r="AE151" s="9">
        <f t="shared" si="78"/>
        <v>0</v>
      </c>
      <c r="AF151" s="11"/>
      <c r="AG151" s="9">
        <f t="shared" si="79"/>
        <v>0</v>
      </c>
      <c r="AH151" s="11"/>
      <c r="AI151" s="9">
        <f t="shared" si="80"/>
        <v>0</v>
      </c>
      <c r="AJ151" s="11"/>
      <c r="AK151" s="9">
        <f t="shared" si="81"/>
        <v>0</v>
      </c>
      <c r="AL151" s="11"/>
      <c r="AM151" s="9">
        <f t="shared" si="82"/>
        <v>0</v>
      </c>
      <c r="AN151" s="10"/>
      <c r="AO151" s="12">
        <f t="shared" si="83"/>
        <v>0</v>
      </c>
      <c r="AP151" s="13">
        <f t="shared" si="70"/>
        <v>0</v>
      </c>
    </row>
    <row r="152" spans="1:42" x14ac:dyDescent="0.25">
      <c r="A152" s="14" t="s">
        <v>136</v>
      </c>
      <c r="B152" s="14" t="s">
        <v>136</v>
      </c>
      <c r="C152" s="15" t="s">
        <v>163</v>
      </c>
      <c r="D152" s="44" t="s">
        <v>29</v>
      </c>
      <c r="E152" s="56">
        <f t="shared" si="84"/>
        <v>11.909999999999998</v>
      </c>
      <c r="F152" s="70">
        <v>12</v>
      </c>
      <c r="G152" s="9">
        <f t="shared" si="65"/>
        <v>142.91999999999999</v>
      </c>
      <c r="H152" s="69">
        <v>0</v>
      </c>
      <c r="I152" s="9">
        <f t="shared" si="66"/>
        <v>0</v>
      </c>
      <c r="J152" s="10"/>
      <c r="K152" s="9">
        <f t="shared" si="67"/>
        <v>0</v>
      </c>
      <c r="L152" s="11"/>
      <c r="M152" s="9">
        <f t="shared" si="68"/>
        <v>0</v>
      </c>
      <c r="N152" s="11"/>
      <c r="O152" s="9">
        <f t="shared" si="69"/>
        <v>0</v>
      </c>
      <c r="P152" s="10"/>
      <c r="Q152" s="9">
        <f t="shared" si="71"/>
        <v>0</v>
      </c>
      <c r="R152" s="10"/>
      <c r="S152" s="9">
        <f t="shared" si="72"/>
        <v>0</v>
      </c>
      <c r="T152" s="10"/>
      <c r="U152" s="9">
        <f t="shared" si="73"/>
        <v>0</v>
      </c>
      <c r="V152" s="11"/>
      <c r="W152" s="9">
        <f t="shared" si="74"/>
        <v>0</v>
      </c>
      <c r="X152" s="11"/>
      <c r="Y152" s="9">
        <f t="shared" si="75"/>
        <v>0</v>
      </c>
      <c r="Z152" s="10"/>
      <c r="AA152" s="9">
        <f t="shared" si="76"/>
        <v>0</v>
      </c>
      <c r="AB152" s="11"/>
      <c r="AC152" s="9">
        <f t="shared" si="77"/>
        <v>0</v>
      </c>
      <c r="AD152" s="11"/>
      <c r="AE152" s="9">
        <f t="shared" si="78"/>
        <v>0</v>
      </c>
      <c r="AF152" s="11"/>
      <c r="AG152" s="9">
        <f t="shared" si="79"/>
        <v>0</v>
      </c>
      <c r="AH152" s="11"/>
      <c r="AI152" s="9">
        <f t="shared" si="80"/>
        <v>0</v>
      </c>
      <c r="AJ152" s="11"/>
      <c r="AK152" s="9">
        <f t="shared" si="81"/>
        <v>0</v>
      </c>
      <c r="AL152" s="11"/>
      <c r="AM152" s="9">
        <f t="shared" si="82"/>
        <v>0</v>
      </c>
      <c r="AN152" s="10"/>
      <c r="AO152" s="12">
        <f t="shared" si="83"/>
        <v>0</v>
      </c>
      <c r="AP152" s="13">
        <f t="shared" si="70"/>
        <v>142.91999999999999</v>
      </c>
    </row>
    <row r="153" spans="1:42" x14ac:dyDescent="0.25">
      <c r="A153" s="14" t="s">
        <v>136</v>
      </c>
      <c r="B153" s="14" t="s">
        <v>136</v>
      </c>
      <c r="C153" s="15" t="s">
        <v>164</v>
      </c>
      <c r="D153" s="44" t="s">
        <v>29</v>
      </c>
      <c r="E153" s="56">
        <f t="shared" si="84"/>
        <v>11.909999999999998</v>
      </c>
      <c r="F153" s="70">
        <v>0</v>
      </c>
      <c r="G153" s="9">
        <f t="shared" si="65"/>
        <v>0</v>
      </c>
      <c r="H153" s="69">
        <v>0</v>
      </c>
      <c r="I153" s="9">
        <f t="shared" si="66"/>
        <v>0</v>
      </c>
      <c r="J153" s="10"/>
      <c r="K153" s="9">
        <f t="shared" si="67"/>
        <v>0</v>
      </c>
      <c r="L153" s="11"/>
      <c r="M153" s="9">
        <f t="shared" si="68"/>
        <v>0</v>
      </c>
      <c r="N153" s="11"/>
      <c r="O153" s="9">
        <f t="shared" si="69"/>
        <v>0</v>
      </c>
      <c r="P153" s="10"/>
      <c r="Q153" s="9">
        <f t="shared" si="71"/>
        <v>0</v>
      </c>
      <c r="R153" s="10"/>
      <c r="S153" s="9">
        <f t="shared" si="72"/>
        <v>0</v>
      </c>
      <c r="T153" s="10"/>
      <c r="U153" s="9">
        <f t="shared" si="73"/>
        <v>0</v>
      </c>
      <c r="V153" s="11"/>
      <c r="W153" s="9">
        <f t="shared" si="74"/>
        <v>0</v>
      </c>
      <c r="X153" s="11"/>
      <c r="Y153" s="9">
        <f t="shared" si="75"/>
        <v>0</v>
      </c>
      <c r="Z153" s="10"/>
      <c r="AA153" s="9">
        <f t="shared" si="76"/>
        <v>0</v>
      </c>
      <c r="AB153" s="11"/>
      <c r="AC153" s="9">
        <f t="shared" si="77"/>
        <v>0</v>
      </c>
      <c r="AD153" s="11"/>
      <c r="AE153" s="9">
        <f t="shared" si="78"/>
        <v>0</v>
      </c>
      <c r="AF153" s="11"/>
      <c r="AG153" s="9">
        <f t="shared" si="79"/>
        <v>0</v>
      </c>
      <c r="AH153" s="11"/>
      <c r="AI153" s="9">
        <f t="shared" si="80"/>
        <v>0</v>
      </c>
      <c r="AJ153" s="11"/>
      <c r="AK153" s="9">
        <f t="shared" si="81"/>
        <v>0</v>
      </c>
      <c r="AL153" s="11"/>
      <c r="AM153" s="9">
        <f t="shared" si="82"/>
        <v>0</v>
      </c>
      <c r="AN153" s="10"/>
      <c r="AO153" s="12">
        <f t="shared" si="83"/>
        <v>0</v>
      </c>
      <c r="AP153" s="13">
        <f t="shared" si="70"/>
        <v>0</v>
      </c>
    </row>
    <row r="154" spans="1:42" x14ac:dyDescent="0.25">
      <c r="A154" s="14" t="s">
        <v>136</v>
      </c>
      <c r="B154" s="14" t="s">
        <v>136</v>
      </c>
      <c r="C154" s="15" t="s">
        <v>165</v>
      </c>
      <c r="D154" s="44" t="s">
        <v>29</v>
      </c>
      <c r="E154" s="56">
        <f t="shared" si="84"/>
        <v>11.909999999999998</v>
      </c>
      <c r="F154" s="70">
        <v>0</v>
      </c>
      <c r="G154" s="9">
        <f t="shared" si="65"/>
        <v>0</v>
      </c>
      <c r="H154" s="69">
        <v>0</v>
      </c>
      <c r="I154" s="9">
        <f t="shared" si="66"/>
        <v>0</v>
      </c>
      <c r="J154" s="10"/>
      <c r="K154" s="9">
        <f t="shared" si="67"/>
        <v>0</v>
      </c>
      <c r="L154" s="11"/>
      <c r="M154" s="9">
        <f t="shared" si="68"/>
        <v>0</v>
      </c>
      <c r="N154" s="11"/>
      <c r="O154" s="9">
        <f t="shared" si="69"/>
        <v>0</v>
      </c>
      <c r="P154" s="72">
        <v>12</v>
      </c>
      <c r="Q154" s="9">
        <f t="shared" si="71"/>
        <v>165.78719999999998</v>
      </c>
      <c r="R154" s="10"/>
      <c r="S154" s="9">
        <f t="shared" si="72"/>
        <v>0</v>
      </c>
      <c r="T154" s="10"/>
      <c r="U154" s="9">
        <f t="shared" si="73"/>
        <v>0</v>
      </c>
      <c r="V154" s="11"/>
      <c r="W154" s="9">
        <f t="shared" si="74"/>
        <v>0</v>
      </c>
      <c r="X154" s="11"/>
      <c r="Y154" s="9">
        <f t="shared" si="75"/>
        <v>0</v>
      </c>
      <c r="Z154" s="10"/>
      <c r="AA154" s="9">
        <f t="shared" si="76"/>
        <v>0</v>
      </c>
      <c r="AB154" s="11"/>
      <c r="AC154" s="9">
        <f t="shared" si="77"/>
        <v>0</v>
      </c>
      <c r="AD154" s="11"/>
      <c r="AE154" s="9">
        <f t="shared" si="78"/>
        <v>0</v>
      </c>
      <c r="AF154" s="11"/>
      <c r="AG154" s="9">
        <f t="shared" si="79"/>
        <v>0</v>
      </c>
      <c r="AH154" s="11"/>
      <c r="AI154" s="9">
        <f t="shared" si="80"/>
        <v>0</v>
      </c>
      <c r="AJ154" s="11"/>
      <c r="AK154" s="9">
        <f t="shared" si="81"/>
        <v>0</v>
      </c>
      <c r="AL154" s="11"/>
      <c r="AM154" s="9">
        <f t="shared" si="82"/>
        <v>0</v>
      </c>
      <c r="AN154" s="10"/>
      <c r="AO154" s="12">
        <f t="shared" si="83"/>
        <v>0</v>
      </c>
      <c r="AP154" s="13">
        <f t="shared" si="70"/>
        <v>165.78719999999998</v>
      </c>
    </row>
    <row r="155" spans="1:42" x14ac:dyDescent="0.25">
      <c r="A155" s="14" t="s">
        <v>136</v>
      </c>
      <c r="B155" s="14" t="s">
        <v>136</v>
      </c>
      <c r="C155" s="15" t="s">
        <v>166</v>
      </c>
      <c r="D155" s="44" t="s">
        <v>29</v>
      </c>
      <c r="E155" s="56">
        <v>8.6</v>
      </c>
      <c r="F155" s="70">
        <v>0</v>
      </c>
      <c r="G155" s="9">
        <f t="shared" si="65"/>
        <v>0</v>
      </c>
      <c r="H155" s="69">
        <v>0</v>
      </c>
      <c r="I155" s="9">
        <f t="shared" si="66"/>
        <v>0</v>
      </c>
      <c r="J155" s="10"/>
      <c r="K155" s="9">
        <f t="shared" si="67"/>
        <v>0</v>
      </c>
      <c r="L155" s="11"/>
      <c r="M155" s="9">
        <f t="shared" si="68"/>
        <v>0</v>
      </c>
      <c r="N155" s="11"/>
      <c r="O155" s="9">
        <f t="shared" si="69"/>
        <v>0</v>
      </c>
      <c r="P155" s="72">
        <v>10</v>
      </c>
      <c r="Q155" s="9">
        <f t="shared" si="71"/>
        <v>99.759999999999991</v>
      </c>
      <c r="R155" s="10"/>
      <c r="S155" s="9">
        <f t="shared" si="72"/>
        <v>0</v>
      </c>
      <c r="T155" s="10"/>
      <c r="U155" s="9">
        <f t="shared" si="73"/>
        <v>0</v>
      </c>
      <c r="V155" s="11"/>
      <c r="W155" s="9">
        <f t="shared" si="74"/>
        <v>0</v>
      </c>
      <c r="X155" s="11"/>
      <c r="Y155" s="9">
        <f t="shared" si="75"/>
        <v>0</v>
      </c>
      <c r="Z155" s="10"/>
      <c r="AA155" s="9">
        <f t="shared" si="76"/>
        <v>0</v>
      </c>
      <c r="AB155" s="11"/>
      <c r="AC155" s="9">
        <f t="shared" si="77"/>
        <v>0</v>
      </c>
      <c r="AD155" s="11"/>
      <c r="AE155" s="9">
        <f t="shared" si="78"/>
        <v>0</v>
      </c>
      <c r="AF155" s="11"/>
      <c r="AG155" s="9">
        <f t="shared" si="79"/>
        <v>0</v>
      </c>
      <c r="AH155" s="11"/>
      <c r="AI155" s="9">
        <f t="shared" si="80"/>
        <v>0</v>
      </c>
      <c r="AJ155" s="11"/>
      <c r="AK155" s="9">
        <f t="shared" si="81"/>
        <v>0</v>
      </c>
      <c r="AL155" s="11"/>
      <c r="AM155" s="9">
        <f t="shared" si="82"/>
        <v>0</v>
      </c>
      <c r="AN155" s="10"/>
      <c r="AO155" s="12">
        <f t="shared" si="83"/>
        <v>0</v>
      </c>
      <c r="AP155" s="13">
        <f t="shared" si="70"/>
        <v>99.759999999999991</v>
      </c>
    </row>
    <row r="156" spans="1:42" x14ac:dyDescent="0.25">
      <c r="A156" s="14" t="s">
        <v>136</v>
      </c>
      <c r="B156" s="14" t="s">
        <v>136</v>
      </c>
      <c r="C156" s="15" t="s">
        <v>167</v>
      </c>
      <c r="D156" s="44" t="s">
        <v>29</v>
      </c>
      <c r="E156" s="56">
        <f>194.28/12</f>
        <v>16.190000000000001</v>
      </c>
      <c r="F156" s="70">
        <v>0</v>
      </c>
      <c r="G156" s="9">
        <f t="shared" si="65"/>
        <v>0</v>
      </c>
      <c r="H156" s="69">
        <v>1</v>
      </c>
      <c r="I156" s="9">
        <f t="shared" si="66"/>
        <v>18.7804</v>
      </c>
      <c r="J156" s="10"/>
      <c r="K156" s="9">
        <f t="shared" si="67"/>
        <v>0</v>
      </c>
      <c r="L156" s="11"/>
      <c r="M156" s="9">
        <f t="shared" si="68"/>
        <v>0</v>
      </c>
      <c r="N156" s="107">
        <v>12</v>
      </c>
      <c r="O156" s="9">
        <f t="shared" si="69"/>
        <v>225.36480000000003</v>
      </c>
      <c r="P156" s="10"/>
      <c r="Q156" s="9">
        <f t="shared" si="71"/>
        <v>0</v>
      </c>
      <c r="R156" s="10"/>
      <c r="S156" s="9">
        <f t="shared" si="72"/>
        <v>0</v>
      </c>
      <c r="T156" s="10"/>
      <c r="U156" s="9">
        <f t="shared" si="73"/>
        <v>0</v>
      </c>
      <c r="V156" s="11"/>
      <c r="W156" s="9">
        <f t="shared" si="74"/>
        <v>0</v>
      </c>
      <c r="X156" s="11"/>
      <c r="Y156" s="9">
        <f t="shared" si="75"/>
        <v>0</v>
      </c>
      <c r="Z156" s="10"/>
      <c r="AA156" s="9">
        <f t="shared" si="76"/>
        <v>0</v>
      </c>
      <c r="AB156" s="11"/>
      <c r="AC156" s="9">
        <f t="shared" si="77"/>
        <v>0</v>
      </c>
      <c r="AD156" s="11"/>
      <c r="AE156" s="9">
        <f t="shared" si="78"/>
        <v>0</v>
      </c>
      <c r="AF156" s="11"/>
      <c r="AG156" s="9">
        <f t="shared" si="79"/>
        <v>0</v>
      </c>
      <c r="AH156" s="11"/>
      <c r="AI156" s="9">
        <f t="shared" si="80"/>
        <v>0</v>
      </c>
      <c r="AJ156" s="11"/>
      <c r="AK156" s="9">
        <f t="shared" si="81"/>
        <v>0</v>
      </c>
      <c r="AL156" s="11"/>
      <c r="AM156" s="9">
        <f t="shared" si="82"/>
        <v>0</v>
      </c>
      <c r="AN156" s="10"/>
      <c r="AO156" s="12">
        <f t="shared" si="83"/>
        <v>0</v>
      </c>
      <c r="AP156" s="13">
        <f t="shared" si="70"/>
        <v>244.14520000000005</v>
      </c>
    </row>
    <row r="157" spans="1:42" ht="14.25" customHeight="1" x14ac:dyDescent="0.25">
      <c r="A157" s="14" t="s">
        <v>136</v>
      </c>
      <c r="B157" s="14" t="s">
        <v>136</v>
      </c>
      <c r="C157" s="15" t="s">
        <v>168</v>
      </c>
      <c r="D157" s="44" t="s">
        <v>29</v>
      </c>
      <c r="E157" s="56">
        <f t="shared" ref="E157:E159" si="85">194.28/12</f>
        <v>16.190000000000001</v>
      </c>
      <c r="F157" s="70">
        <v>0</v>
      </c>
      <c r="G157" s="9">
        <f t="shared" si="65"/>
        <v>0</v>
      </c>
      <c r="H157" s="69">
        <v>1</v>
      </c>
      <c r="I157" s="9">
        <f t="shared" si="66"/>
        <v>18.7804</v>
      </c>
      <c r="J157" s="10"/>
      <c r="K157" s="9">
        <f t="shared" si="67"/>
        <v>0</v>
      </c>
      <c r="L157" s="11"/>
      <c r="M157" s="9">
        <f t="shared" si="68"/>
        <v>0</v>
      </c>
      <c r="N157" s="107">
        <v>12</v>
      </c>
      <c r="O157" s="9">
        <f t="shared" si="69"/>
        <v>225.36480000000003</v>
      </c>
      <c r="P157" s="10"/>
      <c r="Q157" s="9">
        <f t="shared" si="71"/>
        <v>0</v>
      </c>
      <c r="R157" s="10"/>
      <c r="S157" s="9">
        <f t="shared" si="72"/>
        <v>0</v>
      </c>
      <c r="T157" s="10"/>
      <c r="U157" s="9">
        <f t="shared" si="73"/>
        <v>0</v>
      </c>
      <c r="V157" s="11"/>
      <c r="W157" s="9">
        <f t="shared" si="74"/>
        <v>0</v>
      </c>
      <c r="X157" s="11"/>
      <c r="Y157" s="9">
        <f t="shared" si="75"/>
        <v>0</v>
      </c>
      <c r="Z157" s="10"/>
      <c r="AA157" s="9">
        <f t="shared" si="76"/>
        <v>0</v>
      </c>
      <c r="AB157" s="11"/>
      <c r="AC157" s="9">
        <f t="shared" si="77"/>
        <v>0</v>
      </c>
      <c r="AD157" s="11"/>
      <c r="AE157" s="9">
        <f t="shared" si="78"/>
        <v>0</v>
      </c>
      <c r="AF157" s="11"/>
      <c r="AG157" s="9">
        <f t="shared" si="79"/>
        <v>0</v>
      </c>
      <c r="AH157" s="11"/>
      <c r="AI157" s="9">
        <f t="shared" si="80"/>
        <v>0</v>
      </c>
      <c r="AJ157" s="11"/>
      <c r="AK157" s="9">
        <f t="shared" si="81"/>
        <v>0</v>
      </c>
      <c r="AL157" s="11"/>
      <c r="AM157" s="9">
        <f t="shared" si="82"/>
        <v>0</v>
      </c>
      <c r="AN157" s="10"/>
      <c r="AO157" s="12">
        <f t="shared" si="83"/>
        <v>0</v>
      </c>
      <c r="AP157" s="13">
        <f t="shared" si="70"/>
        <v>244.14520000000005</v>
      </c>
    </row>
    <row r="158" spans="1:42" x14ac:dyDescent="0.25">
      <c r="A158" s="14" t="s">
        <v>136</v>
      </c>
      <c r="B158" s="14" t="s">
        <v>136</v>
      </c>
      <c r="C158" s="15" t="s">
        <v>169</v>
      </c>
      <c r="D158" s="44" t="s">
        <v>29</v>
      </c>
      <c r="E158" s="56">
        <f t="shared" si="85"/>
        <v>16.190000000000001</v>
      </c>
      <c r="F158" s="70">
        <v>0</v>
      </c>
      <c r="G158" s="9">
        <f t="shared" si="65"/>
        <v>0</v>
      </c>
      <c r="H158" s="69">
        <v>1</v>
      </c>
      <c r="I158" s="9">
        <f t="shared" si="66"/>
        <v>18.7804</v>
      </c>
      <c r="J158" s="10"/>
      <c r="K158" s="9">
        <f t="shared" si="67"/>
        <v>0</v>
      </c>
      <c r="L158" s="11"/>
      <c r="M158" s="9">
        <f t="shared" si="68"/>
        <v>0</v>
      </c>
      <c r="N158" s="11"/>
      <c r="O158" s="9">
        <f t="shared" si="69"/>
        <v>0</v>
      </c>
      <c r="P158" s="10"/>
      <c r="Q158" s="9">
        <f t="shared" si="71"/>
        <v>0</v>
      </c>
      <c r="R158" s="10"/>
      <c r="S158" s="9">
        <f t="shared" si="72"/>
        <v>0</v>
      </c>
      <c r="T158" s="10"/>
      <c r="U158" s="9">
        <f t="shared" si="73"/>
        <v>0</v>
      </c>
      <c r="V158" s="11"/>
      <c r="W158" s="9">
        <f t="shared" si="74"/>
        <v>0</v>
      </c>
      <c r="X158" s="11"/>
      <c r="Y158" s="9">
        <f t="shared" si="75"/>
        <v>0</v>
      </c>
      <c r="Z158" s="10"/>
      <c r="AA158" s="9">
        <f t="shared" si="76"/>
        <v>0</v>
      </c>
      <c r="AB158" s="11"/>
      <c r="AC158" s="9">
        <f t="shared" si="77"/>
        <v>0</v>
      </c>
      <c r="AD158" s="11"/>
      <c r="AE158" s="9">
        <f t="shared" si="78"/>
        <v>0</v>
      </c>
      <c r="AF158" s="11"/>
      <c r="AG158" s="9">
        <f t="shared" si="79"/>
        <v>0</v>
      </c>
      <c r="AH158" s="11"/>
      <c r="AI158" s="9">
        <f t="shared" si="80"/>
        <v>0</v>
      </c>
      <c r="AJ158" s="11"/>
      <c r="AK158" s="9">
        <f t="shared" si="81"/>
        <v>0</v>
      </c>
      <c r="AL158" s="11"/>
      <c r="AM158" s="9">
        <f t="shared" si="82"/>
        <v>0</v>
      </c>
      <c r="AN158" s="10"/>
      <c r="AO158" s="12">
        <f t="shared" si="83"/>
        <v>0</v>
      </c>
      <c r="AP158" s="13">
        <f t="shared" si="70"/>
        <v>18.7804</v>
      </c>
    </row>
    <row r="159" spans="1:42" x14ac:dyDescent="0.25">
      <c r="A159" s="14" t="s">
        <v>136</v>
      </c>
      <c r="B159" s="14" t="s">
        <v>136</v>
      </c>
      <c r="C159" s="15" t="s">
        <v>170</v>
      </c>
      <c r="D159" s="44" t="s">
        <v>29</v>
      </c>
      <c r="E159" s="56">
        <f t="shared" si="85"/>
        <v>16.190000000000001</v>
      </c>
      <c r="F159" s="70">
        <v>0</v>
      </c>
      <c r="G159" s="9">
        <f t="shared" si="65"/>
        <v>0</v>
      </c>
      <c r="H159" s="69">
        <v>1</v>
      </c>
      <c r="I159" s="9">
        <f t="shared" si="66"/>
        <v>18.7804</v>
      </c>
      <c r="J159" s="10"/>
      <c r="K159" s="9">
        <f t="shared" si="67"/>
        <v>0</v>
      </c>
      <c r="L159" s="11"/>
      <c r="M159" s="9">
        <f t="shared" si="68"/>
        <v>0</v>
      </c>
      <c r="N159" s="107">
        <v>12</v>
      </c>
      <c r="O159" s="9">
        <f t="shared" si="69"/>
        <v>225.36480000000003</v>
      </c>
      <c r="P159" s="10"/>
      <c r="Q159" s="9">
        <f t="shared" si="71"/>
        <v>0</v>
      </c>
      <c r="R159" s="10"/>
      <c r="S159" s="9">
        <f t="shared" si="72"/>
        <v>0</v>
      </c>
      <c r="T159" s="10"/>
      <c r="U159" s="9">
        <f t="shared" si="73"/>
        <v>0</v>
      </c>
      <c r="V159" s="11"/>
      <c r="W159" s="9">
        <f t="shared" si="74"/>
        <v>0</v>
      </c>
      <c r="X159" s="11"/>
      <c r="Y159" s="9">
        <f t="shared" si="75"/>
        <v>0</v>
      </c>
      <c r="Z159" s="10"/>
      <c r="AA159" s="9">
        <f t="shared" si="76"/>
        <v>0</v>
      </c>
      <c r="AB159" s="11"/>
      <c r="AC159" s="9">
        <f t="shared" si="77"/>
        <v>0</v>
      </c>
      <c r="AD159" s="11"/>
      <c r="AE159" s="9">
        <f t="shared" si="78"/>
        <v>0</v>
      </c>
      <c r="AF159" s="11"/>
      <c r="AG159" s="9">
        <f t="shared" si="79"/>
        <v>0</v>
      </c>
      <c r="AH159" s="11"/>
      <c r="AI159" s="9">
        <f t="shared" si="80"/>
        <v>0</v>
      </c>
      <c r="AJ159" s="11"/>
      <c r="AK159" s="9">
        <f t="shared" si="81"/>
        <v>0</v>
      </c>
      <c r="AL159" s="11"/>
      <c r="AM159" s="9">
        <f t="shared" si="82"/>
        <v>0</v>
      </c>
      <c r="AN159" s="10"/>
      <c r="AO159" s="12">
        <f t="shared" si="83"/>
        <v>0</v>
      </c>
      <c r="AP159" s="13">
        <f t="shared" si="70"/>
        <v>244.14520000000005</v>
      </c>
    </row>
    <row r="160" spans="1:42" x14ac:dyDescent="0.25">
      <c r="A160" s="14" t="s">
        <v>136</v>
      </c>
      <c r="B160" s="14" t="s">
        <v>136</v>
      </c>
      <c r="C160" s="15" t="s">
        <v>171</v>
      </c>
      <c r="D160" s="44" t="s">
        <v>29</v>
      </c>
      <c r="E160" s="56">
        <f>119.28/12</f>
        <v>9.94</v>
      </c>
      <c r="F160" s="70">
        <v>0</v>
      </c>
      <c r="G160" s="9">
        <f t="shared" si="65"/>
        <v>0</v>
      </c>
      <c r="H160" s="69">
        <v>0</v>
      </c>
      <c r="I160" s="9">
        <f t="shared" si="66"/>
        <v>0</v>
      </c>
      <c r="J160" s="10"/>
      <c r="K160" s="9">
        <f t="shared" si="67"/>
        <v>0</v>
      </c>
      <c r="L160" s="11"/>
      <c r="M160" s="9">
        <f t="shared" si="68"/>
        <v>0</v>
      </c>
      <c r="N160" s="11"/>
      <c r="O160" s="9">
        <f t="shared" si="69"/>
        <v>0</v>
      </c>
      <c r="P160" s="10"/>
      <c r="Q160" s="9">
        <f t="shared" si="71"/>
        <v>0</v>
      </c>
      <c r="R160" s="10"/>
      <c r="S160" s="9">
        <f t="shared" si="72"/>
        <v>0</v>
      </c>
      <c r="T160" s="10"/>
      <c r="U160" s="9">
        <f t="shared" si="73"/>
        <v>0</v>
      </c>
      <c r="V160" s="11"/>
      <c r="W160" s="9">
        <f t="shared" si="74"/>
        <v>0</v>
      </c>
      <c r="X160" s="11"/>
      <c r="Y160" s="9">
        <f t="shared" si="75"/>
        <v>0</v>
      </c>
      <c r="Z160" s="10"/>
      <c r="AA160" s="9">
        <f t="shared" si="76"/>
        <v>0</v>
      </c>
      <c r="AB160" s="11"/>
      <c r="AC160" s="9">
        <f t="shared" si="77"/>
        <v>0</v>
      </c>
      <c r="AD160" s="11"/>
      <c r="AE160" s="9">
        <f t="shared" si="78"/>
        <v>0</v>
      </c>
      <c r="AF160" s="11"/>
      <c r="AG160" s="9">
        <f t="shared" si="79"/>
        <v>0</v>
      </c>
      <c r="AH160" s="11"/>
      <c r="AI160" s="9">
        <f t="shared" si="80"/>
        <v>0</v>
      </c>
      <c r="AJ160" s="11"/>
      <c r="AK160" s="9">
        <f t="shared" si="81"/>
        <v>0</v>
      </c>
      <c r="AL160" s="11"/>
      <c r="AM160" s="9">
        <f t="shared" si="82"/>
        <v>0</v>
      </c>
      <c r="AN160" s="10"/>
      <c r="AO160" s="12">
        <f t="shared" si="83"/>
        <v>0</v>
      </c>
      <c r="AP160" s="13">
        <f t="shared" si="70"/>
        <v>0</v>
      </c>
    </row>
    <row r="161" spans="1:42" x14ac:dyDescent="0.25">
      <c r="A161" s="14" t="s">
        <v>136</v>
      </c>
      <c r="B161" s="14" t="s">
        <v>136</v>
      </c>
      <c r="C161" s="15" t="s">
        <v>172</v>
      </c>
      <c r="D161" s="44" t="s">
        <v>29</v>
      </c>
      <c r="E161" s="56">
        <f t="shared" ref="E161:E163" si="86">119.28/12</f>
        <v>9.94</v>
      </c>
      <c r="F161" s="70">
        <v>0</v>
      </c>
      <c r="G161" s="9">
        <f t="shared" si="65"/>
        <v>0</v>
      </c>
      <c r="H161" s="69">
        <v>0</v>
      </c>
      <c r="I161" s="9">
        <f t="shared" si="66"/>
        <v>0</v>
      </c>
      <c r="J161" s="10"/>
      <c r="K161" s="9">
        <f t="shared" si="67"/>
        <v>0</v>
      </c>
      <c r="L161" s="11"/>
      <c r="M161" s="9">
        <f t="shared" si="68"/>
        <v>0</v>
      </c>
      <c r="N161" s="11"/>
      <c r="O161" s="9">
        <f t="shared" si="69"/>
        <v>0</v>
      </c>
      <c r="P161" s="10"/>
      <c r="Q161" s="9">
        <f t="shared" si="71"/>
        <v>0</v>
      </c>
      <c r="R161" s="10"/>
      <c r="S161" s="9">
        <f t="shared" si="72"/>
        <v>0</v>
      </c>
      <c r="T161" s="10"/>
      <c r="U161" s="9">
        <f t="shared" si="73"/>
        <v>0</v>
      </c>
      <c r="V161" s="11"/>
      <c r="W161" s="9">
        <f t="shared" si="74"/>
        <v>0</v>
      </c>
      <c r="X161" s="11"/>
      <c r="Y161" s="9">
        <f t="shared" si="75"/>
        <v>0</v>
      </c>
      <c r="Z161" s="10"/>
      <c r="AA161" s="9">
        <f t="shared" si="76"/>
        <v>0</v>
      </c>
      <c r="AB161" s="11"/>
      <c r="AC161" s="9">
        <f t="shared" si="77"/>
        <v>0</v>
      </c>
      <c r="AD161" s="11"/>
      <c r="AE161" s="9">
        <f t="shared" si="78"/>
        <v>0</v>
      </c>
      <c r="AF161" s="11"/>
      <c r="AG161" s="9">
        <f t="shared" si="79"/>
        <v>0</v>
      </c>
      <c r="AH161" s="11"/>
      <c r="AI161" s="9">
        <f t="shared" si="80"/>
        <v>0</v>
      </c>
      <c r="AJ161" s="11"/>
      <c r="AK161" s="9">
        <f t="shared" si="81"/>
        <v>0</v>
      </c>
      <c r="AL161" s="11"/>
      <c r="AM161" s="9">
        <f t="shared" si="82"/>
        <v>0</v>
      </c>
      <c r="AN161" s="10"/>
      <c r="AO161" s="12">
        <f t="shared" si="83"/>
        <v>0</v>
      </c>
      <c r="AP161" s="13">
        <f t="shared" si="70"/>
        <v>0</v>
      </c>
    </row>
    <row r="162" spans="1:42" x14ac:dyDescent="0.25">
      <c r="A162" s="14" t="s">
        <v>136</v>
      </c>
      <c r="B162" s="14" t="s">
        <v>136</v>
      </c>
      <c r="C162" s="15" t="s">
        <v>173</v>
      </c>
      <c r="D162" s="44" t="s">
        <v>29</v>
      </c>
      <c r="E162" s="56">
        <f t="shared" si="86"/>
        <v>9.94</v>
      </c>
      <c r="F162" s="70">
        <v>0</v>
      </c>
      <c r="G162" s="9">
        <f t="shared" si="65"/>
        <v>0</v>
      </c>
      <c r="H162" s="69">
        <v>0</v>
      </c>
      <c r="I162" s="9">
        <f t="shared" si="66"/>
        <v>0</v>
      </c>
      <c r="J162" s="10"/>
      <c r="K162" s="9">
        <f t="shared" si="67"/>
        <v>0</v>
      </c>
      <c r="L162" s="11"/>
      <c r="M162" s="9">
        <f t="shared" si="68"/>
        <v>0</v>
      </c>
      <c r="N162" s="11"/>
      <c r="O162" s="9">
        <f t="shared" si="69"/>
        <v>0</v>
      </c>
      <c r="P162" s="10"/>
      <c r="Q162" s="9">
        <f t="shared" si="71"/>
        <v>0</v>
      </c>
      <c r="R162" s="10"/>
      <c r="S162" s="9">
        <f t="shared" si="72"/>
        <v>0</v>
      </c>
      <c r="T162" s="10"/>
      <c r="U162" s="9">
        <f t="shared" si="73"/>
        <v>0</v>
      </c>
      <c r="V162" s="11"/>
      <c r="W162" s="9">
        <f t="shared" si="74"/>
        <v>0</v>
      </c>
      <c r="X162" s="11"/>
      <c r="Y162" s="9">
        <f t="shared" si="75"/>
        <v>0</v>
      </c>
      <c r="Z162" s="10"/>
      <c r="AA162" s="9">
        <f t="shared" si="76"/>
        <v>0</v>
      </c>
      <c r="AB162" s="11"/>
      <c r="AC162" s="9">
        <f t="shared" si="77"/>
        <v>0</v>
      </c>
      <c r="AD162" s="11"/>
      <c r="AE162" s="9">
        <f t="shared" si="78"/>
        <v>0</v>
      </c>
      <c r="AF162" s="11"/>
      <c r="AG162" s="9">
        <f t="shared" si="79"/>
        <v>0</v>
      </c>
      <c r="AH162" s="11"/>
      <c r="AI162" s="9">
        <f t="shared" si="80"/>
        <v>0</v>
      </c>
      <c r="AJ162" s="11"/>
      <c r="AK162" s="9">
        <f t="shared" si="81"/>
        <v>0</v>
      </c>
      <c r="AL162" s="11"/>
      <c r="AM162" s="9">
        <f t="shared" si="82"/>
        <v>0</v>
      </c>
      <c r="AN162" s="10"/>
      <c r="AO162" s="12">
        <f t="shared" si="83"/>
        <v>0</v>
      </c>
      <c r="AP162" s="13">
        <f t="shared" si="70"/>
        <v>0</v>
      </c>
    </row>
    <row r="163" spans="1:42" x14ac:dyDescent="0.25">
      <c r="A163" s="14" t="s">
        <v>136</v>
      </c>
      <c r="B163" s="14" t="s">
        <v>136</v>
      </c>
      <c r="C163" s="15" t="s">
        <v>174</v>
      </c>
      <c r="D163" s="44" t="s">
        <v>29</v>
      </c>
      <c r="E163" s="56">
        <f t="shared" si="86"/>
        <v>9.94</v>
      </c>
      <c r="F163" s="70">
        <v>0</v>
      </c>
      <c r="G163" s="9">
        <f t="shared" si="65"/>
        <v>0</v>
      </c>
      <c r="H163" s="69">
        <v>0</v>
      </c>
      <c r="I163" s="9">
        <f t="shared" si="66"/>
        <v>0</v>
      </c>
      <c r="J163" s="10"/>
      <c r="K163" s="9">
        <f t="shared" si="67"/>
        <v>0</v>
      </c>
      <c r="L163" s="11"/>
      <c r="M163" s="9">
        <f t="shared" si="68"/>
        <v>0</v>
      </c>
      <c r="N163" s="11"/>
      <c r="O163" s="9">
        <f t="shared" si="69"/>
        <v>0</v>
      </c>
      <c r="P163" s="10"/>
      <c r="Q163" s="9">
        <f t="shared" si="71"/>
        <v>0</v>
      </c>
      <c r="R163" s="10"/>
      <c r="S163" s="9">
        <f t="shared" si="72"/>
        <v>0</v>
      </c>
      <c r="T163" s="10"/>
      <c r="U163" s="9">
        <f t="shared" si="73"/>
        <v>0</v>
      </c>
      <c r="V163" s="11"/>
      <c r="W163" s="9">
        <f t="shared" si="74"/>
        <v>0</v>
      </c>
      <c r="X163" s="11"/>
      <c r="Y163" s="9">
        <f t="shared" si="75"/>
        <v>0</v>
      </c>
      <c r="Z163" s="10"/>
      <c r="AA163" s="9">
        <f t="shared" si="76"/>
        <v>0</v>
      </c>
      <c r="AB163" s="11"/>
      <c r="AC163" s="9">
        <f t="shared" si="77"/>
        <v>0</v>
      </c>
      <c r="AD163" s="11"/>
      <c r="AE163" s="9">
        <f t="shared" si="78"/>
        <v>0</v>
      </c>
      <c r="AF163" s="11"/>
      <c r="AG163" s="9">
        <f t="shared" si="79"/>
        <v>0</v>
      </c>
      <c r="AH163" s="11"/>
      <c r="AI163" s="9">
        <f t="shared" si="80"/>
        <v>0</v>
      </c>
      <c r="AJ163" s="11"/>
      <c r="AK163" s="9">
        <f t="shared" si="81"/>
        <v>0</v>
      </c>
      <c r="AL163" s="11"/>
      <c r="AM163" s="9">
        <f t="shared" si="82"/>
        <v>0</v>
      </c>
      <c r="AN163" s="10"/>
      <c r="AO163" s="12">
        <f t="shared" si="83"/>
        <v>0</v>
      </c>
      <c r="AP163" s="13">
        <f t="shared" si="70"/>
        <v>0</v>
      </c>
    </row>
    <row r="164" spans="1:42" x14ac:dyDescent="0.25">
      <c r="A164" s="14" t="s">
        <v>136</v>
      </c>
      <c r="B164" s="14" t="s">
        <v>136</v>
      </c>
      <c r="C164" s="15" t="s">
        <v>175</v>
      </c>
      <c r="D164" s="44" t="s">
        <v>29</v>
      </c>
      <c r="E164" s="56">
        <f>191.52/12</f>
        <v>15.96</v>
      </c>
      <c r="F164" s="70">
        <v>0</v>
      </c>
      <c r="G164" s="9">
        <f t="shared" si="65"/>
        <v>0</v>
      </c>
      <c r="H164" s="69">
        <v>0</v>
      </c>
      <c r="I164" s="9">
        <f t="shared" si="66"/>
        <v>0</v>
      </c>
      <c r="J164" s="10"/>
      <c r="K164" s="9">
        <f t="shared" si="67"/>
        <v>0</v>
      </c>
      <c r="L164" s="11"/>
      <c r="M164" s="9">
        <f t="shared" si="68"/>
        <v>0</v>
      </c>
      <c r="N164" s="11"/>
      <c r="O164" s="9">
        <f t="shared" si="69"/>
        <v>0</v>
      </c>
      <c r="P164" s="10"/>
      <c r="Q164" s="9">
        <f t="shared" si="71"/>
        <v>0</v>
      </c>
      <c r="R164" s="10"/>
      <c r="S164" s="9">
        <f t="shared" si="72"/>
        <v>0</v>
      </c>
      <c r="T164" s="10"/>
      <c r="U164" s="9">
        <f t="shared" si="73"/>
        <v>0</v>
      </c>
      <c r="V164" s="11"/>
      <c r="W164" s="9">
        <f t="shared" si="74"/>
        <v>0</v>
      </c>
      <c r="X164" s="11"/>
      <c r="Y164" s="9">
        <f t="shared" si="75"/>
        <v>0</v>
      </c>
      <c r="Z164" s="10"/>
      <c r="AA164" s="9">
        <f t="shared" si="76"/>
        <v>0</v>
      </c>
      <c r="AB164" s="11"/>
      <c r="AC164" s="9">
        <f t="shared" si="77"/>
        <v>0</v>
      </c>
      <c r="AD164" s="11"/>
      <c r="AE164" s="9">
        <f t="shared" si="78"/>
        <v>0</v>
      </c>
      <c r="AF164" s="11"/>
      <c r="AG164" s="9">
        <f t="shared" si="79"/>
        <v>0</v>
      </c>
      <c r="AH164" s="11"/>
      <c r="AI164" s="9">
        <f t="shared" si="80"/>
        <v>0</v>
      </c>
      <c r="AJ164" s="11"/>
      <c r="AK164" s="9">
        <f t="shared" si="81"/>
        <v>0</v>
      </c>
      <c r="AL164" s="11"/>
      <c r="AM164" s="9">
        <f t="shared" si="82"/>
        <v>0</v>
      </c>
      <c r="AN164" s="10"/>
      <c r="AO164" s="12">
        <f t="shared" si="83"/>
        <v>0</v>
      </c>
      <c r="AP164" s="13">
        <f t="shared" si="70"/>
        <v>0</v>
      </c>
    </row>
    <row r="165" spans="1:42" x14ac:dyDescent="0.25">
      <c r="A165" s="14" t="s">
        <v>136</v>
      </c>
      <c r="B165" s="14" t="s">
        <v>136</v>
      </c>
      <c r="C165" s="15" t="s">
        <v>176</v>
      </c>
      <c r="D165" s="44" t="s">
        <v>29</v>
      </c>
      <c r="E165" s="56">
        <f>149.52/12</f>
        <v>12.46</v>
      </c>
      <c r="F165" s="70">
        <v>0</v>
      </c>
      <c r="G165" s="9">
        <f t="shared" si="65"/>
        <v>0</v>
      </c>
      <c r="H165" s="69">
        <v>0</v>
      </c>
      <c r="I165" s="9">
        <f t="shared" si="66"/>
        <v>0</v>
      </c>
      <c r="J165" s="10"/>
      <c r="K165" s="9">
        <f t="shared" si="67"/>
        <v>0</v>
      </c>
      <c r="L165" s="11"/>
      <c r="M165" s="9">
        <f t="shared" si="68"/>
        <v>0</v>
      </c>
      <c r="N165" s="11"/>
      <c r="O165" s="9">
        <f t="shared" si="69"/>
        <v>0</v>
      </c>
      <c r="P165" s="10"/>
      <c r="Q165" s="9">
        <f t="shared" si="71"/>
        <v>0</v>
      </c>
      <c r="R165" s="10"/>
      <c r="S165" s="9">
        <f t="shared" si="72"/>
        <v>0</v>
      </c>
      <c r="T165" s="10"/>
      <c r="U165" s="9">
        <f t="shared" si="73"/>
        <v>0</v>
      </c>
      <c r="V165" s="11"/>
      <c r="W165" s="9">
        <f t="shared" si="74"/>
        <v>0</v>
      </c>
      <c r="X165" s="11"/>
      <c r="Y165" s="9">
        <f t="shared" si="75"/>
        <v>0</v>
      </c>
      <c r="Z165" s="10"/>
      <c r="AA165" s="9">
        <f t="shared" si="76"/>
        <v>0</v>
      </c>
      <c r="AB165" s="11"/>
      <c r="AC165" s="9">
        <f t="shared" si="77"/>
        <v>0</v>
      </c>
      <c r="AD165" s="11"/>
      <c r="AE165" s="9">
        <f t="shared" si="78"/>
        <v>0</v>
      </c>
      <c r="AF165" s="11"/>
      <c r="AG165" s="9">
        <f t="shared" si="79"/>
        <v>0</v>
      </c>
      <c r="AH165" s="11"/>
      <c r="AI165" s="9">
        <f t="shared" si="80"/>
        <v>0</v>
      </c>
      <c r="AJ165" s="71">
        <v>12</v>
      </c>
      <c r="AK165" s="9">
        <f t="shared" si="81"/>
        <v>173.44319999999999</v>
      </c>
      <c r="AL165" s="11"/>
      <c r="AM165" s="9">
        <f t="shared" si="82"/>
        <v>0</v>
      </c>
      <c r="AN165" s="10"/>
      <c r="AO165" s="12">
        <f t="shared" si="83"/>
        <v>0</v>
      </c>
      <c r="AP165" s="13">
        <f t="shared" si="70"/>
        <v>173.44319999999999</v>
      </c>
    </row>
    <row r="166" spans="1:42" x14ac:dyDescent="0.25">
      <c r="A166" s="14" t="s">
        <v>136</v>
      </c>
      <c r="B166" s="14" t="s">
        <v>136</v>
      </c>
      <c r="C166" s="15" t="s">
        <v>177</v>
      </c>
      <c r="D166" s="44" t="s">
        <v>29</v>
      </c>
      <c r="E166" s="56">
        <f t="shared" ref="E166:E167" si="87">149.52/12</f>
        <v>12.46</v>
      </c>
      <c r="F166" s="70">
        <v>0</v>
      </c>
      <c r="G166" s="9">
        <f t="shared" si="65"/>
        <v>0</v>
      </c>
      <c r="H166" s="69">
        <v>0</v>
      </c>
      <c r="I166" s="9">
        <f t="shared" si="66"/>
        <v>0</v>
      </c>
      <c r="J166" s="10"/>
      <c r="K166" s="9">
        <f t="shared" si="67"/>
        <v>0</v>
      </c>
      <c r="L166" s="11"/>
      <c r="M166" s="9">
        <f t="shared" si="68"/>
        <v>0</v>
      </c>
      <c r="N166" s="11"/>
      <c r="O166" s="9">
        <f t="shared" si="69"/>
        <v>0</v>
      </c>
      <c r="P166" s="10"/>
      <c r="Q166" s="9">
        <f t="shared" si="71"/>
        <v>0</v>
      </c>
      <c r="R166" s="10"/>
      <c r="S166" s="9">
        <f t="shared" si="72"/>
        <v>0</v>
      </c>
      <c r="T166" s="10"/>
      <c r="U166" s="9">
        <f t="shared" si="73"/>
        <v>0</v>
      </c>
      <c r="V166" s="11"/>
      <c r="W166" s="9">
        <f t="shared" si="74"/>
        <v>0</v>
      </c>
      <c r="X166" s="11"/>
      <c r="Y166" s="9">
        <f t="shared" si="75"/>
        <v>0</v>
      </c>
      <c r="Z166" s="10"/>
      <c r="AA166" s="9">
        <f t="shared" si="76"/>
        <v>0</v>
      </c>
      <c r="AB166" s="11"/>
      <c r="AC166" s="9">
        <f t="shared" si="77"/>
        <v>0</v>
      </c>
      <c r="AD166" s="11"/>
      <c r="AE166" s="9">
        <f t="shared" si="78"/>
        <v>0</v>
      </c>
      <c r="AF166" s="11"/>
      <c r="AG166" s="9">
        <f t="shared" si="79"/>
        <v>0</v>
      </c>
      <c r="AH166" s="11"/>
      <c r="AI166" s="9">
        <f t="shared" si="80"/>
        <v>0</v>
      </c>
      <c r="AJ166" s="11"/>
      <c r="AK166" s="9">
        <f t="shared" si="81"/>
        <v>0</v>
      </c>
      <c r="AL166" s="11"/>
      <c r="AM166" s="9">
        <f t="shared" si="82"/>
        <v>0</v>
      </c>
      <c r="AN166" s="10"/>
      <c r="AO166" s="12">
        <f t="shared" si="83"/>
        <v>0</v>
      </c>
      <c r="AP166" s="13">
        <f t="shared" si="70"/>
        <v>0</v>
      </c>
    </row>
    <row r="167" spans="1:42" x14ac:dyDescent="0.25">
      <c r="A167" s="14" t="s">
        <v>136</v>
      </c>
      <c r="B167" s="14" t="s">
        <v>136</v>
      </c>
      <c r="C167" s="15" t="s">
        <v>178</v>
      </c>
      <c r="D167" s="44" t="s">
        <v>29</v>
      </c>
      <c r="E167" s="56">
        <f t="shared" si="87"/>
        <v>12.46</v>
      </c>
      <c r="F167" s="70">
        <v>0</v>
      </c>
      <c r="G167" s="9">
        <f t="shared" si="65"/>
        <v>0</v>
      </c>
      <c r="H167" s="69">
        <v>0</v>
      </c>
      <c r="I167" s="9">
        <f t="shared" si="66"/>
        <v>0</v>
      </c>
      <c r="J167" s="10"/>
      <c r="K167" s="9">
        <f t="shared" si="67"/>
        <v>0</v>
      </c>
      <c r="L167" s="11"/>
      <c r="M167" s="9">
        <f t="shared" si="68"/>
        <v>0</v>
      </c>
      <c r="N167" s="11"/>
      <c r="O167" s="9">
        <f t="shared" si="69"/>
        <v>0</v>
      </c>
      <c r="P167" s="10"/>
      <c r="Q167" s="9">
        <f t="shared" si="71"/>
        <v>0</v>
      </c>
      <c r="R167" s="10"/>
      <c r="S167" s="9">
        <f t="shared" si="72"/>
        <v>0</v>
      </c>
      <c r="T167" s="10"/>
      <c r="U167" s="9">
        <f t="shared" si="73"/>
        <v>0</v>
      </c>
      <c r="V167" s="11"/>
      <c r="W167" s="9">
        <f t="shared" si="74"/>
        <v>0</v>
      </c>
      <c r="X167" s="11"/>
      <c r="Y167" s="9">
        <f t="shared" si="75"/>
        <v>0</v>
      </c>
      <c r="Z167" s="10"/>
      <c r="AA167" s="9">
        <f t="shared" si="76"/>
        <v>0</v>
      </c>
      <c r="AB167" s="11"/>
      <c r="AC167" s="9">
        <f t="shared" si="77"/>
        <v>0</v>
      </c>
      <c r="AD167" s="11"/>
      <c r="AE167" s="9">
        <f t="shared" si="78"/>
        <v>0</v>
      </c>
      <c r="AF167" s="11"/>
      <c r="AG167" s="9">
        <f t="shared" si="79"/>
        <v>0</v>
      </c>
      <c r="AH167" s="11"/>
      <c r="AI167" s="9">
        <f t="shared" si="80"/>
        <v>0</v>
      </c>
      <c r="AJ167" s="71">
        <v>12</v>
      </c>
      <c r="AK167" s="9">
        <f t="shared" si="81"/>
        <v>173.44319999999999</v>
      </c>
      <c r="AL167" s="11"/>
      <c r="AM167" s="9">
        <f t="shared" si="82"/>
        <v>0</v>
      </c>
      <c r="AN167" s="10"/>
      <c r="AO167" s="12">
        <f t="shared" si="83"/>
        <v>0</v>
      </c>
      <c r="AP167" s="13">
        <f t="shared" si="70"/>
        <v>173.44319999999999</v>
      </c>
    </row>
    <row r="168" spans="1:42" x14ac:dyDescent="0.25">
      <c r="A168" s="14" t="s">
        <v>136</v>
      </c>
      <c r="B168" s="14" t="s">
        <v>136</v>
      </c>
      <c r="C168" s="15" t="s">
        <v>179</v>
      </c>
      <c r="D168" s="44" t="s">
        <v>29</v>
      </c>
      <c r="E168" s="56">
        <f>179.28/12</f>
        <v>14.94</v>
      </c>
      <c r="F168" s="70">
        <v>0</v>
      </c>
      <c r="G168" s="9">
        <f t="shared" si="65"/>
        <v>0</v>
      </c>
      <c r="H168" s="69">
        <v>0</v>
      </c>
      <c r="I168" s="9">
        <f t="shared" si="66"/>
        <v>0</v>
      </c>
      <c r="J168" s="10"/>
      <c r="K168" s="9">
        <f t="shared" si="67"/>
        <v>0</v>
      </c>
      <c r="L168" s="11"/>
      <c r="M168" s="9">
        <f t="shared" si="68"/>
        <v>0</v>
      </c>
      <c r="N168" s="11"/>
      <c r="O168" s="9">
        <f t="shared" si="69"/>
        <v>0</v>
      </c>
      <c r="P168" s="10"/>
      <c r="Q168" s="9">
        <f t="shared" si="71"/>
        <v>0</v>
      </c>
      <c r="R168" s="10"/>
      <c r="S168" s="9">
        <f t="shared" si="72"/>
        <v>0</v>
      </c>
      <c r="T168" s="10"/>
      <c r="U168" s="9">
        <f t="shared" si="73"/>
        <v>0</v>
      </c>
      <c r="V168" s="11"/>
      <c r="W168" s="9">
        <f t="shared" si="74"/>
        <v>0</v>
      </c>
      <c r="X168" s="11"/>
      <c r="Y168" s="9">
        <f t="shared" si="75"/>
        <v>0</v>
      </c>
      <c r="Z168" s="10"/>
      <c r="AA168" s="9">
        <f t="shared" si="76"/>
        <v>0</v>
      </c>
      <c r="AB168" s="11"/>
      <c r="AC168" s="9">
        <f t="shared" si="77"/>
        <v>0</v>
      </c>
      <c r="AD168" s="11"/>
      <c r="AE168" s="9">
        <f t="shared" si="78"/>
        <v>0</v>
      </c>
      <c r="AF168" s="11"/>
      <c r="AG168" s="9">
        <f t="shared" si="79"/>
        <v>0</v>
      </c>
      <c r="AH168" s="11"/>
      <c r="AI168" s="9">
        <f t="shared" si="80"/>
        <v>0</v>
      </c>
      <c r="AJ168" s="11"/>
      <c r="AK168" s="9">
        <f t="shared" si="81"/>
        <v>0</v>
      </c>
      <c r="AL168" s="11"/>
      <c r="AM168" s="9">
        <f t="shared" si="82"/>
        <v>0</v>
      </c>
      <c r="AN168" s="10"/>
      <c r="AO168" s="12">
        <f t="shared" si="83"/>
        <v>0</v>
      </c>
      <c r="AP168" s="13">
        <f t="shared" si="70"/>
        <v>0</v>
      </c>
    </row>
    <row r="169" spans="1:42" x14ac:dyDescent="0.25">
      <c r="A169" s="14" t="s">
        <v>136</v>
      </c>
      <c r="B169" s="14" t="s">
        <v>136</v>
      </c>
      <c r="C169" s="15" t="s">
        <v>180</v>
      </c>
      <c r="D169" s="44" t="s">
        <v>29</v>
      </c>
      <c r="E169" s="56">
        <f t="shared" ref="E169:E175" si="88">179.28/12</f>
        <v>14.94</v>
      </c>
      <c r="F169" s="70">
        <v>0</v>
      </c>
      <c r="G169" s="9">
        <f t="shared" si="65"/>
        <v>0</v>
      </c>
      <c r="H169" s="69">
        <v>0</v>
      </c>
      <c r="I169" s="9">
        <f t="shared" si="66"/>
        <v>0</v>
      </c>
      <c r="J169" s="10"/>
      <c r="K169" s="9">
        <f t="shared" si="67"/>
        <v>0</v>
      </c>
      <c r="L169" s="11"/>
      <c r="M169" s="9">
        <f t="shared" si="68"/>
        <v>0</v>
      </c>
      <c r="N169" s="107">
        <v>12</v>
      </c>
      <c r="O169" s="9">
        <f t="shared" si="69"/>
        <v>207.9648</v>
      </c>
      <c r="P169" s="10"/>
      <c r="Q169" s="9">
        <f t="shared" si="71"/>
        <v>0</v>
      </c>
      <c r="R169" s="10"/>
      <c r="S169" s="9">
        <f t="shared" si="72"/>
        <v>0</v>
      </c>
      <c r="T169" s="10"/>
      <c r="U169" s="9">
        <f t="shared" si="73"/>
        <v>0</v>
      </c>
      <c r="V169" s="11"/>
      <c r="W169" s="9">
        <f t="shared" si="74"/>
        <v>0</v>
      </c>
      <c r="X169" s="11"/>
      <c r="Y169" s="9">
        <f t="shared" si="75"/>
        <v>0</v>
      </c>
      <c r="Z169" s="10"/>
      <c r="AA169" s="9">
        <f t="shared" si="76"/>
        <v>0</v>
      </c>
      <c r="AB169" s="11"/>
      <c r="AC169" s="9">
        <f t="shared" si="77"/>
        <v>0</v>
      </c>
      <c r="AD169" s="11"/>
      <c r="AE169" s="9">
        <f t="shared" si="78"/>
        <v>0</v>
      </c>
      <c r="AF169" s="11"/>
      <c r="AG169" s="9">
        <f t="shared" si="79"/>
        <v>0</v>
      </c>
      <c r="AH169" s="11"/>
      <c r="AI169" s="9">
        <f t="shared" si="80"/>
        <v>0</v>
      </c>
      <c r="AJ169" s="11"/>
      <c r="AK169" s="9">
        <f t="shared" si="81"/>
        <v>0</v>
      </c>
      <c r="AL169" s="11"/>
      <c r="AM169" s="9">
        <f t="shared" si="82"/>
        <v>0</v>
      </c>
      <c r="AN169" s="10"/>
      <c r="AO169" s="12">
        <f t="shared" si="83"/>
        <v>0</v>
      </c>
      <c r="AP169" s="13">
        <f t="shared" si="70"/>
        <v>207.9648</v>
      </c>
    </row>
    <row r="170" spans="1:42" x14ac:dyDescent="0.25">
      <c r="A170" s="14" t="s">
        <v>136</v>
      </c>
      <c r="B170" s="14" t="s">
        <v>136</v>
      </c>
      <c r="C170" s="15" t="s">
        <v>181</v>
      </c>
      <c r="D170" s="44" t="s">
        <v>29</v>
      </c>
      <c r="E170" s="56">
        <f t="shared" si="88"/>
        <v>14.94</v>
      </c>
      <c r="F170" s="70">
        <v>0</v>
      </c>
      <c r="G170" s="9">
        <f t="shared" si="65"/>
        <v>0</v>
      </c>
      <c r="H170" s="69">
        <v>0</v>
      </c>
      <c r="I170" s="9">
        <f t="shared" si="66"/>
        <v>0</v>
      </c>
      <c r="J170" s="10"/>
      <c r="K170" s="9">
        <f t="shared" si="67"/>
        <v>0</v>
      </c>
      <c r="L170" s="11"/>
      <c r="M170" s="9">
        <f t="shared" si="68"/>
        <v>0</v>
      </c>
      <c r="N170" s="107">
        <v>12</v>
      </c>
      <c r="O170" s="9">
        <f t="shared" si="69"/>
        <v>207.9648</v>
      </c>
      <c r="P170" s="10"/>
      <c r="Q170" s="9">
        <f t="shared" si="71"/>
        <v>0</v>
      </c>
      <c r="R170" s="10"/>
      <c r="S170" s="9">
        <f t="shared" si="72"/>
        <v>0</v>
      </c>
      <c r="T170" s="10"/>
      <c r="U170" s="9">
        <f t="shared" si="73"/>
        <v>0</v>
      </c>
      <c r="V170" s="11"/>
      <c r="W170" s="9">
        <f t="shared" si="74"/>
        <v>0</v>
      </c>
      <c r="X170" s="11"/>
      <c r="Y170" s="9">
        <f t="shared" si="75"/>
        <v>0</v>
      </c>
      <c r="Z170" s="10"/>
      <c r="AA170" s="9">
        <f t="shared" si="76"/>
        <v>0</v>
      </c>
      <c r="AB170" s="11"/>
      <c r="AC170" s="9">
        <f t="shared" si="77"/>
        <v>0</v>
      </c>
      <c r="AD170" s="11"/>
      <c r="AE170" s="9">
        <f t="shared" si="78"/>
        <v>0</v>
      </c>
      <c r="AF170" s="11"/>
      <c r="AG170" s="9">
        <f t="shared" si="79"/>
        <v>0</v>
      </c>
      <c r="AH170" s="11"/>
      <c r="AI170" s="9">
        <f t="shared" si="80"/>
        <v>0</v>
      </c>
      <c r="AJ170" s="11"/>
      <c r="AK170" s="9">
        <f t="shared" si="81"/>
        <v>0</v>
      </c>
      <c r="AL170" s="11"/>
      <c r="AM170" s="9">
        <f t="shared" si="82"/>
        <v>0</v>
      </c>
      <c r="AN170" s="10"/>
      <c r="AO170" s="12">
        <f t="shared" si="83"/>
        <v>0</v>
      </c>
      <c r="AP170" s="13">
        <f t="shared" si="70"/>
        <v>207.9648</v>
      </c>
    </row>
    <row r="171" spans="1:42" x14ac:dyDescent="0.25">
      <c r="A171" s="14" t="s">
        <v>136</v>
      </c>
      <c r="B171" s="14" t="s">
        <v>136</v>
      </c>
      <c r="C171" s="15" t="s">
        <v>182</v>
      </c>
      <c r="D171" s="44" t="s">
        <v>29</v>
      </c>
      <c r="E171" s="56">
        <f t="shared" si="88"/>
        <v>14.94</v>
      </c>
      <c r="F171" s="70">
        <v>0</v>
      </c>
      <c r="G171" s="9">
        <f t="shared" si="65"/>
        <v>0</v>
      </c>
      <c r="H171" s="69">
        <v>0</v>
      </c>
      <c r="I171" s="9">
        <f t="shared" si="66"/>
        <v>0</v>
      </c>
      <c r="J171" s="10"/>
      <c r="K171" s="9">
        <f t="shared" si="67"/>
        <v>0</v>
      </c>
      <c r="L171" s="11"/>
      <c r="M171" s="9">
        <f t="shared" si="68"/>
        <v>0</v>
      </c>
      <c r="N171" s="11"/>
      <c r="O171" s="9">
        <f t="shared" si="69"/>
        <v>0</v>
      </c>
      <c r="P171" s="10"/>
      <c r="Q171" s="9">
        <f t="shared" si="71"/>
        <v>0</v>
      </c>
      <c r="R171" s="10"/>
      <c r="S171" s="9">
        <f t="shared" si="72"/>
        <v>0</v>
      </c>
      <c r="T171" s="10"/>
      <c r="U171" s="9">
        <f t="shared" si="73"/>
        <v>0</v>
      </c>
      <c r="V171" s="11"/>
      <c r="W171" s="9">
        <f t="shared" si="74"/>
        <v>0</v>
      </c>
      <c r="X171" s="11"/>
      <c r="Y171" s="9">
        <f t="shared" si="75"/>
        <v>0</v>
      </c>
      <c r="Z171" s="10"/>
      <c r="AA171" s="9">
        <f t="shared" si="76"/>
        <v>0</v>
      </c>
      <c r="AB171" s="11"/>
      <c r="AC171" s="9">
        <f t="shared" si="77"/>
        <v>0</v>
      </c>
      <c r="AD171" s="11"/>
      <c r="AE171" s="9">
        <f t="shared" si="78"/>
        <v>0</v>
      </c>
      <c r="AF171" s="11"/>
      <c r="AG171" s="9">
        <f t="shared" si="79"/>
        <v>0</v>
      </c>
      <c r="AH171" s="11"/>
      <c r="AI171" s="9">
        <f t="shared" si="80"/>
        <v>0</v>
      </c>
      <c r="AJ171" s="11"/>
      <c r="AK171" s="9">
        <f t="shared" si="81"/>
        <v>0</v>
      </c>
      <c r="AL171" s="11"/>
      <c r="AM171" s="9">
        <f t="shared" si="82"/>
        <v>0</v>
      </c>
      <c r="AN171" s="10"/>
      <c r="AO171" s="12">
        <f t="shared" si="83"/>
        <v>0</v>
      </c>
      <c r="AP171" s="13">
        <f t="shared" si="70"/>
        <v>0</v>
      </c>
    </row>
    <row r="172" spans="1:42" x14ac:dyDescent="0.25">
      <c r="A172" s="14" t="s">
        <v>136</v>
      </c>
      <c r="B172" s="14" t="s">
        <v>136</v>
      </c>
      <c r="C172" s="15" t="s">
        <v>183</v>
      </c>
      <c r="D172" s="44" t="s">
        <v>29</v>
      </c>
      <c r="E172" s="56">
        <f t="shared" si="88"/>
        <v>14.94</v>
      </c>
      <c r="F172" s="70">
        <v>0</v>
      </c>
      <c r="G172" s="9">
        <f t="shared" si="65"/>
        <v>0</v>
      </c>
      <c r="H172" s="69">
        <v>0</v>
      </c>
      <c r="I172" s="9">
        <f t="shared" si="66"/>
        <v>0</v>
      </c>
      <c r="J172" s="10"/>
      <c r="K172" s="9">
        <f t="shared" si="67"/>
        <v>0</v>
      </c>
      <c r="L172" s="11"/>
      <c r="M172" s="9">
        <f t="shared" si="68"/>
        <v>0</v>
      </c>
      <c r="N172" s="107">
        <v>12</v>
      </c>
      <c r="O172" s="9">
        <f t="shared" si="69"/>
        <v>207.9648</v>
      </c>
      <c r="P172" s="10"/>
      <c r="Q172" s="9">
        <f t="shared" si="71"/>
        <v>0</v>
      </c>
      <c r="R172" s="10"/>
      <c r="S172" s="9">
        <f t="shared" si="72"/>
        <v>0</v>
      </c>
      <c r="T172" s="10"/>
      <c r="U172" s="9">
        <f t="shared" si="73"/>
        <v>0</v>
      </c>
      <c r="V172" s="11"/>
      <c r="W172" s="9">
        <f t="shared" si="74"/>
        <v>0</v>
      </c>
      <c r="X172" s="11"/>
      <c r="Y172" s="9">
        <f t="shared" si="75"/>
        <v>0</v>
      </c>
      <c r="Z172" s="10"/>
      <c r="AA172" s="9">
        <f t="shared" si="76"/>
        <v>0</v>
      </c>
      <c r="AB172" s="11"/>
      <c r="AC172" s="9">
        <f t="shared" si="77"/>
        <v>0</v>
      </c>
      <c r="AD172" s="11"/>
      <c r="AE172" s="9">
        <f t="shared" si="78"/>
        <v>0</v>
      </c>
      <c r="AF172" s="11"/>
      <c r="AG172" s="9">
        <f t="shared" si="79"/>
        <v>0</v>
      </c>
      <c r="AH172" s="11"/>
      <c r="AI172" s="9">
        <f t="shared" si="80"/>
        <v>0</v>
      </c>
      <c r="AJ172" s="11"/>
      <c r="AK172" s="9">
        <f t="shared" si="81"/>
        <v>0</v>
      </c>
      <c r="AL172" s="11"/>
      <c r="AM172" s="9">
        <f t="shared" si="82"/>
        <v>0</v>
      </c>
      <c r="AN172" s="10"/>
      <c r="AO172" s="12">
        <f t="shared" si="83"/>
        <v>0</v>
      </c>
      <c r="AP172" s="13">
        <f t="shared" si="70"/>
        <v>207.9648</v>
      </c>
    </row>
    <row r="173" spans="1:42" x14ac:dyDescent="0.25">
      <c r="A173" s="14" t="s">
        <v>136</v>
      </c>
      <c r="B173" s="14" t="s">
        <v>136</v>
      </c>
      <c r="C173" s="15" t="s">
        <v>184</v>
      </c>
      <c r="D173" s="44" t="s">
        <v>29</v>
      </c>
      <c r="E173" s="56">
        <f t="shared" si="88"/>
        <v>14.94</v>
      </c>
      <c r="F173" s="70">
        <v>0</v>
      </c>
      <c r="G173" s="9">
        <f t="shared" si="65"/>
        <v>0</v>
      </c>
      <c r="H173" s="69">
        <v>0</v>
      </c>
      <c r="I173" s="9">
        <f t="shared" si="66"/>
        <v>0</v>
      </c>
      <c r="J173" s="10"/>
      <c r="K173" s="9">
        <f t="shared" si="67"/>
        <v>0</v>
      </c>
      <c r="L173" s="11"/>
      <c r="M173" s="9">
        <f t="shared" si="68"/>
        <v>0</v>
      </c>
      <c r="N173" s="11"/>
      <c r="O173" s="9">
        <f t="shared" si="69"/>
        <v>0</v>
      </c>
      <c r="P173" s="10"/>
      <c r="Q173" s="9">
        <f t="shared" si="71"/>
        <v>0</v>
      </c>
      <c r="R173" s="10"/>
      <c r="S173" s="9">
        <f t="shared" si="72"/>
        <v>0</v>
      </c>
      <c r="T173" s="10"/>
      <c r="U173" s="9">
        <f t="shared" si="73"/>
        <v>0</v>
      </c>
      <c r="V173" s="11"/>
      <c r="W173" s="9">
        <f t="shared" si="74"/>
        <v>0</v>
      </c>
      <c r="X173" s="11"/>
      <c r="Y173" s="9">
        <f t="shared" si="75"/>
        <v>0</v>
      </c>
      <c r="Z173" s="10"/>
      <c r="AA173" s="9">
        <f t="shared" si="76"/>
        <v>0</v>
      </c>
      <c r="AB173" s="11"/>
      <c r="AC173" s="9">
        <f t="shared" si="77"/>
        <v>0</v>
      </c>
      <c r="AD173" s="11"/>
      <c r="AE173" s="9">
        <f t="shared" si="78"/>
        <v>0</v>
      </c>
      <c r="AF173" s="11"/>
      <c r="AG173" s="9">
        <f t="shared" si="79"/>
        <v>0</v>
      </c>
      <c r="AH173" s="11"/>
      <c r="AI173" s="9">
        <f t="shared" si="80"/>
        <v>0</v>
      </c>
      <c r="AJ173" s="11"/>
      <c r="AK173" s="9">
        <f t="shared" si="81"/>
        <v>0</v>
      </c>
      <c r="AL173" s="11"/>
      <c r="AM173" s="9">
        <f t="shared" si="82"/>
        <v>0</v>
      </c>
      <c r="AN173" s="10"/>
      <c r="AO173" s="12">
        <f t="shared" si="83"/>
        <v>0</v>
      </c>
      <c r="AP173" s="13">
        <f t="shared" si="70"/>
        <v>0</v>
      </c>
    </row>
    <row r="174" spans="1:42" x14ac:dyDescent="0.25">
      <c r="A174" s="14" t="s">
        <v>136</v>
      </c>
      <c r="B174" s="14" t="s">
        <v>136</v>
      </c>
      <c r="C174" s="15" t="s">
        <v>185</v>
      </c>
      <c r="D174" s="44" t="s">
        <v>29</v>
      </c>
      <c r="E174" s="56">
        <f t="shared" si="88"/>
        <v>14.94</v>
      </c>
      <c r="F174" s="70">
        <v>0</v>
      </c>
      <c r="G174" s="9">
        <f t="shared" si="65"/>
        <v>0</v>
      </c>
      <c r="H174" s="69">
        <v>0</v>
      </c>
      <c r="I174" s="9">
        <f t="shared" si="66"/>
        <v>0</v>
      </c>
      <c r="J174" s="10"/>
      <c r="K174" s="9">
        <f t="shared" si="67"/>
        <v>0</v>
      </c>
      <c r="L174" s="11"/>
      <c r="M174" s="9">
        <f t="shared" si="68"/>
        <v>0</v>
      </c>
      <c r="N174" s="11"/>
      <c r="O174" s="9">
        <f t="shared" si="69"/>
        <v>0</v>
      </c>
      <c r="P174" s="10"/>
      <c r="Q174" s="9">
        <f t="shared" si="71"/>
        <v>0</v>
      </c>
      <c r="R174" s="10"/>
      <c r="S174" s="9">
        <f t="shared" si="72"/>
        <v>0</v>
      </c>
      <c r="T174" s="10"/>
      <c r="U174" s="9">
        <f t="shared" si="73"/>
        <v>0</v>
      </c>
      <c r="V174" s="11"/>
      <c r="W174" s="9">
        <f t="shared" si="74"/>
        <v>0</v>
      </c>
      <c r="X174" s="11"/>
      <c r="Y174" s="9">
        <f t="shared" si="75"/>
        <v>0</v>
      </c>
      <c r="Z174" s="10"/>
      <c r="AA174" s="9">
        <f t="shared" si="76"/>
        <v>0</v>
      </c>
      <c r="AB174" s="11"/>
      <c r="AC174" s="9">
        <f t="shared" si="77"/>
        <v>0</v>
      </c>
      <c r="AD174" s="11"/>
      <c r="AE174" s="9">
        <f t="shared" si="78"/>
        <v>0</v>
      </c>
      <c r="AF174" s="11"/>
      <c r="AG174" s="9">
        <f t="shared" si="79"/>
        <v>0</v>
      </c>
      <c r="AH174" s="11"/>
      <c r="AI174" s="9">
        <f t="shared" si="80"/>
        <v>0</v>
      </c>
      <c r="AJ174" s="11"/>
      <c r="AK174" s="9">
        <f t="shared" si="81"/>
        <v>0</v>
      </c>
      <c r="AL174" s="11"/>
      <c r="AM174" s="9">
        <f t="shared" si="82"/>
        <v>0</v>
      </c>
      <c r="AN174" s="10"/>
      <c r="AO174" s="12">
        <f t="shared" si="83"/>
        <v>0</v>
      </c>
      <c r="AP174" s="13">
        <f t="shared" si="70"/>
        <v>0</v>
      </c>
    </row>
    <row r="175" spans="1:42" x14ac:dyDescent="0.25">
      <c r="A175" s="14" t="s">
        <v>136</v>
      </c>
      <c r="B175" s="14" t="s">
        <v>136</v>
      </c>
      <c r="C175" s="15" t="s">
        <v>186</v>
      </c>
      <c r="D175" s="44" t="s">
        <v>29</v>
      </c>
      <c r="E175" s="56">
        <f t="shared" si="88"/>
        <v>14.94</v>
      </c>
      <c r="F175" s="70">
        <v>0</v>
      </c>
      <c r="G175" s="9">
        <f t="shared" si="65"/>
        <v>0</v>
      </c>
      <c r="H175" s="69">
        <v>0</v>
      </c>
      <c r="I175" s="9">
        <f t="shared" si="66"/>
        <v>0</v>
      </c>
      <c r="J175" s="10"/>
      <c r="K175" s="9">
        <f t="shared" si="67"/>
        <v>0</v>
      </c>
      <c r="L175" s="11"/>
      <c r="M175" s="9">
        <f t="shared" si="68"/>
        <v>0</v>
      </c>
      <c r="N175" s="107">
        <v>12</v>
      </c>
      <c r="O175" s="9">
        <f t="shared" si="69"/>
        <v>207.9648</v>
      </c>
      <c r="P175" s="10"/>
      <c r="Q175" s="9">
        <f t="shared" si="71"/>
        <v>0</v>
      </c>
      <c r="R175" s="10"/>
      <c r="S175" s="9">
        <f t="shared" si="72"/>
        <v>0</v>
      </c>
      <c r="T175" s="10"/>
      <c r="U175" s="9">
        <f t="shared" si="73"/>
        <v>0</v>
      </c>
      <c r="V175" s="11"/>
      <c r="W175" s="9">
        <f t="shared" si="74"/>
        <v>0</v>
      </c>
      <c r="X175" s="11"/>
      <c r="Y175" s="9">
        <f t="shared" si="75"/>
        <v>0</v>
      </c>
      <c r="Z175" s="10"/>
      <c r="AA175" s="9">
        <f t="shared" si="76"/>
        <v>0</v>
      </c>
      <c r="AB175" s="11"/>
      <c r="AC175" s="9">
        <f t="shared" si="77"/>
        <v>0</v>
      </c>
      <c r="AD175" s="11"/>
      <c r="AE175" s="9">
        <f t="shared" si="78"/>
        <v>0</v>
      </c>
      <c r="AF175" s="11"/>
      <c r="AG175" s="9">
        <f t="shared" si="79"/>
        <v>0</v>
      </c>
      <c r="AH175" s="11"/>
      <c r="AI175" s="9">
        <f t="shared" si="80"/>
        <v>0</v>
      </c>
      <c r="AJ175" s="11"/>
      <c r="AK175" s="9">
        <f t="shared" si="81"/>
        <v>0</v>
      </c>
      <c r="AL175" s="11"/>
      <c r="AM175" s="9">
        <f t="shared" si="82"/>
        <v>0</v>
      </c>
      <c r="AN175" s="10"/>
      <c r="AO175" s="12">
        <f t="shared" si="83"/>
        <v>0</v>
      </c>
      <c r="AP175" s="13">
        <f t="shared" si="70"/>
        <v>207.9648</v>
      </c>
    </row>
    <row r="176" spans="1:42" x14ac:dyDescent="0.25">
      <c r="A176" s="14" t="s">
        <v>136</v>
      </c>
      <c r="B176" s="14" t="s">
        <v>136</v>
      </c>
      <c r="C176" s="15" t="s">
        <v>187</v>
      </c>
      <c r="D176" s="44" t="s">
        <v>29</v>
      </c>
      <c r="E176" s="38">
        <f>123.24/12</f>
        <v>10.27</v>
      </c>
      <c r="F176" s="70">
        <v>0</v>
      </c>
      <c r="G176" s="9">
        <f t="shared" si="65"/>
        <v>0</v>
      </c>
      <c r="H176" s="69">
        <v>0</v>
      </c>
      <c r="I176" s="9">
        <f t="shared" si="66"/>
        <v>0</v>
      </c>
      <c r="J176" s="10"/>
      <c r="K176" s="9">
        <f t="shared" si="67"/>
        <v>0</v>
      </c>
      <c r="L176" s="11"/>
      <c r="M176" s="9">
        <f t="shared" si="68"/>
        <v>0</v>
      </c>
      <c r="N176" s="11"/>
      <c r="O176" s="9">
        <f t="shared" si="69"/>
        <v>0</v>
      </c>
      <c r="P176" s="10"/>
      <c r="Q176" s="9">
        <f t="shared" si="71"/>
        <v>0</v>
      </c>
      <c r="R176" s="10"/>
      <c r="S176" s="9">
        <f t="shared" si="72"/>
        <v>0</v>
      </c>
      <c r="T176" s="10"/>
      <c r="U176" s="9">
        <f t="shared" si="73"/>
        <v>0</v>
      </c>
      <c r="V176" s="11"/>
      <c r="W176" s="9">
        <f t="shared" si="74"/>
        <v>0</v>
      </c>
      <c r="X176" s="11"/>
      <c r="Y176" s="9">
        <f t="shared" si="75"/>
        <v>0</v>
      </c>
      <c r="Z176" s="10"/>
      <c r="AA176" s="9">
        <f t="shared" si="76"/>
        <v>0</v>
      </c>
      <c r="AB176" s="11"/>
      <c r="AC176" s="9">
        <f t="shared" si="77"/>
        <v>0</v>
      </c>
      <c r="AD176" s="11"/>
      <c r="AE176" s="9">
        <f t="shared" si="78"/>
        <v>0</v>
      </c>
      <c r="AF176" s="11"/>
      <c r="AG176" s="9">
        <f t="shared" si="79"/>
        <v>0</v>
      </c>
      <c r="AH176" s="11"/>
      <c r="AI176" s="9">
        <f t="shared" si="80"/>
        <v>0</v>
      </c>
      <c r="AJ176" s="11"/>
      <c r="AK176" s="9">
        <f t="shared" si="81"/>
        <v>0</v>
      </c>
      <c r="AL176" s="11"/>
      <c r="AM176" s="9">
        <f t="shared" si="82"/>
        <v>0</v>
      </c>
      <c r="AN176" s="10"/>
      <c r="AO176" s="12">
        <f t="shared" si="83"/>
        <v>0</v>
      </c>
      <c r="AP176" s="13">
        <f t="shared" si="70"/>
        <v>0</v>
      </c>
    </row>
    <row r="177" spans="1:42" x14ac:dyDescent="0.25">
      <c r="A177" s="14" t="s">
        <v>136</v>
      </c>
      <c r="B177" s="14" t="s">
        <v>136</v>
      </c>
      <c r="C177" s="15" t="s">
        <v>525</v>
      </c>
      <c r="D177" s="17" t="s">
        <v>29</v>
      </c>
      <c r="E177" s="38">
        <f t="shared" ref="E177:E180" si="89">123.24/12</f>
        <v>10.27</v>
      </c>
      <c r="F177" s="70">
        <v>0</v>
      </c>
      <c r="G177" s="9">
        <f t="shared" si="65"/>
        <v>0</v>
      </c>
      <c r="H177" s="69">
        <v>0</v>
      </c>
      <c r="I177" s="9">
        <f t="shared" si="66"/>
        <v>0</v>
      </c>
      <c r="J177" s="10"/>
      <c r="K177" s="9">
        <f t="shared" si="67"/>
        <v>0</v>
      </c>
      <c r="L177" s="11"/>
      <c r="M177" s="9">
        <f t="shared" si="68"/>
        <v>0</v>
      </c>
      <c r="N177" s="11"/>
      <c r="O177" s="9">
        <f t="shared" si="69"/>
        <v>0</v>
      </c>
      <c r="P177" s="10"/>
      <c r="Q177" s="9">
        <f t="shared" si="71"/>
        <v>0</v>
      </c>
      <c r="R177" s="10"/>
      <c r="S177" s="9">
        <f t="shared" si="72"/>
        <v>0</v>
      </c>
      <c r="T177" s="10"/>
      <c r="U177" s="9">
        <f t="shared" si="73"/>
        <v>0</v>
      </c>
      <c r="V177" s="71">
        <v>12</v>
      </c>
      <c r="W177" s="9">
        <f t="shared" si="74"/>
        <v>142.95839999999998</v>
      </c>
      <c r="X177" s="11"/>
      <c r="Y177" s="9">
        <f t="shared" si="75"/>
        <v>0</v>
      </c>
      <c r="Z177" s="10"/>
      <c r="AA177" s="9">
        <f t="shared" si="76"/>
        <v>0</v>
      </c>
      <c r="AB177" s="11"/>
      <c r="AC177" s="9">
        <f t="shared" si="77"/>
        <v>0</v>
      </c>
      <c r="AD177" s="11"/>
      <c r="AE177" s="9">
        <f t="shared" si="78"/>
        <v>0</v>
      </c>
      <c r="AF177" s="11"/>
      <c r="AG177" s="9">
        <f t="shared" si="79"/>
        <v>0</v>
      </c>
      <c r="AH177" s="11"/>
      <c r="AI177" s="9">
        <f t="shared" si="80"/>
        <v>0</v>
      </c>
      <c r="AJ177" s="11"/>
      <c r="AK177" s="9">
        <f t="shared" si="81"/>
        <v>0</v>
      </c>
      <c r="AL177" s="11"/>
      <c r="AM177" s="9">
        <f t="shared" si="82"/>
        <v>0</v>
      </c>
      <c r="AN177" s="10"/>
      <c r="AO177" s="12">
        <f t="shared" si="83"/>
        <v>0</v>
      </c>
      <c r="AP177" s="13">
        <f t="shared" si="70"/>
        <v>142.95839999999998</v>
      </c>
    </row>
    <row r="178" spans="1:42" x14ac:dyDescent="0.25">
      <c r="A178" s="14" t="s">
        <v>136</v>
      </c>
      <c r="B178" s="14" t="s">
        <v>136</v>
      </c>
      <c r="C178" s="15" t="s">
        <v>526</v>
      </c>
      <c r="D178" s="17" t="s">
        <v>29</v>
      </c>
      <c r="E178" s="38">
        <f t="shared" si="89"/>
        <v>10.27</v>
      </c>
      <c r="F178" s="70">
        <v>0</v>
      </c>
      <c r="G178" s="9">
        <f t="shared" si="65"/>
        <v>0</v>
      </c>
      <c r="H178" s="69">
        <v>1</v>
      </c>
      <c r="I178" s="9">
        <f t="shared" si="66"/>
        <v>11.913199999999998</v>
      </c>
      <c r="J178" s="10"/>
      <c r="K178" s="9">
        <f t="shared" si="67"/>
        <v>0</v>
      </c>
      <c r="L178" s="11"/>
      <c r="M178" s="9">
        <f t="shared" si="68"/>
        <v>0</v>
      </c>
      <c r="N178" s="11"/>
      <c r="O178" s="9">
        <f t="shared" si="69"/>
        <v>0</v>
      </c>
      <c r="P178" s="10"/>
      <c r="Q178" s="9">
        <f t="shared" si="71"/>
        <v>0</v>
      </c>
      <c r="R178" s="10"/>
      <c r="S178" s="9">
        <f t="shared" si="72"/>
        <v>0</v>
      </c>
      <c r="T178" s="10"/>
      <c r="U178" s="9">
        <f t="shared" si="73"/>
        <v>0</v>
      </c>
      <c r="V178" s="71">
        <v>12</v>
      </c>
      <c r="W178" s="9">
        <f t="shared" si="74"/>
        <v>142.95839999999998</v>
      </c>
      <c r="X178" s="11"/>
      <c r="Y178" s="9">
        <f t="shared" si="75"/>
        <v>0</v>
      </c>
      <c r="Z178" s="10"/>
      <c r="AA178" s="9">
        <f t="shared" si="76"/>
        <v>0</v>
      </c>
      <c r="AB178" s="11"/>
      <c r="AC178" s="9">
        <f t="shared" si="77"/>
        <v>0</v>
      </c>
      <c r="AD178" s="11"/>
      <c r="AE178" s="9">
        <f t="shared" si="78"/>
        <v>0</v>
      </c>
      <c r="AF178" s="11"/>
      <c r="AG178" s="9">
        <f t="shared" si="79"/>
        <v>0</v>
      </c>
      <c r="AH178" s="11"/>
      <c r="AI178" s="9">
        <f t="shared" si="80"/>
        <v>0</v>
      </c>
      <c r="AJ178" s="11"/>
      <c r="AK178" s="9">
        <f t="shared" si="81"/>
        <v>0</v>
      </c>
      <c r="AL178" s="11"/>
      <c r="AM178" s="9">
        <f t="shared" si="82"/>
        <v>0</v>
      </c>
      <c r="AN178" s="10"/>
      <c r="AO178" s="12">
        <f t="shared" si="83"/>
        <v>0</v>
      </c>
      <c r="AP178" s="13">
        <f t="shared" si="70"/>
        <v>154.87159999999997</v>
      </c>
    </row>
    <row r="179" spans="1:42" x14ac:dyDescent="0.25">
      <c r="A179" s="14" t="s">
        <v>136</v>
      </c>
      <c r="B179" s="14" t="s">
        <v>136</v>
      </c>
      <c r="C179" s="15" t="s">
        <v>527</v>
      </c>
      <c r="D179" s="17" t="s">
        <v>29</v>
      </c>
      <c r="E179" s="38">
        <f t="shared" si="89"/>
        <v>10.27</v>
      </c>
      <c r="F179" s="70">
        <v>0</v>
      </c>
      <c r="G179" s="9">
        <f t="shared" si="65"/>
        <v>0</v>
      </c>
      <c r="H179" s="69">
        <v>0</v>
      </c>
      <c r="I179" s="9">
        <f t="shared" si="66"/>
        <v>0</v>
      </c>
      <c r="J179" s="10"/>
      <c r="K179" s="9">
        <f t="shared" si="67"/>
        <v>0</v>
      </c>
      <c r="L179" s="11"/>
      <c r="M179" s="9">
        <f t="shared" si="68"/>
        <v>0</v>
      </c>
      <c r="N179" s="11"/>
      <c r="O179" s="9">
        <f t="shared" si="69"/>
        <v>0</v>
      </c>
      <c r="P179" s="10"/>
      <c r="Q179" s="9">
        <f t="shared" si="71"/>
        <v>0</v>
      </c>
      <c r="R179" s="10"/>
      <c r="S179" s="9">
        <f t="shared" si="72"/>
        <v>0</v>
      </c>
      <c r="T179" s="10"/>
      <c r="U179" s="9">
        <f t="shared" si="73"/>
        <v>0</v>
      </c>
      <c r="V179" s="11"/>
      <c r="W179" s="9">
        <f t="shared" si="74"/>
        <v>0</v>
      </c>
      <c r="X179" s="11"/>
      <c r="Y179" s="9">
        <f t="shared" si="75"/>
        <v>0</v>
      </c>
      <c r="Z179" s="10"/>
      <c r="AA179" s="9">
        <f t="shared" si="76"/>
        <v>0</v>
      </c>
      <c r="AB179" s="11"/>
      <c r="AC179" s="9">
        <f t="shared" si="77"/>
        <v>0</v>
      </c>
      <c r="AD179" s="11"/>
      <c r="AE179" s="9">
        <f t="shared" si="78"/>
        <v>0</v>
      </c>
      <c r="AF179" s="11"/>
      <c r="AG179" s="9">
        <f t="shared" si="79"/>
        <v>0</v>
      </c>
      <c r="AH179" s="11"/>
      <c r="AI179" s="9">
        <f t="shared" si="80"/>
        <v>0</v>
      </c>
      <c r="AJ179" s="71">
        <v>12</v>
      </c>
      <c r="AK179" s="9">
        <f t="shared" si="81"/>
        <v>142.95839999999998</v>
      </c>
      <c r="AL179" s="11"/>
      <c r="AM179" s="9">
        <f t="shared" si="82"/>
        <v>0</v>
      </c>
      <c r="AN179" s="10"/>
      <c r="AO179" s="12">
        <f t="shared" si="83"/>
        <v>0</v>
      </c>
      <c r="AP179" s="13">
        <f t="shared" si="70"/>
        <v>142.95839999999998</v>
      </c>
    </row>
    <row r="180" spans="1:42" x14ac:dyDescent="0.25">
      <c r="A180" s="14" t="s">
        <v>136</v>
      </c>
      <c r="B180" s="14" t="s">
        <v>136</v>
      </c>
      <c r="C180" s="15" t="s">
        <v>537</v>
      </c>
      <c r="D180" s="17" t="s">
        <v>29</v>
      </c>
      <c r="E180" s="38">
        <f t="shared" si="89"/>
        <v>10.27</v>
      </c>
      <c r="F180" s="70">
        <v>0</v>
      </c>
      <c r="G180" s="9">
        <f t="shared" si="65"/>
        <v>0</v>
      </c>
      <c r="H180" s="69">
        <v>0</v>
      </c>
      <c r="I180" s="9">
        <f t="shared" si="66"/>
        <v>0</v>
      </c>
      <c r="J180" s="10"/>
      <c r="K180" s="9">
        <f t="shared" si="67"/>
        <v>0</v>
      </c>
      <c r="L180" s="11"/>
      <c r="M180" s="9">
        <f t="shared" si="68"/>
        <v>0</v>
      </c>
      <c r="N180" s="11"/>
      <c r="O180" s="9">
        <f t="shared" si="69"/>
        <v>0</v>
      </c>
      <c r="P180" s="10"/>
      <c r="Q180" s="9">
        <f t="shared" si="71"/>
        <v>0</v>
      </c>
      <c r="R180" s="10"/>
      <c r="S180" s="9">
        <f t="shared" si="72"/>
        <v>0</v>
      </c>
      <c r="T180" s="10"/>
      <c r="U180" s="9">
        <f t="shared" si="73"/>
        <v>0</v>
      </c>
      <c r="V180" s="71">
        <f>2*12</f>
        <v>24</v>
      </c>
      <c r="W180" s="9">
        <f t="shared" si="74"/>
        <v>285.91679999999997</v>
      </c>
      <c r="X180" s="11"/>
      <c r="Y180" s="9">
        <f t="shared" si="75"/>
        <v>0</v>
      </c>
      <c r="Z180" s="10"/>
      <c r="AA180" s="9">
        <f t="shared" si="76"/>
        <v>0</v>
      </c>
      <c r="AB180" s="11"/>
      <c r="AC180" s="9">
        <f t="shared" si="77"/>
        <v>0</v>
      </c>
      <c r="AD180" s="11"/>
      <c r="AE180" s="9">
        <f t="shared" si="78"/>
        <v>0</v>
      </c>
      <c r="AF180" s="11"/>
      <c r="AG180" s="9">
        <f t="shared" si="79"/>
        <v>0</v>
      </c>
      <c r="AH180" s="11"/>
      <c r="AI180" s="9">
        <f t="shared" si="80"/>
        <v>0</v>
      </c>
      <c r="AJ180" s="11"/>
      <c r="AK180" s="9">
        <f t="shared" si="81"/>
        <v>0</v>
      </c>
      <c r="AL180" s="11"/>
      <c r="AM180" s="9">
        <f t="shared" si="82"/>
        <v>0</v>
      </c>
      <c r="AN180" s="10"/>
      <c r="AO180" s="12">
        <f t="shared" si="83"/>
        <v>0</v>
      </c>
      <c r="AP180" s="13">
        <f t="shared" si="70"/>
        <v>285.91679999999997</v>
      </c>
    </row>
    <row r="181" spans="1:42" x14ac:dyDescent="0.25">
      <c r="A181" s="14" t="s">
        <v>136</v>
      </c>
      <c r="B181" s="14" t="s">
        <v>136</v>
      </c>
      <c r="C181" s="15" t="s">
        <v>188</v>
      </c>
      <c r="D181" s="44" t="s">
        <v>29</v>
      </c>
      <c r="E181" s="38">
        <f>324.96/12</f>
        <v>27.08</v>
      </c>
      <c r="F181" s="70">
        <v>0</v>
      </c>
      <c r="G181" s="9">
        <f t="shared" si="65"/>
        <v>0</v>
      </c>
      <c r="H181" s="69">
        <v>0</v>
      </c>
      <c r="I181" s="9">
        <f t="shared" si="66"/>
        <v>0</v>
      </c>
      <c r="J181" s="10"/>
      <c r="K181" s="9">
        <f t="shared" si="67"/>
        <v>0</v>
      </c>
      <c r="L181" s="11"/>
      <c r="M181" s="9">
        <f t="shared" si="68"/>
        <v>0</v>
      </c>
      <c r="N181" s="107">
        <v>12</v>
      </c>
      <c r="O181" s="9">
        <f t="shared" si="69"/>
        <v>376.95359999999994</v>
      </c>
      <c r="P181" s="10"/>
      <c r="Q181" s="9">
        <f t="shared" si="71"/>
        <v>0</v>
      </c>
      <c r="R181" s="10"/>
      <c r="S181" s="9">
        <f t="shared" si="72"/>
        <v>0</v>
      </c>
      <c r="T181" s="10"/>
      <c r="U181" s="9">
        <f t="shared" si="73"/>
        <v>0</v>
      </c>
      <c r="V181" s="11"/>
      <c r="W181" s="9">
        <f t="shared" si="74"/>
        <v>0</v>
      </c>
      <c r="X181" s="11"/>
      <c r="Y181" s="9">
        <f t="shared" si="75"/>
        <v>0</v>
      </c>
      <c r="Z181" s="10"/>
      <c r="AA181" s="9">
        <f t="shared" si="76"/>
        <v>0</v>
      </c>
      <c r="AB181" s="11"/>
      <c r="AC181" s="9">
        <f t="shared" si="77"/>
        <v>0</v>
      </c>
      <c r="AD181" s="11"/>
      <c r="AE181" s="9">
        <f t="shared" si="78"/>
        <v>0</v>
      </c>
      <c r="AF181" s="11"/>
      <c r="AG181" s="9">
        <f t="shared" si="79"/>
        <v>0</v>
      </c>
      <c r="AH181" s="11"/>
      <c r="AI181" s="9">
        <f t="shared" si="80"/>
        <v>0</v>
      </c>
      <c r="AJ181" s="71">
        <v>12</v>
      </c>
      <c r="AK181" s="9">
        <f t="shared" si="81"/>
        <v>376.95359999999994</v>
      </c>
      <c r="AL181" s="11"/>
      <c r="AM181" s="9">
        <f t="shared" si="82"/>
        <v>0</v>
      </c>
      <c r="AN181" s="10"/>
      <c r="AO181" s="12">
        <f t="shared" si="83"/>
        <v>0</v>
      </c>
      <c r="AP181" s="13">
        <f t="shared" si="70"/>
        <v>753.90719999999988</v>
      </c>
    </row>
    <row r="182" spans="1:42" x14ac:dyDescent="0.25">
      <c r="A182" s="14" t="s">
        <v>136</v>
      </c>
      <c r="B182" s="14" t="s">
        <v>136</v>
      </c>
      <c r="C182" s="15" t="s">
        <v>189</v>
      </c>
      <c r="D182" s="44" t="s">
        <v>29</v>
      </c>
      <c r="E182" s="38">
        <f t="shared" ref="E182:E184" si="90">324.96/12</f>
        <v>27.08</v>
      </c>
      <c r="F182" s="70">
        <v>0</v>
      </c>
      <c r="G182" s="9">
        <f t="shared" si="65"/>
        <v>0</v>
      </c>
      <c r="H182" s="69">
        <v>0</v>
      </c>
      <c r="I182" s="9">
        <f t="shared" si="66"/>
        <v>0</v>
      </c>
      <c r="J182" s="10"/>
      <c r="K182" s="9">
        <f t="shared" si="67"/>
        <v>0</v>
      </c>
      <c r="L182" s="11"/>
      <c r="M182" s="9">
        <f t="shared" si="68"/>
        <v>0</v>
      </c>
      <c r="N182" s="11"/>
      <c r="O182" s="9">
        <f t="shared" si="69"/>
        <v>0</v>
      </c>
      <c r="P182" s="10"/>
      <c r="Q182" s="9">
        <f t="shared" si="71"/>
        <v>0</v>
      </c>
      <c r="R182" s="10"/>
      <c r="S182" s="9">
        <f t="shared" si="72"/>
        <v>0</v>
      </c>
      <c r="T182" s="10"/>
      <c r="U182" s="9">
        <f t="shared" si="73"/>
        <v>0</v>
      </c>
      <c r="V182" s="11"/>
      <c r="W182" s="9">
        <f t="shared" si="74"/>
        <v>0</v>
      </c>
      <c r="X182" s="11"/>
      <c r="Y182" s="9">
        <f t="shared" si="75"/>
        <v>0</v>
      </c>
      <c r="Z182" s="10"/>
      <c r="AA182" s="9">
        <f t="shared" si="76"/>
        <v>0</v>
      </c>
      <c r="AB182" s="11"/>
      <c r="AC182" s="9">
        <f t="shared" si="77"/>
        <v>0</v>
      </c>
      <c r="AD182" s="11"/>
      <c r="AE182" s="9">
        <f t="shared" si="78"/>
        <v>0</v>
      </c>
      <c r="AF182" s="11"/>
      <c r="AG182" s="9">
        <f t="shared" si="79"/>
        <v>0</v>
      </c>
      <c r="AH182" s="11"/>
      <c r="AI182" s="9">
        <f t="shared" si="80"/>
        <v>0</v>
      </c>
      <c r="AJ182" s="71">
        <v>12</v>
      </c>
      <c r="AK182" s="9">
        <f t="shared" si="81"/>
        <v>376.95359999999994</v>
      </c>
      <c r="AL182" s="11"/>
      <c r="AM182" s="9">
        <f t="shared" si="82"/>
        <v>0</v>
      </c>
      <c r="AN182" s="10"/>
      <c r="AO182" s="12">
        <f t="shared" si="83"/>
        <v>0</v>
      </c>
      <c r="AP182" s="13">
        <f t="shared" si="70"/>
        <v>376.95359999999994</v>
      </c>
    </row>
    <row r="183" spans="1:42" x14ac:dyDescent="0.25">
      <c r="A183" s="14" t="s">
        <v>136</v>
      </c>
      <c r="B183" s="14" t="s">
        <v>136</v>
      </c>
      <c r="C183" s="15" t="s">
        <v>190</v>
      </c>
      <c r="D183" s="44" t="s">
        <v>29</v>
      </c>
      <c r="E183" s="38">
        <f t="shared" si="90"/>
        <v>27.08</v>
      </c>
      <c r="F183" s="70">
        <v>0</v>
      </c>
      <c r="G183" s="9">
        <f t="shared" si="65"/>
        <v>0</v>
      </c>
      <c r="H183" s="69">
        <v>0</v>
      </c>
      <c r="I183" s="9">
        <f t="shared" si="66"/>
        <v>0</v>
      </c>
      <c r="J183" s="10"/>
      <c r="K183" s="9">
        <f t="shared" si="67"/>
        <v>0</v>
      </c>
      <c r="L183" s="11"/>
      <c r="M183" s="9">
        <f t="shared" si="68"/>
        <v>0</v>
      </c>
      <c r="N183" s="107">
        <v>12</v>
      </c>
      <c r="O183" s="9">
        <f t="shared" si="69"/>
        <v>376.95359999999994</v>
      </c>
      <c r="P183" s="10"/>
      <c r="Q183" s="9">
        <f t="shared" si="71"/>
        <v>0</v>
      </c>
      <c r="R183" s="10"/>
      <c r="S183" s="9">
        <f t="shared" si="72"/>
        <v>0</v>
      </c>
      <c r="T183" s="10"/>
      <c r="U183" s="9">
        <f t="shared" si="73"/>
        <v>0</v>
      </c>
      <c r="V183" s="11"/>
      <c r="W183" s="9">
        <f t="shared" si="74"/>
        <v>0</v>
      </c>
      <c r="X183" s="11"/>
      <c r="Y183" s="9">
        <f t="shared" si="75"/>
        <v>0</v>
      </c>
      <c r="Z183" s="10"/>
      <c r="AA183" s="9">
        <f t="shared" si="76"/>
        <v>0</v>
      </c>
      <c r="AB183" s="11"/>
      <c r="AC183" s="9">
        <f t="shared" si="77"/>
        <v>0</v>
      </c>
      <c r="AD183" s="11"/>
      <c r="AE183" s="9">
        <f t="shared" si="78"/>
        <v>0</v>
      </c>
      <c r="AF183" s="11"/>
      <c r="AG183" s="9">
        <f t="shared" si="79"/>
        <v>0</v>
      </c>
      <c r="AH183" s="11"/>
      <c r="AI183" s="9">
        <f t="shared" si="80"/>
        <v>0</v>
      </c>
      <c r="AJ183" s="11"/>
      <c r="AK183" s="9">
        <f t="shared" si="81"/>
        <v>0</v>
      </c>
      <c r="AL183" s="11"/>
      <c r="AM183" s="9">
        <f t="shared" si="82"/>
        <v>0</v>
      </c>
      <c r="AN183" s="10"/>
      <c r="AO183" s="12">
        <f t="shared" si="83"/>
        <v>0</v>
      </c>
      <c r="AP183" s="13">
        <f t="shared" si="70"/>
        <v>376.95359999999994</v>
      </c>
    </row>
    <row r="184" spans="1:42" x14ac:dyDescent="0.25">
      <c r="A184" s="14" t="s">
        <v>136</v>
      </c>
      <c r="B184" s="14" t="s">
        <v>136</v>
      </c>
      <c r="C184" s="15" t="s">
        <v>191</v>
      </c>
      <c r="D184" s="44" t="s">
        <v>29</v>
      </c>
      <c r="E184" s="38">
        <f t="shared" si="90"/>
        <v>27.08</v>
      </c>
      <c r="F184" s="70">
        <v>0</v>
      </c>
      <c r="G184" s="9">
        <f t="shared" si="65"/>
        <v>0</v>
      </c>
      <c r="H184" s="69">
        <v>0</v>
      </c>
      <c r="I184" s="9">
        <f t="shared" si="66"/>
        <v>0</v>
      </c>
      <c r="J184" s="10"/>
      <c r="K184" s="9">
        <f t="shared" si="67"/>
        <v>0</v>
      </c>
      <c r="L184" s="11"/>
      <c r="M184" s="9">
        <f t="shared" si="68"/>
        <v>0</v>
      </c>
      <c r="N184" s="11"/>
      <c r="O184" s="9">
        <f t="shared" si="69"/>
        <v>0</v>
      </c>
      <c r="P184" s="10"/>
      <c r="Q184" s="9">
        <f t="shared" si="71"/>
        <v>0</v>
      </c>
      <c r="R184" s="10"/>
      <c r="S184" s="9">
        <f t="shared" si="72"/>
        <v>0</v>
      </c>
      <c r="T184" s="10"/>
      <c r="U184" s="9">
        <f t="shared" si="73"/>
        <v>0</v>
      </c>
      <c r="V184" s="11"/>
      <c r="W184" s="9">
        <f t="shared" si="74"/>
        <v>0</v>
      </c>
      <c r="X184" s="11"/>
      <c r="Y184" s="9">
        <f t="shared" si="75"/>
        <v>0</v>
      </c>
      <c r="Z184" s="10"/>
      <c r="AA184" s="9">
        <f t="shared" si="76"/>
        <v>0</v>
      </c>
      <c r="AB184" s="11"/>
      <c r="AC184" s="9">
        <f t="shared" si="77"/>
        <v>0</v>
      </c>
      <c r="AD184" s="11"/>
      <c r="AE184" s="9">
        <f t="shared" si="78"/>
        <v>0</v>
      </c>
      <c r="AF184" s="11"/>
      <c r="AG184" s="9">
        <f t="shared" si="79"/>
        <v>0</v>
      </c>
      <c r="AH184" s="11"/>
      <c r="AI184" s="9">
        <f t="shared" si="80"/>
        <v>0</v>
      </c>
      <c r="AJ184" s="11"/>
      <c r="AK184" s="9">
        <f t="shared" si="81"/>
        <v>0</v>
      </c>
      <c r="AL184" s="11"/>
      <c r="AM184" s="9">
        <f t="shared" si="82"/>
        <v>0</v>
      </c>
      <c r="AN184" s="10"/>
      <c r="AO184" s="12">
        <f t="shared" si="83"/>
        <v>0</v>
      </c>
      <c r="AP184" s="13">
        <f t="shared" si="70"/>
        <v>0</v>
      </c>
    </row>
    <row r="185" spans="1:42" x14ac:dyDescent="0.25">
      <c r="A185" s="14" t="s">
        <v>136</v>
      </c>
      <c r="B185" s="14" t="s">
        <v>136</v>
      </c>
      <c r="C185" s="15" t="s">
        <v>192</v>
      </c>
      <c r="D185" s="44" t="s">
        <v>193</v>
      </c>
      <c r="E185" s="56">
        <f>219.96/12</f>
        <v>18.330000000000002</v>
      </c>
      <c r="F185" s="70">
        <v>0</v>
      </c>
      <c r="G185" s="9">
        <f t="shared" si="65"/>
        <v>0</v>
      </c>
      <c r="H185" s="69">
        <v>0</v>
      </c>
      <c r="I185" s="9">
        <f t="shared" si="66"/>
        <v>0</v>
      </c>
      <c r="J185" s="10"/>
      <c r="K185" s="9">
        <f t="shared" si="67"/>
        <v>0</v>
      </c>
      <c r="L185" s="11"/>
      <c r="M185" s="9">
        <f t="shared" si="68"/>
        <v>0</v>
      </c>
      <c r="N185" s="11"/>
      <c r="O185" s="9">
        <f t="shared" si="69"/>
        <v>0</v>
      </c>
      <c r="P185" s="10"/>
      <c r="Q185" s="9">
        <f t="shared" si="71"/>
        <v>0</v>
      </c>
      <c r="R185" s="10"/>
      <c r="S185" s="9">
        <f t="shared" si="72"/>
        <v>0</v>
      </c>
      <c r="T185" s="10"/>
      <c r="U185" s="9">
        <f t="shared" si="73"/>
        <v>0</v>
      </c>
      <c r="V185" s="11"/>
      <c r="W185" s="9">
        <f t="shared" si="74"/>
        <v>0</v>
      </c>
      <c r="X185" s="11"/>
      <c r="Y185" s="9">
        <f t="shared" si="75"/>
        <v>0</v>
      </c>
      <c r="Z185" s="10"/>
      <c r="AA185" s="9">
        <f t="shared" si="76"/>
        <v>0</v>
      </c>
      <c r="AB185" s="11"/>
      <c r="AC185" s="9">
        <f t="shared" si="77"/>
        <v>0</v>
      </c>
      <c r="AD185" s="11"/>
      <c r="AE185" s="9">
        <f t="shared" si="78"/>
        <v>0</v>
      </c>
      <c r="AF185" s="11"/>
      <c r="AG185" s="9">
        <f t="shared" si="79"/>
        <v>0</v>
      </c>
      <c r="AH185" s="11"/>
      <c r="AI185" s="9">
        <f t="shared" si="80"/>
        <v>0</v>
      </c>
      <c r="AJ185" s="11"/>
      <c r="AK185" s="9">
        <f t="shared" si="81"/>
        <v>0</v>
      </c>
      <c r="AL185" s="11"/>
      <c r="AM185" s="9">
        <f t="shared" si="82"/>
        <v>0</v>
      </c>
      <c r="AN185" s="10"/>
      <c r="AO185" s="12">
        <f t="shared" si="83"/>
        <v>0</v>
      </c>
      <c r="AP185" s="13">
        <f t="shared" si="70"/>
        <v>0</v>
      </c>
    </row>
    <row r="186" spans="1:42" x14ac:dyDescent="0.25">
      <c r="A186" s="14" t="s">
        <v>136</v>
      </c>
      <c r="B186" s="14" t="s">
        <v>136</v>
      </c>
      <c r="C186" s="15" t="s">
        <v>544</v>
      </c>
      <c r="D186" s="44" t="s">
        <v>29</v>
      </c>
      <c r="E186" s="56">
        <f>159.84/12</f>
        <v>13.32</v>
      </c>
      <c r="F186" s="70">
        <v>0</v>
      </c>
      <c r="G186" s="9">
        <f t="shared" si="65"/>
        <v>0</v>
      </c>
      <c r="H186" s="69">
        <v>0</v>
      </c>
      <c r="I186" s="9">
        <f t="shared" si="66"/>
        <v>0</v>
      </c>
      <c r="J186" s="10"/>
      <c r="K186" s="9">
        <f t="shared" si="67"/>
        <v>0</v>
      </c>
      <c r="L186" s="11"/>
      <c r="M186" s="9">
        <f t="shared" si="68"/>
        <v>0</v>
      </c>
      <c r="N186" s="11"/>
      <c r="O186" s="9">
        <f t="shared" si="69"/>
        <v>0</v>
      </c>
      <c r="P186" s="10"/>
      <c r="Q186" s="9">
        <f t="shared" si="71"/>
        <v>0</v>
      </c>
      <c r="R186" s="10"/>
      <c r="S186" s="9">
        <f t="shared" si="72"/>
        <v>0</v>
      </c>
      <c r="T186" s="10"/>
      <c r="U186" s="9">
        <f t="shared" si="73"/>
        <v>0</v>
      </c>
      <c r="V186" s="71">
        <v>12</v>
      </c>
      <c r="W186" s="9">
        <f t="shared" si="74"/>
        <v>185.4144</v>
      </c>
      <c r="X186" s="11"/>
      <c r="Y186" s="9">
        <f t="shared" si="75"/>
        <v>0</v>
      </c>
      <c r="Z186" s="10"/>
      <c r="AA186" s="9">
        <f t="shared" si="76"/>
        <v>0</v>
      </c>
      <c r="AB186" s="11"/>
      <c r="AC186" s="9">
        <f t="shared" si="77"/>
        <v>0</v>
      </c>
      <c r="AD186" s="92">
        <f>2*12</f>
        <v>24</v>
      </c>
      <c r="AE186" s="9">
        <f t="shared" si="78"/>
        <v>370.8288</v>
      </c>
      <c r="AF186" s="11"/>
      <c r="AG186" s="9">
        <f t="shared" si="79"/>
        <v>0</v>
      </c>
      <c r="AH186" s="11"/>
      <c r="AI186" s="9">
        <f t="shared" si="80"/>
        <v>0</v>
      </c>
      <c r="AJ186" s="11"/>
      <c r="AK186" s="9">
        <f t="shared" si="81"/>
        <v>0</v>
      </c>
      <c r="AL186" s="11"/>
      <c r="AM186" s="9">
        <f t="shared" si="82"/>
        <v>0</v>
      </c>
      <c r="AN186" s="10"/>
      <c r="AO186" s="12">
        <f t="shared" si="83"/>
        <v>0</v>
      </c>
      <c r="AP186" s="13">
        <f t="shared" si="70"/>
        <v>556.2432</v>
      </c>
    </row>
    <row r="187" spans="1:42" x14ac:dyDescent="0.25">
      <c r="A187" s="14" t="s">
        <v>136</v>
      </c>
      <c r="B187" s="14" t="s">
        <v>136</v>
      </c>
      <c r="C187" s="15" t="s">
        <v>194</v>
      </c>
      <c r="D187" s="44" t="s">
        <v>29</v>
      </c>
      <c r="E187" s="56">
        <f>200.88/12</f>
        <v>16.739999999999998</v>
      </c>
      <c r="F187" s="70">
        <v>0</v>
      </c>
      <c r="G187" s="9">
        <f t="shared" si="65"/>
        <v>0</v>
      </c>
      <c r="H187" s="69">
        <v>0</v>
      </c>
      <c r="I187" s="9">
        <f t="shared" si="66"/>
        <v>0</v>
      </c>
      <c r="J187" s="10"/>
      <c r="K187" s="9">
        <f t="shared" si="67"/>
        <v>0</v>
      </c>
      <c r="L187" s="11"/>
      <c r="M187" s="9">
        <f t="shared" si="68"/>
        <v>0</v>
      </c>
      <c r="N187" s="11"/>
      <c r="O187" s="9">
        <f t="shared" si="69"/>
        <v>0</v>
      </c>
      <c r="P187" s="10"/>
      <c r="Q187" s="9">
        <f t="shared" si="71"/>
        <v>0</v>
      </c>
      <c r="R187" s="10"/>
      <c r="S187" s="9">
        <f t="shared" si="72"/>
        <v>0</v>
      </c>
      <c r="T187" s="10"/>
      <c r="U187" s="9">
        <f t="shared" si="73"/>
        <v>0</v>
      </c>
      <c r="V187" s="11"/>
      <c r="W187" s="9">
        <f t="shared" si="74"/>
        <v>0</v>
      </c>
      <c r="X187" s="11"/>
      <c r="Y187" s="9">
        <f t="shared" si="75"/>
        <v>0</v>
      </c>
      <c r="Z187" s="10"/>
      <c r="AA187" s="9">
        <f t="shared" si="76"/>
        <v>0</v>
      </c>
      <c r="AB187" s="11"/>
      <c r="AC187" s="9">
        <f t="shared" si="77"/>
        <v>0</v>
      </c>
      <c r="AD187" s="11"/>
      <c r="AE187" s="9">
        <f t="shared" si="78"/>
        <v>0</v>
      </c>
      <c r="AF187" s="11"/>
      <c r="AG187" s="9">
        <f t="shared" si="79"/>
        <v>0</v>
      </c>
      <c r="AH187" s="11"/>
      <c r="AI187" s="9">
        <f t="shared" si="80"/>
        <v>0</v>
      </c>
      <c r="AJ187" s="71">
        <v>12</v>
      </c>
      <c r="AK187" s="9">
        <f t="shared" si="81"/>
        <v>233.02079999999998</v>
      </c>
      <c r="AL187" s="11"/>
      <c r="AM187" s="9">
        <f t="shared" si="82"/>
        <v>0</v>
      </c>
      <c r="AN187" s="10"/>
      <c r="AO187" s="12">
        <f t="shared" si="83"/>
        <v>0</v>
      </c>
      <c r="AP187" s="13">
        <f t="shared" si="70"/>
        <v>233.02079999999998</v>
      </c>
    </row>
    <row r="188" spans="1:42" ht="14.25" customHeight="1" x14ac:dyDescent="0.25">
      <c r="A188" s="14" t="s">
        <v>136</v>
      </c>
      <c r="B188" s="14" t="s">
        <v>136</v>
      </c>
      <c r="C188" s="15" t="s">
        <v>543</v>
      </c>
      <c r="D188" s="44" t="s">
        <v>29</v>
      </c>
      <c r="E188" s="56">
        <f>159.84/12</f>
        <v>13.32</v>
      </c>
      <c r="F188" s="70">
        <v>0</v>
      </c>
      <c r="G188" s="9">
        <f t="shared" si="65"/>
        <v>0</v>
      </c>
      <c r="H188" s="69">
        <v>0</v>
      </c>
      <c r="I188" s="9">
        <f t="shared" si="66"/>
        <v>0</v>
      </c>
      <c r="J188" s="10"/>
      <c r="K188" s="9">
        <f t="shared" si="67"/>
        <v>0</v>
      </c>
      <c r="L188" s="11"/>
      <c r="M188" s="9">
        <f t="shared" si="68"/>
        <v>0</v>
      </c>
      <c r="N188" s="11"/>
      <c r="O188" s="9">
        <f t="shared" si="69"/>
        <v>0</v>
      </c>
      <c r="P188" s="10"/>
      <c r="Q188" s="9">
        <f t="shared" si="71"/>
        <v>0</v>
      </c>
      <c r="R188" s="10"/>
      <c r="S188" s="9">
        <f t="shared" si="72"/>
        <v>0</v>
      </c>
      <c r="T188" s="10"/>
      <c r="U188" s="9">
        <f t="shared" si="73"/>
        <v>0</v>
      </c>
      <c r="V188" s="71">
        <v>12</v>
      </c>
      <c r="W188" s="9">
        <f t="shared" si="74"/>
        <v>185.4144</v>
      </c>
      <c r="X188" s="11"/>
      <c r="Y188" s="9">
        <f t="shared" si="75"/>
        <v>0</v>
      </c>
      <c r="Z188" s="10"/>
      <c r="AA188" s="9">
        <f t="shared" si="76"/>
        <v>0</v>
      </c>
      <c r="AB188" s="11"/>
      <c r="AC188" s="9">
        <f t="shared" si="77"/>
        <v>0</v>
      </c>
      <c r="AD188" s="92">
        <f>2*12</f>
        <v>24</v>
      </c>
      <c r="AE188" s="9">
        <f t="shared" si="78"/>
        <v>370.8288</v>
      </c>
      <c r="AF188" s="11"/>
      <c r="AG188" s="9">
        <f t="shared" si="79"/>
        <v>0</v>
      </c>
      <c r="AH188" s="11"/>
      <c r="AI188" s="9">
        <f t="shared" si="80"/>
        <v>0</v>
      </c>
      <c r="AJ188" s="11"/>
      <c r="AK188" s="9">
        <f t="shared" si="81"/>
        <v>0</v>
      </c>
      <c r="AL188" s="11"/>
      <c r="AM188" s="9">
        <f t="shared" si="82"/>
        <v>0</v>
      </c>
      <c r="AN188" s="10">
        <v>24</v>
      </c>
      <c r="AO188" s="12">
        <f t="shared" si="83"/>
        <v>370.8288</v>
      </c>
      <c r="AP188" s="13">
        <f t="shared" si="70"/>
        <v>927.072</v>
      </c>
    </row>
    <row r="189" spans="1:42" x14ac:dyDescent="0.25">
      <c r="A189" s="14" t="s">
        <v>136</v>
      </c>
      <c r="B189" s="14" t="s">
        <v>136</v>
      </c>
      <c r="C189" s="15" t="s">
        <v>195</v>
      </c>
      <c r="D189" s="44" t="s">
        <v>29</v>
      </c>
      <c r="E189" s="56">
        <f>200.88/12</f>
        <v>16.739999999999998</v>
      </c>
      <c r="F189" s="70">
        <v>0</v>
      </c>
      <c r="G189" s="9">
        <f t="shared" si="65"/>
        <v>0</v>
      </c>
      <c r="H189" s="69">
        <v>0</v>
      </c>
      <c r="I189" s="9">
        <f t="shared" si="66"/>
        <v>0</v>
      </c>
      <c r="J189" s="10"/>
      <c r="K189" s="9">
        <f t="shared" si="67"/>
        <v>0</v>
      </c>
      <c r="L189" s="11"/>
      <c r="M189" s="9">
        <f t="shared" si="68"/>
        <v>0</v>
      </c>
      <c r="N189" s="11"/>
      <c r="O189" s="9">
        <f t="shared" si="69"/>
        <v>0</v>
      </c>
      <c r="P189" s="10"/>
      <c r="Q189" s="9">
        <f t="shared" si="71"/>
        <v>0</v>
      </c>
      <c r="R189" s="10"/>
      <c r="S189" s="9">
        <f t="shared" si="72"/>
        <v>0</v>
      </c>
      <c r="T189" s="10"/>
      <c r="U189" s="9">
        <f t="shared" si="73"/>
        <v>0</v>
      </c>
      <c r="V189" s="11"/>
      <c r="W189" s="9">
        <f t="shared" si="74"/>
        <v>0</v>
      </c>
      <c r="X189" s="11"/>
      <c r="Y189" s="9">
        <f t="shared" si="75"/>
        <v>0</v>
      </c>
      <c r="Z189" s="10"/>
      <c r="AA189" s="9">
        <f t="shared" si="76"/>
        <v>0</v>
      </c>
      <c r="AB189" s="11"/>
      <c r="AC189" s="9">
        <f t="shared" si="77"/>
        <v>0</v>
      </c>
      <c r="AD189" s="11"/>
      <c r="AE189" s="9">
        <f t="shared" si="78"/>
        <v>0</v>
      </c>
      <c r="AF189" s="11"/>
      <c r="AG189" s="9">
        <f t="shared" si="79"/>
        <v>0</v>
      </c>
      <c r="AH189" s="11"/>
      <c r="AI189" s="9">
        <f t="shared" si="80"/>
        <v>0</v>
      </c>
      <c r="AJ189" s="71">
        <v>12</v>
      </c>
      <c r="AK189" s="9">
        <f t="shared" si="81"/>
        <v>233.02079999999998</v>
      </c>
      <c r="AL189" s="11"/>
      <c r="AM189" s="9">
        <f t="shared" si="82"/>
        <v>0</v>
      </c>
      <c r="AN189" s="10"/>
      <c r="AO189" s="12">
        <f t="shared" si="83"/>
        <v>0</v>
      </c>
      <c r="AP189" s="13">
        <f t="shared" si="70"/>
        <v>233.02079999999998</v>
      </c>
    </row>
    <row r="190" spans="1:42" x14ac:dyDescent="0.25">
      <c r="A190" s="14" t="s">
        <v>136</v>
      </c>
      <c r="B190" s="14" t="s">
        <v>136</v>
      </c>
      <c r="C190" s="15" t="s">
        <v>196</v>
      </c>
      <c r="D190" s="44" t="s">
        <v>29</v>
      </c>
      <c r="E190" s="56">
        <f t="shared" ref="E190:E192" si="91">159.84/12</f>
        <v>13.32</v>
      </c>
      <c r="F190" s="70">
        <v>0</v>
      </c>
      <c r="G190" s="9">
        <f t="shared" si="65"/>
        <v>0</v>
      </c>
      <c r="H190" s="69">
        <v>0</v>
      </c>
      <c r="I190" s="9">
        <f t="shared" si="66"/>
        <v>0</v>
      </c>
      <c r="J190" s="10"/>
      <c r="K190" s="9">
        <f t="shared" si="67"/>
        <v>0</v>
      </c>
      <c r="L190" s="11"/>
      <c r="M190" s="9">
        <f t="shared" si="68"/>
        <v>0</v>
      </c>
      <c r="N190" s="11"/>
      <c r="O190" s="9">
        <f t="shared" si="69"/>
        <v>0</v>
      </c>
      <c r="P190" s="10"/>
      <c r="Q190" s="9">
        <f t="shared" si="71"/>
        <v>0</v>
      </c>
      <c r="R190" s="10"/>
      <c r="S190" s="9">
        <f t="shared" si="72"/>
        <v>0</v>
      </c>
      <c r="T190" s="10"/>
      <c r="U190" s="9">
        <f t="shared" si="73"/>
        <v>0</v>
      </c>
      <c r="V190" s="11"/>
      <c r="W190" s="9">
        <f t="shared" si="74"/>
        <v>0</v>
      </c>
      <c r="X190" s="11"/>
      <c r="Y190" s="9">
        <f t="shared" si="75"/>
        <v>0</v>
      </c>
      <c r="Z190" s="10"/>
      <c r="AA190" s="9">
        <f t="shared" si="76"/>
        <v>0</v>
      </c>
      <c r="AB190" s="11"/>
      <c r="AC190" s="9">
        <f t="shared" si="77"/>
        <v>0</v>
      </c>
      <c r="AD190" s="11"/>
      <c r="AE190" s="9">
        <f t="shared" si="78"/>
        <v>0</v>
      </c>
      <c r="AF190" s="11"/>
      <c r="AG190" s="9">
        <f t="shared" si="79"/>
        <v>0</v>
      </c>
      <c r="AH190" s="11"/>
      <c r="AI190" s="9">
        <f t="shared" si="80"/>
        <v>0</v>
      </c>
      <c r="AJ190" s="11"/>
      <c r="AK190" s="9">
        <f t="shared" si="81"/>
        <v>0</v>
      </c>
      <c r="AL190" s="11"/>
      <c r="AM190" s="9">
        <f t="shared" si="82"/>
        <v>0</v>
      </c>
      <c r="AN190" s="10"/>
      <c r="AO190" s="12">
        <f t="shared" si="83"/>
        <v>0</v>
      </c>
      <c r="AP190" s="13">
        <f t="shared" si="70"/>
        <v>0</v>
      </c>
    </row>
    <row r="191" spans="1:42" x14ac:dyDescent="0.25">
      <c r="A191" s="14" t="s">
        <v>136</v>
      </c>
      <c r="B191" s="14" t="s">
        <v>136</v>
      </c>
      <c r="C191" s="15" t="s">
        <v>197</v>
      </c>
      <c r="D191" s="44" t="s">
        <v>29</v>
      </c>
      <c r="E191" s="56">
        <f t="shared" si="91"/>
        <v>13.32</v>
      </c>
      <c r="F191" s="70">
        <v>0</v>
      </c>
      <c r="G191" s="9">
        <f t="shared" si="65"/>
        <v>0</v>
      </c>
      <c r="H191" s="69">
        <v>0</v>
      </c>
      <c r="I191" s="9">
        <f t="shared" si="66"/>
        <v>0</v>
      </c>
      <c r="J191" s="10"/>
      <c r="K191" s="9">
        <f t="shared" si="67"/>
        <v>0</v>
      </c>
      <c r="L191" s="11"/>
      <c r="M191" s="9">
        <f t="shared" si="68"/>
        <v>0</v>
      </c>
      <c r="N191" s="11"/>
      <c r="O191" s="9">
        <f t="shared" si="69"/>
        <v>0</v>
      </c>
      <c r="P191" s="10"/>
      <c r="Q191" s="9">
        <f t="shared" si="71"/>
        <v>0</v>
      </c>
      <c r="R191" s="10"/>
      <c r="S191" s="9">
        <f t="shared" si="72"/>
        <v>0</v>
      </c>
      <c r="T191" s="10"/>
      <c r="U191" s="9">
        <f t="shared" si="73"/>
        <v>0</v>
      </c>
      <c r="V191" s="11"/>
      <c r="W191" s="9">
        <f t="shared" si="74"/>
        <v>0</v>
      </c>
      <c r="X191" s="11"/>
      <c r="Y191" s="9">
        <f t="shared" si="75"/>
        <v>0</v>
      </c>
      <c r="Z191" s="10"/>
      <c r="AA191" s="9">
        <f t="shared" si="76"/>
        <v>0</v>
      </c>
      <c r="AB191" s="11"/>
      <c r="AC191" s="9">
        <f t="shared" si="77"/>
        <v>0</v>
      </c>
      <c r="AD191" s="11"/>
      <c r="AE191" s="9">
        <f t="shared" si="78"/>
        <v>0</v>
      </c>
      <c r="AF191" s="11"/>
      <c r="AG191" s="9">
        <f t="shared" si="79"/>
        <v>0</v>
      </c>
      <c r="AH191" s="11"/>
      <c r="AI191" s="9">
        <f t="shared" si="80"/>
        <v>0</v>
      </c>
      <c r="AJ191" s="11"/>
      <c r="AK191" s="9">
        <f t="shared" si="81"/>
        <v>0</v>
      </c>
      <c r="AL191" s="11"/>
      <c r="AM191" s="9">
        <f t="shared" si="82"/>
        <v>0</v>
      </c>
      <c r="AN191" s="10"/>
      <c r="AO191" s="12">
        <f t="shared" si="83"/>
        <v>0</v>
      </c>
      <c r="AP191" s="13">
        <f t="shared" si="70"/>
        <v>0</v>
      </c>
    </row>
    <row r="192" spans="1:42" x14ac:dyDescent="0.25">
      <c r="A192" s="14" t="s">
        <v>136</v>
      </c>
      <c r="B192" s="14" t="s">
        <v>136</v>
      </c>
      <c r="C192" s="15" t="s">
        <v>198</v>
      </c>
      <c r="D192" s="44" t="s">
        <v>193</v>
      </c>
      <c r="E192" s="56">
        <f t="shared" si="91"/>
        <v>13.32</v>
      </c>
      <c r="F192" s="70">
        <v>0</v>
      </c>
      <c r="G192" s="9">
        <f t="shared" si="65"/>
        <v>0</v>
      </c>
      <c r="H192" s="69">
        <v>0</v>
      </c>
      <c r="I192" s="9">
        <f t="shared" si="66"/>
        <v>0</v>
      </c>
      <c r="J192" s="10"/>
      <c r="K192" s="9">
        <f t="shared" si="67"/>
        <v>0</v>
      </c>
      <c r="L192" s="11"/>
      <c r="M192" s="9">
        <f t="shared" si="68"/>
        <v>0</v>
      </c>
      <c r="N192" s="11"/>
      <c r="O192" s="9">
        <f t="shared" si="69"/>
        <v>0</v>
      </c>
      <c r="P192" s="10"/>
      <c r="Q192" s="9">
        <f t="shared" si="71"/>
        <v>0</v>
      </c>
      <c r="R192" s="10"/>
      <c r="S192" s="9">
        <f t="shared" si="72"/>
        <v>0</v>
      </c>
      <c r="T192" s="10"/>
      <c r="U192" s="9">
        <f t="shared" si="73"/>
        <v>0</v>
      </c>
      <c r="V192" s="11"/>
      <c r="W192" s="9">
        <f t="shared" si="74"/>
        <v>0</v>
      </c>
      <c r="X192" s="11"/>
      <c r="Y192" s="9">
        <f t="shared" si="75"/>
        <v>0</v>
      </c>
      <c r="Z192" s="10"/>
      <c r="AA192" s="9">
        <f t="shared" si="76"/>
        <v>0</v>
      </c>
      <c r="AB192" s="11"/>
      <c r="AC192" s="9">
        <f t="shared" si="77"/>
        <v>0</v>
      </c>
      <c r="AD192" s="11"/>
      <c r="AE192" s="9">
        <f t="shared" si="78"/>
        <v>0</v>
      </c>
      <c r="AF192" s="11"/>
      <c r="AG192" s="9">
        <f t="shared" si="79"/>
        <v>0</v>
      </c>
      <c r="AH192" s="11"/>
      <c r="AI192" s="9">
        <f t="shared" si="80"/>
        <v>0</v>
      </c>
      <c r="AJ192" s="71">
        <v>6</v>
      </c>
      <c r="AK192" s="9">
        <f t="shared" si="81"/>
        <v>92.7072</v>
      </c>
      <c r="AL192" s="11"/>
      <c r="AM192" s="9">
        <f t="shared" si="82"/>
        <v>0</v>
      </c>
      <c r="AN192" s="10"/>
      <c r="AO192" s="12">
        <f t="shared" si="83"/>
        <v>0</v>
      </c>
      <c r="AP192" s="13">
        <f t="shared" si="70"/>
        <v>92.7072</v>
      </c>
    </row>
    <row r="193" spans="1:42" x14ac:dyDescent="0.25">
      <c r="A193" s="14" t="s">
        <v>136</v>
      </c>
      <c r="B193" s="14" t="s">
        <v>136</v>
      </c>
      <c r="C193" s="15" t="s">
        <v>199</v>
      </c>
      <c r="D193" s="44" t="s">
        <v>29</v>
      </c>
      <c r="E193" s="56">
        <f>540.24/12</f>
        <v>45.02</v>
      </c>
      <c r="F193" s="70">
        <v>0</v>
      </c>
      <c r="G193" s="9">
        <f t="shared" si="65"/>
        <v>0</v>
      </c>
      <c r="H193" s="69">
        <v>0</v>
      </c>
      <c r="I193" s="9">
        <f t="shared" si="66"/>
        <v>0</v>
      </c>
      <c r="J193" s="10"/>
      <c r="K193" s="9">
        <f t="shared" si="67"/>
        <v>0</v>
      </c>
      <c r="L193" s="11"/>
      <c r="M193" s="9">
        <f t="shared" si="68"/>
        <v>0</v>
      </c>
      <c r="N193" s="107">
        <v>12</v>
      </c>
      <c r="O193" s="9">
        <f t="shared" si="69"/>
        <v>626.67840000000001</v>
      </c>
      <c r="P193" s="10"/>
      <c r="Q193" s="9">
        <f t="shared" si="71"/>
        <v>0</v>
      </c>
      <c r="R193" s="10"/>
      <c r="S193" s="9">
        <f t="shared" si="72"/>
        <v>0</v>
      </c>
      <c r="T193" s="10"/>
      <c r="U193" s="9">
        <f t="shared" si="73"/>
        <v>0</v>
      </c>
      <c r="V193" s="11"/>
      <c r="W193" s="9">
        <f t="shared" si="74"/>
        <v>0</v>
      </c>
      <c r="X193" s="11"/>
      <c r="Y193" s="9">
        <f t="shared" si="75"/>
        <v>0</v>
      </c>
      <c r="Z193" s="10"/>
      <c r="AA193" s="9">
        <f t="shared" si="76"/>
        <v>0</v>
      </c>
      <c r="AB193" s="11"/>
      <c r="AC193" s="9">
        <f t="shared" si="77"/>
        <v>0</v>
      </c>
      <c r="AD193" s="11"/>
      <c r="AE193" s="9">
        <f t="shared" si="78"/>
        <v>0</v>
      </c>
      <c r="AF193" s="11"/>
      <c r="AG193" s="9">
        <f t="shared" si="79"/>
        <v>0</v>
      </c>
      <c r="AH193" s="11"/>
      <c r="AI193" s="9">
        <f t="shared" si="80"/>
        <v>0</v>
      </c>
      <c r="AJ193" s="11"/>
      <c r="AK193" s="9">
        <f t="shared" si="81"/>
        <v>0</v>
      </c>
      <c r="AL193" s="11"/>
      <c r="AM193" s="9">
        <f t="shared" si="82"/>
        <v>0</v>
      </c>
      <c r="AN193" s="10"/>
      <c r="AO193" s="12">
        <f t="shared" si="83"/>
        <v>0</v>
      </c>
      <c r="AP193" s="13">
        <f t="shared" si="70"/>
        <v>626.67840000000001</v>
      </c>
    </row>
    <row r="194" spans="1:42" x14ac:dyDescent="0.25">
      <c r="A194" s="14" t="s">
        <v>136</v>
      </c>
      <c r="B194" s="14" t="s">
        <v>136</v>
      </c>
      <c r="C194" s="15" t="s">
        <v>200</v>
      </c>
      <c r="D194" s="44" t="s">
        <v>29</v>
      </c>
      <c r="E194" s="56">
        <f t="shared" ref="E194:E201" si="92">540.24/12</f>
        <v>45.02</v>
      </c>
      <c r="F194" s="70">
        <v>0</v>
      </c>
      <c r="G194" s="9">
        <f t="shared" si="65"/>
        <v>0</v>
      </c>
      <c r="H194" s="69">
        <v>0</v>
      </c>
      <c r="I194" s="9">
        <f t="shared" si="66"/>
        <v>0</v>
      </c>
      <c r="J194" s="10"/>
      <c r="K194" s="9">
        <f t="shared" si="67"/>
        <v>0</v>
      </c>
      <c r="L194" s="11"/>
      <c r="M194" s="9">
        <f t="shared" si="68"/>
        <v>0</v>
      </c>
      <c r="N194" s="107">
        <v>12</v>
      </c>
      <c r="O194" s="9">
        <f t="shared" si="69"/>
        <v>626.67840000000001</v>
      </c>
      <c r="P194" s="10"/>
      <c r="Q194" s="9">
        <f t="shared" si="71"/>
        <v>0</v>
      </c>
      <c r="R194" s="10"/>
      <c r="S194" s="9">
        <f t="shared" si="72"/>
        <v>0</v>
      </c>
      <c r="T194" s="10"/>
      <c r="U194" s="9">
        <f t="shared" si="73"/>
        <v>0</v>
      </c>
      <c r="V194" s="71">
        <v>12</v>
      </c>
      <c r="W194" s="9">
        <f t="shared" si="74"/>
        <v>626.67840000000001</v>
      </c>
      <c r="X194" s="11"/>
      <c r="Y194" s="9">
        <f t="shared" si="75"/>
        <v>0</v>
      </c>
      <c r="Z194" s="10"/>
      <c r="AA194" s="9">
        <f t="shared" si="76"/>
        <v>0</v>
      </c>
      <c r="AB194" s="11"/>
      <c r="AC194" s="9">
        <f t="shared" si="77"/>
        <v>0</v>
      </c>
      <c r="AD194" s="11"/>
      <c r="AE194" s="9">
        <f t="shared" si="78"/>
        <v>0</v>
      </c>
      <c r="AF194" s="11"/>
      <c r="AG194" s="9">
        <f t="shared" si="79"/>
        <v>0</v>
      </c>
      <c r="AH194" s="11"/>
      <c r="AI194" s="9">
        <f t="shared" si="80"/>
        <v>0</v>
      </c>
      <c r="AJ194" s="105">
        <v>6</v>
      </c>
      <c r="AK194" s="9">
        <f t="shared" si="81"/>
        <v>313.33920000000001</v>
      </c>
      <c r="AL194" s="11"/>
      <c r="AM194" s="9">
        <f t="shared" si="82"/>
        <v>0</v>
      </c>
      <c r="AN194" s="10"/>
      <c r="AO194" s="12">
        <f t="shared" si="83"/>
        <v>0</v>
      </c>
      <c r="AP194" s="13">
        <f t="shared" si="70"/>
        <v>1566.6959999999999</v>
      </c>
    </row>
    <row r="195" spans="1:42" x14ac:dyDescent="0.25">
      <c r="A195" s="14" t="s">
        <v>136</v>
      </c>
      <c r="B195" s="14" t="s">
        <v>136</v>
      </c>
      <c r="C195" s="15" t="s">
        <v>201</v>
      </c>
      <c r="D195" s="44" t="s">
        <v>29</v>
      </c>
      <c r="E195" s="56">
        <f t="shared" si="92"/>
        <v>45.02</v>
      </c>
      <c r="F195" s="70">
        <v>0</v>
      </c>
      <c r="G195" s="9">
        <f t="shared" si="65"/>
        <v>0</v>
      </c>
      <c r="H195" s="69">
        <v>0</v>
      </c>
      <c r="I195" s="9">
        <f t="shared" si="66"/>
        <v>0</v>
      </c>
      <c r="J195" s="10"/>
      <c r="K195" s="9">
        <f t="shared" si="67"/>
        <v>0</v>
      </c>
      <c r="L195" s="11"/>
      <c r="M195" s="9">
        <f t="shared" si="68"/>
        <v>0</v>
      </c>
      <c r="N195" s="11"/>
      <c r="O195" s="9">
        <f t="shared" si="69"/>
        <v>0</v>
      </c>
      <c r="P195" s="10"/>
      <c r="Q195" s="9">
        <f t="shared" si="71"/>
        <v>0</v>
      </c>
      <c r="R195" s="10"/>
      <c r="S195" s="9">
        <f t="shared" si="72"/>
        <v>0</v>
      </c>
      <c r="T195" s="10"/>
      <c r="U195" s="9">
        <f t="shared" si="73"/>
        <v>0</v>
      </c>
      <c r="V195" s="11"/>
      <c r="W195" s="9">
        <f t="shared" si="74"/>
        <v>0</v>
      </c>
      <c r="X195" s="11"/>
      <c r="Y195" s="9">
        <f t="shared" si="75"/>
        <v>0</v>
      </c>
      <c r="Z195" s="10"/>
      <c r="AA195" s="9">
        <f t="shared" si="76"/>
        <v>0</v>
      </c>
      <c r="AB195" s="11"/>
      <c r="AC195" s="9">
        <f t="shared" si="77"/>
        <v>0</v>
      </c>
      <c r="AD195" s="11"/>
      <c r="AE195" s="9">
        <f t="shared" si="78"/>
        <v>0</v>
      </c>
      <c r="AF195" s="11"/>
      <c r="AG195" s="9">
        <f t="shared" si="79"/>
        <v>0</v>
      </c>
      <c r="AH195" s="11"/>
      <c r="AI195" s="9">
        <f t="shared" si="80"/>
        <v>0</v>
      </c>
      <c r="AJ195" s="105">
        <v>6</v>
      </c>
      <c r="AK195" s="9">
        <f t="shared" si="81"/>
        <v>313.33920000000001</v>
      </c>
      <c r="AL195" s="11"/>
      <c r="AM195" s="9">
        <f t="shared" si="82"/>
        <v>0</v>
      </c>
      <c r="AN195" s="10"/>
      <c r="AO195" s="12">
        <f t="shared" si="83"/>
        <v>0</v>
      </c>
      <c r="AP195" s="13">
        <f t="shared" si="70"/>
        <v>313.33920000000001</v>
      </c>
    </row>
    <row r="196" spans="1:42" x14ac:dyDescent="0.25">
      <c r="A196" s="14" t="s">
        <v>136</v>
      </c>
      <c r="B196" s="14" t="s">
        <v>136</v>
      </c>
      <c r="C196" s="15" t="s">
        <v>202</v>
      </c>
      <c r="D196" s="44" t="s">
        <v>29</v>
      </c>
      <c r="E196" s="56">
        <f t="shared" si="92"/>
        <v>45.02</v>
      </c>
      <c r="F196" s="70">
        <v>0</v>
      </c>
      <c r="G196" s="9">
        <f t="shared" si="65"/>
        <v>0</v>
      </c>
      <c r="H196" s="69">
        <v>0</v>
      </c>
      <c r="I196" s="9">
        <f t="shared" si="66"/>
        <v>0</v>
      </c>
      <c r="J196" s="10"/>
      <c r="K196" s="9">
        <f t="shared" si="67"/>
        <v>0</v>
      </c>
      <c r="L196" s="11"/>
      <c r="M196" s="9">
        <f t="shared" si="68"/>
        <v>0</v>
      </c>
      <c r="N196" s="11"/>
      <c r="O196" s="9">
        <f t="shared" si="69"/>
        <v>0</v>
      </c>
      <c r="P196" s="10"/>
      <c r="Q196" s="9">
        <f t="shared" si="71"/>
        <v>0</v>
      </c>
      <c r="R196" s="10"/>
      <c r="S196" s="9">
        <f t="shared" si="72"/>
        <v>0</v>
      </c>
      <c r="T196" s="10"/>
      <c r="U196" s="9">
        <f t="shared" si="73"/>
        <v>0</v>
      </c>
      <c r="V196" s="11"/>
      <c r="W196" s="9">
        <f t="shared" si="74"/>
        <v>0</v>
      </c>
      <c r="X196" s="11"/>
      <c r="Y196" s="9">
        <f t="shared" si="75"/>
        <v>0</v>
      </c>
      <c r="Z196" s="10"/>
      <c r="AA196" s="9">
        <f t="shared" si="76"/>
        <v>0</v>
      </c>
      <c r="AB196" s="11"/>
      <c r="AC196" s="9">
        <f t="shared" si="77"/>
        <v>0</v>
      </c>
      <c r="AD196" s="11"/>
      <c r="AE196" s="9">
        <f t="shared" si="78"/>
        <v>0</v>
      </c>
      <c r="AF196" s="11"/>
      <c r="AG196" s="9">
        <f t="shared" si="79"/>
        <v>0</v>
      </c>
      <c r="AH196" s="11"/>
      <c r="AI196" s="9">
        <f t="shared" si="80"/>
        <v>0</v>
      </c>
      <c r="AJ196" s="11"/>
      <c r="AK196" s="9">
        <f t="shared" si="81"/>
        <v>0</v>
      </c>
      <c r="AL196" s="11"/>
      <c r="AM196" s="9">
        <f t="shared" si="82"/>
        <v>0</v>
      </c>
      <c r="AN196" s="10"/>
      <c r="AO196" s="12">
        <f t="shared" si="83"/>
        <v>0</v>
      </c>
      <c r="AP196" s="13">
        <f t="shared" si="70"/>
        <v>0</v>
      </c>
    </row>
    <row r="197" spans="1:42" x14ac:dyDescent="0.25">
      <c r="A197" s="14" t="s">
        <v>136</v>
      </c>
      <c r="B197" s="14" t="s">
        <v>136</v>
      </c>
      <c r="C197" s="15" t="s">
        <v>203</v>
      </c>
      <c r="D197" s="44" t="s">
        <v>29</v>
      </c>
      <c r="E197" s="56">
        <f t="shared" si="92"/>
        <v>45.02</v>
      </c>
      <c r="F197" s="70">
        <v>0</v>
      </c>
      <c r="G197" s="9">
        <f t="shared" ref="G197:G260" si="93">E197*F197</f>
        <v>0</v>
      </c>
      <c r="H197" s="69">
        <v>0</v>
      </c>
      <c r="I197" s="9">
        <f t="shared" ref="I197:I260" si="94">(H197*E197)*1.16</f>
        <v>0</v>
      </c>
      <c r="J197" s="10"/>
      <c r="K197" s="9">
        <f t="shared" ref="K197:K260" si="95">(J197*E197)*1.16</f>
        <v>0</v>
      </c>
      <c r="L197" s="11"/>
      <c r="M197" s="9">
        <f t="shared" ref="M197:M260" si="96">(L197*E197)*1.16</f>
        <v>0</v>
      </c>
      <c r="N197" s="11"/>
      <c r="O197" s="9">
        <f t="shared" ref="O197:O260" si="97">(N197*E197)*1.16</f>
        <v>0</v>
      </c>
      <c r="P197" s="10"/>
      <c r="Q197" s="9">
        <f t="shared" si="71"/>
        <v>0</v>
      </c>
      <c r="R197" s="10"/>
      <c r="S197" s="9">
        <f t="shared" si="72"/>
        <v>0</v>
      </c>
      <c r="T197" s="10"/>
      <c r="U197" s="9">
        <f t="shared" si="73"/>
        <v>0</v>
      </c>
      <c r="V197" s="71">
        <v>12</v>
      </c>
      <c r="W197" s="9">
        <f t="shared" si="74"/>
        <v>626.67840000000001</v>
      </c>
      <c r="X197" s="11"/>
      <c r="Y197" s="9">
        <f t="shared" si="75"/>
        <v>0</v>
      </c>
      <c r="Z197" s="10"/>
      <c r="AA197" s="9">
        <f t="shared" si="76"/>
        <v>0</v>
      </c>
      <c r="AB197" s="11"/>
      <c r="AC197" s="9">
        <f t="shared" si="77"/>
        <v>0</v>
      </c>
      <c r="AD197" s="11"/>
      <c r="AE197" s="9">
        <f t="shared" si="78"/>
        <v>0</v>
      </c>
      <c r="AF197" s="11"/>
      <c r="AG197" s="9">
        <f t="shared" si="79"/>
        <v>0</v>
      </c>
      <c r="AH197" s="11"/>
      <c r="AI197" s="9">
        <f t="shared" si="80"/>
        <v>0</v>
      </c>
      <c r="AJ197" s="11"/>
      <c r="AK197" s="9">
        <f t="shared" si="81"/>
        <v>0</v>
      </c>
      <c r="AL197" s="11"/>
      <c r="AM197" s="9">
        <f t="shared" si="82"/>
        <v>0</v>
      </c>
      <c r="AN197" s="10"/>
      <c r="AO197" s="12">
        <f t="shared" si="83"/>
        <v>0</v>
      </c>
      <c r="AP197" s="13">
        <f t="shared" si="70"/>
        <v>626.67840000000001</v>
      </c>
    </row>
    <row r="198" spans="1:42" x14ac:dyDescent="0.25">
      <c r="A198" s="14" t="s">
        <v>136</v>
      </c>
      <c r="B198" s="14" t="s">
        <v>136</v>
      </c>
      <c r="C198" s="15" t="s">
        <v>204</v>
      </c>
      <c r="D198" s="44" t="s">
        <v>29</v>
      </c>
      <c r="E198" s="56">
        <f t="shared" si="92"/>
        <v>45.02</v>
      </c>
      <c r="F198" s="70">
        <v>0</v>
      </c>
      <c r="G198" s="9">
        <f t="shared" si="93"/>
        <v>0</v>
      </c>
      <c r="H198" s="69">
        <v>0</v>
      </c>
      <c r="I198" s="9">
        <f t="shared" si="94"/>
        <v>0</v>
      </c>
      <c r="J198" s="10"/>
      <c r="K198" s="9">
        <f t="shared" si="95"/>
        <v>0</v>
      </c>
      <c r="L198" s="11"/>
      <c r="M198" s="9">
        <f t="shared" si="96"/>
        <v>0</v>
      </c>
      <c r="N198" s="11"/>
      <c r="O198" s="9">
        <f t="shared" si="97"/>
        <v>0</v>
      </c>
      <c r="P198" s="10"/>
      <c r="Q198" s="9">
        <f t="shared" si="71"/>
        <v>0</v>
      </c>
      <c r="R198" s="10"/>
      <c r="S198" s="9">
        <f t="shared" si="72"/>
        <v>0</v>
      </c>
      <c r="T198" s="10"/>
      <c r="U198" s="9">
        <f t="shared" si="73"/>
        <v>0</v>
      </c>
      <c r="V198" s="71">
        <v>12</v>
      </c>
      <c r="W198" s="9">
        <f t="shared" si="74"/>
        <v>626.67840000000001</v>
      </c>
      <c r="X198" s="11"/>
      <c r="Y198" s="9">
        <f t="shared" si="75"/>
        <v>0</v>
      </c>
      <c r="Z198" s="10"/>
      <c r="AA198" s="9">
        <f t="shared" si="76"/>
        <v>0</v>
      </c>
      <c r="AB198" s="11"/>
      <c r="AC198" s="9">
        <f t="shared" si="77"/>
        <v>0</v>
      </c>
      <c r="AD198" s="11"/>
      <c r="AE198" s="9">
        <f t="shared" si="78"/>
        <v>0</v>
      </c>
      <c r="AF198" s="11"/>
      <c r="AG198" s="9">
        <f t="shared" si="79"/>
        <v>0</v>
      </c>
      <c r="AH198" s="11"/>
      <c r="AI198" s="9">
        <f t="shared" si="80"/>
        <v>0</v>
      </c>
      <c r="AJ198" s="11"/>
      <c r="AK198" s="9">
        <f t="shared" si="81"/>
        <v>0</v>
      </c>
      <c r="AL198" s="11"/>
      <c r="AM198" s="9">
        <f t="shared" si="82"/>
        <v>0</v>
      </c>
      <c r="AN198" s="10"/>
      <c r="AO198" s="12">
        <f t="shared" si="83"/>
        <v>0</v>
      </c>
      <c r="AP198" s="13">
        <f t="shared" si="70"/>
        <v>626.67840000000001</v>
      </c>
    </row>
    <row r="199" spans="1:42" x14ac:dyDescent="0.25">
      <c r="A199" s="14" t="s">
        <v>136</v>
      </c>
      <c r="B199" s="14" t="s">
        <v>136</v>
      </c>
      <c r="C199" s="15" t="s">
        <v>205</v>
      </c>
      <c r="D199" s="44" t="s">
        <v>29</v>
      </c>
      <c r="E199" s="56">
        <f t="shared" si="92"/>
        <v>45.02</v>
      </c>
      <c r="F199" s="70">
        <v>0</v>
      </c>
      <c r="G199" s="9">
        <f t="shared" si="93"/>
        <v>0</v>
      </c>
      <c r="H199" s="69">
        <v>0</v>
      </c>
      <c r="I199" s="9">
        <f t="shared" si="94"/>
        <v>0</v>
      </c>
      <c r="J199" s="10"/>
      <c r="K199" s="9">
        <f t="shared" si="95"/>
        <v>0</v>
      </c>
      <c r="L199" s="11"/>
      <c r="M199" s="9">
        <f t="shared" si="96"/>
        <v>0</v>
      </c>
      <c r="N199" s="11"/>
      <c r="O199" s="9">
        <f t="shared" si="97"/>
        <v>0</v>
      </c>
      <c r="P199" s="10"/>
      <c r="Q199" s="9">
        <f t="shared" si="71"/>
        <v>0</v>
      </c>
      <c r="R199" s="10"/>
      <c r="S199" s="9">
        <f t="shared" si="72"/>
        <v>0</v>
      </c>
      <c r="T199" s="10"/>
      <c r="U199" s="9">
        <f t="shared" si="73"/>
        <v>0</v>
      </c>
      <c r="V199" s="11"/>
      <c r="W199" s="9">
        <f t="shared" si="74"/>
        <v>0</v>
      </c>
      <c r="X199" s="11"/>
      <c r="Y199" s="9">
        <f t="shared" si="75"/>
        <v>0</v>
      </c>
      <c r="Z199" s="10"/>
      <c r="AA199" s="9">
        <f t="shared" si="76"/>
        <v>0</v>
      </c>
      <c r="AB199" s="11"/>
      <c r="AC199" s="9">
        <f t="shared" si="77"/>
        <v>0</v>
      </c>
      <c r="AD199" s="11"/>
      <c r="AE199" s="9">
        <f t="shared" si="78"/>
        <v>0</v>
      </c>
      <c r="AF199" s="11"/>
      <c r="AG199" s="9">
        <f t="shared" si="79"/>
        <v>0</v>
      </c>
      <c r="AH199" s="11"/>
      <c r="AI199" s="9">
        <f t="shared" si="80"/>
        <v>0</v>
      </c>
      <c r="AJ199" s="11"/>
      <c r="AK199" s="9">
        <f t="shared" si="81"/>
        <v>0</v>
      </c>
      <c r="AL199" s="11"/>
      <c r="AM199" s="9">
        <f t="shared" si="82"/>
        <v>0</v>
      </c>
      <c r="AN199" s="10"/>
      <c r="AO199" s="12">
        <f t="shared" si="83"/>
        <v>0</v>
      </c>
      <c r="AP199" s="13">
        <f t="shared" ref="AP199:AP262" si="98">G199+I199+K199+M199+O199+Q199+S199+U199+W199+Y199+AA199+AC199+AE199+AG199+AI199+AM199+AO199+AK199</f>
        <v>0</v>
      </c>
    </row>
    <row r="200" spans="1:42" x14ac:dyDescent="0.25">
      <c r="A200" s="14" t="s">
        <v>136</v>
      </c>
      <c r="B200" s="14" t="s">
        <v>136</v>
      </c>
      <c r="C200" s="15" t="s">
        <v>206</v>
      </c>
      <c r="D200" s="44" t="s">
        <v>29</v>
      </c>
      <c r="E200" s="56">
        <f t="shared" si="92"/>
        <v>45.02</v>
      </c>
      <c r="F200" s="70">
        <v>0</v>
      </c>
      <c r="G200" s="9">
        <f t="shared" si="93"/>
        <v>0</v>
      </c>
      <c r="H200" s="69">
        <v>0</v>
      </c>
      <c r="I200" s="9">
        <f t="shared" si="94"/>
        <v>0</v>
      </c>
      <c r="J200" s="10"/>
      <c r="K200" s="9">
        <f t="shared" si="95"/>
        <v>0</v>
      </c>
      <c r="L200" s="11"/>
      <c r="M200" s="9">
        <f t="shared" si="96"/>
        <v>0</v>
      </c>
      <c r="N200" s="107">
        <v>12</v>
      </c>
      <c r="O200" s="9">
        <f t="shared" si="97"/>
        <v>626.67840000000001</v>
      </c>
      <c r="P200" s="10"/>
      <c r="Q200" s="9">
        <f t="shared" si="71"/>
        <v>0</v>
      </c>
      <c r="R200" s="10"/>
      <c r="S200" s="9">
        <f t="shared" si="72"/>
        <v>0</v>
      </c>
      <c r="T200" s="10"/>
      <c r="U200" s="9">
        <f t="shared" si="73"/>
        <v>0</v>
      </c>
      <c r="V200" s="71">
        <v>12</v>
      </c>
      <c r="W200" s="9">
        <f t="shared" si="74"/>
        <v>626.67840000000001</v>
      </c>
      <c r="X200" s="11"/>
      <c r="Y200" s="9">
        <f t="shared" si="75"/>
        <v>0</v>
      </c>
      <c r="Z200" s="10"/>
      <c r="AA200" s="9">
        <f t="shared" si="76"/>
        <v>0</v>
      </c>
      <c r="AB200" s="11"/>
      <c r="AC200" s="9">
        <f t="shared" si="77"/>
        <v>0</v>
      </c>
      <c r="AD200" s="11"/>
      <c r="AE200" s="9">
        <f t="shared" si="78"/>
        <v>0</v>
      </c>
      <c r="AF200" s="11"/>
      <c r="AG200" s="9">
        <f t="shared" si="79"/>
        <v>0</v>
      </c>
      <c r="AH200" s="11"/>
      <c r="AI200" s="9">
        <f t="shared" si="80"/>
        <v>0</v>
      </c>
      <c r="AJ200" s="105">
        <v>6</v>
      </c>
      <c r="AK200" s="9">
        <f t="shared" si="81"/>
        <v>313.33920000000001</v>
      </c>
      <c r="AL200" s="11"/>
      <c r="AM200" s="9">
        <f t="shared" si="82"/>
        <v>0</v>
      </c>
      <c r="AN200" s="10"/>
      <c r="AO200" s="12">
        <f t="shared" si="83"/>
        <v>0</v>
      </c>
      <c r="AP200" s="13">
        <f t="shared" si="98"/>
        <v>1566.6959999999999</v>
      </c>
    </row>
    <row r="201" spans="1:42" x14ac:dyDescent="0.25">
      <c r="A201" s="14" t="s">
        <v>136</v>
      </c>
      <c r="B201" s="14" t="s">
        <v>136</v>
      </c>
      <c r="C201" s="15" t="s">
        <v>207</v>
      </c>
      <c r="D201" s="44" t="s">
        <v>29</v>
      </c>
      <c r="E201" s="56">
        <f t="shared" si="92"/>
        <v>45.02</v>
      </c>
      <c r="F201" s="70">
        <v>0</v>
      </c>
      <c r="G201" s="9">
        <f t="shared" si="93"/>
        <v>0</v>
      </c>
      <c r="H201" s="69">
        <v>0</v>
      </c>
      <c r="I201" s="9">
        <f t="shared" si="94"/>
        <v>0</v>
      </c>
      <c r="J201" s="10"/>
      <c r="K201" s="9">
        <f t="shared" si="95"/>
        <v>0</v>
      </c>
      <c r="L201" s="11"/>
      <c r="M201" s="9">
        <f t="shared" si="96"/>
        <v>0</v>
      </c>
      <c r="N201" s="107">
        <v>12</v>
      </c>
      <c r="O201" s="9">
        <f t="shared" si="97"/>
        <v>626.67840000000001</v>
      </c>
      <c r="P201" s="10"/>
      <c r="Q201" s="9">
        <f t="shared" si="71"/>
        <v>0</v>
      </c>
      <c r="R201" s="10"/>
      <c r="S201" s="9">
        <f t="shared" si="72"/>
        <v>0</v>
      </c>
      <c r="T201" s="10"/>
      <c r="U201" s="9">
        <f t="shared" si="73"/>
        <v>0</v>
      </c>
      <c r="V201" s="11"/>
      <c r="W201" s="9">
        <f t="shared" si="74"/>
        <v>0</v>
      </c>
      <c r="X201" s="11"/>
      <c r="Y201" s="9">
        <f t="shared" si="75"/>
        <v>0</v>
      </c>
      <c r="Z201" s="10"/>
      <c r="AA201" s="9">
        <f t="shared" si="76"/>
        <v>0</v>
      </c>
      <c r="AB201" s="11"/>
      <c r="AC201" s="9">
        <f t="shared" si="77"/>
        <v>0</v>
      </c>
      <c r="AD201" s="11"/>
      <c r="AE201" s="9">
        <f t="shared" si="78"/>
        <v>0</v>
      </c>
      <c r="AF201" s="11"/>
      <c r="AG201" s="9">
        <f t="shared" si="79"/>
        <v>0</v>
      </c>
      <c r="AH201" s="11"/>
      <c r="AI201" s="9">
        <f t="shared" si="80"/>
        <v>0</v>
      </c>
      <c r="AJ201" s="11"/>
      <c r="AK201" s="9">
        <f t="shared" si="81"/>
        <v>0</v>
      </c>
      <c r="AL201" s="11"/>
      <c r="AM201" s="9">
        <f t="shared" si="82"/>
        <v>0</v>
      </c>
      <c r="AN201" s="10"/>
      <c r="AO201" s="12">
        <f t="shared" si="83"/>
        <v>0</v>
      </c>
      <c r="AP201" s="13">
        <f t="shared" si="98"/>
        <v>626.67840000000001</v>
      </c>
    </row>
    <row r="202" spans="1:42" x14ac:dyDescent="0.25">
      <c r="A202" s="14" t="s">
        <v>208</v>
      </c>
      <c r="B202" s="14" t="s">
        <v>208</v>
      </c>
      <c r="C202" s="15" t="s">
        <v>209</v>
      </c>
      <c r="D202" s="44" t="s">
        <v>210</v>
      </c>
      <c r="E202" s="56">
        <v>247</v>
      </c>
      <c r="F202" s="70">
        <v>0</v>
      </c>
      <c r="G202" s="9">
        <f t="shared" si="93"/>
        <v>0</v>
      </c>
      <c r="H202" s="69">
        <v>0</v>
      </c>
      <c r="I202" s="9">
        <f t="shared" si="94"/>
        <v>0</v>
      </c>
      <c r="J202" s="10"/>
      <c r="K202" s="9">
        <f t="shared" si="95"/>
        <v>0</v>
      </c>
      <c r="L202" s="11"/>
      <c r="M202" s="9">
        <f t="shared" si="96"/>
        <v>0</v>
      </c>
      <c r="N202" s="11"/>
      <c r="O202" s="9">
        <f t="shared" si="97"/>
        <v>0</v>
      </c>
      <c r="P202" s="10"/>
      <c r="Q202" s="9">
        <f t="shared" si="71"/>
        <v>0</v>
      </c>
      <c r="R202" s="10"/>
      <c r="S202" s="9">
        <f t="shared" si="72"/>
        <v>0</v>
      </c>
      <c r="T202" s="10"/>
      <c r="U202" s="9">
        <f t="shared" si="73"/>
        <v>0</v>
      </c>
      <c r="V202" s="11"/>
      <c r="W202" s="9">
        <f t="shared" si="74"/>
        <v>0</v>
      </c>
      <c r="X202" s="11"/>
      <c r="Y202" s="9">
        <f t="shared" si="75"/>
        <v>0</v>
      </c>
      <c r="Z202" s="10"/>
      <c r="AA202" s="9">
        <f t="shared" si="76"/>
        <v>0</v>
      </c>
      <c r="AB202" s="11"/>
      <c r="AC202" s="9">
        <f t="shared" si="77"/>
        <v>0</v>
      </c>
      <c r="AD202" s="11"/>
      <c r="AE202" s="9">
        <f t="shared" si="78"/>
        <v>0</v>
      </c>
      <c r="AF202" s="11"/>
      <c r="AG202" s="9">
        <f t="shared" si="79"/>
        <v>0</v>
      </c>
      <c r="AH202" s="11"/>
      <c r="AI202" s="9">
        <f t="shared" si="80"/>
        <v>0</v>
      </c>
      <c r="AJ202" s="11"/>
      <c r="AK202" s="9">
        <f t="shared" si="81"/>
        <v>0</v>
      </c>
      <c r="AL202" s="11"/>
      <c r="AM202" s="9">
        <f t="shared" si="82"/>
        <v>0</v>
      </c>
      <c r="AN202" s="10"/>
      <c r="AO202" s="12">
        <f t="shared" si="83"/>
        <v>0</v>
      </c>
      <c r="AP202" s="13">
        <f t="shared" si="98"/>
        <v>0</v>
      </c>
    </row>
    <row r="203" spans="1:42" x14ac:dyDescent="0.25">
      <c r="A203" s="14" t="s">
        <v>208</v>
      </c>
      <c r="B203" s="14" t="s">
        <v>208</v>
      </c>
      <c r="C203" s="15" t="s">
        <v>211</v>
      </c>
      <c r="D203" s="44" t="s">
        <v>210</v>
      </c>
      <c r="E203" s="56">
        <v>247</v>
      </c>
      <c r="F203" s="70">
        <v>0</v>
      </c>
      <c r="G203" s="9">
        <f t="shared" si="93"/>
        <v>0</v>
      </c>
      <c r="H203" s="69">
        <v>0</v>
      </c>
      <c r="I203" s="9">
        <f t="shared" si="94"/>
        <v>0</v>
      </c>
      <c r="J203" s="10"/>
      <c r="K203" s="9">
        <f t="shared" si="95"/>
        <v>0</v>
      </c>
      <c r="L203" s="11"/>
      <c r="M203" s="9">
        <f t="shared" si="96"/>
        <v>0</v>
      </c>
      <c r="N203" s="11"/>
      <c r="O203" s="9">
        <f t="shared" si="97"/>
        <v>0</v>
      </c>
      <c r="P203" s="10"/>
      <c r="Q203" s="9">
        <f t="shared" si="71"/>
        <v>0</v>
      </c>
      <c r="R203" s="10"/>
      <c r="S203" s="9">
        <f t="shared" si="72"/>
        <v>0</v>
      </c>
      <c r="T203" s="10"/>
      <c r="U203" s="9">
        <f t="shared" si="73"/>
        <v>0</v>
      </c>
      <c r="V203" s="11"/>
      <c r="W203" s="9">
        <f t="shared" si="74"/>
        <v>0</v>
      </c>
      <c r="X203" s="11"/>
      <c r="Y203" s="9">
        <f t="shared" si="75"/>
        <v>0</v>
      </c>
      <c r="Z203" s="10"/>
      <c r="AA203" s="9">
        <f t="shared" si="76"/>
        <v>0</v>
      </c>
      <c r="AB203" s="11"/>
      <c r="AC203" s="9">
        <f t="shared" si="77"/>
        <v>0</v>
      </c>
      <c r="AD203" s="11"/>
      <c r="AE203" s="9">
        <f t="shared" si="78"/>
        <v>0</v>
      </c>
      <c r="AF203" s="11"/>
      <c r="AG203" s="9">
        <f t="shared" si="79"/>
        <v>0</v>
      </c>
      <c r="AH203" s="11"/>
      <c r="AI203" s="9">
        <f t="shared" si="80"/>
        <v>0</v>
      </c>
      <c r="AJ203" s="11"/>
      <c r="AK203" s="9">
        <f t="shared" si="81"/>
        <v>0</v>
      </c>
      <c r="AL203" s="11"/>
      <c r="AM203" s="9">
        <f t="shared" si="82"/>
        <v>0</v>
      </c>
      <c r="AN203" s="10"/>
      <c r="AO203" s="12">
        <f t="shared" si="83"/>
        <v>0</v>
      </c>
      <c r="AP203" s="13">
        <f t="shared" si="98"/>
        <v>0</v>
      </c>
    </row>
    <row r="204" spans="1:42" x14ac:dyDescent="0.25">
      <c r="A204" s="14" t="s">
        <v>208</v>
      </c>
      <c r="B204" s="14" t="s">
        <v>208</v>
      </c>
      <c r="C204" s="15" t="s">
        <v>212</v>
      </c>
      <c r="D204" s="44" t="s">
        <v>210</v>
      </c>
      <c r="E204" s="56">
        <v>247</v>
      </c>
      <c r="F204" s="70">
        <v>0</v>
      </c>
      <c r="G204" s="9">
        <f t="shared" si="93"/>
        <v>0</v>
      </c>
      <c r="H204" s="69">
        <v>0</v>
      </c>
      <c r="I204" s="9">
        <f t="shared" si="94"/>
        <v>0</v>
      </c>
      <c r="J204" s="10"/>
      <c r="K204" s="9">
        <f t="shared" si="95"/>
        <v>0</v>
      </c>
      <c r="L204" s="11"/>
      <c r="M204" s="9">
        <f t="shared" si="96"/>
        <v>0</v>
      </c>
      <c r="N204" s="11"/>
      <c r="O204" s="9">
        <f t="shared" si="97"/>
        <v>0</v>
      </c>
      <c r="P204" s="10"/>
      <c r="Q204" s="9">
        <f t="shared" si="71"/>
        <v>0</v>
      </c>
      <c r="R204" s="10"/>
      <c r="S204" s="9">
        <f t="shared" si="72"/>
        <v>0</v>
      </c>
      <c r="T204" s="10"/>
      <c r="U204" s="9">
        <f t="shared" si="73"/>
        <v>0</v>
      </c>
      <c r="V204" s="11"/>
      <c r="W204" s="9">
        <f t="shared" si="74"/>
        <v>0</v>
      </c>
      <c r="X204" s="11"/>
      <c r="Y204" s="9">
        <f t="shared" si="75"/>
        <v>0</v>
      </c>
      <c r="Z204" s="10"/>
      <c r="AA204" s="9">
        <f t="shared" si="76"/>
        <v>0</v>
      </c>
      <c r="AB204" s="11"/>
      <c r="AC204" s="9">
        <f t="shared" si="77"/>
        <v>0</v>
      </c>
      <c r="AD204" s="11"/>
      <c r="AE204" s="9">
        <f t="shared" si="78"/>
        <v>0</v>
      </c>
      <c r="AF204" s="11"/>
      <c r="AG204" s="9">
        <f t="shared" si="79"/>
        <v>0</v>
      </c>
      <c r="AH204" s="11"/>
      <c r="AI204" s="9">
        <f t="shared" si="80"/>
        <v>0</v>
      </c>
      <c r="AJ204" s="11"/>
      <c r="AK204" s="9">
        <f t="shared" si="81"/>
        <v>0</v>
      </c>
      <c r="AL204" s="11"/>
      <c r="AM204" s="9">
        <f t="shared" si="82"/>
        <v>0</v>
      </c>
      <c r="AN204" s="10"/>
      <c r="AO204" s="12">
        <f t="shared" si="83"/>
        <v>0</v>
      </c>
      <c r="AP204" s="13">
        <f t="shared" si="98"/>
        <v>0</v>
      </c>
    </row>
    <row r="205" spans="1:42" x14ac:dyDescent="0.25">
      <c r="A205" s="14" t="s">
        <v>208</v>
      </c>
      <c r="B205" s="14" t="s">
        <v>208</v>
      </c>
      <c r="C205" s="15" t="s">
        <v>213</v>
      </c>
      <c r="D205" s="44" t="s">
        <v>210</v>
      </c>
      <c r="E205" s="56">
        <v>247</v>
      </c>
      <c r="F205" s="70">
        <v>0</v>
      </c>
      <c r="G205" s="9">
        <f t="shared" si="93"/>
        <v>0</v>
      </c>
      <c r="H205" s="69">
        <v>0</v>
      </c>
      <c r="I205" s="9">
        <f t="shared" si="94"/>
        <v>0</v>
      </c>
      <c r="J205" s="10"/>
      <c r="K205" s="9">
        <f t="shared" si="95"/>
        <v>0</v>
      </c>
      <c r="L205" s="11"/>
      <c r="M205" s="9">
        <f t="shared" si="96"/>
        <v>0</v>
      </c>
      <c r="N205" s="11"/>
      <c r="O205" s="9">
        <f t="shared" si="97"/>
        <v>0</v>
      </c>
      <c r="P205" s="10"/>
      <c r="Q205" s="9">
        <f t="shared" ref="Q205:Q268" si="99">(P205*E205)*1.16</f>
        <v>0</v>
      </c>
      <c r="R205" s="10"/>
      <c r="S205" s="9">
        <f t="shared" ref="S205:S268" si="100">(R205*E205)*1.16</f>
        <v>0</v>
      </c>
      <c r="T205" s="10"/>
      <c r="U205" s="9">
        <f t="shared" ref="U205:U268" si="101">(T205*E205)*1.16</f>
        <v>0</v>
      </c>
      <c r="V205" s="11"/>
      <c r="W205" s="9">
        <f t="shared" ref="W205:W268" si="102">(V205*E205)*1.16</f>
        <v>0</v>
      </c>
      <c r="X205" s="11"/>
      <c r="Y205" s="9">
        <f t="shared" ref="Y205:Y268" si="103">(X205*E205)*1.16</f>
        <v>0</v>
      </c>
      <c r="Z205" s="10"/>
      <c r="AA205" s="9">
        <f t="shared" ref="AA205:AA268" si="104">(Z205*E205)*1.16</f>
        <v>0</v>
      </c>
      <c r="AB205" s="11"/>
      <c r="AC205" s="9">
        <f t="shared" ref="AC205:AC268" si="105">(AB205*E205)*1.16</f>
        <v>0</v>
      </c>
      <c r="AD205" s="11"/>
      <c r="AE205" s="9">
        <f t="shared" ref="AE205:AE268" si="106">(AD205*E205)*1.16</f>
        <v>0</v>
      </c>
      <c r="AF205" s="11"/>
      <c r="AG205" s="9">
        <f t="shared" ref="AG205:AG268" si="107">(AF205*E205)*1.16</f>
        <v>0</v>
      </c>
      <c r="AH205" s="11"/>
      <c r="AI205" s="9">
        <f t="shared" ref="AI205:AI268" si="108">(AH205*E205)*1.16</f>
        <v>0</v>
      </c>
      <c r="AJ205" s="11"/>
      <c r="AK205" s="9">
        <f t="shared" ref="AK205:AK268" si="109">(AJ205*E205)*1.16</f>
        <v>0</v>
      </c>
      <c r="AL205" s="11"/>
      <c r="AM205" s="9">
        <f t="shared" ref="AM205:AM268" si="110">(AL205*E205)*1.16</f>
        <v>0</v>
      </c>
      <c r="AN205" s="10"/>
      <c r="AO205" s="12">
        <f t="shared" ref="AO205:AO268" si="111">(AN205*E205)*1.16</f>
        <v>0</v>
      </c>
      <c r="AP205" s="13">
        <f t="shared" si="98"/>
        <v>0</v>
      </c>
    </row>
    <row r="206" spans="1:42" x14ac:dyDescent="0.25">
      <c r="A206" s="14" t="s">
        <v>208</v>
      </c>
      <c r="B206" s="14" t="s">
        <v>208</v>
      </c>
      <c r="C206" s="15" t="s">
        <v>214</v>
      </c>
      <c r="D206" s="44" t="s">
        <v>210</v>
      </c>
      <c r="E206" s="56">
        <v>247</v>
      </c>
      <c r="F206" s="70">
        <v>0</v>
      </c>
      <c r="G206" s="9">
        <f t="shared" si="93"/>
        <v>0</v>
      </c>
      <c r="H206" s="69">
        <v>0</v>
      </c>
      <c r="I206" s="9">
        <f t="shared" si="94"/>
        <v>0</v>
      </c>
      <c r="J206" s="10"/>
      <c r="K206" s="9">
        <f t="shared" si="95"/>
        <v>0</v>
      </c>
      <c r="L206" s="11"/>
      <c r="M206" s="9">
        <f t="shared" si="96"/>
        <v>0</v>
      </c>
      <c r="N206" s="11"/>
      <c r="O206" s="9">
        <f t="shared" si="97"/>
        <v>0</v>
      </c>
      <c r="P206" s="10"/>
      <c r="Q206" s="9">
        <f t="shared" si="99"/>
        <v>0</v>
      </c>
      <c r="R206" s="10"/>
      <c r="S206" s="9">
        <f t="shared" si="100"/>
        <v>0</v>
      </c>
      <c r="T206" s="10"/>
      <c r="U206" s="9">
        <f t="shared" si="101"/>
        <v>0</v>
      </c>
      <c r="V206" s="11"/>
      <c r="W206" s="9">
        <f t="shared" si="102"/>
        <v>0</v>
      </c>
      <c r="X206" s="11"/>
      <c r="Y206" s="9">
        <f t="shared" si="103"/>
        <v>0</v>
      </c>
      <c r="Z206" s="10"/>
      <c r="AA206" s="9">
        <f t="shared" si="104"/>
        <v>0</v>
      </c>
      <c r="AB206" s="11"/>
      <c r="AC206" s="9">
        <f t="shared" si="105"/>
        <v>0</v>
      </c>
      <c r="AD206" s="11"/>
      <c r="AE206" s="9">
        <f t="shared" si="106"/>
        <v>0</v>
      </c>
      <c r="AF206" s="11"/>
      <c r="AG206" s="9">
        <f t="shared" si="107"/>
        <v>0</v>
      </c>
      <c r="AH206" s="11"/>
      <c r="AI206" s="9">
        <f t="shared" si="108"/>
        <v>0</v>
      </c>
      <c r="AJ206" s="11"/>
      <c r="AK206" s="9">
        <f t="shared" si="109"/>
        <v>0</v>
      </c>
      <c r="AL206" s="11"/>
      <c r="AM206" s="9">
        <f t="shared" si="110"/>
        <v>0</v>
      </c>
      <c r="AN206" s="10"/>
      <c r="AO206" s="12">
        <f t="shared" si="111"/>
        <v>0</v>
      </c>
      <c r="AP206" s="13">
        <f t="shared" si="98"/>
        <v>0</v>
      </c>
    </row>
    <row r="207" spans="1:42" x14ac:dyDescent="0.25">
      <c r="A207" s="14" t="s">
        <v>208</v>
      </c>
      <c r="B207" s="14" t="s">
        <v>208</v>
      </c>
      <c r="C207" s="15" t="s">
        <v>215</v>
      </c>
      <c r="D207" s="44" t="s">
        <v>210</v>
      </c>
      <c r="E207" s="56">
        <v>247</v>
      </c>
      <c r="F207" s="70">
        <v>0</v>
      </c>
      <c r="G207" s="9">
        <f t="shared" si="93"/>
        <v>0</v>
      </c>
      <c r="H207" s="69">
        <v>0</v>
      </c>
      <c r="I207" s="9">
        <f t="shared" si="94"/>
        <v>0</v>
      </c>
      <c r="J207" s="10"/>
      <c r="K207" s="9">
        <f t="shared" si="95"/>
        <v>0</v>
      </c>
      <c r="L207" s="11"/>
      <c r="M207" s="9">
        <f t="shared" si="96"/>
        <v>0</v>
      </c>
      <c r="N207" s="11"/>
      <c r="O207" s="9">
        <f t="shared" si="97"/>
        <v>0</v>
      </c>
      <c r="P207" s="10"/>
      <c r="Q207" s="9">
        <f t="shared" si="99"/>
        <v>0</v>
      </c>
      <c r="R207" s="10"/>
      <c r="S207" s="9">
        <f t="shared" si="100"/>
        <v>0</v>
      </c>
      <c r="T207" s="10"/>
      <c r="U207" s="9">
        <f t="shared" si="101"/>
        <v>0</v>
      </c>
      <c r="V207" s="11"/>
      <c r="W207" s="9">
        <f t="shared" si="102"/>
        <v>0</v>
      </c>
      <c r="X207" s="11"/>
      <c r="Y207" s="9">
        <f t="shared" si="103"/>
        <v>0</v>
      </c>
      <c r="Z207" s="10"/>
      <c r="AA207" s="9">
        <f t="shared" si="104"/>
        <v>0</v>
      </c>
      <c r="AB207" s="11"/>
      <c r="AC207" s="9">
        <f t="shared" si="105"/>
        <v>0</v>
      </c>
      <c r="AD207" s="11"/>
      <c r="AE207" s="9">
        <f t="shared" si="106"/>
        <v>0</v>
      </c>
      <c r="AF207" s="11"/>
      <c r="AG207" s="9">
        <f t="shared" si="107"/>
        <v>0</v>
      </c>
      <c r="AH207" s="11"/>
      <c r="AI207" s="9">
        <f t="shared" si="108"/>
        <v>0</v>
      </c>
      <c r="AJ207" s="11"/>
      <c r="AK207" s="9">
        <f t="shared" si="109"/>
        <v>0</v>
      </c>
      <c r="AL207" s="11"/>
      <c r="AM207" s="9">
        <f t="shared" si="110"/>
        <v>0</v>
      </c>
      <c r="AN207" s="10"/>
      <c r="AO207" s="12">
        <f t="shared" si="111"/>
        <v>0</v>
      </c>
      <c r="AP207" s="13">
        <f t="shared" si="98"/>
        <v>0</v>
      </c>
    </row>
    <row r="208" spans="1:42" x14ac:dyDescent="0.25">
      <c r="A208" s="14" t="s">
        <v>208</v>
      </c>
      <c r="B208" s="14" t="s">
        <v>208</v>
      </c>
      <c r="C208" s="15" t="s">
        <v>216</v>
      </c>
      <c r="D208" s="44" t="s">
        <v>210</v>
      </c>
      <c r="E208" s="56">
        <v>247</v>
      </c>
      <c r="F208" s="70">
        <v>0</v>
      </c>
      <c r="G208" s="9">
        <f t="shared" si="93"/>
        <v>0</v>
      </c>
      <c r="H208" s="69">
        <v>0</v>
      </c>
      <c r="I208" s="9">
        <f t="shared" si="94"/>
        <v>0</v>
      </c>
      <c r="J208" s="10"/>
      <c r="K208" s="9">
        <f t="shared" si="95"/>
        <v>0</v>
      </c>
      <c r="L208" s="11"/>
      <c r="M208" s="9">
        <f t="shared" si="96"/>
        <v>0</v>
      </c>
      <c r="N208" s="11"/>
      <c r="O208" s="9">
        <f t="shared" si="97"/>
        <v>0</v>
      </c>
      <c r="P208" s="10"/>
      <c r="Q208" s="9">
        <f t="shared" si="99"/>
        <v>0</v>
      </c>
      <c r="R208" s="10"/>
      <c r="S208" s="9">
        <f t="shared" si="100"/>
        <v>0</v>
      </c>
      <c r="T208" s="10"/>
      <c r="U208" s="9">
        <f t="shared" si="101"/>
        <v>0</v>
      </c>
      <c r="V208" s="11"/>
      <c r="W208" s="9">
        <f t="shared" si="102"/>
        <v>0</v>
      </c>
      <c r="X208" s="11"/>
      <c r="Y208" s="9">
        <f t="shared" si="103"/>
        <v>0</v>
      </c>
      <c r="Z208" s="10"/>
      <c r="AA208" s="9">
        <f t="shared" si="104"/>
        <v>0</v>
      </c>
      <c r="AB208" s="11"/>
      <c r="AC208" s="9">
        <f t="shared" si="105"/>
        <v>0</v>
      </c>
      <c r="AD208" s="11"/>
      <c r="AE208" s="9">
        <f t="shared" si="106"/>
        <v>0</v>
      </c>
      <c r="AF208" s="11"/>
      <c r="AG208" s="9">
        <f t="shared" si="107"/>
        <v>0</v>
      </c>
      <c r="AH208" s="11"/>
      <c r="AI208" s="9">
        <f t="shared" si="108"/>
        <v>0</v>
      </c>
      <c r="AJ208" s="11"/>
      <c r="AK208" s="9">
        <f t="shared" si="109"/>
        <v>0</v>
      </c>
      <c r="AL208" s="11"/>
      <c r="AM208" s="9">
        <f t="shared" si="110"/>
        <v>0</v>
      </c>
      <c r="AN208" s="10"/>
      <c r="AO208" s="12">
        <f t="shared" si="111"/>
        <v>0</v>
      </c>
      <c r="AP208" s="13">
        <f t="shared" si="98"/>
        <v>0</v>
      </c>
    </row>
    <row r="209" spans="1:42" x14ac:dyDescent="0.25">
      <c r="A209" s="14" t="s">
        <v>208</v>
      </c>
      <c r="B209" s="14" t="s">
        <v>208</v>
      </c>
      <c r="C209" s="15" t="s">
        <v>217</v>
      </c>
      <c r="D209" s="44" t="s">
        <v>210</v>
      </c>
      <c r="E209" s="56">
        <v>247</v>
      </c>
      <c r="F209" s="70">
        <v>0</v>
      </c>
      <c r="G209" s="9">
        <f t="shared" si="93"/>
        <v>0</v>
      </c>
      <c r="H209" s="69">
        <v>0</v>
      </c>
      <c r="I209" s="9">
        <f t="shared" si="94"/>
        <v>0</v>
      </c>
      <c r="J209" s="10"/>
      <c r="K209" s="9">
        <f t="shared" si="95"/>
        <v>0</v>
      </c>
      <c r="L209" s="11"/>
      <c r="M209" s="9">
        <f t="shared" si="96"/>
        <v>0</v>
      </c>
      <c r="N209" s="11"/>
      <c r="O209" s="9">
        <f t="shared" si="97"/>
        <v>0</v>
      </c>
      <c r="P209" s="10"/>
      <c r="Q209" s="9">
        <f t="shared" si="99"/>
        <v>0</v>
      </c>
      <c r="R209" s="10"/>
      <c r="S209" s="9">
        <f t="shared" si="100"/>
        <v>0</v>
      </c>
      <c r="T209" s="10"/>
      <c r="U209" s="9">
        <f t="shared" si="101"/>
        <v>0</v>
      </c>
      <c r="V209" s="11"/>
      <c r="W209" s="9">
        <f t="shared" si="102"/>
        <v>0</v>
      </c>
      <c r="X209" s="11"/>
      <c r="Y209" s="9">
        <f t="shared" si="103"/>
        <v>0</v>
      </c>
      <c r="Z209" s="10"/>
      <c r="AA209" s="9">
        <f t="shared" si="104"/>
        <v>0</v>
      </c>
      <c r="AB209" s="11"/>
      <c r="AC209" s="9">
        <f t="shared" si="105"/>
        <v>0</v>
      </c>
      <c r="AD209" s="11"/>
      <c r="AE209" s="9">
        <f t="shared" si="106"/>
        <v>0</v>
      </c>
      <c r="AF209" s="11"/>
      <c r="AG209" s="9">
        <f t="shared" si="107"/>
        <v>0</v>
      </c>
      <c r="AH209" s="11"/>
      <c r="AI209" s="9">
        <f t="shared" si="108"/>
        <v>0</v>
      </c>
      <c r="AJ209" s="11"/>
      <c r="AK209" s="9">
        <f t="shared" si="109"/>
        <v>0</v>
      </c>
      <c r="AL209" s="11"/>
      <c r="AM209" s="9">
        <f t="shared" si="110"/>
        <v>0</v>
      </c>
      <c r="AN209" s="10"/>
      <c r="AO209" s="12">
        <f t="shared" si="111"/>
        <v>0</v>
      </c>
      <c r="AP209" s="13">
        <f t="shared" si="98"/>
        <v>0</v>
      </c>
    </row>
    <row r="210" spans="1:42" x14ac:dyDescent="0.25">
      <c r="A210" s="14" t="s">
        <v>208</v>
      </c>
      <c r="B210" s="14" t="s">
        <v>208</v>
      </c>
      <c r="C210" s="15" t="s">
        <v>218</v>
      </c>
      <c r="D210" s="44" t="s">
        <v>210</v>
      </c>
      <c r="E210" s="56">
        <v>247</v>
      </c>
      <c r="F210" s="70">
        <v>0</v>
      </c>
      <c r="G210" s="9">
        <f t="shared" si="93"/>
        <v>0</v>
      </c>
      <c r="H210" s="69">
        <v>0</v>
      </c>
      <c r="I210" s="9">
        <f t="shared" si="94"/>
        <v>0</v>
      </c>
      <c r="J210" s="10"/>
      <c r="K210" s="9">
        <f t="shared" si="95"/>
        <v>0</v>
      </c>
      <c r="L210" s="11"/>
      <c r="M210" s="9">
        <f t="shared" si="96"/>
        <v>0</v>
      </c>
      <c r="N210" s="11"/>
      <c r="O210" s="9">
        <f t="shared" si="97"/>
        <v>0</v>
      </c>
      <c r="P210" s="10"/>
      <c r="Q210" s="9">
        <f t="shared" si="99"/>
        <v>0</v>
      </c>
      <c r="R210" s="10"/>
      <c r="S210" s="9">
        <f t="shared" si="100"/>
        <v>0</v>
      </c>
      <c r="T210" s="10"/>
      <c r="U210" s="9">
        <f t="shared" si="101"/>
        <v>0</v>
      </c>
      <c r="V210" s="11"/>
      <c r="W210" s="9">
        <f t="shared" si="102"/>
        <v>0</v>
      </c>
      <c r="X210" s="11"/>
      <c r="Y210" s="9">
        <f t="shared" si="103"/>
        <v>0</v>
      </c>
      <c r="Z210" s="10"/>
      <c r="AA210" s="9">
        <f t="shared" si="104"/>
        <v>0</v>
      </c>
      <c r="AB210" s="11"/>
      <c r="AC210" s="9">
        <f t="shared" si="105"/>
        <v>0</v>
      </c>
      <c r="AD210" s="11"/>
      <c r="AE210" s="9">
        <f t="shared" si="106"/>
        <v>0</v>
      </c>
      <c r="AF210" s="11"/>
      <c r="AG210" s="9">
        <f t="shared" si="107"/>
        <v>0</v>
      </c>
      <c r="AH210" s="11"/>
      <c r="AI210" s="9">
        <f t="shared" si="108"/>
        <v>0</v>
      </c>
      <c r="AJ210" s="11"/>
      <c r="AK210" s="9">
        <f t="shared" si="109"/>
        <v>0</v>
      </c>
      <c r="AL210" s="11"/>
      <c r="AM210" s="9">
        <f t="shared" si="110"/>
        <v>0</v>
      </c>
      <c r="AN210" s="10"/>
      <c r="AO210" s="12">
        <f t="shared" si="111"/>
        <v>0</v>
      </c>
      <c r="AP210" s="13">
        <f t="shared" si="98"/>
        <v>0</v>
      </c>
    </row>
    <row r="211" spans="1:42" x14ac:dyDescent="0.25">
      <c r="A211" s="14" t="s">
        <v>208</v>
      </c>
      <c r="B211" s="14" t="s">
        <v>208</v>
      </c>
      <c r="C211" s="15" t="s">
        <v>512</v>
      </c>
      <c r="D211" s="44" t="s">
        <v>15</v>
      </c>
      <c r="E211" s="56">
        <v>516.70000000000005</v>
      </c>
      <c r="F211" s="70">
        <v>0</v>
      </c>
      <c r="G211" s="9">
        <f t="shared" si="93"/>
        <v>0</v>
      </c>
      <c r="H211" s="69">
        <v>0</v>
      </c>
      <c r="I211" s="9">
        <f t="shared" si="94"/>
        <v>0</v>
      </c>
      <c r="J211" s="10"/>
      <c r="K211" s="9">
        <f t="shared" si="95"/>
        <v>0</v>
      </c>
      <c r="L211" s="11"/>
      <c r="M211" s="9">
        <f t="shared" si="96"/>
        <v>0</v>
      </c>
      <c r="N211" s="11"/>
      <c r="O211" s="9">
        <f t="shared" si="97"/>
        <v>0</v>
      </c>
      <c r="P211" s="10"/>
      <c r="Q211" s="9">
        <f t="shared" si="99"/>
        <v>0</v>
      </c>
      <c r="R211" s="10"/>
      <c r="S211" s="9">
        <f t="shared" si="100"/>
        <v>0</v>
      </c>
      <c r="T211" s="10"/>
      <c r="U211" s="9">
        <f t="shared" si="101"/>
        <v>0</v>
      </c>
      <c r="V211" s="11"/>
      <c r="W211" s="9">
        <f t="shared" si="102"/>
        <v>0</v>
      </c>
      <c r="X211" s="11"/>
      <c r="Y211" s="9">
        <f t="shared" si="103"/>
        <v>0</v>
      </c>
      <c r="Z211" s="10"/>
      <c r="AA211" s="9">
        <f t="shared" si="104"/>
        <v>0</v>
      </c>
      <c r="AB211" s="11"/>
      <c r="AC211" s="9">
        <f t="shared" si="105"/>
        <v>0</v>
      </c>
      <c r="AD211" s="11"/>
      <c r="AE211" s="9">
        <f t="shared" si="106"/>
        <v>0</v>
      </c>
      <c r="AF211" s="11"/>
      <c r="AG211" s="9">
        <f t="shared" si="107"/>
        <v>0</v>
      </c>
      <c r="AH211" s="11"/>
      <c r="AI211" s="9">
        <f t="shared" si="108"/>
        <v>0</v>
      </c>
      <c r="AJ211" s="11"/>
      <c r="AK211" s="9">
        <f t="shared" si="109"/>
        <v>0</v>
      </c>
      <c r="AL211" s="11"/>
      <c r="AM211" s="9">
        <f t="shared" si="110"/>
        <v>0</v>
      </c>
      <c r="AN211" s="10"/>
      <c r="AO211" s="12">
        <f t="shared" si="111"/>
        <v>0</v>
      </c>
      <c r="AP211" s="13">
        <f t="shared" si="98"/>
        <v>0</v>
      </c>
    </row>
    <row r="212" spans="1:42" x14ac:dyDescent="0.25">
      <c r="A212" s="14" t="s">
        <v>208</v>
      </c>
      <c r="B212" s="14" t="s">
        <v>208</v>
      </c>
      <c r="C212" s="15" t="s">
        <v>514</v>
      </c>
      <c r="D212" s="44" t="s">
        <v>15</v>
      </c>
      <c r="E212" s="56">
        <v>516.70000000000005</v>
      </c>
      <c r="F212" s="70">
        <v>0</v>
      </c>
      <c r="G212" s="9">
        <f t="shared" si="93"/>
        <v>0</v>
      </c>
      <c r="H212" s="69">
        <v>0</v>
      </c>
      <c r="I212" s="9">
        <f t="shared" si="94"/>
        <v>0</v>
      </c>
      <c r="J212" s="10"/>
      <c r="K212" s="9">
        <f t="shared" si="95"/>
        <v>0</v>
      </c>
      <c r="L212" s="11"/>
      <c r="M212" s="9">
        <f t="shared" si="96"/>
        <v>0</v>
      </c>
      <c r="N212" s="11"/>
      <c r="O212" s="9">
        <f t="shared" si="97"/>
        <v>0</v>
      </c>
      <c r="P212" s="10"/>
      <c r="Q212" s="9">
        <f t="shared" si="99"/>
        <v>0</v>
      </c>
      <c r="R212" s="10"/>
      <c r="S212" s="9">
        <f t="shared" si="100"/>
        <v>0</v>
      </c>
      <c r="T212" s="10"/>
      <c r="U212" s="9">
        <f t="shared" si="101"/>
        <v>0</v>
      </c>
      <c r="V212" s="11"/>
      <c r="W212" s="9">
        <f t="shared" si="102"/>
        <v>0</v>
      </c>
      <c r="X212" s="11"/>
      <c r="Y212" s="9">
        <f t="shared" si="103"/>
        <v>0</v>
      </c>
      <c r="Z212" s="10"/>
      <c r="AA212" s="9">
        <f t="shared" si="104"/>
        <v>0</v>
      </c>
      <c r="AB212" s="11"/>
      <c r="AC212" s="9">
        <f t="shared" si="105"/>
        <v>0</v>
      </c>
      <c r="AD212" s="11"/>
      <c r="AE212" s="9">
        <f t="shared" si="106"/>
        <v>0</v>
      </c>
      <c r="AF212" s="11"/>
      <c r="AG212" s="9">
        <f t="shared" si="107"/>
        <v>0</v>
      </c>
      <c r="AH212" s="11"/>
      <c r="AI212" s="9">
        <f t="shared" si="108"/>
        <v>0</v>
      </c>
      <c r="AJ212" s="11"/>
      <c r="AK212" s="9">
        <f t="shared" si="109"/>
        <v>0</v>
      </c>
      <c r="AL212" s="11"/>
      <c r="AM212" s="9">
        <f t="shared" si="110"/>
        <v>0</v>
      </c>
      <c r="AN212" s="10"/>
      <c r="AO212" s="12">
        <f t="shared" si="111"/>
        <v>0</v>
      </c>
      <c r="AP212" s="13">
        <f t="shared" si="98"/>
        <v>0</v>
      </c>
    </row>
    <row r="213" spans="1:42" x14ac:dyDescent="0.25">
      <c r="A213" s="14" t="s">
        <v>208</v>
      </c>
      <c r="B213" s="14" t="s">
        <v>208</v>
      </c>
      <c r="C213" s="15" t="s">
        <v>513</v>
      </c>
      <c r="D213" s="44" t="s">
        <v>15</v>
      </c>
      <c r="E213" s="56">
        <v>516.70000000000005</v>
      </c>
      <c r="F213" s="70">
        <v>0</v>
      </c>
      <c r="G213" s="9">
        <f t="shared" si="93"/>
        <v>0</v>
      </c>
      <c r="H213" s="69">
        <v>0</v>
      </c>
      <c r="I213" s="9">
        <f t="shared" si="94"/>
        <v>0</v>
      </c>
      <c r="J213" s="10"/>
      <c r="K213" s="9">
        <f t="shared" si="95"/>
        <v>0</v>
      </c>
      <c r="L213" s="11"/>
      <c r="M213" s="9">
        <f t="shared" si="96"/>
        <v>0</v>
      </c>
      <c r="N213" s="11"/>
      <c r="O213" s="9">
        <f t="shared" si="97"/>
        <v>0</v>
      </c>
      <c r="P213" s="10"/>
      <c r="Q213" s="9">
        <f t="shared" si="99"/>
        <v>0</v>
      </c>
      <c r="R213" s="10"/>
      <c r="S213" s="9">
        <f t="shared" si="100"/>
        <v>0</v>
      </c>
      <c r="T213" s="10"/>
      <c r="U213" s="9">
        <f t="shared" si="101"/>
        <v>0</v>
      </c>
      <c r="V213" s="11"/>
      <c r="W213" s="9">
        <f t="shared" si="102"/>
        <v>0</v>
      </c>
      <c r="X213" s="11"/>
      <c r="Y213" s="9">
        <f t="shared" si="103"/>
        <v>0</v>
      </c>
      <c r="Z213" s="10"/>
      <c r="AA213" s="9">
        <f t="shared" si="104"/>
        <v>0</v>
      </c>
      <c r="AB213" s="11"/>
      <c r="AC213" s="9">
        <f t="shared" si="105"/>
        <v>0</v>
      </c>
      <c r="AD213" s="11"/>
      <c r="AE213" s="9">
        <f t="shared" si="106"/>
        <v>0</v>
      </c>
      <c r="AF213" s="11"/>
      <c r="AG213" s="9">
        <f t="shared" si="107"/>
        <v>0</v>
      </c>
      <c r="AH213" s="11"/>
      <c r="AI213" s="9">
        <f t="shared" si="108"/>
        <v>0</v>
      </c>
      <c r="AJ213" s="11"/>
      <c r="AK213" s="9">
        <f t="shared" si="109"/>
        <v>0</v>
      </c>
      <c r="AL213" s="11"/>
      <c r="AM213" s="9">
        <f t="shared" si="110"/>
        <v>0</v>
      </c>
      <c r="AN213" s="10"/>
      <c r="AO213" s="12">
        <f t="shared" si="111"/>
        <v>0</v>
      </c>
      <c r="AP213" s="13">
        <f t="shared" si="98"/>
        <v>0</v>
      </c>
    </row>
    <row r="214" spans="1:42" x14ac:dyDescent="0.25">
      <c r="A214" s="14" t="s">
        <v>208</v>
      </c>
      <c r="B214" s="14" t="s">
        <v>208</v>
      </c>
      <c r="C214" s="15" t="s">
        <v>482</v>
      </c>
      <c r="D214" s="44" t="s">
        <v>15</v>
      </c>
      <c r="E214" s="56">
        <v>347.75</v>
      </c>
      <c r="F214" s="70">
        <v>0</v>
      </c>
      <c r="G214" s="9">
        <f t="shared" si="93"/>
        <v>0</v>
      </c>
      <c r="H214" s="69">
        <v>0</v>
      </c>
      <c r="I214" s="9">
        <f t="shared" si="94"/>
        <v>0</v>
      </c>
      <c r="J214" s="10"/>
      <c r="K214" s="9">
        <f t="shared" si="95"/>
        <v>0</v>
      </c>
      <c r="L214" s="11"/>
      <c r="M214" s="9">
        <f t="shared" si="96"/>
        <v>0</v>
      </c>
      <c r="N214" s="11"/>
      <c r="O214" s="9">
        <f t="shared" si="97"/>
        <v>0</v>
      </c>
      <c r="P214" s="10"/>
      <c r="Q214" s="9">
        <f t="shared" si="99"/>
        <v>0</v>
      </c>
      <c r="R214" s="10"/>
      <c r="S214" s="9">
        <f t="shared" si="100"/>
        <v>0</v>
      </c>
      <c r="T214" s="10"/>
      <c r="U214" s="9">
        <f t="shared" si="101"/>
        <v>0</v>
      </c>
      <c r="V214" s="11"/>
      <c r="W214" s="9">
        <f t="shared" si="102"/>
        <v>0</v>
      </c>
      <c r="X214" s="11"/>
      <c r="Y214" s="9">
        <f t="shared" si="103"/>
        <v>0</v>
      </c>
      <c r="Z214" s="10"/>
      <c r="AA214" s="9">
        <f t="shared" si="104"/>
        <v>0</v>
      </c>
      <c r="AB214" s="11"/>
      <c r="AC214" s="9">
        <f t="shared" si="105"/>
        <v>0</v>
      </c>
      <c r="AD214" s="11"/>
      <c r="AE214" s="9">
        <f t="shared" si="106"/>
        <v>0</v>
      </c>
      <c r="AF214" s="11"/>
      <c r="AG214" s="9">
        <f t="shared" si="107"/>
        <v>0</v>
      </c>
      <c r="AH214" s="11"/>
      <c r="AI214" s="9">
        <f t="shared" si="108"/>
        <v>0</v>
      </c>
      <c r="AJ214" s="11"/>
      <c r="AK214" s="9">
        <f t="shared" si="109"/>
        <v>0</v>
      </c>
      <c r="AL214" s="11"/>
      <c r="AM214" s="9">
        <f t="shared" si="110"/>
        <v>0</v>
      </c>
      <c r="AN214" s="10"/>
      <c r="AO214" s="12">
        <f t="shared" si="111"/>
        <v>0</v>
      </c>
      <c r="AP214" s="13">
        <f t="shared" si="98"/>
        <v>0</v>
      </c>
    </row>
    <row r="215" spans="1:42" x14ac:dyDescent="0.25">
      <c r="A215" s="14" t="s">
        <v>208</v>
      </c>
      <c r="B215" s="14" t="s">
        <v>208</v>
      </c>
      <c r="C215" s="15" t="s">
        <v>483</v>
      </c>
      <c r="D215" s="44" t="s">
        <v>15</v>
      </c>
      <c r="E215" s="56">
        <v>347.75</v>
      </c>
      <c r="F215" s="70">
        <v>0</v>
      </c>
      <c r="G215" s="9">
        <f t="shared" si="93"/>
        <v>0</v>
      </c>
      <c r="H215" s="69">
        <v>0</v>
      </c>
      <c r="I215" s="9">
        <f t="shared" si="94"/>
        <v>0</v>
      </c>
      <c r="J215" s="10"/>
      <c r="K215" s="9">
        <f t="shared" si="95"/>
        <v>0</v>
      </c>
      <c r="L215" s="11"/>
      <c r="M215" s="9">
        <f t="shared" si="96"/>
        <v>0</v>
      </c>
      <c r="N215" s="11"/>
      <c r="O215" s="9">
        <f t="shared" si="97"/>
        <v>0</v>
      </c>
      <c r="P215" s="10"/>
      <c r="Q215" s="9">
        <f t="shared" si="99"/>
        <v>0</v>
      </c>
      <c r="R215" s="10"/>
      <c r="S215" s="9">
        <f t="shared" si="100"/>
        <v>0</v>
      </c>
      <c r="T215" s="10"/>
      <c r="U215" s="9">
        <f t="shared" si="101"/>
        <v>0</v>
      </c>
      <c r="V215" s="11"/>
      <c r="W215" s="9">
        <f t="shared" si="102"/>
        <v>0</v>
      </c>
      <c r="X215" s="11"/>
      <c r="Y215" s="9">
        <f t="shared" si="103"/>
        <v>0</v>
      </c>
      <c r="Z215" s="10"/>
      <c r="AA215" s="9">
        <f t="shared" si="104"/>
        <v>0</v>
      </c>
      <c r="AB215" s="11"/>
      <c r="AC215" s="9">
        <f t="shared" si="105"/>
        <v>0</v>
      </c>
      <c r="AD215" s="11"/>
      <c r="AE215" s="9">
        <f t="shared" si="106"/>
        <v>0</v>
      </c>
      <c r="AF215" s="11"/>
      <c r="AG215" s="9">
        <f t="shared" si="107"/>
        <v>0</v>
      </c>
      <c r="AH215" s="11"/>
      <c r="AI215" s="9">
        <f t="shared" si="108"/>
        <v>0</v>
      </c>
      <c r="AJ215" s="11"/>
      <c r="AK215" s="9">
        <f t="shared" si="109"/>
        <v>0</v>
      </c>
      <c r="AL215" s="11"/>
      <c r="AM215" s="9">
        <f t="shared" si="110"/>
        <v>0</v>
      </c>
      <c r="AN215" s="10"/>
      <c r="AO215" s="12">
        <f t="shared" si="111"/>
        <v>0</v>
      </c>
      <c r="AP215" s="13">
        <f t="shared" si="98"/>
        <v>0</v>
      </c>
    </row>
    <row r="216" spans="1:42" x14ac:dyDescent="0.25">
      <c r="A216" s="14" t="s">
        <v>208</v>
      </c>
      <c r="B216" s="14" t="s">
        <v>208</v>
      </c>
      <c r="C216" s="15" t="s">
        <v>484</v>
      </c>
      <c r="D216" s="44" t="s">
        <v>15</v>
      </c>
      <c r="E216" s="56">
        <v>347.75</v>
      </c>
      <c r="F216" s="70">
        <v>0</v>
      </c>
      <c r="G216" s="9">
        <f t="shared" si="93"/>
        <v>0</v>
      </c>
      <c r="H216" s="69">
        <v>0</v>
      </c>
      <c r="I216" s="9">
        <f t="shared" si="94"/>
        <v>0</v>
      </c>
      <c r="J216" s="10"/>
      <c r="K216" s="9">
        <f t="shared" si="95"/>
        <v>0</v>
      </c>
      <c r="L216" s="11"/>
      <c r="M216" s="9">
        <f t="shared" si="96"/>
        <v>0</v>
      </c>
      <c r="N216" s="11"/>
      <c r="O216" s="9">
        <f t="shared" si="97"/>
        <v>0</v>
      </c>
      <c r="P216" s="10"/>
      <c r="Q216" s="9">
        <f t="shared" si="99"/>
        <v>0</v>
      </c>
      <c r="R216" s="10"/>
      <c r="S216" s="9">
        <f t="shared" si="100"/>
        <v>0</v>
      </c>
      <c r="T216" s="10"/>
      <c r="U216" s="9">
        <f t="shared" si="101"/>
        <v>0</v>
      </c>
      <c r="V216" s="11"/>
      <c r="W216" s="9">
        <f t="shared" si="102"/>
        <v>0</v>
      </c>
      <c r="X216" s="11"/>
      <c r="Y216" s="9">
        <f t="shared" si="103"/>
        <v>0</v>
      </c>
      <c r="Z216" s="10"/>
      <c r="AA216" s="9">
        <f t="shared" si="104"/>
        <v>0</v>
      </c>
      <c r="AB216" s="11"/>
      <c r="AC216" s="9">
        <f t="shared" si="105"/>
        <v>0</v>
      </c>
      <c r="AD216" s="11"/>
      <c r="AE216" s="9">
        <f t="shared" si="106"/>
        <v>0</v>
      </c>
      <c r="AF216" s="11"/>
      <c r="AG216" s="9">
        <f t="shared" si="107"/>
        <v>0</v>
      </c>
      <c r="AH216" s="11"/>
      <c r="AI216" s="9">
        <f t="shared" si="108"/>
        <v>0</v>
      </c>
      <c r="AJ216" s="11"/>
      <c r="AK216" s="9">
        <f t="shared" si="109"/>
        <v>0</v>
      </c>
      <c r="AL216" s="11"/>
      <c r="AM216" s="9">
        <f t="shared" si="110"/>
        <v>0</v>
      </c>
      <c r="AN216" s="10"/>
      <c r="AO216" s="12">
        <f t="shared" si="111"/>
        <v>0</v>
      </c>
      <c r="AP216" s="13">
        <f t="shared" si="98"/>
        <v>0</v>
      </c>
    </row>
    <row r="217" spans="1:42" x14ac:dyDescent="0.25">
      <c r="A217" s="14" t="s">
        <v>208</v>
      </c>
      <c r="B217" s="14" t="s">
        <v>208</v>
      </c>
      <c r="C217" s="15" t="s">
        <v>485</v>
      </c>
      <c r="D217" s="44" t="s">
        <v>15</v>
      </c>
      <c r="E217" s="56">
        <v>347.75</v>
      </c>
      <c r="F217" s="70">
        <v>0</v>
      </c>
      <c r="G217" s="9">
        <f t="shared" si="93"/>
        <v>0</v>
      </c>
      <c r="H217" s="69">
        <v>0</v>
      </c>
      <c r="I217" s="9">
        <f t="shared" si="94"/>
        <v>0</v>
      </c>
      <c r="J217" s="10"/>
      <c r="K217" s="9">
        <f t="shared" si="95"/>
        <v>0</v>
      </c>
      <c r="L217" s="11"/>
      <c r="M217" s="9">
        <f t="shared" si="96"/>
        <v>0</v>
      </c>
      <c r="N217" s="11"/>
      <c r="O217" s="9">
        <f t="shared" si="97"/>
        <v>0</v>
      </c>
      <c r="P217" s="10"/>
      <c r="Q217" s="9">
        <f t="shared" si="99"/>
        <v>0</v>
      </c>
      <c r="R217" s="10"/>
      <c r="S217" s="9">
        <f t="shared" si="100"/>
        <v>0</v>
      </c>
      <c r="T217" s="10"/>
      <c r="U217" s="9">
        <f t="shared" si="101"/>
        <v>0</v>
      </c>
      <c r="V217" s="11"/>
      <c r="W217" s="9">
        <f t="shared" si="102"/>
        <v>0</v>
      </c>
      <c r="X217" s="11"/>
      <c r="Y217" s="9">
        <f t="shared" si="103"/>
        <v>0</v>
      </c>
      <c r="Z217" s="10"/>
      <c r="AA217" s="9">
        <f t="shared" si="104"/>
        <v>0</v>
      </c>
      <c r="AB217" s="11"/>
      <c r="AC217" s="9">
        <f t="shared" si="105"/>
        <v>0</v>
      </c>
      <c r="AD217" s="11"/>
      <c r="AE217" s="9">
        <f t="shared" si="106"/>
        <v>0</v>
      </c>
      <c r="AF217" s="11"/>
      <c r="AG217" s="9">
        <f t="shared" si="107"/>
        <v>0</v>
      </c>
      <c r="AH217" s="11"/>
      <c r="AI217" s="9">
        <f t="shared" si="108"/>
        <v>0</v>
      </c>
      <c r="AJ217" s="11"/>
      <c r="AK217" s="9">
        <f t="shared" si="109"/>
        <v>0</v>
      </c>
      <c r="AL217" s="11"/>
      <c r="AM217" s="9">
        <f t="shared" si="110"/>
        <v>0</v>
      </c>
      <c r="AN217" s="10"/>
      <c r="AO217" s="12">
        <f t="shared" si="111"/>
        <v>0</v>
      </c>
      <c r="AP217" s="13">
        <f t="shared" si="98"/>
        <v>0</v>
      </c>
    </row>
    <row r="218" spans="1:42" x14ac:dyDescent="0.25">
      <c r="A218" s="14" t="s">
        <v>208</v>
      </c>
      <c r="B218" s="14" t="s">
        <v>208</v>
      </c>
      <c r="C218" s="15" t="s">
        <v>486</v>
      </c>
      <c r="D218" s="44" t="s">
        <v>15</v>
      </c>
      <c r="E218" s="56">
        <v>347.75</v>
      </c>
      <c r="F218" s="70">
        <v>0</v>
      </c>
      <c r="G218" s="9">
        <f t="shared" si="93"/>
        <v>0</v>
      </c>
      <c r="H218" s="69">
        <v>0</v>
      </c>
      <c r="I218" s="9">
        <f t="shared" si="94"/>
        <v>0</v>
      </c>
      <c r="J218" s="10"/>
      <c r="K218" s="9">
        <f t="shared" si="95"/>
        <v>0</v>
      </c>
      <c r="L218" s="11"/>
      <c r="M218" s="9">
        <f t="shared" si="96"/>
        <v>0</v>
      </c>
      <c r="N218" s="11"/>
      <c r="O218" s="9">
        <f t="shared" si="97"/>
        <v>0</v>
      </c>
      <c r="P218" s="10"/>
      <c r="Q218" s="9">
        <f t="shared" si="99"/>
        <v>0</v>
      </c>
      <c r="R218" s="10"/>
      <c r="S218" s="9">
        <f t="shared" si="100"/>
        <v>0</v>
      </c>
      <c r="T218" s="10"/>
      <c r="U218" s="9">
        <f t="shared" si="101"/>
        <v>0</v>
      </c>
      <c r="V218" s="11"/>
      <c r="W218" s="9">
        <f t="shared" si="102"/>
        <v>0</v>
      </c>
      <c r="X218" s="11"/>
      <c r="Y218" s="9">
        <f t="shared" si="103"/>
        <v>0</v>
      </c>
      <c r="Z218" s="10"/>
      <c r="AA218" s="9">
        <f t="shared" si="104"/>
        <v>0</v>
      </c>
      <c r="AB218" s="11"/>
      <c r="AC218" s="9">
        <f t="shared" si="105"/>
        <v>0</v>
      </c>
      <c r="AD218" s="11"/>
      <c r="AE218" s="9">
        <f t="shared" si="106"/>
        <v>0</v>
      </c>
      <c r="AF218" s="11"/>
      <c r="AG218" s="9">
        <f t="shared" si="107"/>
        <v>0</v>
      </c>
      <c r="AH218" s="11"/>
      <c r="AI218" s="9">
        <f t="shared" si="108"/>
        <v>0</v>
      </c>
      <c r="AJ218" s="11"/>
      <c r="AK218" s="9">
        <f t="shared" si="109"/>
        <v>0</v>
      </c>
      <c r="AL218" s="11"/>
      <c r="AM218" s="9">
        <f t="shared" si="110"/>
        <v>0</v>
      </c>
      <c r="AN218" s="10"/>
      <c r="AO218" s="12">
        <f t="shared" si="111"/>
        <v>0</v>
      </c>
      <c r="AP218" s="13">
        <f t="shared" si="98"/>
        <v>0</v>
      </c>
    </row>
    <row r="219" spans="1:42" x14ac:dyDescent="0.25">
      <c r="A219" s="14" t="s">
        <v>208</v>
      </c>
      <c r="B219" s="14" t="s">
        <v>208</v>
      </c>
      <c r="C219" s="15" t="s">
        <v>487</v>
      </c>
      <c r="D219" s="44" t="s">
        <v>15</v>
      </c>
      <c r="E219" s="56">
        <v>347.75</v>
      </c>
      <c r="F219" s="70">
        <v>0</v>
      </c>
      <c r="G219" s="9">
        <f t="shared" si="93"/>
        <v>0</v>
      </c>
      <c r="H219" s="69">
        <v>0</v>
      </c>
      <c r="I219" s="9">
        <f t="shared" si="94"/>
        <v>0</v>
      </c>
      <c r="J219" s="10"/>
      <c r="K219" s="9">
        <f t="shared" si="95"/>
        <v>0</v>
      </c>
      <c r="L219" s="11"/>
      <c r="M219" s="9">
        <f t="shared" si="96"/>
        <v>0</v>
      </c>
      <c r="N219" s="11"/>
      <c r="O219" s="9">
        <f t="shared" si="97"/>
        <v>0</v>
      </c>
      <c r="P219" s="10"/>
      <c r="Q219" s="9">
        <f t="shared" si="99"/>
        <v>0</v>
      </c>
      <c r="R219" s="10"/>
      <c r="S219" s="9">
        <f t="shared" si="100"/>
        <v>0</v>
      </c>
      <c r="T219" s="10"/>
      <c r="U219" s="9">
        <f t="shared" si="101"/>
        <v>0</v>
      </c>
      <c r="V219" s="11"/>
      <c r="W219" s="9">
        <f t="shared" si="102"/>
        <v>0</v>
      </c>
      <c r="X219" s="11"/>
      <c r="Y219" s="9">
        <f t="shared" si="103"/>
        <v>0</v>
      </c>
      <c r="Z219" s="10"/>
      <c r="AA219" s="9">
        <f t="shared" si="104"/>
        <v>0</v>
      </c>
      <c r="AB219" s="11"/>
      <c r="AC219" s="9">
        <f t="shared" si="105"/>
        <v>0</v>
      </c>
      <c r="AD219" s="11"/>
      <c r="AE219" s="9">
        <f t="shared" si="106"/>
        <v>0</v>
      </c>
      <c r="AF219" s="11"/>
      <c r="AG219" s="9">
        <f t="shared" si="107"/>
        <v>0</v>
      </c>
      <c r="AH219" s="11"/>
      <c r="AI219" s="9">
        <f t="shared" si="108"/>
        <v>0</v>
      </c>
      <c r="AJ219" s="11"/>
      <c r="AK219" s="9">
        <f t="shared" si="109"/>
        <v>0</v>
      </c>
      <c r="AL219" s="11"/>
      <c r="AM219" s="9">
        <f t="shared" si="110"/>
        <v>0</v>
      </c>
      <c r="AN219" s="10"/>
      <c r="AO219" s="12">
        <f t="shared" si="111"/>
        <v>0</v>
      </c>
      <c r="AP219" s="13">
        <f t="shared" si="98"/>
        <v>0</v>
      </c>
    </row>
    <row r="220" spans="1:42" x14ac:dyDescent="0.25">
      <c r="A220" s="14" t="s">
        <v>208</v>
      </c>
      <c r="B220" s="14" t="s">
        <v>208</v>
      </c>
      <c r="C220" s="15" t="s">
        <v>219</v>
      </c>
      <c r="D220" s="44" t="s">
        <v>15</v>
      </c>
      <c r="E220" s="56">
        <v>11.5</v>
      </c>
      <c r="F220" s="70">
        <v>0</v>
      </c>
      <c r="G220" s="9">
        <f t="shared" si="93"/>
        <v>0</v>
      </c>
      <c r="H220" s="69">
        <v>0</v>
      </c>
      <c r="I220" s="9">
        <f t="shared" si="94"/>
        <v>0</v>
      </c>
      <c r="J220" s="10"/>
      <c r="K220" s="9">
        <f t="shared" si="95"/>
        <v>0</v>
      </c>
      <c r="L220" s="11"/>
      <c r="M220" s="9">
        <f t="shared" si="96"/>
        <v>0</v>
      </c>
      <c r="N220" s="11"/>
      <c r="O220" s="9">
        <f t="shared" si="97"/>
        <v>0</v>
      </c>
      <c r="P220" s="10"/>
      <c r="Q220" s="9">
        <f t="shared" si="99"/>
        <v>0</v>
      </c>
      <c r="R220" s="10"/>
      <c r="S220" s="9">
        <f t="shared" si="100"/>
        <v>0</v>
      </c>
      <c r="T220" s="10"/>
      <c r="U220" s="9">
        <f t="shared" si="101"/>
        <v>0</v>
      </c>
      <c r="V220" s="11"/>
      <c r="W220" s="9">
        <f t="shared" si="102"/>
        <v>0</v>
      </c>
      <c r="X220" s="11"/>
      <c r="Y220" s="9">
        <f t="shared" si="103"/>
        <v>0</v>
      </c>
      <c r="Z220" s="10"/>
      <c r="AA220" s="9">
        <f t="shared" si="104"/>
        <v>0</v>
      </c>
      <c r="AB220" s="11"/>
      <c r="AC220" s="9">
        <f t="shared" si="105"/>
        <v>0</v>
      </c>
      <c r="AD220" s="11"/>
      <c r="AE220" s="9">
        <f t="shared" si="106"/>
        <v>0</v>
      </c>
      <c r="AF220" s="11"/>
      <c r="AG220" s="9">
        <f t="shared" si="107"/>
        <v>0</v>
      </c>
      <c r="AH220" s="11"/>
      <c r="AI220" s="9">
        <f t="shared" si="108"/>
        <v>0</v>
      </c>
      <c r="AJ220" s="11"/>
      <c r="AK220" s="9">
        <f t="shared" si="109"/>
        <v>0</v>
      </c>
      <c r="AL220" s="11"/>
      <c r="AM220" s="9">
        <f t="shared" si="110"/>
        <v>0</v>
      </c>
      <c r="AN220" s="10"/>
      <c r="AO220" s="12">
        <f t="shared" si="111"/>
        <v>0</v>
      </c>
      <c r="AP220" s="13">
        <f t="shared" si="98"/>
        <v>0</v>
      </c>
    </row>
    <row r="221" spans="1:42" x14ac:dyDescent="0.25">
      <c r="A221" s="14" t="s">
        <v>208</v>
      </c>
      <c r="B221" s="14" t="s">
        <v>208</v>
      </c>
      <c r="C221" s="18" t="s">
        <v>220</v>
      </c>
      <c r="D221" s="44" t="s">
        <v>15</v>
      </c>
      <c r="E221" s="56">
        <v>55</v>
      </c>
      <c r="F221" s="70">
        <v>0</v>
      </c>
      <c r="G221" s="9">
        <f t="shared" si="93"/>
        <v>0</v>
      </c>
      <c r="H221" s="69">
        <v>0</v>
      </c>
      <c r="I221" s="9">
        <f t="shared" si="94"/>
        <v>0</v>
      </c>
      <c r="J221" s="10"/>
      <c r="K221" s="9">
        <f t="shared" si="95"/>
        <v>0</v>
      </c>
      <c r="L221" s="11"/>
      <c r="M221" s="9">
        <f t="shared" si="96"/>
        <v>0</v>
      </c>
      <c r="N221" s="11"/>
      <c r="O221" s="9">
        <f t="shared" si="97"/>
        <v>0</v>
      </c>
      <c r="P221" s="10"/>
      <c r="Q221" s="9">
        <f t="shared" si="99"/>
        <v>0</v>
      </c>
      <c r="R221" s="10"/>
      <c r="S221" s="9">
        <f t="shared" si="100"/>
        <v>0</v>
      </c>
      <c r="T221" s="10"/>
      <c r="U221" s="9">
        <f t="shared" si="101"/>
        <v>0</v>
      </c>
      <c r="V221" s="11"/>
      <c r="W221" s="9">
        <f t="shared" si="102"/>
        <v>0</v>
      </c>
      <c r="X221" s="11"/>
      <c r="Y221" s="9">
        <f t="shared" si="103"/>
        <v>0</v>
      </c>
      <c r="Z221" s="10"/>
      <c r="AA221" s="9">
        <f t="shared" si="104"/>
        <v>0</v>
      </c>
      <c r="AB221" s="11"/>
      <c r="AC221" s="9">
        <f t="shared" si="105"/>
        <v>0</v>
      </c>
      <c r="AD221" s="11"/>
      <c r="AE221" s="9">
        <f t="shared" si="106"/>
        <v>0</v>
      </c>
      <c r="AF221" s="11"/>
      <c r="AG221" s="9">
        <f t="shared" si="107"/>
        <v>0</v>
      </c>
      <c r="AH221" s="11"/>
      <c r="AI221" s="9">
        <f t="shared" si="108"/>
        <v>0</v>
      </c>
      <c r="AJ221" s="11"/>
      <c r="AK221" s="9">
        <f t="shared" si="109"/>
        <v>0</v>
      </c>
      <c r="AL221" s="11"/>
      <c r="AM221" s="9">
        <f t="shared" si="110"/>
        <v>0</v>
      </c>
      <c r="AN221" s="10"/>
      <c r="AO221" s="12">
        <f t="shared" si="111"/>
        <v>0</v>
      </c>
      <c r="AP221" s="13">
        <f t="shared" si="98"/>
        <v>0</v>
      </c>
    </row>
    <row r="222" spans="1:42" x14ac:dyDescent="0.25">
      <c r="A222" s="14" t="s">
        <v>208</v>
      </c>
      <c r="B222" s="14" t="s">
        <v>208</v>
      </c>
      <c r="C222" s="18" t="s">
        <v>221</v>
      </c>
      <c r="D222" s="44" t="s">
        <v>15</v>
      </c>
      <c r="E222" s="56">
        <v>1.71</v>
      </c>
      <c r="F222" s="70">
        <v>0</v>
      </c>
      <c r="G222" s="9">
        <f t="shared" si="93"/>
        <v>0</v>
      </c>
      <c r="H222" s="69">
        <v>0</v>
      </c>
      <c r="I222" s="9">
        <f t="shared" si="94"/>
        <v>0</v>
      </c>
      <c r="J222" s="10"/>
      <c r="K222" s="9">
        <f t="shared" si="95"/>
        <v>0</v>
      </c>
      <c r="L222" s="11"/>
      <c r="M222" s="9">
        <f t="shared" si="96"/>
        <v>0</v>
      </c>
      <c r="N222" s="11"/>
      <c r="O222" s="9">
        <f t="shared" si="97"/>
        <v>0</v>
      </c>
      <c r="P222" s="10"/>
      <c r="Q222" s="9">
        <f t="shared" si="99"/>
        <v>0</v>
      </c>
      <c r="R222" s="10"/>
      <c r="S222" s="9">
        <f t="shared" si="100"/>
        <v>0</v>
      </c>
      <c r="T222" s="10"/>
      <c r="U222" s="9">
        <f t="shared" si="101"/>
        <v>0</v>
      </c>
      <c r="V222" s="11"/>
      <c r="W222" s="9">
        <f t="shared" si="102"/>
        <v>0</v>
      </c>
      <c r="X222" s="11"/>
      <c r="Y222" s="9">
        <f t="shared" si="103"/>
        <v>0</v>
      </c>
      <c r="Z222" s="10"/>
      <c r="AA222" s="9">
        <f t="shared" si="104"/>
        <v>0</v>
      </c>
      <c r="AB222" s="11"/>
      <c r="AC222" s="9">
        <f t="shared" si="105"/>
        <v>0</v>
      </c>
      <c r="AD222" s="11"/>
      <c r="AE222" s="9">
        <f t="shared" si="106"/>
        <v>0</v>
      </c>
      <c r="AF222" s="11"/>
      <c r="AG222" s="9">
        <f t="shared" si="107"/>
        <v>0</v>
      </c>
      <c r="AH222" s="11"/>
      <c r="AI222" s="9">
        <f t="shared" si="108"/>
        <v>0</v>
      </c>
      <c r="AJ222" s="11"/>
      <c r="AK222" s="9">
        <f t="shared" si="109"/>
        <v>0</v>
      </c>
      <c r="AL222" s="11"/>
      <c r="AM222" s="9">
        <f t="shared" si="110"/>
        <v>0</v>
      </c>
      <c r="AN222" s="10"/>
      <c r="AO222" s="12">
        <f t="shared" si="111"/>
        <v>0</v>
      </c>
      <c r="AP222" s="13">
        <f t="shared" si="98"/>
        <v>0</v>
      </c>
    </row>
    <row r="223" spans="1:42" x14ac:dyDescent="0.25">
      <c r="A223" s="14" t="s">
        <v>208</v>
      </c>
      <c r="B223" s="14" t="s">
        <v>208</v>
      </c>
      <c r="C223" s="15" t="s">
        <v>222</v>
      </c>
      <c r="D223" s="44" t="s">
        <v>15</v>
      </c>
      <c r="E223" s="56">
        <v>64</v>
      </c>
      <c r="F223" s="70">
        <v>0</v>
      </c>
      <c r="G223" s="9">
        <f t="shared" si="93"/>
        <v>0</v>
      </c>
      <c r="H223" s="69">
        <v>0</v>
      </c>
      <c r="I223" s="9">
        <f t="shared" si="94"/>
        <v>0</v>
      </c>
      <c r="J223" s="10"/>
      <c r="K223" s="9">
        <f t="shared" si="95"/>
        <v>0</v>
      </c>
      <c r="L223" s="11"/>
      <c r="M223" s="9">
        <f t="shared" si="96"/>
        <v>0</v>
      </c>
      <c r="N223" s="11"/>
      <c r="O223" s="9">
        <f t="shared" si="97"/>
        <v>0</v>
      </c>
      <c r="P223" s="10"/>
      <c r="Q223" s="9">
        <f t="shared" si="99"/>
        <v>0</v>
      </c>
      <c r="R223" s="10"/>
      <c r="S223" s="9">
        <f t="shared" si="100"/>
        <v>0</v>
      </c>
      <c r="T223" s="10"/>
      <c r="U223" s="9">
        <f t="shared" si="101"/>
        <v>0</v>
      </c>
      <c r="V223" s="11"/>
      <c r="W223" s="9">
        <f t="shared" si="102"/>
        <v>0</v>
      </c>
      <c r="X223" s="11"/>
      <c r="Y223" s="9">
        <f t="shared" si="103"/>
        <v>0</v>
      </c>
      <c r="Z223" s="10"/>
      <c r="AA223" s="9">
        <f t="shared" si="104"/>
        <v>0</v>
      </c>
      <c r="AB223" s="11"/>
      <c r="AC223" s="9">
        <f t="shared" si="105"/>
        <v>0</v>
      </c>
      <c r="AD223" s="11"/>
      <c r="AE223" s="9">
        <f t="shared" si="106"/>
        <v>0</v>
      </c>
      <c r="AF223" s="11"/>
      <c r="AG223" s="9">
        <f t="shared" si="107"/>
        <v>0</v>
      </c>
      <c r="AH223" s="11"/>
      <c r="AI223" s="9">
        <f t="shared" si="108"/>
        <v>0</v>
      </c>
      <c r="AJ223" s="11"/>
      <c r="AK223" s="9">
        <f t="shared" si="109"/>
        <v>0</v>
      </c>
      <c r="AL223" s="11"/>
      <c r="AM223" s="9">
        <f t="shared" si="110"/>
        <v>0</v>
      </c>
      <c r="AN223" s="10"/>
      <c r="AO223" s="12">
        <f t="shared" si="111"/>
        <v>0</v>
      </c>
      <c r="AP223" s="13">
        <f t="shared" si="98"/>
        <v>0</v>
      </c>
    </row>
    <row r="224" spans="1:42" x14ac:dyDescent="0.25">
      <c r="A224" s="14" t="s">
        <v>208</v>
      </c>
      <c r="B224" s="14" t="s">
        <v>208</v>
      </c>
      <c r="C224" s="15" t="s">
        <v>443</v>
      </c>
      <c r="D224" s="44" t="s">
        <v>444</v>
      </c>
      <c r="E224" s="56">
        <v>55</v>
      </c>
      <c r="F224" s="70">
        <v>0</v>
      </c>
      <c r="G224" s="9">
        <f t="shared" si="93"/>
        <v>0</v>
      </c>
      <c r="H224" s="69">
        <v>0</v>
      </c>
      <c r="I224" s="9">
        <f t="shared" si="94"/>
        <v>0</v>
      </c>
      <c r="J224" s="10"/>
      <c r="K224" s="9">
        <f t="shared" si="95"/>
        <v>0</v>
      </c>
      <c r="L224" s="11"/>
      <c r="M224" s="9">
        <f t="shared" si="96"/>
        <v>0</v>
      </c>
      <c r="N224" s="11"/>
      <c r="O224" s="9">
        <f t="shared" si="97"/>
        <v>0</v>
      </c>
      <c r="P224" s="10"/>
      <c r="Q224" s="9">
        <f t="shared" si="99"/>
        <v>0</v>
      </c>
      <c r="R224" s="10"/>
      <c r="S224" s="9">
        <f t="shared" si="100"/>
        <v>0</v>
      </c>
      <c r="T224" s="10"/>
      <c r="U224" s="9">
        <f t="shared" si="101"/>
        <v>0</v>
      </c>
      <c r="V224" s="11"/>
      <c r="W224" s="9">
        <f t="shared" si="102"/>
        <v>0</v>
      </c>
      <c r="X224" s="11"/>
      <c r="Y224" s="9">
        <f t="shared" si="103"/>
        <v>0</v>
      </c>
      <c r="Z224" s="10"/>
      <c r="AA224" s="9">
        <f t="shared" si="104"/>
        <v>0</v>
      </c>
      <c r="AB224" s="11"/>
      <c r="AC224" s="9">
        <f t="shared" si="105"/>
        <v>0</v>
      </c>
      <c r="AD224" s="11"/>
      <c r="AE224" s="9">
        <f t="shared" si="106"/>
        <v>0</v>
      </c>
      <c r="AF224" s="11"/>
      <c r="AG224" s="9">
        <f t="shared" si="107"/>
        <v>0</v>
      </c>
      <c r="AH224" s="11"/>
      <c r="AI224" s="9">
        <f t="shared" si="108"/>
        <v>0</v>
      </c>
      <c r="AJ224" s="11"/>
      <c r="AK224" s="9">
        <f t="shared" si="109"/>
        <v>0</v>
      </c>
      <c r="AL224" s="11"/>
      <c r="AM224" s="9">
        <f t="shared" si="110"/>
        <v>0</v>
      </c>
      <c r="AN224" s="10"/>
      <c r="AO224" s="12">
        <f t="shared" si="111"/>
        <v>0</v>
      </c>
      <c r="AP224" s="13">
        <f t="shared" si="98"/>
        <v>0</v>
      </c>
    </row>
    <row r="225" spans="1:42" x14ac:dyDescent="0.25">
      <c r="A225" s="14" t="s">
        <v>208</v>
      </c>
      <c r="B225" s="14" t="s">
        <v>208</v>
      </c>
      <c r="C225" s="15" t="s">
        <v>460</v>
      </c>
      <c r="D225" s="44" t="s">
        <v>15</v>
      </c>
      <c r="E225" s="56">
        <v>55.5</v>
      </c>
      <c r="F225" s="70">
        <v>0</v>
      </c>
      <c r="G225" s="9">
        <f t="shared" si="93"/>
        <v>0</v>
      </c>
      <c r="H225" s="69">
        <v>0</v>
      </c>
      <c r="I225" s="9">
        <f t="shared" si="94"/>
        <v>0</v>
      </c>
      <c r="J225" s="10"/>
      <c r="K225" s="9">
        <f t="shared" si="95"/>
        <v>0</v>
      </c>
      <c r="L225" s="11"/>
      <c r="M225" s="9">
        <f t="shared" si="96"/>
        <v>0</v>
      </c>
      <c r="N225" s="11"/>
      <c r="O225" s="9">
        <f t="shared" si="97"/>
        <v>0</v>
      </c>
      <c r="P225" s="10"/>
      <c r="Q225" s="9">
        <f t="shared" si="99"/>
        <v>0</v>
      </c>
      <c r="R225" s="10"/>
      <c r="S225" s="9">
        <f t="shared" si="100"/>
        <v>0</v>
      </c>
      <c r="T225" s="10"/>
      <c r="U225" s="9">
        <f t="shared" si="101"/>
        <v>0</v>
      </c>
      <c r="V225" s="11"/>
      <c r="W225" s="9">
        <f t="shared" si="102"/>
        <v>0</v>
      </c>
      <c r="X225" s="11"/>
      <c r="Y225" s="9">
        <f t="shared" si="103"/>
        <v>0</v>
      </c>
      <c r="Z225" s="10"/>
      <c r="AA225" s="9">
        <f t="shared" si="104"/>
        <v>0</v>
      </c>
      <c r="AB225" s="11"/>
      <c r="AC225" s="9">
        <f t="shared" si="105"/>
        <v>0</v>
      </c>
      <c r="AD225" s="11"/>
      <c r="AE225" s="9">
        <f t="shared" si="106"/>
        <v>0</v>
      </c>
      <c r="AF225" s="11"/>
      <c r="AG225" s="9">
        <f t="shared" si="107"/>
        <v>0</v>
      </c>
      <c r="AH225" s="11"/>
      <c r="AI225" s="9">
        <f t="shared" si="108"/>
        <v>0</v>
      </c>
      <c r="AJ225" s="11"/>
      <c r="AK225" s="9">
        <f t="shared" si="109"/>
        <v>0</v>
      </c>
      <c r="AL225" s="11"/>
      <c r="AM225" s="9">
        <f t="shared" si="110"/>
        <v>0</v>
      </c>
      <c r="AN225" s="10"/>
      <c r="AO225" s="12">
        <f t="shared" si="111"/>
        <v>0</v>
      </c>
      <c r="AP225" s="13">
        <f t="shared" si="98"/>
        <v>0</v>
      </c>
    </row>
    <row r="226" spans="1:42" x14ac:dyDescent="0.25">
      <c r="A226" s="14" t="s">
        <v>208</v>
      </c>
      <c r="B226" s="14" t="s">
        <v>208</v>
      </c>
      <c r="C226" s="15" t="s">
        <v>404</v>
      </c>
      <c r="D226" s="44" t="s">
        <v>15</v>
      </c>
      <c r="E226" s="59">
        <v>0</v>
      </c>
      <c r="F226" s="70">
        <v>0</v>
      </c>
      <c r="G226" s="9">
        <f t="shared" si="93"/>
        <v>0</v>
      </c>
      <c r="H226" s="69">
        <v>0</v>
      </c>
      <c r="I226" s="9">
        <f t="shared" si="94"/>
        <v>0</v>
      </c>
      <c r="J226" s="10"/>
      <c r="K226" s="9">
        <f t="shared" si="95"/>
        <v>0</v>
      </c>
      <c r="L226" s="11"/>
      <c r="M226" s="9">
        <f t="shared" si="96"/>
        <v>0</v>
      </c>
      <c r="N226" s="11"/>
      <c r="O226" s="9">
        <f t="shared" si="97"/>
        <v>0</v>
      </c>
      <c r="P226" s="10"/>
      <c r="Q226" s="9">
        <f t="shared" si="99"/>
        <v>0</v>
      </c>
      <c r="R226" s="10"/>
      <c r="S226" s="9">
        <f t="shared" si="100"/>
        <v>0</v>
      </c>
      <c r="T226" s="10"/>
      <c r="U226" s="9">
        <f t="shared" si="101"/>
        <v>0</v>
      </c>
      <c r="V226" s="11"/>
      <c r="W226" s="9">
        <f t="shared" si="102"/>
        <v>0</v>
      </c>
      <c r="X226" s="11"/>
      <c r="Y226" s="9">
        <f t="shared" si="103"/>
        <v>0</v>
      </c>
      <c r="Z226" s="10"/>
      <c r="AA226" s="9">
        <f t="shared" si="104"/>
        <v>0</v>
      </c>
      <c r="AB226" s="11"/>
      <c r="AC226" s="9">
        <f t="shared" si="105"/>
        <v>0</v>
      </c>
      <c r="AD226" s="11"/>
      <c r="AE226" s="9">
        <f t="shared" si="106"/>
        <v>0</v>
      </c>
      <c r="AF226" s="11"/>
      <c r="AG226" s="9">
        <f t="shared" si="107"/>
        <v>0</v>
      </c>
      <c r="AH226" s="11"/>
      <c r="AI226" s="9">
        <f t="shared" si="108"/>
        <v>0</v>
      </c>
      <c r="AJ226" s="11"/>
      <c r="AK226" s="9">
        <f t="shared" si="109"/>
        <v>0</v>
      </c>
      <c r="AL226" s="11"/>
      <c r="AM226" s="9">
        <f t="shared" si="110"/>
        <v>0</v>
      </c>
      <c r="AN226" s="10"/>
      <c r="AO226" s="12">
        <f t="shared" si="111"/>
        <v>0</v>
      </c>
      <c r="AP226" s="13">
        <f t="shared" si="98"/>
        <v>0</v>
      </c>
    </row>
    <row r="227" spans="1:42" x14ac:dyDescent="0.25">
      <c r="A227" s="14" t="s">
        <v>208</v>
      </c>
      <c r="B227" s="14" t="s">
        <v>208</v>
      </c>
      <c r="C227" s="15" t="s">
        <v>461</v>
      </c>
      <c r="D227" s="44" t="s">
        <v>15</v>
      </c>
      <c r="E227" s="56">
        <v>55.5</v>
      </c>
      <c r="F227" s="70">
        <v>0</v>
      </c>
      <c r="G227" s="9">
        <f t="shared" si="93"/>
        <v>0</v>
      </c>
      <c r="H227" s="69">
        <v>0</v>
      </c>
      <c r="I227" s="9">
        <f t="shared" si="94"/>
        <v>0</v>
      </c>
      <c r="J227" s="10"/>
      <c r="K227" s="9">
        <f t="shared" si="95"/>
        <v>0</v>
      </c>
      <c r="L227" s="11"/>
      <c r="M227" s="9">
        <f t="shared" si="96"/>
        <v>0</v>
      </c>
      <c r="N227" s="11"/>
      <c r="O227" s="9">
        <f t="shared" si="97"/>
        <v>0</v>
      </c>
      <c r="P227" s="10"/>
      <c r="Q227" s="9">
        <f t="shared" si="99"/>
        <v>0</v>
      </c>
      <c r="R227" s="10"/>
      <c r="S227" s="9">
        <f t="shared" si="100"/>
        <v>0</v>
      </c>
      <c r="T227" s="10"/>
      <c r="U227" s="9">
        <f t="shared" si="101"/>
        <v>0</v>
      </c>
      <c r="V227" s="11"/>
      <c r="W227" s="9">
        <f t="shared" si="102"/>
        <v>0</v>
      </c>
      <c r="X227" s="11"/>
      <c r="Y227" s="9">
        <f t="shared" si="103"/>
        <v>0</v>
      </c>
      <c r="Z227" s="10"/>
      <c r="AA227" s="9">
        <f t="shared" si="104"/>
        <v>0</v>
      </c>
      <c r="AB227" s="11"/>
      <c r="AC227" s="9">
        <f t="shared" si="105"/>
        <v>0</v>
      </c>
      <c r="AD227" s="11"/>
      <c r="AE227" s="9">
        <f t="shared" si="106"/>
        <v>0</v>
      </c>
      <c r="AF227" s="11"/>
      <c r="AG227" s="9">
        <f t="shared" si="107"/>
        <v>0</v>
      </c>
      <c r="AH227" s="11"/>
      <c r="AI227" s="9">
        <f t="shared" si="108"/>
        <v>0</v>
      </c>
      <c r="AJ227" s="11"/>
      <c r="AK227" s="9">
        <f t="shared" si="109"/>
        <v>0</v>
      </c>
      <c r="AL227" s="11"/>
      <c r="AM227" s="9">
        <f t="shared" si="110"/>
        <v>0</v>
      </c>
      <c r="AN227" s="10"/>
      <c r="AO227" s="12">
        <f t="shared" si="111"/>
        <v>0</v>
      </c>
      <c r="AP227" s="13">
        <f t="shared" si="98"/>
        <v>0</v>
      </c>
    </row>
    <row r="228" spans="1:42" x14ac:dyDescent="0.25">
      <c r="A228" s="14" t="s">
        <v>208</v>
      </c>
      <c r="B228" s="14" t="s">
        <v>208</v>
      </c>
      <c r="C228" s="15" t="s">
        <v>405</v>
      </c>
      <c r="D228" s="44" t="s">
        <v>15</v>
      </c>
      <c r="E228" s="59">
        <v>0</v>
      </c>
      <c r="F228" s="70">
        <v>0</v>
      </c>
      <c r="G228" s="9">
        <f t="shared" si="93"/>
        <v>0</v>
      </c>
      <c r="H228" s="69">
        <v>0</v>
      </c>
      <c r="I228" s="9">
        <f t="shared" si="94"/>
        <v>0</v>
      </c>
      <c r="J228" s="10"/>
      <c r="K228" s="9">
        <f t="shared" si="95"/>
        <v>0</v>
      </c>
      <c r="L228" s="11"/>
      <c r="M228" s="9">
        <f t="shared" si="96"/>
        <v>0</v>
      </c>
      <c r="N228" s="11"/>
      <c r="O228" s="9">
        <f t="shared" si="97"/>
        <v>0</v>
      </c>
      <c r="P228" s="10"/>
      <c r="Q228" s="9">
        <f t="shared" si="99"/>
        <v>0</v>
      </c>
      <c r="R228" s="10"/>
      <c r="S228" s="9">
        <f t="shared" si="100"/>
        <v>0</v>
      </c>
      <c r="T228" s="10"/>
      <c r="U228" s="9">
        <f t="shared" si="101"/>
        <v>0</v>
      </c>
      <c r="V228" s="11"/>
      <c r="W228" s="9">
        <f t="shared" si="102"/>
        <v>0</v>
      </c>
      <c r="X228" s="11"/>
      <c r="Y228" s="9">
        <f t="shared" si="103"/>
        <v>0</v>
      </c>
      <c r="Z228" s="10"/>
      <c r="AA228" s="9">
        <f t="shared" si="104"/>
        <v>0</v>
      </c>
      <c r="AB228" s="11"/>
      <c r="AC228" s="9">
        <f t="shared" si="105"/>
        <v>0</v>
      </c>
      <c r="AD228" s="11"/>
      <c r="AE228" s="9">
        <f t="shared" si="106"/>
        <v>0</v>
      </c>
      <c r="AF228" s="11"/>
      <c r="AG228" s="9">
        <f t="shared" si="107"/>
        <v>0</v>
      </c>
      <c r="AH228" s="11"/>
      <c r="AI228" s="9">
        <f t="shared" si="108"/>
        <v>0</v>
      </c>
      <c r="AJ228" s="11"/>
      <c r="AK228" s="9">
        <f t="shared" si="109"/>
        <v>0</v>
      </c>
      <c r="AL228" s="11"/>
      <c r="AM228" s="9">
        <f t="shared" si="110"/>
        <v>0</v>
      </c>
      <c r="AN228" s="10"/>
      <c r="AO228" s="12">
        <f t="shared" si="111"/>
        <v>0</v>
      </c>
      <c r="AP228" s="13">
        <f t="shared" si="98"/>
        <v>0</v>
      </c>
    </row>
    <row r="229" spans="1:42" x14ac:dyDescent="0.25">
      <c r="A229" s="14" t="s">
        <v>208</v>
      </c>
      <c r="B229" s="14" t="s">
        <v>208</v>
      </c>
      <c r="C229" s="15" t="s">
        <v>223</v>
      </c>
      <c r="D229" s="44" t="s">
        <v>15</v>
      </c>
      <c r="E229" s="56">
        <v>55.5</v>
      </c>
      <c r="F229" s="70">
        <v>4</v>
      </c>
      <c r="G229" s="9">
        <f t="shared" si="93"/>
        <v>222</v>
      </c>
      <c r="H229" s="69">
        <v>0</v>
      </c>
      <c r="I229" s="9">
        <f t="shared" si="94"/>
        <v>0</v>
      </c>
      <c r="J229" s="10"/>
      <c r="K229" s="9">
        <f t="shared" si="95"/>
        <v>0</v>
      </c>
      <c r="L229" s="11"/>
      <c r="M229" s="9">
        <f t="shared" si="96"/>
        <v>0</v>
      </c>
      <c r="N229" s="11"/>
      <c r="O229" s="9">
        <f t="shared" si="97"/>
        <v>0</v>
      </c>
      <c r="P229" s="10"/>
      <c r="Q229" s="9">
        <f t="shared" si="99"/>
        <v>0</v>
      </c>
      <c r="R229" s="10"/>
      <c r="S229" s="9">
        <f t="shared" si="100"/>
        <v>0</v>
      </c>
      <c r="T229" s="10"/>
      <c r="U229" s="9">
        <f t="shared" si="101"/>
        <v>0</v>
      </c>
      <c r="V229" s="11"/>
      <c r="W229" s="9">
        <f t="shared" si="102"/>
        <v>0</v>
      </c>
      <c r="X229" s="93">
        <v>10</v>
      </c>
      <c r="Y229" s="9">
        <f t="shared" si="103"/>
        <v>643.79999999999995</v>
      </c>
      <c r="Z229" s="10"/>
      <c r="AA229" s="9">
        <f t="shared" si="104"/>
        <v>0</v>
      </c>
      <c r="AB229" s="11"/>
      <c r="AC229" s="9">
        <f t="shared" si="105"/>
        <v>0</v>
      </c>
      <c r="AD229" s="11"/>
      <c r="AE229" s="9">
        <f t="shared" si="106"/>
        <v>0</v>
      </c>
      <c r="AF229" s="11"/>
      <c r="AG229" s="9">
        <f t="shared" si="107"/>
        <v>0</v>
      </c>
      <c r="AH229" s="11"/>
      <c r="AI229" s="9">
        <f t="shared" si="108"/>
        <v>0</v>
      </c>
      <c r="AJ229" s="11"/>
      <c r="AK229" s="9">
        <f t="shared" si="109"/>
        <v>0</v>
      </c>
      <c r="AL229" s="11"/>
      <c r="AM229" s="9">
        <f t="shared" si="110"/>
        <v>0</v>
      </c>
      <c r="AN229" s="10"/>
      <c r="AO229" s="12">
        <f t="shared" si="111"/>
        <v>0</v>
      </c>
      <c r="AP229" s="13">
        <f t="shared" si="98"/>
        <v>865.8</v>
      </c>
    </row>
    <row r="230" spans="1:42" x14ac:dyDescent="0.25">
      <c r="A230" s="14" t="s">
        <v>208</v>
      </c>
      <c r="B230" s="14" t="s">
        <v>208</v>
      </c>
      <c r="C230" s="15" t="s">
        <v>224</v>
      </c>
      <c r="D230" s="44" t="s">
        <v>15</v>
      </c>
      <c r="E230" s="59">
        <v>0</v>
      </c>
      <c r="F230" s="70">
        <v>0</v>
      </c>
      <c r="G230" s="9">
        <f t="shared" si="93"/>
        <v>0</v>
      </c>
      <c r="H230" s="69">
        <v>0</v>
      </c>
      <c r="I230" s="9">
        <f t="shared" si="94"/>
        <v>0</v>
      </c>
      <c r="J230" s="10"/>
      <c r="K230" s="9">
        <f t="shared" si="95"/>
        <v>0</v>
      </c>
      <c r="L230" s="11"/>
      <c r="M230" s="9">
        <f t="shared" si="96"/>
        <v>0</v>
      </c>
      <c r="N230" s="11"/>
      <c r="O230" s="9">
        <f t="shared" si="97"/>
        <v>0</v>
      </c>
      <c r="P230" s="10"/>
      <c r="Q230" s="9">
        <f t="shared" si="99"/>
        <v>0</v>
      </c>
      <c r="R230" s="10"/>
      <c r="S230" s="9">
        <f t="shared" si="100"/>
        <v>0</v>
      </c>
      <c r="T230" s="10"/>
      <c r="U230" s="9">
        <f t="shared" si="101"/>
        <v>0</v>
      </c>
      <c r="V230" s="11"/>
      <c r="W230" s="9">
        <f t="shared" si="102"/>
        <v>0</v>
      </c>
      <c r="X230" s="11"/>
      <c r="Y230" s="9">
        <f t="shared" si="103"/>
        <v>0</v>
      </c>
      <c r="Z230" s="10"/>
      <c r="AA230" s="9">
        <f t="shared" si="104"/>
        <v>0</v>
      </c>
      <c r="AB230" s="11"/>
      <c r="AC230" s="9">
        <f t="shared" si="105"/>
        <v>0</v>
      </c>
      <c r="AD230" s="11"/>
      <c r="AE230" s="9">
        <f t="shared" si="106"/>
        <v>0</v>
      </c>
      <c r="AF230" s="11"/>
      <c r="AG230" s="9">
        <f t="shared" si="107"/>
        <v>0</v>
      </c>
      <c r="AH230" s="11"/>
      <c r="AI230" s="9">
        <f t="shared" si="108"/>
        <v>0</v>
      </c>
      <c r="AJ230" s="11"/>
      <c r="AK230" s="9">
        <f t="shared" si="109"/>
        <v>0</v>
      </c>
      <c r="AL230" s="11"/>
      <c r="AM230" s="9">
        <f t="shared" si="110"/>
        <v>0</v>
      </c>
      <c r="AN230" s="10"/>
      <c r="AO230" s="12">
        <f t="shared" si="111"/>
        <v>0</v>
      </c>
      <c r="AP230" s="13">
        <f t="shared" si="98"/>
        <v>0</v>
      </c>
    </row>
    <row r="231" spans="1:42" x14ac:dyDescent="0.25">
      <c r="A231" s="14" t="s">
        <v>208</v>
      </c>
      <c r="B231" s="14" t="s">
        <v>208</v>
      </c>
      <c r="C231" s="15" t="s">
        <v>225</v>
      </c>
      <c r="D231" s="44" t="s">
        <v>226</v>
      </c>
      <c r="E231" s="56">
        <v>0.53</v>
      </c>
      <c r="F231" s="70">
        <v>1</v>
      </c>
      <c r="G231" s="9">
        <f t="shared" si="93"/>
        <v>0.53</v>
      </c>
      <c r="H231" s="69">
        <v>0</v>
      </c>
      <c r="I231" s="9">
        <f t="shared" si="94"/>
        <v>0</v>
      </c>
      <c r="J231" s="10"/>
      <c r="K231" s="9">
        <f t="shared" si="95"/>
        <v>0</v>
      </c>
      <c r="L231" s="11"/>
      <c r="M231" s="9">
        <f t="shared" si="96"/>
        <v>0</v>
      </c>
      <c r="N231" s="11"/>
      <c r="O231" s="9">
        <f t="shared" si="97"/>
        <v>0</v>
      </c>
      <c r="P231" s="10"/>
      <c r="Q231" s="9">
        <f t="shared" si="99"/>
        <v>0</v>
      </c>
      <c r="R231" s="10"/>
      <c r="S231" s="9">
        <f t="shared" si="100"/>
        <v>0</v>
      </c>
      <c r="T231" s="10"/>
      <c r="U231" s="9">
        <f t="shared" si="101"/>
        <v>0</v>
      </c>
      <c r="V231" s="11"/>
      <c r="W231" s="9">
        <f t="shared" si="102"/>
        <v>0</v>
      </c>
      <c r="X231" s="11"/>
      <c r="Y231" s="9">
        <f t="shared" si="103"/>
        <v>0</v>
      </c>
      <c r="Z231" s="10"/>
      <c r="AA231" s="9">
        <f t="shared" si="104"/>
        <v>0</v>
      </c>
      <c r="AB231" s="11"/>
      <c r="AC231" s="9">
        <f t="shared" si="105"/>
        <v>0</v>
      </c>
      <c r="AD231" s="11"/>
      <c r="AE231" s="9">
        <f t="shared" si="106"/>
        <v>0</v>
      </c>
      <c r="AF231" s="11"/>
      <c r="AG231" s="9">
        <f t="shared" si="107"/>
        <v>0</v>
      </c>
      <c r="AH231" s="11"/>
      <c r="AI231" s="9">
        <f t="shared" si="108"/>
        <v>0</v>
      </c>
      <c r="AJ231" s="11"/>
      <c r="AK231" s="9">
        <f t="shared" si="109"/>
        <v>0</v>
      </c>
      <c r="AL231" s="11"/>
      <c r="AM231" s="9">
        <f t="shared" si="110"/>
        <v>0</v>
      </c>
      <c r="AN231" s="10"/>
      <c r="AO231" s="12">
        <f t="shared" si="111"/>
        <v>0</v>
      </c>
      <c r="AP231" s="13">
        <f t="shared" si="98"/>
        <v>0.53</v>
      </c>
    </row>
    <row r="232" spans="1:42" x14ac:dyDescent="0.25">
      <c r="A232" s="14" t="s">
        <v>208</v>
      </c>
      <c r="B232" s="14" t="s">
        <v>208</v>
      </c>
      <c r="C232" s="15" t="s">
        <v>227</v>
      </c>
      <c r="D232" s="44" t="s">
        <v>15</v>
      </c>
      <c r="E232" s="56">
        <v>16.100000000000001</v>
      </c>
      <c r="F232" s="70">
        <v>0</v>
      </c>
      <c r="G232" s="9">
        <f t="shared" si="93"/>
        <v>0</v>
      </c>
      <c r="H232" s="69">
        <v>0</v>
      </c>
      <c r="I232" s="9">
        <f t="shared" si="94"/>
        <v>0</v>
      </c>
      <c r="J232" s="10"/>
      <c r="K232" s="9">
        <f t="shared" si="95"/>
        <v>0</v>
      </c>
      <c r="L232" s="11"/>
      <c r="M232" s="9">
        <f t="shared" si="96"/>
        <v>0</v>
      </c>
      <c r="N232" s="11"/>
      <c r="O232" s="9">
        <f t="shared" si="97"/>
        <v>0</v>
      </c>
      <c r="P232" s="10"/>
      <c r="Q232" s="9">
        <f t="shared" si="99"/>
        <v>0</v>
      </c>
      <c r="R232" s="10"/>
      <c r="S232" s="9">
        <f t="shared" si="100"/>
        <v>0</v>
      </c>
      <c r="T232" s="10"/>
      <c r="U232" s="9">
        <f t="shared" si="101"/>
        <v>0</v>
      </c>
      <c r="V232" s="11"/>
      <c r="W232" s="9">
        <f t="shared" si="102"/>
        <v>0</v>
      </c>
      <c r="X232" s="11"/>
      <c r="Y232" s="9">
        <f t="shared" si="103"/>
        <v>0</v>
      </c>
      <c r="Z232" s="10"/>
      <c r="AA232" s="9">
        <f t="shared" si="104"/>
        <v>0</v>
      </c>
      <c r="AB232" s="11"/>
      <c r="AC232" s="9">
        <f t="shared" si="105"/>
        <v>0</v>
      </c>
      <c r="AD232" s="11"/>
      <c r="AE232" s="9">
        <f t="shared" si="106"/>
        <v>0</v>
      </c>
      <c r="AF232" s="11"/>
      <c r="AG232" s="9">
        <f t="shared" si="107"/>
        <v>0</v>
      </c>
      <c r="AH232" s="11"/>
      <c r="AI232" s="9">
        <f t="shared" si="108"/>
        <v>0</v>
      </c>
      <c r="AJ232" s="11"/>
      <c r="AK232" s="9">
        <f t="shared" si="109"/>
        <v>0</v>
      </c>
      <c r="AL232" s="11"/>
      <c r="AM232" s="9">
        <f t="shared" si="110"/>
        <v>0</v>
      </c>
      <c r="AN232" s="10"/>
      <c r="AO232" s="12">
        <f t="shared" si="111"/>
        <v>0</v>
      </c>
      <c r="AP232" s="13">
        <f t="shared" si="98"/>
        <v>0</v>
      </c>
    </row>
    <row r="233" spans="1:42" x14ac:dyDescent="0.25">
      <c r="A233" s="14" t="s">
        <v>208</v>
      </c>
      <c r="B233" s="14" t="s">
        <v>208</v>
      </c>
      <c r="C233" s="15" t="s">
        <v>398</v>
      </c>
      <c r="D233" s="44" t="s">
        <v>228</v>
      </c>
      <c r="E233" s="56">
        <v>1.82</v>
      </c>
      <c r="F233" s="70">
        <v>0</v>
      </c>
      <c r="G233" s="9">
        <f t="shared" si="93"/>
        <v>0</v>
      </c>
      <c r="H233" s="69">
        <v>0</v>
      </c>
      <c r="I233" s="9">
        <f t="shared" si="94"/>
        <v>0</v>
      </c>
      <c r="J233" s="10"/>
      <c r="K233" s="9">
        <f t="shared" si="95"/>
        <v>0</v>
      </c>
      <c r="L233" s="11"/>
      <c r="M233" s="9">
        <f t="shared" si="96"/>
        <v>0</v>
      </c>
      <c r="N233" s="11"/>
      <c r="O233" s="9">
        <f t="shared" si="97"/>
        <v>0</v>
      </c>
      <c r="P233" s="10"/>
      <c r="Q233" s="9">
        <f t="shared" si="99"/>
        <v>0</v>
      </c>
      <c r="R233" s="10"/>
      <c r="S233" s="9">
        <f t="shared" si="100"/>
        <v>0</v>
      </c>
      <c r="T233" s="10"/>
      <c r="U233" s="9">
        <f t="shared" si="101"/>
        <v>0</v>
      </c>
      <c r="V233" s="11"/>
      <c r="W233" s="9">
        <f t="shared" si="102"/>
        <v>0</v>
      </c>
      <c r="X233" s="11"/>
      <c r="Y233" s="9">
        <f t="shared" si="103"/>
        <v>0</v>
      </c>
      <c r="Z233" s="10"/>
      <c r="AA233" s="9">
        <f t="shared" si="104"/>
        <v>0</v>
      </c>
      <c r="AB233" s="11"/>
      <c r="AC233" s="9">
        <f t="shared" si="105"/>
        <v>0</v>
      </c>
      <c r="AD233" s="11"/>
      <c r="AE233" s="9">
        <f t="shared" si="106"/>
        <v>0</v>
      </c>
      <c r="AF233" s="11"/>
      <c r="AG233" s="9">
        <f t="shared" si="107"/>
        <v>0</v>
      </c>
      <c r="AH233" s="11"/>
      <c r="AI233" s="9">
        <f t="shared" si="108"/>
        <v>0</v>
      </c>
      <c r="AJ233" s="11"/>
      <c r="AK233" s="9">
        <f t="shared" si="109"/>
        <v>0</v>
      </c>
      <c r="AL233" s="11"/>
      <c r="AM233" s="9">
        <f t="shared" si="110"/>
        <v>0</v>
      </c>
      <c r="AN233" s="10"/>
      <c r="AO233" s="12">
        <f t="shared" si="111"/>
        <v>0</v>
      </c>
      <c r="AP233" s="13">
        <f t="shared" si="98"/>
        <v>0</v>
      </c>
    </row>
    <row r="234" spans="1:42" x14ac:dyDescent="0.25">
      <c r="A234" s="14" t="s">
        <v>208</v>
      </c>
      <c r="B234" s="14" t="s">
        <v>208</v>
      </c>
      <c r="C234" s="15" t="s">
        <v>229</v>
      </c>
      <c r="D234" s="44" t="s">
        <v>462</v>
      </c>
      <c r="E234" s="56">
        <f>43.1</f>
        <v>43.1</v>
      </c>
      <c r="F234" s="70">
        <v>0</v>
      </c>
      <c r="G234" s="9">
        <f t="shared" si="93"/>
        <v>0</v>
      </c>
      <c r="H234" s="69">
        <v>0</v>
      </c>
      <c r="I234" s="9">
        <f t="shared" si="94"/>
        <v>0</v>
      </c>
      <c r="J234" s="10"/>
      <c r="K234" s="9">
        <f t="shared" si="95"/>
        <v>0</v>
      </c>
      <c r="L234" s="11"/>
      <c r="M234" s="9">
        <f t="shared" si="96"/>
        <v>0</v>
      </c>
      <c r="N234" s="11"/>
      <c r="O234" s="9">
        <f t="shared" si="97"/>
        <v>0</v>
      </c>
      <c r="P234" s="10"/>
      <c r="Q234" s="9">
        <f t="shared" si="99"/>
        <v>0</v>
      </c>
      <c r="R234" s="10"/>
      <c r="S234" s="9">
        <f t="shared" si="100"/>
        <v>0</v>
      </c>
      <c r="T234" s="10"/>
      <c r="U234" s="9">
        <f t="shared" si="101"/>
        <v>0</v>
      </c>
      <c r="V234" s="11"/>
      <c r="W234" s="9">
        <f t="shared" si="102"/>
        <v>0</v>
      </c>
      <c r="X234" s="11"/>
      <c r="Y234" s="9">
        <f t="shared" si="103"/>
        <v>0</v>
      </c>
      <c r="Z234" s="10"/>
      <c r="AA234" s="9">
        <f t="shared" si="104"/>
        <v>0</v>
      </c>
      <c r="AB234" s="11"/>
      <c r="AC234" s="9">
        <f t="shared" si="105"/>
        <v>0</v>
      </c>
      <c r="AD234" s="11"/>
      <c r="AE234" s="9">
        <f t="shared" si="106"/>
        <v>0</v>
      </c>
      <c r="AF234" s="11"/>
      <c r="AG234" s="9">
        <f t="shared" si="107"/>
        <v>0</v>
      </c>
      <c r="AH234" s="11"/>
      <c r="AI234" s="9">
        <f t="shared" si="108"/>
        <v>0</v>
      </c>
      <c r="AJ234" s="11"/>
      <c r="AK234" s="9">
        <f t="shared" si="109"/>
        <v>0</v>
      </c>
      <c r="AL234" s="11"/>
      <c r="AM234" s="9">
        <f t="shared" si="110"/>
        <v>0</v>
      </c>
      <c r="AN234" s="10"/>
      <c r="AO234" s="12">
        <f t="shared" si="111"/>
        <v>0</v>
      </c>
      <c r="AP234" s="13">
        <f t="shared" si="98"/>
        <v>0</v>
      </c>
    </row>
    <row r="235" spans="1:42" x14ac:dyDescent="0.25">
      <c r="A235" s="14" t="s">
        <v>208</v>
      </c>
      <c r="B235" s="14" t="s">
        <v>208</v>
      </c>
      <c r="C235" s="15" t="s">
        <v>230</v>
      </c>
      <c r="D235" s="44" t="s">
        <v>15</v>
      </c>
      <c r="E235" s="56">
        <f>548/50</f>
        <v>10.96</v>
      </c>
      <c r="F235" s="70">
        <v>0</v>
      </c>
      <c r="G235" s="9">
        <f t="shared" si="93"/>
        <v>0</v>
      </c>
      <c r="H235" s="69">
        <v>0</v>
      </c>
      <c r="I235" s="9">
        <f t="shared" si="94"/>
        <v>0</v>
      </c>
      <c r="J235" s="10"/>
      <c r="K235" s="9">
        <f t="shared" si="95"/>
        <v>0</v>
      </c>
      <c r="L235" s="11"/>
      <c r="M235" s="9">
        <f t="shared" si="96"/>
        <v>0</v>
      </c>
      <c r="N235" s="11"/>
      <c r="O235" s="9">
        <f t="shared" si="97"/>
        <v>0</v>
      </c>
      <c r="P235" s="10"/>
      <c r="Q235" s="9">
        <f t="shared" si="99"/>
        <v>0</v>
      </c>
      <c r="R235" s="10"/>
      <c r="S235" s="9">
        <f t="shared" si="100"/>
        <v>0</v>
      </c>
      <c r="T235" s="10"/>
      <c r="U235" s="9">
        <f t="shared" si="101"/>
        <v>0</v>
      </c>
      <c r="V235" s="11"/>
      <c r="W235" s="9">
        <f t="shared" si="102"/>
        <v>0</v>
      </c>
      <c r="X235" s="11"/>
      <c r="Y235" s="9">
        <f t="shared" si="103"/>
        <v>0</v>
      </c>
      <c r="Z235" s="10"/>
      <c r="AA235" s="9">
        <f t="shared" si="104"/>
        <v>0</v>
      </c>
      <c r="AB235" s="11"/>
      <c r="AC235" s="9">
        <f t="shared" si="105"/>
        <v>0</v>
      </c>
      <c r="AD235" s="11"/>
      <c r="AE235" s="9">
        <f t="shared" si="106"/>
        <v>0</v>
      </c>
      <c r="AF235" s="11"/>
      <c r="AG235" s="9">
        <f t="shared" si="107"/>
        <v>0</v>
      </c>
      <c r="AH235" s="11"/>
      <c r="AI235" s="9">
        <f t="shared" si="108"/>
        <v>0</v>
      </c>
      <c r="AJ235" s="11"/>
      <c r="AK235" s="9">
        <f t="shared" si="109"/>
        <v>0</v>
      </c>
      <c r="AL235" s="11"/>
      <c r="AM235" s="9">
        <f t="shared" si="110"/>
        <v>0</v>
      </c>
      <c r="AN235" s="10"/>
      <c r="AO235" s="12">
        <f t="shared" si="111"/>
        <v>0</v>
      </c>
      <c r="AP235" s="13">
        <f t="shared" si="98"/>
        <v>0</v>
      </c>
    </row>
    <row r="236" spans="1:42" x14ac:dyDescent="0.25">
      <c r="A236" s="14" t="s">
        <v>208</v>
      </c>
      <c r="B236" s="14" t="s">
        <v>208</v>
      </c>
      <c r="C236" s="15" t="s">
        <v>231</v>
      </c>
      <c r="D236" s="44" t="s">
        <v>440</v>
      </c>
      <c r="E236" s="56">
        <f>359</f>
        <v>359</v>
      </c>
      <c r="F236" s="70">
        <v>0</v>
      </c>
      <c r="G236" s="9">
        <f t="shared" si="93"/>
        <v>0</v>
      </c>
      <c r="H236" s="69">
        <v>0</v>
      </c>
      <c r="I236" s="9">
        <f t="shared" si="94"/>
        <v>0</v>
      </c>
      <c r="J236" s="10"/>
      <c r="K236" s="9">
        <f t="shared" si="95"/>
        <v>0</v>
      </c>
      <c r="L236" s="11"/>
      <c r="M236" s="9">
        <f t="shared" si="96"/>
        <v>0</v>
      </c>
      <c r="N236" s="11"/>
      <c r="O236" s="9">
        <f t="shared" si="97"/>
        <v>0</v>
      </c>
      <c r="P236" s="10"/>
      <c r="Q236" s="9">
        <f t="shared" si="99"/>
        <v>0</v>
      </c>
      <c r="R236" s="10"/>
      <c r="S236" s="9">
        <f t="shared" si="100"/>
        <v>0</v>
      </c>
      <c r="T236" s="10"/>
      <c r="U236" s="9">
        <f t="shared" si="101"/>
        <v>0</v>
      </c>
      <c r="V236" s="71">
        <v>1</v>
      </c>
      <c r="W236" s="9">
        <f t="shared" si="102"/>
        <v>416.44</v>
      </c>
      <c r="X236" s="11"/>
      <c r="Y236" s="9">
        <f t="shared" si="103"/>
        <v>0</v>
      </c>
      <c r="Z236" s="10"/>
      <c r="AA236" s="9">
        <f t="shared" si="104"/>
        <v>0</v>
      </c>
      <c r="AB236" s="11"/>
      <c r="AC236" s="9">
        <f t="shared" si="105"/>
        <v>0</v>
      </c>
      <c r="AD236" s="11"/>
      <c r="AE236" s="9">
        <f t="shared" si="106"/>
        <v>0</v>
      </c>
      <c r="AF236" s="11"/>
      <c r="AG236" s="9">
        <f t="shared" si="107"/>
        <v>0</v>
      </c>
      <c r="AH236" s="11"/>
      <c r="AI236" s="9">
        <f t="shared" si="108"/>
        <v>0</v>
      </c>
      <c r="AJ236" s="11"/>
      <c r="AK236" s="9">
        <f t="shared" si="109"/>
        <v>0</v>
      </c>
      <c r="AL236" s="11"/>
      <c r="AM236" s="9">
        <f t="shared" si="110"/>
        <v>0</v>
      </c>
      <c r="AN236" s="10"/>
      <c r="AO236" s="12">
        <f t="shared" si="111"/>
        <v>0</v>
      </c>
      <c r="AP236" s="13">
        <f t="shared" si="98"/>
        <v>416.44</v>
      </c>
    </row>
    <row r="237" spans="1:42" ht="16.5" customHeight="1" x14ac:dyDescent="0.25">
      <c r="A237" s="14" t="s">
        <v>208</v>
      </c>
      <c r="B237" s="14" t="s">
        <v>208</v>
      </c>
      <c r="C237" s="15" t="s">
        <v>234</v>
      </c>
      <c r="D237" s="44" t="s">
        <v>15</v>
      </c>
      <c r="E237" s="56">
        <v>69.5</v>
      </c>
      <c r="F237" s="70">
        <v>0</v>
      </c>
      <c r="G237" s="9">
        <f t="shared" si="93"/>
        <v>0</v>
      </c>
      <c r="H237" s="69">
        <v>0</v>
      </c>
      <c r="I237" s="9">
        <f t="shared" si="94"/>
        <v>0</v>
      </c>
      <c r="J237" s="10"/>
      <c r="K237" s="9">
        <f t="shared" si="95"/>
        <v>0</v>
      </c>
      <c r="L237" s="11"/>
      <c r="M237" s="9">
        <f t="shared" si="96"/>
        <v>0</v>
      </c>
      <c r="N237" s="107">
        <v>5</v>
      </c>
      <c r="O237" s="9">
        <f t="shared" si="97"/>
        <v>403.09999999999997</v>
      </c>
      <c r="P237" s="72">
        <v>4</v>
      </c>
      <c r="Q237" s="9">
        <f t="shared" si="99"/>
        <v>322.47999999999996</v>
      </c>
      <c r="R237" s="10"/>
      <c r="S237" s="9">
        <f t="shared" si="100"/>
        <v>0</v>
      </c>
      <c r="T237" s="10"/>
      <c r="U237" s="9">
        <f t="shared" si="101"/>
        <v>0</v>
      </c>
      <c r="V237" s="71">
        <v>2</v>
      </c>
      <c r="W237" s="9">
        <f t="shared" si="102"/>
        <v>161.23999999999998</v>
      </c>
      <c r="X237" s="11"/>
      <c r="Y237" s="9">
        <f t="shared" si="103"/>
        <v>0</v>
      </c>
      <c r="Z237" s="10"/>
      <c r="AA237" s="9">
        <f t="shared" si="104"/>
        <v>0</v>
      </c>
      <c r="AB237" s="11"/>
      <c r="AC237" s="9">
        <f t="shared" si="105"/>
        <v>0</v>
      </c>
      <c r="AD237" s="11"/>
      <c r="AE237" s="9">
        <f t="shared" si="106"/>
        <v>0</v>
      </c>
      <c r="AF237" s="11"/>
      <c r="AG237" s="9">
        <f t="shared" si="107"/>
        <v>0</v>
      </c>
      <c r="AH237" s="11"/>
      <c r="AI237" s="9">
        <f t="shared" si="108"/>
        <v>0</v>
      </c>
      <c r="AJ237" s="11"/>
      <c r="AK237" s="9">
        <f t="shared" si="109"/>
        <v>0</v>
      </c>
      <c r="AL237" s="11"/>
      <c r="AM237" s="9">
        <f t="shared" si="110"/>
        <v>0</v>
      </c>
      <c r="AN237" s="10"/>
      <c r="AO237" s="12">
        <f t="shared" si="111"/>
        <v>0</v>
      </c>
      <c r="AP237" s="13">
        <f t="shared" si="98"/>
        <v>886.81999999999994</v>
      </c>
    </row>
    <row r="238" spans="1:42" x14ac:dyDescent="0.25">
      <c r="A238" s="14" t="s">
        <v>208</v>
      </c>
      <c r="B238" s="14" t="s">
        <v>208</v>
      </c>
      <c r="C238" s="15" t="s">
        <v>233</v>
      </c>
      <c r="D238" s="44" t="s">
        <v>15</v>
      </c>
      <c r="E238" s="56">
        <v>69.5</v>
      </c>
      <c r="F238" s="70">
        <v>0</v>
      </c>
      <c r="G238" s="9">
        <f t="shared" si="93"/>
        <v>0</v>
      </c>
      <c r="H238" s="69">
        <v>0</v>
      </c>
      <c r="I238" s="9">
        <f t="shared" si="94"/>
        <v>0</v>
      </c>
      <c r="J238" s="10"/>
      <c r="K238" s="9">
        <f t="shared" si="95"/>
        <v>0</v>
      </c>
      <c r="L238" s="11"/>
      <c r="M238" s="9">
        <f t="shared" si="96"/>
        <v>0</v>
      </c>
      <c r="N238" s="107">
        <v>5</v>
      </c>
      <c r="O238" s="9">
        <f t="shared" si="97"/>
        <v>403.09999999999997</v>
      </c>
      <c r="P238" s="72">
        <v>15</v>
      </c>
      <c r="Q238" s="9">
        <f t="shared" si="99"/>
        <v>1209.3</v>
      </c>
      <c r="R238" s="10"/>
      <c r="S238" s="9">
        <f t="shared" si="100"/>
        <v>0</v>
      </c>
      <c r="T238" s="10"/>
      <c r="U238" s="9">
        <f t="shared" si="101"/>
        <v>0</v>
      </c>
      <c r="V238" s="71">
        <v>2</v>
      </c>
      <c r="W238" s="9">
        <f t="shared" si="102"/>
        <v>161.23999999999998</v>
      </c>
      <c r="X238" s="11"/>
      <c r="Y238" s="9">
        <f t="shared" si="103"/>
        <v>0</v>
      </c>
      <c r="Z238" s="10"/>
      <c r="AA238" s="9">
        <f t="shared" si="104"/>
        <v>0</v>
      </c>
      <c r="AB238" s="11"/>
      <c r="AC238" s="9">
        <f t="shared" si="105"/>
        <v>0</v>
      </c>
      <c r="AD238" s="11"/>
      <c r="AE238" s="9">
        <f t="shared" si="106"/>
        <v>0</v>
      </c>
      <c r="AF238" s="11"/>
      <c r="AG238" s="9">
        <f t="shared" si="107"/>
        <v>0</v>
      </c>
      <c r="AH238" s="11"/>
      <c r="AI238" s="9">
        <f t="shared" si="108"/>
        <v>0</v>
      </c>
      <c r="AJ238" s="11"/>
      <c r="AK238" s="9">
        <f t="shared" si="109"/>
        <v>0</v>
      </c>
      <c r="AL238" s="11"/>
      <c r="AM238" s="9">
        <f t="shared" si="110"/>
        <v>0</v>
      </c>
      <c r="AN238" s="10"/>
      <c r="AO238" s="12">
        <f t="shared" si="111"/>
        <v>0</v>
      </c>
      <c r="AP238" s="13">
        <f t="shared" si="98"/>
        <v>1773.6399999999999</v>
      </c>
    </row>
    <row r="239" spans="1:42" x14ac:dyDescent="0.25">
      <c r="A239" s="14" t="s">
        <v>208</v>
      </c>
      <c r="B239" s="14" t="s">
        <v>208</v>
      </c>
      <c r="C239" s="15" t="s">
        <v>232</v>
      </c>
      <c r="D239" s="44" t="s">
        <v>15</v>
      </c>
      <c r="E239" s="56">
        <v>69.5</v>
      </c>
      <c r="F239" s="70">
        <v>0</v>
      </c>
      <c r="G239" s="9">
        <f t="shared" si="93"/>
        <v>0</v>
      </c>
      <c r="H239" s="69">
        <v>0</v>
      </c>
      <c r="I239" s="9">
        <f t="shared" si="94"/>
        <v>0</v>
      </c>
      <c r="J239" s="10"/>
      <c r="K239" s="9">
        <f t="shared" si="95"/>
        <v>0</v>
      </c>
      <c r="L239" s="11"/>
      <c r="M239" s="9">
        <f t="shared" si="96"/>
        <v>0</v>
      </c>
      <c r="N239" s="107">
        <v>5</v>
      </c>
      <c r="O239" s="9">
        <f t="shared" si="97"/>
        <v>403.09999999999997</v>
      </c>
      <c r="P239" s="72">
        <v>10</v>
      </c>
      <c r="Q239" s="9">
        <f t="shared" si="99"/>
        <v>806.19999999999993</v>
      </c>
      <c r="R239" s="10"/>
      <c r="S239" s="9">
        <f t="shared" si="100"/>
        <v>0</v>
      </c>
      <c r="T239" s="10"/>
      <c r="U239" s="9">
        <f t="shared" si="101"/>
        <v>0</v>
      </c>
      <c r="V239" s="71">
        <v>2</v>
      </c>
      <c r="W239" s="9">
        <f t="shared" si="102"/>
        <v>161.23999999999998</v>
      </c>
      <c r="X239" s="11"/>
      <c r="Y239" s="9">
        <f t="shared" si="103"/>
        <v>0</v>
      </c>
      <c r="Z239" s="10"/>
      <c r="AA239" s="9">
        <f t="shared" si="104"/>
        <v>0</v>
      </c>
      <c r="AB239" s="11"/>
      <c r="AC239" s="9">
        <f t="shared" si="105"/>
        <v>0</v>
      </c>
      <c r="AD239" s="11"/>
      <c r="AE239" s="9">
        <f t="shared" si="106"/>
        <v>0</v>
      </c>
      <c r="AF239" s="11"/>
      <c r="AG239" s="9">
        <f t="shared" si="107"/>
        <v>0</v>
      </c>
      <c r="AH239" s="11"/>
      <c r="AI239" s="9">
        <f t="shared" si="108"/>
        <v>0</v>
      </c>
      <c r="AJ239" s="11"/>
      <c r="AK239" s="9">
        <f t="shared" si="109"/>
        <v>0</v>
      </c>
      <c r="AL239" s="11"/>
      <c r="AM239" s="9">
        <f t="shared" si="110"/>
        <v>0</v>
      </c>
      <c r="AN239" s="10"/>
      <c r="AO239" s="12">
        <f t="shared" si="111"/>
        <v>0</v>
      </c>
      <c r="AP239" s="13">
        <f t="shared" si="98"/>
        <v>1370.54</v>
      </c>
    </row>
    <row r="240" spans="1:42" x14ac:dyDescent="0.25">
      <c r="A240" s="14" t="s">
        <v>208</v>
      </c>
      <c r="B240" s="14" t="s">
        <v>208</v>
      </c>
      <c r="C240" s="15" t="s">
        <v>235</v>
      </c>
      <c r="D240" s="44" t="s">
        <v>15</v>
      </c>
      <c r="E240" s="56">
        <v>69.5</v>
      </c>
      <c r="F240" s="70">
        <v>0</v>
      </c>
      <c r="G240" s="9">
        <f t="shared" si="93"/>
        <v>0</v>
      </c>
      <c r="H240" s="69">
        <v>0</v>
      </c>
      <c r="I240" s="9">
        <f t="shared" si="94"/>
        <v>0</v>
      </c>
      <c r="J240" s="10"/>
      <c r="K240" s="9">
        <f t="shared" si="95"/>
        <v>0</v>
      </c>
      <c r="L240" s="11"/>
      <c r="M240" s="9">
        <f t="shared" si="96"/>
        <v>0</v>
      </c>
      <c r="N240" s="107">
        <v>5</v>
      </c>
      <c r="O240" s="9">
        <f t="shared" si="97"/>
        <v>403.09999999999997</v>
      </c>
      <c r="P240" s="72">
        <v>15</v>
      </c>
      <c r="Q240" s="9">
        <f t="shared" si="99"/>
        <v>1209.3</v>
      </c>
      <c r="R240" s="10"/>
      <c r="S240" s="9">
        <f t="shared" si="100"/>
        <v>0</v>
      </c>
      <c r="T240" s="10"/>
      <c r="U240" s="9">
        <f t="shared" si="101"/>
        <v>0</v>
      </c>
      <c r="V240" s="71">
        <v>2</v>
      </c>
      <c r="W240" s="9">
        <f t="shared" si="102"/>
        <v>161.23999999999998</v>
      </c>
      <c r="X240" s="11"/>
      <c r="Y240" s="9">
        <f t="shared" si="103"/>
        <v>0</v>
      </c>
      <c r="Z240" s="10"/>
      <c r="AA240" s="9">
        <f t="shared" si="104"/>
        <v>0</v>
      </c>
      <c r="AB240" s="11"/>
      <c r="AC240" s="9">
        <f t="shared" si="105"/>
        <v>0</v>
      </c>
      <c r="AD240" s="11"/>
      <c r="AE240" s="9">
        <f t="shared" si="106"/>
        <v>0</v>
      </c>
      <c r="AF240" s="11"/>
      <c r="AG240" s="9">
        <f t="shared" si="107"/>
        <v>0</v>
      </c>
      <c r="AH240" s="11"/>
      <c r="AI240" s="9">
        <f t="shared" si="108"/>
        <v>0</v>
      </c>
      <c r="AJ240" s="11"/>
      <c r="AK240" s="9">
        <f t="shared" si="109"/>
        <v>0</v>
      </c>
      <c r="AL240" s="11"/>
      <c r="AM240" s="9">
        <f t="shared" si="110"/>
        <v>0</v>
      </c>
      <c r="AN240" s="10"/>
      <c r="AO240" s="12">
        <f t="shared" si="111"/>
        <v>0</v>
      </c>
      <c r="AP240" s="13">
        <f t="shared" si="98"/>
        <v>1773.6399999999999</v>
      </c>
    </row>
    <row r="241" spans="1:42" x14ac:dyDescent="0.25">
      <c r="A241" s="14" t="s">
        <v>208</v>
      </c>
      <c r="B241" s="14" t="s">
        <v>208</v>
      </c>
      <c r="C241" s="15" t="s">
        <v>236</v>
      </c>
      <c r="D241" s="44" t="s">
        <v>15</v>
      </c>
      <c r="E241" s="56">
        <v>69.5</v>
      </c>
      <c r="F241" s="70">
        <v>0</v>
      </c>
      <c r="G241" s="9">
        <f t="shared" si="93"/>
        <v>0</v>
      </c>
      <c r="H241" s="69">
        <v>0</v>
      </c>
      <c r="I241" s="9">
        <f t="shared" si="94"/>
        <v>0</v>
      </c>
      <c r="J241" s="10"/>
      <c r="K241" s="9">
        <f t="shared" si="95"/>
        <v>0</v>
      </c>
      <c r="L241" s="11"/>
      <c r="M241" s="9">
        <f t="shared" si="96"/>
        <v>0</v>
      </c>
      <c r="N241" s="107">
        <v>5</v>
      </c>
      <c r="O241" s="9">
        <f t="shared" si="97"/>
        <v>403.09999999999997</v>
      </c>
      <c r="P241" s="72">
        <v>10</v>
      </c>
      <c r="Q241" s="9">
        <f t="shared" si="99"/>
        <v>806.19999999999993</v>
      </c>
      <c r="R241" s="10"/>
      <c r="S241" s="9">
        <f t="shared" si="100"/>
        <v>0</v>
      </c>
      <c r="T241" s="10"/>
      <c r="U241" s="9">
        <f t="shared" si="101"/>
        <v>0</v>
      </c>
      <c r="V241" s="71">
        <v>2</v>
      </c>
      <c r="W241" s="9">
        <f t="shared" si="102"/>
        <v>161.23999999999998</v>
      </c>
      <c r="X241" s="11"/>
      <c r="Y241" s="9">
        <f t="shared" si="103"/>
        <v>0</v>
      </c>
      <c r="Z241" s="10"/>
      <c r="AA241" s="9">
        <f t="shared" si="104"/>
        <v>0</v>
      </c>
      <c r="AB241" s="11"/>
      <c r="AC241" s="9">
        <f t="shared" si="105"/>
        <v>0</v>
      </c>
      <c r="AD241" s="11"/>
      <c r="AE241" s="9">
        <f t="shared" si="106"/>
        <v>0</v>
      </c>
      <c r="AF241" s="11"/>
      <c r="AG241" s="9">
        <f t="shared" si="107"/>
        <v>0</v>
      </c>
      <c r="AH241" s="11"/>
      <c r="AI241" s="9">
        <f t="shared" si="108"/>
        <v>0</v>
      </c>
      <c r="AJ241" s="11"/>
      <c r="AK241" s="9">
        <f t="shared" si="109"/>
        <v>0</v>
      </c>
      <c r="AL241" s="11"/>
      <c r="AM241" s="9">
        <f t="shared" si="110"/>
        <v>0</v>
      </c>
      <c r="AN241" s="10"/>
      <c r="AO241" s="12">
        <f t="shared" si="111"/>
        <v>0</v>
      </c>
      <c r="AP241" s="13">
        <f t="shared" si="98"/>
        <v>1370.54</v>
      </c>
    </row>
    <row r="242" spans="1:42" x14ac:dyDescent="0.25">
      <c r="A242" s="14" t="s">
        <v>208</v>
      </c>
      <c r="B242" s="14" t="s">
        <v>208</v>
      </c>
      <c r="C242" s="15" t="s">
        <v>237</v>
      </c>
      <c r="D242" s="49" t="s">
        <v>210</v>
      </c>
      <c r="E242" s="56">
        <v>30</v>
      </c>
      <c r="F242" s="70">
        <v>0</v>
      </c>
      <c r="G242" s="9">
        <f t="shared" si="93"/>
        <v>0</v>
      </c>
      <c r="H242" s="69">
        <v>1</v>
      </c>
      <c r="I242" s="9">
        <f t="shared" si="94"/>
        <v>34.799999999999997</v>
      </c>
      <c r="J242" s="10"/>
      <c r="K242" s="9">
        <f t="shared" si="95"/>
        <v>0</v>
      </c>
      <c r="L242" s="11"/>
      <c r="M242" s="9">
        <f t="shared" si="96"/>
        <v>0</v>
      </c>
      <c r="N242" s="11"/>
      <c r="O242" s="9">
        <f t="shared" si="97"/>
        <v>0</v>
      </c>
      <c r="P242" s="10"/>
      <c r="Q242" s="9">
        <f t="shared" si="99"/>
        <v>0</v>
      </c>
      <c r="R242" s="10"/>
      <c r="S242" s="9">
        <f t="shared" si="100"/>
        <v>0</v>
      </c>
      <c r="T242" s="10"/>
      <c r="U242" s="9">
        <f t="shared" si="101"/>
        <v>0</v>
      </c>
      <c r="V242" s="11"/>
      <c r="W242" s="9">
        <f t="shared" si="102"/>
        <v>0</v>
      </c>
      <c r="X242" s="11"/>
      <c r="Y242" s="9">
        <f t="shared" si="103"/>
        <v>0</v>
      </c>
      <c r="Z242" s="10"/>
      <c r="AA242" s="9">
        <f t="shared" si="104"/>
        <v>0</v>
      </c>
      <c r="AB242" s="11"/>
      <c r="AC242" s="9">
        <f t="shared" si="105"/>
        <v>0</v>
      </c>
      <c r="AD242" s="11"/>
      <c r="AE242" s="9">
        <f t="shared" si="106"/>
        <v>0</v>
      </c>
      <c r="AF242" s="11"/>
      <c r="AG242" s="9">
        <f t="shared" si="107"/>
        <v>0</v>
      </c>
      <c r="AH242" s="11"/>
      <c r="AI242" s="9">
        <f t="shared" si="108"/>
        <v>0</v>
      </c>
      <c r="AJ242" s="11"/>
      <c r="AK242" s="9">
        <f t="shared" si="109"/>
        <v>0</v>
      </c>
      <c r="AL242" s="11"/>
      <c r="AM242" s="9">
        <f t="shared" si="110"/>
        <v>0</v>
      </c>
      <c r="AN242" s="10"/>
      <c r="AO242" s="12">
        <f t="shared" si="111"/>
        <v>0</v>
      </c>
      <c r="AP242" s="13">
        <f t="shared" si="98"/>
        <v>34.799999999999997</v>
      </c>
    </row>
    <row r="243" spans="1:42" x14ac:dyDescent="0.25">
      <c r="A243" s="14" t="s">
        <v>208</v>
      </c>
      <c r="B243" s="14" t="s">
        <v>208</v>
      </c>
      <c r="C243" s="15" t="s">
        <v>238</v>
      </c>
      <c r="D243" s="45" t="s">
        <v>34</v>
      </c>
      <c r="E243" s="56">
        <v>97.5</v>
      </c>
      <c r="F243" s="70">
        <v>0</v>
      </c>
      <c r="G243" s="9">
        <f t="shared" si="93"/>
        <v>0</v>
      </c>
      <c r="H243" s="69">
        <v>0</v>
      </c>
      <c r="I243" s="9">
        <f t="shared" si="94"/>
        <v>0</v>
      </c>
      <c r="J243" s="10"/>
      <c r="K243" s="9">
        <f t="shared" si="95"/>
        <v>0</v>
      </c>
      <c r="L243" s="11"/>
      <c r="M243" s="9">
        <f t="shared" si="96"/>
        <v>0</v>
      </c>
      <c r="N243" s="107">
        <v>3</v>
      </c>
      <c r="O243" s="9">
        <f t="shared" si="97"/>
        <v>339.29999999999995</v>
      </c>
      <c r="P243" s="10"/>
      <c r="Q243" s="9">
        <f t="shared" si="99"/>
        <v>0</v>
      </c>
      <c r="R243" s="10"/>
      <c r="S243" s="9">
        <f t="shared" si="100"/>
        <v>0</v>
      </c>
      <c r="T243" s="10"/>
      <c r="U243" s="9">
        <f t="shared" si="101"/>
        <v>0</v>
      </c>
      <c r="V243" s="11"/>
      <c r="W243" s="9">
        <f t="shared" si="102"/>
        <v>0</v>
      </c>
      <c r="X243" s="11"/>
      <c r="Y243" s="9">
        <f t="shared" si="103"/>
        <v>0</v>
      </c>
      <c r="Z243" s="10"/>
      <c r="AA243" s="9">
        <f t="shared" si="104"/>
        <v>0</v>
      </c>
      <c r="AB243" s="11"/>
      <c r="AC243" s="9">
        <f t="shared" si="105"/>
        <v>0</v>
      </c>
      <c r="AD243" s="92">
        <v>1</v>
      </c>
      <c r="AE243" s="9">
        <f t="shared" si="106"/>
        <v>113.1</v>
      </c>
      <c r="AF243" s="11"/>
      <c r="AG243" s="9">
        <f t="shared" si="107"/>
        <v>0</v>
      </c>
      <c r="AH243" s="11"/>
      <c r="AI243" s="9">
        <f t="shared" si="108"/>
        <v>0</v>
      </c>
      <c r="AJ243" s="11"/>
      <c r="AK243" s="9">
        <f t="shared" si="109"/>
        <v>0</v>
      </c>
      <c r="AL243" s="11"/>
      <c r="AM243" s="9">
        <f t="shared" si="110"/>
        <v>0</v>
      </c>
      <c r="AN243" s="10"/>
      <c r="AO243" s="12">
        <f t="shared" si="111"/>
        <v>0</v>
      </c>
      <c r="AP243" s="13">
        <f t="shared" si="98"/>
        <v>452.4</v>
      </c>
    </row>
    <row r="244" spans="1:42" x14ac:dyDescent="0.25">
      <c r="A244" s="14" t="s">
        <v>208</v>
      </c>
      <c r="B244" s="14" t="s">
        <v>208</v>
      </c>
      <c r="C244" s="15" t="s">
        <v>240</v>
      </c>
      <c r="D244" s="45" t="s">
        <v>34</v>
      </c>
      <c r="E244" s="56">
        <v>97.5</v>
      </c>
      <c r="F244" s="70">
        <v>0</v>
      </c>
      <c r="G244" s="9">
        <f t="shared" si="93"/>
        <v>0</v>
      </c>
      <c r="H244" s="69">
        <v>0</v>
      </c>
      <c r="I244" s="9">
        <f t="shared" si="94"/>
        <v>0</v>
      </c>
      <c r="J244" s="10"/>
      <c r="K244" s="9">
        <f t="shared" si="95"/>
        <v>0</v>
      </c>
      <c r="L244" s="11"/>
      <c r="M244" s="9">
        <f t="shared" si="96"/>
        <v>0</v>
      </c>
      <c r="N244" s="107">
        <v>9</v>
      </c>
      <c r="O244" s="9">
        <f t="shared" si="97"/>
        <v>1017.9</v>
      </c>
      <c r="P244" s="10"/>
      <c r="Q244" s="9">
        <f t="shared" si="99"/>
        <v>0</v>
      </c>
      <c r="R244" s="10"/>
      <c r="S244" s="9">
        <f t="shared" si="100"/>
        <v>0</v>
      </c>
      <c r="T244" s="10"/>
      <c r="U244" s="9">
        <f t="shared" si="101"/>
        <v>0</v>
      </c>
      <c r="V244" s="11"/>
      <c r="W244" s="9">
        <f t="shared" si="102"/>
        <v>0</v>
      </c>
      <c r="X244" s="11"/>
      <c r="Y244" s="9">
        <f t="shared" si="103"/>
        <v>0</v>
      </c>
      <c r="Z244" s="10"/>
      <c r="AA244" s="9">
        <f t="shared" si="104"/>
        <v>0</v>
      </c>
      <c r="AB244" s="11"/>
      <c r="AC244" s="9">
        <f t="shared" si="105"/>
        <v>0</v>
      </c>
      <c r="AD244" s="92">
        <v>3</v>
      </c>
      <c r="AE244" s="9">
        <f t="shared" si="106"/>
        <v>339.29999999999995</v>
      </c>
      <c r="AF244" s="11"/>
      <c r="AG244" s="9">
        <f t="shared" si="107"/>
        <v>0</v>
      </c>
      <c r="AH244" s="11"/>
      <c r="AI244" s="9">
        <f t="shared" si="108"/>
        <v>0</v>
      </c>
      <c r="AJ244" s="71">
        <v>1</v>
      </c>
      <c r="AK244" s="9">
        <f t="shared" si="109"/>
        <v>113.1</v>
      </c>
      <c r="AL244" s="11"/>
      <c r="AM244" s="9">
        <f t="shared" si="110"/>
        <v>0</v>
      </c>
      <c r="AN244" s="10"/>
      <c r="AO244" s="12">
        <f t="shared" si="111"/>
        <v>0</v>
      </c>
      <c r="AP244" s="13">
        <f t="shared" si="98"/>
        <v>1470.2999999999997</v>
      </c>
    </row>
    <row r="245" spans="1:42" x14ac:dyDescent="0.25">
      <c r="A245" s="14" t="s">
        <v>208</v>
      </c>
      <c r="B245" s="14" t="s">
        <v>208</v>
      </c>
      <c r="C245" s="15" t="s">
        <v>239</v>
      </c>
      <c r="D245" s="45" t="s">
        <v>34</v>
      </c>
      <c r="E245" s="56">
        <v>97.5</v>
      </c>
      <c r="F245" s="70">
        <v>0</v>
      </c>
      <c r="G245" s="9">
        <f t="shared" si="93"/>
        <v>0</v>
      </c>
      <c r="H245" s="69">
        <v>0</v>
      </c>
      <c r="I245" s="9">
        <f t="shared" si="94"/>
        <v>0</v>
      </c>
      <c r="J245" s="10"/>
      <c r="K245" s="9">
        <f t="shared" si="95"/>
        <v>0</v>
      </c>
      <c r="L245" s="11"/>
      <c r="M245" s="9">
        <f t="shared" si="96"/>
        <v>0</v>
      </c>
      <c r="N245" s="107">
        <v>10</v>
      </c>
      <c r="O245" s="9">
        <f t="shared" si="97"/>
        <v>1131</v>
      </c>
      <c r="P245" s="10"/>
      <c r="Q245" s="9">
        <f t="shared" si="99"/>
        <v>0</v>
      </c>
      <c r="R245" s="10"/>
      <c r="S245" s="9">
        <f t="shared" si="100"/>
        <v>0</v>
      </c>
      <c r="T245" s="10"/>
      <c r="U245" s="9">
        <f t="shared" si="101"/>
        <v>0</v>
      </c>
      <c r="V245" s="11"/>
      <c r="W245" s="9">
        <f t="shared" si="102"/>
        <v>0</v>
      </c>
      <c r="X245" s="11"/>
      <c r="Y245" s="9">
        <f t="shared" si="103"/>
        <v>0</v>
      </c>
      <c r="Z245" s="10"/>
      <c r="AA245" s="9">
        <f t="shared" si="104"/>
        <v>0</v>
      </c>
      <c r="AB245" s="11"/>
      <c r="AC245" s="9">
        <f t="shared" si="105"/>
        <v>0</v>
      </c>
      <c r="AD245" s="11"/>
      <c r="AE245" s="9">
        <f t="shared" si="106"/>
        <v>0</v>
      </c>
      <c r="AF245" s="11"/>
      <c r="AG245" s="9">
        <f t="shared" si="107"/>
        <v>0</v>
      </c>
      <c r="AH245" s="11"/>
      <c r="AI245" s="9">
        <f t="shared" si="108"/>
        <v>0</v>
      </c>
      <c r="AJ245" s="11"/>
      <c r="AK245" s="9">
        <f t="shared" si="109"/>
        <v>0</v>
      </c>
      <c r="AL245" s="11"/>
      <c r="AM245" s="9">
        <f t="shared" si="110"/>
        <v>0</v>
      </c>
      <c r="AN245" s="10"/>
      <c r="AO245" s="12">
        <f t="shared" si="111"/>
        <v>0</v>
      </c>
      <c r="AP245" s="13">
        <f t="shared" si="98"/>
        <v>1131</v>
      </c>
    </row>
    <row r="246" spans="1:42" x14ac:dyDescent="0.25">
      <c r="A246" s="14" t="s">
        <v>208</v>
      </c>
      <c r="B246" s="14" t="s">
        <v>208</v>
      </c>
      <c r="C246" s="15" t="s">
        <v>392</v>
      </c>
      <c r="D246" s="45" t="s">
        <v>34</v>
      </c>
      <c r="E246" s="56">
        <v>97.5</v>
      </c>
      <c r="F246" s="70">
        <v>0</v>
      </c>
      <c r="G246" s="9">
        <f t="shared" si="93"/>
        <v>0</v>
      </c>
      <c r="H246" s="69">
        <v>0</v>
      </c>
      <c r="I246" s="9">
        <f t="shared" si="94"/>
        <v>0</v>
      </c>
      <c r="J246" s="10"/>
      <c r="K246" s="9">
        <f t="shared" si="95"/>
        <v>0</v>
      </c>
      <c r="L246" s="11"/>
      <c r="M246" s="9">
        <f t="shared" si="96"/>
        <v>0</v>
      </c>
      <c r="N246" s="107">
        <v>9</v>
      </c>
      <c r="O246" s="9">
        <f t="shared" si="97"/>
        <v>1017.9</v>
      </c>
      <c r="P246" s="10"/>
      <c r="Q246" s="9">
        <f t="shared" si="99"/>
        <v>0</v>
      </c>
      <c r="R246" s="10"/>
      <c r="S246" s="9">
        <f t="shared" si="100"/>
        <v>0</v>
      </c>
      <c r="T246" s="10"/>
      <c r="U246" s="9">
        <f t="shared" si="101"/>
        <v>0</v>
      </c>
      <c r="V246" s="11"/>
      <c r="W246" s="9">
        <f t="shared" si="102"/>
        <v>0</v>
      </c>
      <c r="X246" s="11"/>
      <c r="Y246" s="9">
        <f t="shared" si="103"/>
        <v>0</v>
      </c>
      <c r="Z246" s="10"/>
      <c r="AA246" s="9">
        <f t="shared" si="104"/>
        <v>0</v>
      </c>
      <c r="AB246" s="11"/>
      <c r="AC246" s="9">
        <f t="shared" si="105"/>
        <v>0</v>
      </c>
      <c r="AD246" s="11"/>
      <c r="AE246" s="9">
        <f t="shared" si="106"/>
        <v>0</v>
      </c>
      <c r="AF246" s="11"/>
      <c r="AG246" s="9">
        <f t="shared" si="107"/>
        <v>0</v>
      </c>
      <c r="AH246" s="11"/>
      <c r="AI246" s="9">
        <f t="shared" si="108"/>
        <v>0</v>
      </c>
      <c r="AJ246" s="11"/>
      <c r="AK246" s="9">
        <f t="shared" si="109"/>
        <v>0</v>
      </c>
      <c r="AL246" s="11"/>
      <c r="AM246" s="9">
        <f t="shared" si="110"/>
        <v>0</v>
      </c>
      <c r="AN246" s="10"/>
      <c r="AO246" s="12">
        <f t="shared" si="111"/>
        <v>0</v>
      </c>
      <c r="AP246" s="13">
        <f t="shared" si="98"/>
        <v>1017.9</v>
      </c>
    </row>
    <row r="247" spans="1:42" x14ac:dyDescent="0.25">
      <c r="A247" s="14" t="s">
        <v>208</v>
      </c>
      <c r="B247" s="14" t="s">
        <v>208</v>
      </c>
      <c r="C247" s="15" t="s">
        <v>463</v>
      </c>
      <c r="D247" s="49" t="s">
        <v>241</v>
      </c>
      <c r="E247" s="56">
        <v>7.5</v>
      </c>
      <c r="F247" s="70">
        <v>0</v>
      </c>
      <c r="G247" s="9">
        <f t="shared" si="93"/>
        <v>0</v>
      </c>
      <c r="H247" s="69">
        <v>0</v>
      </c>
      <c r="I247" s="9">
        <f t="shared" si="94"/>
        <v>0</v>
      </c>
      <c r="J247" s="10"/>
      <c r="K247" s="9">
        <f t="shared" si="95"/>
        <v>0</v>
      </c>
      <c r="L247" s="11"/>
      <c r="M247" s="9">
        <f t="shared" si="96"/>
        <v>0</v>
      </c>
      <c r="N247" s="11"/>
      <c r="O247" s="9">
        <f t="shared" si="97"/>
        <v>0</v>
      </c>
      <c r="P247" s="10"/>
      <c r="Q247" s="9">
        <f t="shared" si="99"/>
        <v>0</v>
      </c>
      <c r="R247" s="10"/>
      <c r="S247" s="9">
        <f t="shared" si="100"/>
        <v>0</v>
      </c>
      <c r="T247" s="10"/>
      <c r="U247" s="9">
        <f t="shared" si="101"/>
        <v>0</v>
      </c>
      <c r="V247" s="11"/>
      <c r="W247" s="9">
        <f t="shared" si="102"/>
        <v>0</v>
      </c>
      <c r="X247" s="11"/>
      <c r="Y247" s="9">
        <f t="shared" si="103"/>
        <v>0</v>
      </c>
      <c r="Z247" s="10"/>
      <c r="AA247" s="9">
        <f t="shared" si="104"/>
        <v>0</v>
      </c>
      <c r="AB247" s="11"/>
      <c r="AC247" s="9">
        <f t="shared" si="105"/>
        <v>0</v>
      </c>
      <c r="AD247" s="11"/>
      <c r="AE247" s="9">
        <f t="shared" si="106"/>
        <v>0</v>
      </c>
      <c r="AF247" s="11"/>
      <c r="AG247" s="9">
        <f t="shared" si="107"/>
        <v>0</v>
      </c>
      <c r="AH247" s="11"/>
      <c r="AI247" s="9">
        <f t="shared" si="108"/>
        <v>0</v>
      </c>
      <c r="AJ247" s="11"/>
      <c r="AK247" s="9">
        <f t="shared" si="109"/>
        <v>0</v>
      </c>
      <c r="AL247" s="11"/>
      <c r="AM247" s="9">
        <f t="shared" si="110"/>
        <v>0</v>
      </c>
      <c r="AN247" s="10"/>
      <c r="AO247" s="12">
        <f t="shared" si="111"/>
        <v>0</v>
      </c>
      <c r="AP247" s="13">
        <f t="shared" si="98"/>
        <v>0</v>
      </c>
    </row>
    <row r="248" spans="1:42" x14ac:dyDescent="0.25">
      <c r="A248" s="14" t="s">
        <v>208</v>
      </c>
      <c r="B248" s="14" t="s">
        <v>208</v>
      </c>
      <c r="C248" s="15" t="s">
        <v>393</v>
      </c>
      <c r="D248" s="49" t="s">
        <v>241</v>
      </c>
      <c r="E248" s="56">
        <f>162/12</f>
        <v>13.5</v>
      </c>
      <c r="F248" s="70">
        <v>0</v>
      </c>
      <c r="G248" s="9">
        <f t="shared" si="93"/>
        <v>0</v>
      </c>
      <c r="H248" s="69">
        <v>0</v>
      </c>
      <c r="I248" s="9">
        <f t="shared" si="94"/>
        <v>0</v>
      </c>
      <c r="J248" s="10"/>
      <c r="K248" s="9">
        <f t="shared" si="95"/>
        <v>0</v>
      </c>
      <c r="L248" s="11"/>
      <c r="M248" s="9">
        <f t="shared" si="96"/>
        <v>0</v>
      </c>
      <c r="N248" s="11"/>
      <c r="O248" s="9">
        <f t="shared" si="97"/>
        <v>0</v>
      </c>
      <c r="P248" s="10"/>
      <c r="Q248" s="9">
        <f t="shared" si="99"/>
        <v>0</v>
      </c>
      <c r="R248" s="10"/>
      <c r="S248" s="9">
        <f t="shared" si="100"/>
        <v>0</v>
      </c>
      <c r="T248" s="10"/>
      <c r="U248" s="9">
        <f t="shared" si="101"/>
        <v>0</v>
      </c>
      <c r="V248" s="11"/>
      <c r="W248" s="9">
        <f t="shared" si="102"/>
        <v>0</v>
      </c>
      <c r="X248" s="11"/>
      <c r="Y248" s="9">
        <f t="shared" si="103"/>
        <v>0</v>
      </c>
      <c r="Z248" s="10"/>
      <c r="AA248" s="9">
        <f t="shared" si="104"/>
        <v>0</v>
      </c>
      <c r="AB248" s="11"/>
      <c r="AC248" s="9">
        <f t="shared" si="105"/>
        <v>0</v>
      </c>
      <c r="AD248" s="11"/>
      <c r="AE248" s="9">
        <f t="shared" si="106"/>
        <v>0</v>
      </c>
      <c r="AF248" s="11"/>
      <c r="AG248" s="9">
        <f t="shared" si="107"/>
        <v>0</v>
      </c>
      <c r="AH248" s="11"/>
      <c r="AI248" s="9">
        <f t="shared" si="108"/>
        <v>0</v>
      </c>
      <c r="AJ248" s="71">
        <v>12</v>
      </c>
      <c r="AK248" s="9">
        <f t="shared" si="109"/>
        <v>187.92</v>
      </c>
      <c r="AL248" s="11"/>
      <c r="AM248" s="9">
        <f t="shared" si="110"/>
        <v>0</v>
      </c>
      <c r="AN248" s="10"/>
      <c r="AO248" s="12">
        <f t="shared" si="111"/>
        <v>0</v>
      </c>
      <c r="AP248" s="13">
        <f t="shared" si="98"/>
        <v>187.92</v>
      </c>
    </row>
    <row r="249" spans="1:42" x14ac:dyDescent="0.25">
      <c r="A249" s="14" t="s">
        <v>208</v>
      </c>
      <c r="B249" s="14" t="s">
        <v>208</v>
      </c>
      <c r="C249" s="15" t="s">
        <v>464</v>
      </c>
      <c r="D249" s="49" t="s">
        <v>241</v>
      </c>
      <c r="E249" s="56">
        <v>13.5</v>
      </c>
      <c r="F249" s="70">
        <v>0</v>
      </c>
      <c r="G249" s="9">
        <f t="shared" si="93"/>
        <v>0</v>
      </c>
      <c r="H249" s="69">
        <v>0</v>
      </c>
      <c r="I249" s="9">
        <f t="shared" si="94"/>
        <v>0</v>
      </c>
      <c r="J249" s="10"/>
      <c r="K249" s="9">
        <f t="shared" si="95"/>
        <v>0</v>
      </c>
      <c r="L249" s="11"/>
      <c r="M249" s="9">
        <f t="shared" si="96"/>
        <v>0</v>
      </c>
      <c r="N249" s="11"/>
      <c r="O249" s="9">
        <f t="shared" si="97"/>
        <v>0</v>
      </c>
      <c r="P249" s="10"/>
      <c r="Q249" s="9">
        <f t="shared" si="99"/>
        <v>0</v>
      </c>
      <c r="R249" s="10"/>
      <c r="S249" s="9">
        <f t="shared" si="100"/>
        <v>0</v>
      </c>
      <c r="T249" s="10"/>
      <c r="U249" s="9">
        <f t="shared" si="101"/>
        <v>0</v>
      </c>
      <c r="V249" s="11"/>
      <c r="W249" s="9">
        <f t="shared" si="102"/>
        <v>0</v>
      </c>
      <c r="X249" s="11"/>
      <c r="Y249" s="9">
        <f t="shared" si="103"/>
        <v>0</v>
      </c>
      <c r="Z249" s="10"/>
      <c r="AA249" s="9">
        <f t="shared" si="104"/>
        <v>0</v>
      </c>
      <c r="AB249" s="11"/>
      <c r="AC249" s="9">
        <f t="shared" si="105"/>
        <v>0</v>
      </c>
      <c r="AD249" s="11"/>
      <c r="AE249" s="9">
        <f t="shared" si="106"/>
        <v>0</v>
      </c>
      <c r="AF249" s="11"/>
      <c r="AG249" s="9">
        <f t="shared" si="107"/>
        <v>0</v>
      </c>
      <c r="AH249" s="11"/>
      <c r="AI249" s="9">
        <f t="shared" si="108"/>
        <v>0</v>
      </c>
      <c r="AJ249" s="71">
        <v>12</v>
      </c>
      <c r="AK249" s="9">
        <f t="shared" si="109"/>
        <v>187.92</v>
      </c>
      <c r="AL249" s="11"/>
      <c r="AM249" s="9">
        <f t="shared" si="110"/>
        <v>0</v>
      </c>
      <c r="AN249" s="10"/>
      <c r="AO249" s="12">
        <f t="shared" si="111"/>
        <v>0</v>
      </c>
      <c r="AP249" s="13">
        <f t="shared" si="98"/>
        <v>187.92</v>
      </c>
    </row>
    <row r="250" spans="1:42" x14ac:dyDescent="0.25">
      <c r="A250" s="14" t="s">
        <v>208</v>
      </c>
      <c r="B250" s="14" t="s">
        <v>208</v>
      </c>
      <c r="C250" s="15" t="s">
        <v>465</v>
      </c>
      <c r="D250" s="49" t="s">
        <v>241</v>
      </c>
      <c r="E250" s="56">
        <v>13.5</v>
      </c>
      <c r="F250" s="70">
        <v>0</v>
      </c>
      <c r="G250" s="9">
        <f t="shared" si="93"/>
        <v>0</v>
      </c>
      <c r="H250" s="69">
        <v>0</v>
      </c>
      <c r="I250" s="9">
        <f t="shared" si="94"/>
        <v>0</v>
      </c>
      <c r="J250" s="10"/>
      <c r="K250" s="9">
        <f t="shared" si="95"/>
        <v>0</v>
      </c>
      <c r="L250" s="11"/>
      <c r="M250" s="9">
        <f t="shared" si="96"/>
        <v>0</v>
      </c>
      <c r="N250" s="11"/>
      <c r="O250" s="9">
        <f t="shared" si="97"/>
        <v>0</v>
      </c>
      <c r="P250" s="10"/>
      <c r="Q250" s="9">
        <f t="shared" si="99"/>
        <v>0</v>
      </c>
      <c r="R250" s="10"/>
      <c r="S250" s="9">
        <f t="shared" si="100"/>
        <v>0</v>
      </c>
      <c r="T250" s="10"/>
      <c r="U250" s="9">
        <f t="shared" si="101"/>
        <v>0</v>
      </c>
      <c r="V250" s="11"/>
      <c r="W250" s="9">
        <f t="shared" si="102"/>
        <v>0</v>
      </c>
      <c r="X250" s="11"/>
      <c r="Y250" s="9">
        <f t="shared" si="103"/>
        <v>0</v>
      </c>
      <c r="Z250" s="10"/>
      <c r="AA250" s="9">
        <f t="shared" si="104"/>
        <v>0</v>
      </c>
      <c r="AB250" s="11"/>
      <c r="AC250" s="9">
        <f t="shared" si="105"/>
        <v>0</v>
      </c>
      <c r="AD250" s="11"/>
      <c r="AE250" s="9">
        <f t="shared" si="106"/>
        <v>0</v>
      </c>
      <c r="AF250" s="11"/>
      <c r="AG250" s="9">
        <f t="shared" si="107"/>
        <v>0</v>
      </c>
      <c r="AH250" s="11"/>
      <c r="AI250" s="9">
        <f t="shared" si="108"/>
        <v>0</v>
      </c>
      <c r="AJ250" s="71">
        <v>12</v>
      </c>
      <c r="AK250" s="9">
        <f t="shared" si="109"/>
        <v>187.92</v>
      </c>
      <c r="AL250" s="11"/>
      <c r="AM250" s="9">
        <f t="shared" si="110"/>
        <v>0</v>
      </c>
      <c r="AN250" s="10"/>
      <c r="AO250" s="12">
        <f t="shared" si="111"/>
        <v>0</v>
      </c>
      <c r="AP250" s="13">
        <f t="shared" si="98"/>
        <v>187.92</v>
      </c>
    </row>
    <row r="251" spans="1:42" x14ac:dyDescent="0.25">
      <c r="A251" s="14" t="s">
        <v>208</v>
      </c>
      <c r="B251" s="14" t="s">
        <v>208</v>
      </c>
      <c r="C251" s="15" t="s">
        <v>243</v>
      </c>
      <c r="D251" s="49" t="s">
        <v>242</v>
      </c>
      <c r="E251" s="56">
        <v>21</v>
      </c>
      <c r="F251" s="70">
        <v>0</v>
      </c>
      <c r="G251" s="9">
        <f t="shared" si="93"/>
        <v>0</v>
      </c>
      <c r="H251" s="69">
        <v>0</v>
      </c>
      <c r="I251" s="9">
        <f t="shared" si="94"/>
        <v>0</v>
      </c>
      <c r="J251" s="10"/>
      <c r="K251" s="9">
        <f t="shared" si="95"/>
        <v>0</v>
      </c>
      <c r="L251" s="11"/>
      <c r="M251" s="9">
        <f t="shared" si="96"/>
        <v>0</v>
      </c>
      <c r="N251" s="11"/>
      <c r="O251" s="9">
        <f t="shared" si="97"/>
        <v>0</v>
      </c>
      <c r="P251" s="10"/>
      <c r="Q251" s="9">
        <f t="shared" si="99"/>
        <v>0</v>
      </c>
      <c r="R251" s="10"/>
      <c r="S251" s="9">
        <f t="shared" si="100"/>
        <v>0</v>
      </c>
      <c r="T251" s="10"/>
      <c r="U251" s="9">
        <f t="shared" si="101"/>
        <v>0</v>
      </c>
      <c r="V251" s="11"/>
      <c r="W251" s="9">
        <f t="shared" si="102"/>
        <v>0</v>
      </c>
      <c r="X251" s="11"/>
      <c r="Y251" s="9">
        <f t="shared" si="103"/>
        <v>0</v>
      </c>
      <c r="Z251" s="10"/>
      <c r="AA251" s="9">
        <f t="shared" si="104"/>
        <v>0</v>
      </c>
      <c r="AB251" s="11"/>
      <c r="AC251" s="9">
        <f t="shared" si="105"/>
        <v>0</v>
      </c>
      <c r="AD251" s="11"/>
      <c r="AE251" s="9">
        <f t="shared" si="106"/>
        <v>0</v>
      </c>
      <c r="AF251" s="11"/>
      <c r="AG251" s="9">
        <f t="shared" si="107"/>
        <v>0</v>
      </c>
      <c r="AH251" s="11"/>
      <c r="AI251" s="9">
        <f t="shared" si="108"/>
        <v>0</v>
      </c>
      <c r="AJ251" s="71">
        <v>12</v>
      </c>
      <c r="AK251" s="9">
        <f t="shared" si="109"/>
        <v>292.32</v>
      </c>
      <c r="AL251" s="11"/>
      <c r="AM251" s="9">
        <f t="shared" si="110"/>
        <v>0</v>
      </c>
      <c r="AN251" s="10"/>
      <c r="AO251" s="12">
        <f t="shared" si="111"/>
        <v>0</v>
      </c>
      <c r="AP251" s="13">
        <f t="shared" si="98"/>
        <v>292.32</v>
      </c>
    </row>
    <row r="252" spans="1:42" x14ac:dyDescent="0.25">
      <c r="A252" s="14" t="s">
        <v>208</v>
      </c>
      <c r="B252" s="14" t="s">
        <v>208</v>
      </c>
      <c r="C252" s="15" t="s">
        <v>244</v>
      </c>
      <c r="D252" s="49" t="s">
        <v>242</v>
      </c>
      <c r="E252" s="56">
        <v>21</v>
      </c>
      <c r="F252" s="70">
        <v>0</v>
      </c>
      <c r="G252" s="9">
        <f t="shared" si="93"/>
        <v>0</v>
      </c>
      <c r="H252" s="69">
        <v>0</v>
      </c>
      <c r="I252" s="9">
        <f t="shared" si="94"/>
        <v>0</v>
      </c>
      <c r="J252" s="10"/>
      <c r="K252" s="9">
        <f t="shared" si="95"/>
        <v>0</v>
      </c>
      <c r="L252" s="11"/>
      <c r="M252" s="9">
        <f t="shared" si="96"/>
        <v>0</v>
      </c>
      <c r="N252" s="11"/>
      <c r="O252" s="9">
        <f t="shared" si="97"/>
        <v>0</v>
      </c>
      <c r="P252" s="10"/>
      <c r="Q252" s="9">
        <f t="shared" si="99"/>
        <v>0</v>
      </c>
      <c r="R252" s="10"/>
      <c r="S252" s="9">
        <f t="shared" si="100"/>
        <v>0</v>
      </c>
      <c r="T252" s="10"/>
      <c r="U252" s="9">
        <f t="shared" si="101"/>
        <v>0</v>
      </c>
      <c r="V252" s="11"/>
      <c r="W252" s="9">
        <f t="shared" si="102"/>
        <v>0</v>
      </c>
      <c r="X252" s="11"/>
      <c r="Y252" s="9">
        <f t="shared" si="103"/>
        <v>0</v>
      </c>
      <c r="Z252" s="10"/>
      <c r="AA252" s="9">
        <f t="shared" si="104"/>
        <v>0</v>
      </c>
      <c r="AB252" s="11"/>
      <c r="AC252" s="9">
        <f t="shared" si="105"/>
        <v>0</v>
      </c>
      <c r="AD252" s="11"/>
      <c r="AE252" s="9">
        <f t="shared" si="106"/>
        <v>0</v>
      </c>
      <c r="AF252" s="11"/>
      <c r="AG252" s="9">
        <f t="shared" si="107"/>
        <v>0</v>
      </c>
      <c r="AH252" s="11"/>
      <c r="AI252" s="9">
        <f t="shared" si="108"/>
        <v>0</v>
      </c>
      <c r="AJ252" s="71">
        <v>12</v>
      </c>
      <c r="AK252" s="9">
        <f t="shared" si="109"/>
        <v>292.32</v>
      </c>
      <c r="AL252" s="11"/>
      <c r="AM252" s="9">
        <f t="shared" si="110"/>
        <v>0</v>
      </c>
      <c r="AN252" s="10"/>
      <c r="AO252" s="12">
        <f t="shared" si="111"/>
        <v>0</v>
      </c>
      <c r="AP252" s="13">
        <f t="shared" si="98"/>
        <v>292.32</v>
      </c>
    </row>
    <row r="253" spans="1:42" x14ac:dyDescent="0.25">
      <c r="A253" s="14" t="s">
        <v>208</v>
      </c>
      <c r="B253" s="14" t="s">
        <v>208</v>
      </c>
      <c r="C253" s="15" t="s">
        <v>466</v>
      </c>
      <c r="D253" s="49" t="s">
        <v>242</v>
      </c>
      <c r="E253" s="56">
        <v>21</v>
      </c>
      <c r="F253" s="70">
        <v>0</v>
      </c>
      <c r="G253" s="9">
        <f t="shared" si="93"/>
        <v>0</v>
      </c>
      <c r="H253" s="69">
        <v>0</v>
      </c>
      <c r="I253" s="9">
        <f t="shared" si="94"/>
        <v>0</v>
      </c>
      <c r="J253" s="10"/>
      <c r="K253" s="9">
        <f t="shared" si="95"/>
        <v>0</v>
      </c>
      <c r="L253" s="11"/>
      <c r="M253" s="9">
        <f t="shared" si="96"/>
        <v>0</v>
      </c>
      <c r="N253" s="11"/>
      <c r="O253" s="9">
        <f t="shared" si="97"/>
        <v>0</v>
      </c>
      <c r="P253" s="10"/>
      <c r="Q253" s="9">
        <f t="shared" si="99"/>
        <v>0</v>
      </c>
      <c r="R253" s="10"/>
      <c r="S253" s="9">
        <f t="shared" si="100"/>
        <v>0</v>
      </c>
      <c r="T253" s="10"/>
      <c r="U253" s="9">
        <f t="shared" si="101"/>
        <v>0</v>
      </c>
      <c r="V253" s="11"/>
      <c r="W253" s="9">
        <f t="shared" si="102"/>
        <v>0</v>
      </c>
      <c r="X253" s="11"/>
      <c r="Y253" s="9">
        <f t="shared" si="103"/>
        <v>0</v>
      </c>
      <c r="Z253" s="10"/>
      <c r="AA253" s="9">
        <f t="shared" si="104"/>
        <v>0</v>
      </c>
      <c r="AB253" s="11"/>
      <c r="AC253" s="9">
        <f t="shared" si="105"/>
        <v>0</v>
      </c>
      <c r="AD253" s="11"/>
      <c r="AE253" s="9">
        <f t="shared" si="106"/>
        <v>0</v>
      </c>
      <c r="AF253" s="11"/>
      <c r="AG253" s="9">
        <f t="shared" si="107"/>
        <v>0</v>
      </c>
      <c r="AH253" s="11"/>
      <c r="AI253" s="9">
        <f t="shared" si="108"/>
        <v>0</v>
      </c>
      <c r="AJ253" s="71">
        <v>12</v>
      </c>
      <c r="AK253" s="9">
        <f t="shared" si="109"/>
        <v>292.32</v>
      </c>
      <c r="AL253" s="11"/>
      <c r="AM253" s="9">
        <f t="shared" si="110"/>
        <v>0</v>
      </c>
      <c r="AN253" s="10"/>
      <c r="AO253" s="12">
        <f t="shared" si="111"/>
        <v>0</v>
      </c>
      <c r="AP253" s="13">
        <f t="shared" si="98"/>
        <v>292.32</v>
      </c>
    </row>
    <row r="254" spans="1:42" x14ac:dyDescent="0.25">
      <c r="A254" s="14" t="s">
        <v>208</v>
      </c>
      <c r="B254" s="14" t="s">
        <v>208</v>
      </c>
      <c r="C254" s="15" t="s">
        <v>245</v>
      </c>
      <c r="D254" s="49" t="s">
        <v>242</v>
      </c>
      <c r="E254" s="56">
        <v>60.5</v>
      </c>
      <c r="F254" s="70">
        <v>0</v>
      </c>
      <c r="G254" s="9">
        <f t="shared" si="93"/>
        <v>0</v>
      </c>
      <c r="H254" s="69">
        <v>0</v>
      </c>
      <c r="I254" s="9">
        <f t="shared" si="94"/>
        <v>0</v>
      </c>
      <c r="J254" s="10"/>
      <c r="K254" s="9">
        <f t="shared" si="95"/>
        <v>0</v>
      </c>
      <c r="L254" s="11"/>
      <c r="M254" s="9">
        <f t="shared" si="96"/>
        <v>0</v>
      </c>
      <c r="N254" s="107">
        <f>5*12</f>
        <v>60</v>
      </c>
      <c r="O254" s="9">
        <f t="shared" si="97"/>
        <v>4210.7999999999993</v>
      </c>
      <c r="P254" s="10"/>
      <c r="Q254" s="9">
        <f t="shared" si="99"/>
        <v>0</v>
      </c>
      <c r="R254" s="10"/>
      <c r="S254" s="9">
        <f t="shared" si="100"/>
        <v>0</v>
      </c>
      <c r="T254" s="10"/>
      <c r="U254" s="9">
        <f t="shared" si="101"/>
        <v>0</v>
      </c>
      <c r="V254" s="11"/>
      <c r="W254" s="9">
        <f t="shared" si="102"/>
        <v>0</v>
      </c>
      <c r="X254" s="11"/>
      <c r="Y254" s="9">
        <f t="shared" si="103"/>
        <v>0</v>
      </c>
      <c r="Z254" s="10"/>
      <c r="AA254" s="9">
        <f t="shared" si="104"/>
        <v>0</v>
      </c>
      <c r="AB254" s="11"/>
      <c r="AC254" s="9">
        <f t="shared" si="105"/>
        <v>0</v>
      </c>
      <c r="AD254" s="11"/>
      <c r="AE254" s="9">
        <f t="shared" si="106"/>
        <v>0</v>
      </c>
      <c r="AF254" s="11"/>
      <c r="AG254" s="9">
        <f t="shared" si="107"/>
        <v>0</v>
      </c>
      <c r="AH254" s="11"/>
      <c r="AI254" s="9">
        <f t="shared" si="108"/>
        <v>0</v>
      </c>
      <c r="AJ254" s="71">
        <v>12</v>
      </c>
      <c r="AK254" s="9">
        <f t="shared" si="109"/>
        <v>842.16</v>
      </c>
      <c r="AL254" s="11"/>
      <c r="AM254" s="9">
        <f t="shared" si="110"/>
        <v>0</v>
      </c>
      <c r="AN254" s="10"/>
      <c r="AO254" s="12">
        <f t="shared" si="111"/>
        <v>0</v>
      </c>
      <c r="AP254" s="13">
        <f t="shared" si="98"/>
        <v>5052.9599999999991</v>
      </c>
    </row>
    <row r="255" spans="1:42" ht="14.25" customHeight="1" x14ac:dyDescent="0.25">
      <c r="A255" s="14" t="s">
        <v>208</v>
      </c>
      <c r="B255" s="14" t="s">
        <v>208</v>
      </c>
      <c r="C255" s="15" t="s">
        <v>246</v>
      </c>
      <c r="D255" s="49" t="s">
        <v>242</v>
      </c>
      <c r="E255" s="56">
        <v>60.5</v>
      </c>
      <c r="F255" s="70">
        <v>0</v>
      </c>
      <c r="G255" s="9">
        <f t="shared" si="93"/>
        <v>0</v>
      </c>
      <c r="H255" s="69">
        <v>0</v>
      </c>
      <c r="I255" s="9">
        <f t="shared" si="94"/>
        <v>0</v>
      </c>
      <c r="J255" s="10"/>
      <c r="K255" s="9">
        <f t="shared" si="95"/>
        <v>0</v>
      </c>
      <c r="L255" s="11"/>
      <c r="M255" s="9">
        <f t="shared" si="96"/>
        <v>0</v>
      </c>
      <c r="N255" s="107">
        <f>5*12</f>
        <v>60</v>
      </c>
      <c r="O255" s="9">
        <f t="shared" si="97"/>
        <v>4210.7999999999993</v>
      </c>
      <c r="P255" s="10"/>
      <c r="Q255" s="9">
        <f t="shared" si="99"/>
        <v>0</v>
      </c>
      <c r="R255" s="10"/>
      <c r="S255" s="9">
        <f t="shared" si="100"/>
        <v>0</v>
      </c>
      <c r="T255" s="10"/>
      <c r="U255" s="9">
        <f t="shared" si="101"/>
        <v>0</v>
      </c>
      <c r="V255" s="11"/>
      <c r="W255" s="9">
        <f t="shared" si="102"/>
        <v>0</v>
      </c>
      <c r="X255" s="11"/>
      <c r="Y255" s="9">
        <f t="shared" si="103"/>
        <v>0</v>
      </c>
      <c r="Z255" s="10"/>
      <c r="AA255" s="9">
        <f t="shared" si="104"/>
        <v>0</v>
      </c>
      <c r="AB255" s="11"/>
      <c r="AC255" s="9">
        <f t="shared" si="105"/>
        <v>0</v>
      </c>
      <c r="AD255" s="11"/>
      <c r="AE255" s="9">
        <f t="shared" si="106"/>
        <v>0</v>
      </c>
      <c r="AF255" s="11"/>
      <c r="AG255" s="9">
        <f t="shared" si="107"/>
        <v>0</v>
      </c>
      <c r="AH255" s="11"/>
      <c r="AI255" s="9">
        <f t="shared" si="108"/>
        <v>0</v>
      </c>
      <c r="AJ255" s="71">
        <v>12</v>
      </c>
      <c r="AK255" s="9">
        <f t="shared" si="109"/>
        <v>842.16</v>
      </c>
      <c r="AL255" s="11"/>
      <c r="AM255" s="9">
        <f t="shared" si="110"/>
        <v>0</v>
      </c>
      <c r="AN255" s="10"/>
      <c r="AO255" s="12">
        <f t="shared" si="111"/>
        <v>0</v>
      </c>
      <c r="AP255" s="13">
        <f t="shared" si="98"/>
        <v>5052.9599999999991</v>
      </c>
    </row>
    <row r="256" spans="1:42" x14ac:dyDescent="0.25">
      <c r="A256" s="14" t="s">
        <v>208</v>
      </c>
      <c r="B256" s="14" t="s">
        <v>208</v>
      </c>
      <c r="C256" s="15" t="s">
        <v>467</v>
      </c>
      <c r="D256" s="49" t="s">
        <v>242</v>
      </c>
      <c r="E256" s="56">
        <v>60.5</v>
      </c>
      <c r="F256" s="70">
        <v>24</v>
      </c>
      <c r="G256" s="9">
        <f t="shared" si="93"/>
        <v>1452</v>
      </c>
      <c r="H256" s="69">
        <v>0</v>
      </c>
      <c r="I256" s="9">
        <f t="shared" si="94"/>
        <v>0</v>
      </c>
      <c r="J256" s="10"/>
      <c r="K256" s="9">
        <f t="shared" si="95"/>
        <v>0</v>
      </c>
      <c r="L256" s="11"/>
      <c r="M256" s="9">
        <f t="shared" si="96"/>
        <v>0</v>
      </c>
      <c r="N256" s="107">
        <f>7*12</f>
        <v>84</v>
      </c>
      <c r="O256" s="9">
        <f t="shared" si="97"/>
        <v>5895.12</v>
      </c>
      <c r="P256" s="10"/>
      <c r="Q256" s="9">
        <f t="shared" si="99"/>
        <v>0</v>
      </c>
      <c r="R256" s="10"/>
      <c r="S256" s="9">
        <f t="shared" si="100"/>
        <v>0</v>
      </c>
      <c r="T256" s="10"/>
      <c r="U256" s="9">
        <f t="shared" si="101"/>
        <v>0</v>
      </c>
      <c r="V256" s="11"/>
      <c r="W256" s="9">
        <f t="shared" si="102"/>
        <v>0</v>
      </c>
      <c r="X256" s="11"/>
      <c r="Y256" s="9">
        <f t="shared" si="103"/>
        <v>0</v>
      </c>
      <c r="Z256" s="10"/>
      <c r="AA256" s="9">
        <f t="shared" si="104"/>
        <v>0</v>
      </c>
      <c r="AB256" s="11"/>
      <c r="AC256" s="9">
        <f t="shared" si="105"/>
        <v>0</v>
      </c>
      <c r="AD256" s="11"/>
      <c r="AE256" s="9">
        <f t="shared" si="106"/>
        <v>0</v>
      </c>
      <c r="AF256" s="11"/>
      <c r="AG256" s="9">
        <f t="shared" si="107"/>
        <v>0</v>
      </c>
      <c r="AH256" s="11"/>
      <c r="AI256" s="9">
        <f t="shared" si="108"/>
        <v>0</v>
      </c>
      <c r="AJ256" s="71">
        <v>12</v>
      </c>
      <c r="AK256" s="9">
        <f t="shared" si="109"/>
        <v>842.16</v>
      </c>
      <c r="AL256" s="11"/>
      <c r="AM256" s="9">
        <f t="shared" si="110"/>
        <v>0</v>
      </c>
      <c r="AN256" s="10"/>
      <c r="AO256" s="12">
        <f t="shared" si="111"/>
        <v>0</v>
      </c>
      <c r="AP256" s="13">
        <f t="shared" si="98"/>
        <v>8189.28</v>
      </c>
    </row>
    <row r="257" spans="1:42" x14ac:dyDescent="0.25">
      <c r="A257" s="14" t="s">
        <v>208</v>
      </c>
      <c r="B257" s="14" t="s">
        <v>208</v>
      </c>
      <c r="C257" s="15" t="s">
        <v>468</v>
      </c>
      <c r="D257" s="49" t="s">
        <v>242</v>
      </c>
      <c r="E257" s="56">
        <v>60.5</v>
      </c>
      <c r="F257" s="70">
        <v>24</v>
      </c>
      <c r="G257" s="9">
        <f t="shared" si="93"/>
        <v>1452</v>
      </c>
      <c r="H257" s="69">
        <v>0</v>
      </c>
      <c r="I257" s="9">
        <f t="shared" si="94"/>
        <v>0</v>
      </c>
      <c r="J257" s="10"/>
      <c r="K257" s="9">
        <f t="shared" si="95"/>
        <v>0</v>
      </c>
      <c r="L257" s="11"/>
      <c r="M257" s="9">
        <f t="shared" si="96"/>
        <v>0</v>
      </c>
      <c r="N257" s="107">
        <f>7*12</f>
        <v>84</v>
      </c>
      <c r="O257" s="9">
        <f t="shared" si="97"/>
        <v>5895.12</v>
      </c>
      <c r="P257" s="10"/>
      <c r="Q257" s="9">
        <f t="shared" si="99"/>
        <v>0</v>
      </c>
      <c r="R257" s="10"/>
      <c r="S257" s="9">
        <f t="shared" si="100"/>
        <v>0</v>
      </c>
      <c r="T257" s="10"/>
      <c r="U257" s="9">
        <f t="shared" si="101"/>
        <v>0</v>
      </c>
      <c r="V257" s="11"/>
      <c r="W257" s="9">
        <f t="shared" si="102"/>
        <v>0</v>
      </c>
      <c r="X257" s="11"/>
      <c r="Y257" s="9">
        <f t="shared" si="103"/>
        <v>0</v>
      </c>
      <c r="Z257" s="10"/>
      <c r="AA257" s="9">
        <f t="shared" si="104"/>
        <v>0</v>
      </c>
      <c r="AB257" s="11"/>
      <c r="AC257" s="9">
        <f t="shared" si="105"/>
        <v>0</v>
      </c>
      <c r="AD257" s="11"/>
      <c r="AE257" s="9">
        <f t="shared" si="106"/>
        <v>0</v>
      </c>
      <c r="AF257" s="11"/>
      <c r="AG257" s="9">
        <f t="shared" si="107"/>
        <v>0</v>
      </c>
      <c r="AH257" s="11"/>
      <c r="AI257" s="9">
        <f t="shared" si="108"/>
        <v>0</v>
      </c>
      <c r="AJ257" s="71">
        <v>12</v>
      </c>
      <c r="AK257" s="9">
        <f t="shared" si="109"/>
        <v>842.16</v>
      </c>
      <c r="AL257" s="11"/>
      <c r="AM257" s="9">
        <f t="shared" si="110"/>
        <v>0</v>
      </c>
      <c r="AN257" s="10"/>
      <c r="AO257" s="12">
        <f t="shared" si="111"/>
        <v>0</v>
      </c>
      <c r="AP257" s="13">
        <f t="shared" si="98"/>
        <v>8189.28</v>
      </c>
    </row>
    <row r="258" spans="1:42" x14ac:dyDescent="0.25">
      <c r="A258" s="14" t="s">
        <v>208</v>
      </c>
      <c r="B258" s="14" t="s">
        <v>208</v>
      </c>
      <c r="C258" s="15" t="s">
        <v>247</v>
      </c>
      <c r="D258" s="49" t="s">
        <v>242</v>
      </c>
      <c r="E258" s="56">
        <v>12.5</v>
      </c>
      <c r="F258" s="70">
        <v>0</v>
      </c>
      <c r="G258" s="9">
        <f t="shared" si="93"/>
        <v>0</v>
      </c>
      <c r="H258" s="69">
        <v>0</v>
      </c>
      <c r="I258" s="9">
        <f t="shared" si="94"/>
        <v>0</v>
      </c>
      <c r="J258" s="10"/>
      <c r="K258" s="9">
        <f t="shared" si="95"/>
        <v>0</v>
      </c>
      <c r="L258" s="11"/>
      <c r="M258" s="9">
        <f t="shared" si="96"/>
        <v>0</v>
      </c>
      <c r="N258" s="107">
        <f>3*12</f>
        <v>36</v>
      </c>
      <c r="O258" s="9">
        <f t="shared" si="97"/>
        <v>522</v>
      </c>
      <c r="P258" s="10"/>
      <c r="Q258" s="9">
        <f t="shared" si="99"/>
        <v>0</v>
      </c>
      <c r="R258" s="10"/>
      <c r="S258" s="9">
        <f t="shared" si="100"/>
        <v>0</v>
      </c>
      <c r="T258" s="10"/>
      <c r="U258" s="9">
        <f t="shared" si="101"/>
        <v>0</v>
      </c>
      <c r="V258" s="11"/>
      <c r="W258" s="9">
        <f t="shared" si="102"/>
        <v>0</v>
      </c>
      <c r="X258" s="11"/>
      <c r="Y258" s="9">
        <f t="shared" si="103"/>
        <v>0</v>
      </c>
      <c r="Z258" s="10"/>
      <c r="AA258" s="9">
        <f t="shared" si="104"/>
        <v>0</v>
      </c>
      <c r="AB258" s="11"/>
      <c r="AC258" s="9">
        <f t="shared" si="105"/>
        <v>0</v>
      </c>
      <c r="AD258" s="11"/>
      <c r="AE258" s="9">
        <f t="shared" si="106"/>
        <v>0</v>
      </c>
      <c r="AF258" s="11"/>
      <c r="AG258" s="9">
        <f t="shared" si="107"/>
        <v>0</v>
      </c>
      <c r="AH258" s="11"/>
      <c r="AI258" s="9">
        <f t="shared" si="108"/>
        <v>0</v>
      </c>
      <c r="AJ258" s="11"/>
      <c r="AK258" s="9">
        <f t="shared" si="109"/>
        <v>0</v>
      </c>
      <c r="AL258" s="11"/>
      <c r="AM258" s="9">
        <f t="shared" si="110"/>
        <v>0</v>
      </c>
      <c r="AN258" s="10"/>
      <c r="AO258" s="12">
        <f t="shared" si="111"/>
        <v>0</v>
      </c>
      <c r="AP258" s="13">
        <f t="shared" si="98"/>
        <v>522</v>
      </c>
    </row>
    <row r="259" spans="1:42" x14ac:dyDescent="0.25">
      <c r="A259" s="14" t="s">
        <v>208</v>
      </c>
      <c r="B259" s="14" t="s">
        <v>208</v>
      </c>
      <c r="C259" s="15" t="s">
        <v>248</v>
      </c>
      <c r="D259" s="49" t="s">
        <v>242</v>
      </c>
      <c r="E259" s="56">
        <f>150/12</f>
        <v>12.5</v>
      </c>
      <c r="F259" s="70">
        <v>24</v>
      </c>
      <c r="G259" s="9">
        <f t="shared" si="93"/>
        <v>300</v>
      </c>
      <c r="H259" s="69">
        <v>0</v>
      </c>
      <c r="I259" s="9">
        <f t="shared" si="94"/>
        <v>0</v>
      </c>
      <c r="J259" s="10"/>
      <c r="K259" s="9">
        <f t="shared" si="95"/>
        <v>0</v>
      </c>
      <c r="L259" s="11"/>
      <c r="M259" s="9">
        <f t="shared" si="96"/>
        <v>0</v>
      </c>
      <c r="N259" s="107">
        <f>4*12</f>
        <v>48</v>
      </c>
      <c r="O259" s="9">
        <f t="shared" si="97"/>
        <v>696</v>
      </c>
      <c r="P259" s="10"/>
      <c r="Q259" s="9">
        <f t="shared" si="99"/>
        <v>0</v>
      </c>
      <c r="R259" s="10"/>
      <c r="S259" s="9">
        <f t="shared" si="100"/>
        <v>0</v>
      </c>
      <c r="T259" s="10"/>
      <c r="U259" s="9">
        <f t="shared" si="101"/>
        <v>0</v>
      </c>
      <c r="V259" s="11"/>
      <c r="W259" s="9">
        <f t="shared" si="102"/>
        <v>0</v>
      </c>
      <c r="X259" s="11"/>
      <c r="Y259" s="9">
        <f t="shared" si="103"/>
        <v>0</v>
      </c>
      <c r="Z259" s="10"/>
      <c r="AA259" s="9">
        <f t="shared" si="104"/>
        <v>0</v>
      </c>
      <c r="AB259" s="11"/>
      <c r="AC259" s="9">
        <f t="shared" si="105"/>
        <v>0</v>
      </c>
      <c r="AD259" s="11"/>
      <c r="AE259" s="9">
        <f t="shared" si="106"/>
        <v>0</v>
      </c>
      <c r="AF259" s="11"/>
      <c r="AG259" s="9">
        <f t="shared" si="107"/>
        <v>0</v>
      </c>
      <c r="AH259" s="11"/>
      <c r="AI259" s="9">
        <f t="shared" si="108"/>
        <v>0</v>
      </c>
      <c r="AJ259" s="11"/>
      <c r="AK259" s="9">
        <f t="shared" si="109"/>
        <v>0</v>
      </c>
      <c r="AL259" s="11"/>
      <c r="AM259" s="9">
        <f t="shared" si="110"/>
        <v>0</v>
      </c>
      <c r="AN259" s="10"/>
      <c r="AO259" s="12">
        <f t="shared" si="111"/>
        <v>0</v>
      </c>
      <c r="AP259" s="13">
        <f t="shared" si="98"/>
        <v>996</v>
      </c>
    </row>
    <row r="260" spans="1:42" x14ac:dyDescent="0.25">
      <c r="A260" s="14" t="s">
        <v>208</v>
      </c>
      <c r="B260" s="14" t="s">
        <v>208</v>
      </c>
      <c r="C260" s="15" t="s">
        <v>469</v>
      </c>
      <c r="D260" s="49" t="s">
        <v>242</v>
      </c>
      <c r="E260" s="56">
        <f>150/12</f>
        <v>12.5</v>
      </c>
      <c r="F260" s="70">
        <v>0</v>
      </c>
      <c r="G260" s="9">
        <f t="shared" si="93"/>
        <v>0</v>
      </c>
      <c r="H260" s="69">
        <v>0</v>
      </c>
      <c r="I260" s="9">
        <f t="shared" si="94"/>
        <v>0</v>
      </c>
      <c r="J260" s="10"/>
      <c r="K260" s="9">
        <f t="shared" si="95"/>
        <v>0</v>
      </c>
      <c r="L260" s="11"/>
      <c r="M260" s="9">
        <f t="shared" si="96"/>
        <v>0</v>
      </c>
      <c r="N260" s="107">
        <f>4*12</f>
        <v>48</v>
      </c>
      <c r="O260" s="9">
        <f t="shared" si="97"/>
        <v>696</v>
      </c>
      <c r="P260" s="10"/>
      <c r="Q260" s="9">
        <f t="shared" si="99"/>
        <v>0</v>
      </c>
      <c r="R260" s="10"/>
      <c r="S260" s="9">
        <f t="shared" si="100"/>
        <v>0</v>
      </c>
      <c r="T260" s="10"/>
      <c r="U260" s="9">
        <f t="shared" si="101"/>
        <v>0</v>
      </c>
      <c r="V260" s="11"/>
      <c r="W260" s="9">
        <f t="shared" si="102"/>
        <v>0</v>
      </c>
      <c r="X260" s="11"/>
      <c r="Y260" s="9">
        <f t="shared" si="103"/>
        <v>0</v>
      </c>
      <c r="Z260" s="10"/>
      <c r="AA260" s="9">
        <f t="shared" si="104"/>
        <v>0</v>
      </c>
      <c r="AB260" s="11"/>
      <c r="AC260" s="9">
        <f t="shared" si="105"/>
        <v>0</v>
      </c>
      <c r="AD260" s="11"/>
      <c r="AE260" s="9">
        <f t="shared" si="106"/>
        <v>0</v>
      </c>
      <c r="AF260" s="11"/>
      <c r="AG260" s="9">
        <f t="shared" si="107"/>
        <v>0</v>
      </c>
      <c r="AH260" s="11"/>
      <c r="AI260" s="9">
        <f t="shared" si="108"/>
        <v>0</v>
      </c>
      <c r="AJ260" s="11"/>
      <c r="AK260" s="9">
        <f t="shared" si="109"/>
        <v>0</v>
      </c>
      <c r="AL260" s="11"/>
      <c r="AM260" s="9">
        <f t="shared" si="110"/>
        <v>0</v>
      </c>
      <c r="AN260" s="10"/>
      <c r="AO260" s="12">
        <f t="shared" si="111"/>
        <v>0</v>
      </c>
      <c r="AP260" s="13">
        <f t="shared" si="98"/>
        <v>696</v>
      </c>
    </row>
    <row r="261" spans="1:42" x14ac:dyDescent="0.25">
      <c r="A261" s="14" t="s">
        <v>208</v>
      </c>
      <c r="B261" s="14" t="s">
        <v>208</v>
      </c>
      <c r="C261" s="15" t="s">
        <v>470</v>
      </c>
      <c r="D261" s="49" t="s">
        <v>242</v>
      </c>
      <c r="E261" s="56">
        <v>12.5</v>
      </c>
      <c r="F261" s="70">
        <v>0</v>
      </c>
      <c r="G261" s="9">
        <f t="shared" ref="G261:G327" si="112">E261*F261</f>
        <v>0</v>
      </c>
      <c r="H261" s="69">
        <v>0</v>
      </c>
      <c r="I261" s="9">
        <f t="shared" ref="I261:I327" si="113">(H261*E261)*1.16</f>
        <v>0</v>
      </c>
      <c r="J261" s="10"/>
      <c r="K261" s="9">
        <f t="shared" ref="K261:K327" si="114">(J261*E261)*1.16</f>
        <v>0</v>
      </c>
      <c r="L261" s="11"/>
      <c r="M261" s="9">
        <f t="shared" ref="M261:M327" si="115">(L261*E261)*1.16</f>
        <v>0</v>
      </c>
      <c r="N261" s="107">
        <f>4*12</f>
        <v>48</v>
      </c>
      <c r="O261" s="9">
        <f t="shared" ref="O261:O327" si="116">(N261*E261)*1.16</f>
        <v>696</v>
      </c>
      <c r="P261" s="10"/>
      <c r="Q261" s="9">
        <f t="shared" si="99"/>
        <v>0</v>
      </c>
      <c r="R261" s="10"/>
      <c r="S261" s="9">
        <f t="shared" si="100"/>
        <v>0</v>
      </c>
      <c r="T261" s="10"/>
      <c r="U261" s="9">
        <f t="shared" si="101"/>
        <v>0</v>
      </c>
      <c r="V261" s="11"/>
      <c r="W261" s="9">
        <f t="shared" si="102"/>
        <v>0</v>
      </c>
      <c r="X261" s="11"/>
      <c r="Y261" s="9">
        <f t="shared" si="103"/>
        <v>0</v>
      </c>
      <c r="Z261" s="10"/>
      <c r="AA261" s="9">
        <f t="shared" si="104"/>
        <v>0</v>
      </c>
      <c r="AB261" s="11"/>
      <c r="AC261" s="9">
        <f t="shared" si="105"/>
        <v>0</v>
      </c>
      <c r="AD261" s="92">
        <f>2*12</f>
        <v>24</v>
      </c>
      <c r="AE261" s="9">
        <f t="shared" si="106"/>
        <v>348</v>
      </c>
      <c r="AF261" s="11"/>
      <c r="AG261" s="9">
        <f t="shared" si="107"/>
        <v>0</v>
      </c>
      <c r="AH261" s="11"/>
      <c r="AI261" s="9">
        <f t="shared" si="108"/>
        <v>0</v>
      </c>
      <c r="AJ261" s="11"/>
      <c r="AK261" s="9">
        <f t="shared" si="109"/>
        <v>0</v>
      </c>
      <c r="AL261" s="11"/>
      <c r="AM261" s="9">
        <f t="shared" si="110"/>
        <v>0</v>
      </c>
      <c r="AN261" s="10"/>
      <c r="AO261" s="12">
        <f t="shared" si="111"/>
        <v>0</v>
      </c>
      <c r="AP261" s="13">
        <f t="shared" si="98"/>
        <v>1044</v>
      </c>
    </row>
    <row r="262" spans="1:42" x14ac:dyDescent="0.25">
      <c r="A262" s="14" t="s">
        <v>208</v>
      </c>
      <c r="B262" s="14" t="s">
        <v>208</v>
      </c>
      <c r="C262" s="15" t="s">
        <v>249</v>
      </c>
      <c r="D262" s="44" t="s">
        <v>250</v>
      </c>
      <c r="E262" s="56">
        <v>61.25</v>
      </c>
      <c r="F262" s="70">
        <v>0</v>
      </c>
      <c r="G262" s="9">
        <f t="shared" si="112"/>
        <v>0</v>
      </c>
      <c r="H262" s="69">
        <v>0</v>
      </c>
      <c r="I262" s="9">
        <f t="shared" si="113"/>
        <v>0</v>
      </c>
      <c r="J262" s="10"/>
      <c r="K262" s="9">
        <f t="shared" si="114"/>
        <v>0</v>
      </c>
      <c r="L262" s="11"/>
      <c r="M262" s="9">
        <f t="shared" si="115"/>
        <v>0</v>
      </c>
      <c r="N262" s="11"/>
      <c r="O262" s="9">
        <f t="shared" si="116"/>
        <v>0</v>
      </c>
      <c r="P262" s="10"/>
      <c r="Q262" s="9">
        <f t="shared" si="99"/>
        <v>0</v>
      </c>
      <c r="R262" s="10"/>
      <c r="S262" s="9">
        <f t="shared" si="100"/>
        <v>0</v>
      </c>
      <c r="T262" s="10"/>
      <c r="U262" s="9">
        <f t="shared" si="101"/>
        <v>0</v>
      </c>
      <c r="V262" s="11"/>
      <c r="W262" s="9">
        <f t="shared" si="102"/>
        <v>0</v>
      </c>
      <c r="X262" s="11"/>
      <c r="Y262" s="9">
        <f t="shared" si="103"/>
        <v>0</v>
      </c>
      <c r="Z262" s="10"/>
      <c r="AA262" s="9">
        <f t="shared" si="104"/>
        <v>0</v>
      </c>
      <c r="AB262" s="11"/>
      <c r="AC262" s="9">
        <f t="shared" si="105"/>
        <v>0</v>
      </c>
      <c r="AD262" s="11"/>
      <c r="AE262" s="9">
        <f t="shared" si="106"/>
        <v>0</v>
      </c>
      <c r="AF262" s="11"/>
      <c r="AG262" s="9">
        <f t="shared" si="107"/>
        <v>0</v>
      </c>
      <c r="AH262" s="11"/>
      <c r="AI262" s="9">
        <f t="shared" si="108"/>
        <v>0</v>
      </c>
      <c r="AJ262" s="11"/>
      <c r="AK262" s="9">
        <f t="shared" si="109"/>
        <v>0</v>
      </c>
      <c r="AL262" s="11"/>
      <c r="AM262" s="9">
        <f t="shared" si="110"/>
        <v>0</v>
      </c>
      <c r="AN262" s="10"/>
      <c r="AO262" s="12">
        <f t="shared" si="111"/>
        <v>0</v>
      </c>
      <c r="AP262" s="13">
        <f t="shared" si="98"/>
        <v>0</v>
      </c>
    </row>
    <row r="263" spans="1:42" x14ac:dyDescent="0.25">
      <c r="A263" s="14" t="s">
        <v>208</v>
      </c>
      <c r="B263" s="14" t="s">
        <v>208</v>
      </c>
      <c r="C263" s="15" t="s">
        <v>251</v>
      </c>
      <c r="D263" s="44" t="s">
        <v>210</v>
      </c>
      <c r="E263" s="56">
        <v>107</v>
      </c>
      <c r="F263" s="70">
        <v>0</v>
      </c>
      <c r="G263" s="9">
        <f t="shared" si="112"/>
        <v>0</v>
      </c>
      <c r="H263" s="69">
        <v>0</v>
      </c>
      <c r="I263" s="9">
        <f t="shared" si="113"/>
        <v>0</v>
      </c>
      <c r="J263" s="10"/>
      <c r="K263" s="9">
        <f t="shared" si="114"/>
        <v>0</v>
      </c>
      <c r="L263" s="11"/>
      <c r="M263" s="9">
        <f t="shared" si="115"/>
        <v>0</v>
      </c>
      <c r="N263" s="11"/>
      <c r="O263" s="9">
        <f t="shared" si="116"/>
        <v>0</v>
      </c>
      <c r="P263" s="10"/>
      <c r="Q263" s="9">
        <f t="shared" si="99"/>
        <v>0</v>
      </c>
      <c r="R263" s="10"/>
      <c r="S263" s="9">
        <f t="shared" si="100"/>
        <v>0</v>
      </c>
      <c r="T263" s="10"/>
      <c r="U263" s="9">
        <f t="shared" si="101"/>
        <v>0</v>
      </c>
      <c r="V263" s="11"/>
      <c r="W263" s="9">
        <f t="shared" si="102"/>
        <v>0</v>
      </c>
      <c r="X263" s="11"/>
      <c r="Y263" s="9">
        <f t="shared" si="103"/>
        <v>0</v>
      </c>
      <c r="Z263" s="10"/>
      <c r="AA263" s="9">
        <f t="shared" si="104"/>
        <v>0</v>
      </c>
      <c r="AB263" s="11"/>
      <c r="AC263" s="9">
        <f t="shared" si="105"/>
        <v>0</v>
      </c>
      <c r="AD263" s="11"/>
      <c r="AE263" s="9">
        <f t="shared" si="106"/>
        <v>0</v>
      </c>
      <c r="AF263" s="11"/>
      <c r="AG263" s="9">
        <f t="shared" si="107"/>
        <v>0</v>
      </c>
      <c r="AH263" s="11"/>
      <c r="AI263" s="9">
        <f t="shared" si="108"/>
        <v>0</v>
      </c>
      <c r="AJ263" s="11"/>
      <c r="AK263" s="9">
        <f t="shared" si="109"/>
        <v>0</v>
      </c>
      <c r="AL263" s="11"/>
      <c r="AM263" s="9">
        <f t="shared" si="110"/>
        <v>0</v>
      </c>
      <c r="AN263" s="10"/>
      <c r="AO263" s="12">
        <f t="shared" si="111"/>
        <v>0</v>
      </c>
      <c r="AP263" s="13">
        <f t="shared" ref="AP263:AP326" si="117">G263+I263+K263+M263+O263+Q263+S263+U263+W263+Y263+AA263+AC263+AE263+AG263+AI263+AM263+AO263+AK263</f>
        <v>0</v>
      </c>
    </row>
    <row r="264" spans="1:42" x14ac:dyDescent="0.25">
      <c r="A264" s="14" t="s">
        <v>208</v>
      </c>
      <c r="B264" s="14" t="s">
        <v>208</v>
      </c>
      <c r="C264" s="15" t="s">
        <v>252</v>
      </c>
      <c r="D264" s="49" t="s">
        <v>210</v>
      </c>
      <c r="E264" s="56">
        <v>5.5</v>
      </c>
      <c r="F264" s="70">
        <v>60</v>
      </c>
      <c r="G264" s="9">
        <f t="shared" si="112"/>
        <v>330</v>
      </c>
      <c r="H264" s="69">
        <v>0</v>
      </c>
      <c r="I264" s="9">
        <f t="shared" si="113"/>
        <v>0</v>
      </c>
      <c r="J264" s="10"/>
      <c r="K264" s="9">
        <f t="shared" si="114"/>
        <v>0</v>
      </c>
      <c r="L264" s="11"/>
      <c r="M264" s="9">
        <f t="shared" si="115"/>
        <v>0</v>
      </c>
      <c r="N264" s="11"/>
      <c r="O264" s="9">
        <f t="shared" si="116"/>
        <v>0</v>
      </c>
      <c r="P264" s="10"/>
      <c r="Q264" s="9">
        <f t="shared" si="99"/>
        <v>0</v>
      </c>
      <c r="R264" s="10"/>
      <c r="S264" s="9">
        <f t="shared" si="100"/>
        <v>0</v>
      </c>
      <c r="T264" s="10"/>
      <c r="U264" s="9">
        <f t="shared" si="101"/>
        <v>0</v>
      </c>
      <c r="V264" s="11"/>
      <c r="W264" s="9">
        <f t="shared" si="102"/>
        <v>0</v>
      </c>
      <c r="X264" s="11"/>
      <c r="Y264" s="9">
        <f t="shared" si="103"/>
        <v>0</v>
      </c>
      <c r="Z264" s="10"/>
      <c r="AA264" s="9">
        <f t="shared" si="104"/>
        <v>0</v>
      </c>
      <c r="AB264" s="11"/>
      <c r="AC264" s="9">
        <f t="shared" si="105"/>
        <v>0</v>
      </c>
      <c r="AD264" s="11"/>
      <c r="AE264" s="9">
        <f t="shared" si="106"/>
        <v>0</v>
      </c>
      <c r="AF264" s="11"/>
      <c r="AG264" s="9">
        <f t="shared" si="107"/>
        <v>0</v>
      </c>
      <c r="AH264" s="11"/>
      <c r="AI264" s="9">
        <f t="shared" si="108"/>
        <v>0</v>
      </c>
      <c r="AJ264" s="11"/>
      <c r="AK264" s="9">
        <f t="shared" si="109"/>
        <v>0</v>
      </c>
      <c r="AL264" s="11"/>
      <c r="AM264" s="9">
        <f t="shared" si="110"/>
        <v>0</v>
      </c>
      <c r="AN264" s="10"/>
      <c r="AO264" s="12">
        <f t="shared" si="111"/>
        <v>0</v>
      </c>
      <c r="AP264" s="13">
        <f t="shared" si="117"/>
        <v>330</v>
      </c>
    </row>
    <row r="265" spans="1:42" x14ac:dyDescent="0.25">
      <c r="A265" s="14" t="s">
        <v>208</v>
      </c>
      <c r="B265" s="14" t="s">
        <v>208</v>
      </c>
      <c r="C265" s="15" t="s">
        <v>253</v>
      </c>
      <c r="D265" s="49" t="s">
        <v>210</v>
      </c>
      <c r="E265" s="56">
        <v>164</v>
      </c>
      <c r="F265" s="70">
        <v>0</v>
      </c>
      <c r="G265" s="9">
        <f t="shared" si="112"/>
        <v>0</v>
      </c>
      <c r="H265" s="69">
        <v>0</v>
      </c>
      <c r="I265" s="9">
        <f t="shared" si="113"/>
        <v>0</v>
      </c>
      <c r="J265" s="10"/>
      <c r="K265" s="9">
        <f t="shared" si="114"/>
        <v>0</v>
      </c>
      <c r="L265" s="11"/>
      <c r="M265" s="9">
        <f t="shared" si="115"/>
        <v>0</v>
      </c>
      <c r="N265" s="11"/>
      <c r="O265" s="9">
        <f t="shared" si="116"/>
        <v>0</v>
      </c>
      <c r="P265" s="10"/>
      <c r="Q265" s="9">
        <f t="shared" si="99"/>
        <v>0</v>
      </c>
      <c r="R265" s="10"/>
      <c r="S265" s="9">
        <f t="shared" si="100"/>
        <v>0</v>
      </c>
      <c r="T265" s="10"/>
      <c r="U265" s="9">
        <f t="shared" si="101"/>
        <v>0</v>
      </c>
      <c r="V265" s="11"/>
      <c r="W265" s="9">
        <f t="shared" si="102"/>
        <v>0</v>
      </c>
      <c r="X265" s="11"/>
      <c r="Y265" s="9">
        <f t="shared" si="103"/>
        <v>0</v>
      </c>
      <c r="Z265" s="10"/>
      <c r="AA265" s="9">
        <f t="shared" si="104"/>
        <v>0</v>
      </c>
      <c r="AB265" s="11"/>
      <c r="AC265" s="9">
        <f t="shared" si="105"/>
        <v>0</v>
      </c>
      <c r="AD265" s="11"/>
      <c r="AE265" s="9">
        <f t="shared" si="106"/>
        <v>0</v>
      </c>
      <c r="AF265" s="11"/>
      <c r="AG265" s="9">
        <f t="shared" si="107"/>
        <v>0</v>
      </c>
      <c r="AH265" s="11"/>
      <c r="AI265" s="9">
        <f t="shared" si="108"/>
        <v>0</v>
      </c>
      <c r="AJ265" s="11"/>
      <c r="AK265" s="9">
        <f t="shared" si="109"/>
        <v>0</v>
      </c>
      <c r="AL265" s="11"/>
      <c r="AM265" s="9">
        <f t="shared" si="110"/>
        <v>0</v>
      </c>
      <c r="AN265" s="10"/>
      <c r="AO265" s="12">
        <f t="shared" si="111"/>
        <v>0</v>
      </c>
      <c r="AP265" s="13">
        <f t="shared" si="117"/>
        <v>0</v>
      </c>
    </row>
    <row r="266" spans="1:42" x14ac:dyDescent="0.25">
      <c r="A266" s="14" t="s">
        <v>208</v>
      </c>
      <c r="B266" s="14" t="s">
        <v>208</v>
      </c>
      <c r="C266" s="15" t="s">
        <v>254</v>
      </c>
      <c r="D266" s="44" t="s">
        <v>29</v>
      </c>
      <c r="E266" s="56">
        <v>12</v>
      </c>
      <c r="F266" s="70">
        <v>119</v>
      </c>
      <c r="G266" s="9">
        <f t="shared" si="112"/>
        <v>1428</v>
      </c>
      <c r="H266" s="69">
        <v>0</v>
      </c>
      <c r="I266" s="9">
        <f t="shared" si="113"/>
        <v>0</v>
      </c>
      <c r="J266" s="10"/>
      <c r="K266" s="9">
        <f t="shared" si="114"/>
        <v>0</v>
      </c>
      <c r="L266" s="11"/>
      <c r="M266" s="9">
        <f t="shared" si="115"/>
        <v>0</v>
      </c>
      <c r="N266" s="107">
        <v>48</v>
      </c>
      <c r="O266" s="9">
        <f t="shared" si="116"/>
        <v>668.16</v>
      </c>
      <c r="P266" s="72">
        <v>36</v>
      </c>
      <c r="Q266" s="9">
        <f t="shared" si="99"/>
        <v>501.11999999999995</v>
      </c>
      <c r="R266" s="10"/>
      <c r="S266" s="9">
        <f t="shared" si="100"/>
        <v>0</v>
      </c>
      <c r="T266" s="10"/>
      <c r="U266" s="9">
        <f t="shared" si="101"/>
        <v>0</v>
      </c>
      <c r="V266" s="11"/>
      <c r="W266" s="9">
        <f t="shared" si="102"/>
        <v>0</v>
      </c>
      <c r="X266" s="11"/>
      <c r="Y266" s="9">
        <f t="shared" si="103"/>
        <v>0</v>
      </c>
      <c r="Z266" s="10"/>
      <c r="AA266" s="9">
        <f t="shared" si="104"/>
        <v>0</v>
      </c>
      <c r="AB266" s="11"/>
      <c r="AC266" s="9">
        <f t="shared" si="105"/>
        <v>0</v>
      </c>
      <c r="AD266" s="11"/>
      <c r="AE266" s="9">
        <f t="shared" si="106"/>
        <v>0</v>
      </c>
      <c r="AF266" s="11"/>
      <c r="AG266" s="9">
        <f t="shared" si="107"/>
        <v>0</v>
      </c>
      <c r="AH266" s="11"/>
      <c r="AI266" s="9">
        <f t="shared" si="108"/>
        <v>0</v>
      </c>
      <c r="AJ266" s="71">
        <f>12+9</f>
        <v>21</v>
      </c>
      <c r="AK266" s="9">
        <f t="shared" si="109"/>
        <v>292.32</v>
      </c>
      <c r="AL266" s="11"/>
      <c r="AM266" s="9">
        <f t="shared" si="110"/>
        <v>0</v>
      </c>
      <c r="AN266" s="10"/>
      <c r="AO266" s="12">
        <f t="shared" si="111"/>
        <v>0</v>
      </c>
      <c r="AP266" s="13">
        <f t="shared" si="117"/>
        <v>2889.6</v>
      </c>
    </row>
    <row r="267" spans="1:42" x14ac:dyDescent="0.25">
      <c r="A267" s="14" t="s">
        <v>208</v>
      </c>
      <c r="B267" s="14" t="s">
        <v>208</v>
      </c>
      <c r="C267" s="15" t="s">
        <v>255</v>
      </c>
      <c r="D267" s="44" t="s">
        <v>228</v>
      </c>
      <c r="E267" s="59">
        <v>1.71</v>
      </c>
      <c r="F267" s="70">
        <v>0</v>
      </c>
      <c r="G267" s="9">
        <f t="shared" si="112"/>
        <v>0</v>
      </c>
      <c r="H267" s="69">
        <v>0</v>
      </c>
      <c r="I267" s="9">
        <f t="shared" si="113"/>
        <v>0</v>
      </c>
      <c r="J267" s="10"/>
      <c r="K267" s="9">
        <f t="shared" si="114"/>
        <v>0</v>
      </c>
      <c r="L267" s="11"/>
      <c r="M267" s="9">
        <f t="shared" si="115"/>
        <v>0</v>
      </c>
      <c r="N267" s="11"/>
      <c r="O267" s="9">
        <f t="shared" si="116"/>
        <v>0</v>
      </c>
      <c r="P267" s="10"/>
      <c r="Q267" s="9">
        <f t="shared" si="99"/>
        <v>0</v>
      </c>
      <c r="R267" s="10"/>
      <c r="S267" s="9">
        <f t="shared" si="100"/>
        <v>0</v>
      </c>
      <c r="T267" s="10"/>
      <c r="U267" s="9">
        <f t="shared" si="101"/>
        <v>0</v>
      </c>
      <c r="V267" s="11"/>
      <c r="W267" s="9">
        <f t="shared" si="102"/>
        <v>0</v>
      </c>
      <c r="X267" s="11"/>
      <c r="Y267" s="9">
        <f t="shared" si="103"/>
        <v>0</v>
      </c>
      <c r="Z267" s="10"/>
      <c r="AA267" s="9">
        <f t="shared" si="104"/>
        <v>0</v>
      </c>
      <c r="AB267" s="11"/>
      <c r="AC267" s="9">
        <f t="shared" si="105"/>
        <v>0</v>
      </c>
      <c r="AD267" s="11"/>
      <c r="AE267" s="9">
        <f t="shared" si="106"/>
        <v>0</v>
      </c>
      <c r="AF267" s="11"/>
      <c r="AG267" s="9">
        <f t="shared" si="107"/>
        <v>0</v>
      </c>
      <c r="AH267" s="11"/>
      <c r="AI267" s="9">
        <f t="shared" si="108"/>
        <v>0</v>
      </c>
      <c r="AJ267" s="11"/>
      <c r="AK267" s="9">
        <f t="shared" si="109"/>
        <v>0</v>
      </c>
      <c r="AL267" s="11"/>
      <c r="AM267" s="9">
        <f t="shared" si="110"/>
        <v>0</v>
      </c>
      <c r="AN267" s="10"/>
      <c r="AO267" s="12">
        <f t="shared" si="111"/>
        <v>0</v>
      </c>
      <c r="AP267" s="13">
        <f t="shared" si="117"/>
        <v>0</v>
      </c>
    </row>
    <row r="268" spans="1:42" x14ac:dyDescent="0.25">
      <c r="A268" s="14" t="s">
        <v>208</v>
      </c>
      <c r="B268" s="14" t="s">
        <v>208</v>
      </c>
      <c r="C268" s="15" t="s">
        <v>256</v>
      </c>
      <c r="D268" s="44" t="s">
        <v>228</v>
      </c>
      <c r="E268" s="56">
        <v>25</v>
      </c>
      <c r="F268" s="70">
        <v>0</v>
      </c>
      <c r="G268" s="9">
        <f t="shared" si="112"/>
        <v>0</v>
      </c>
      <c r="H268" s="69">
        <v>0</v>
      </c>
      <c r="I268" s="9">
        <f t="shared" si="113"/>
        <v>0</v>
      </c>
      <c r="J268" s="10"/>
      <c r="K268" s="9">
        <f t="shared" si="114"/>
        <v>0</v>
      </c>
      <c r="L268" s="11"/>
      <c r="M268" s="9">
        <f t="shared" si="115"/>
        <v>0</v>
      </c>
      <c r="N268" s="11"/>
      <c r="O268" s="9">
        <f t="shared" si="116"/>
        <v>0</v>
      </c>
      <c r="P268" s="10"/>
      <c r="Q268" s="9">
        <f t="shared" si="99"/>
        <v>0</v>
      </c>
      <c r="R268" s="10"/>
      <c r="S268" s="9">
        <f t="shared" si="100"/>
        <v>0</v>
      </c>
      <c r="T268" s="10"/>
      <c r="U268" s="9">
        <f t="shared" si="101"/>
        <v>0</v>
      </c>
      <c r="V268" s="11"/>
      <c r="W268" s="9">
        <f t="shared" si="102"/>
        <v>0</v>
      </c>
      <c r="X268" s="11"/>
      <c r="Y268" s="9">
        <f t="shared" si="103"/>
        <v>0</v>
      </c>
      <c r="Z268" s="10"/>
      <c r="AA268" s="9">
        <f t="shared" si="104"/>
        <v>0</v>
      </c>
      <c r="AB268" s="11"/>
      <c r="AC268" s="9">
        <f t="shared" si="105"/>
        <v>0</v>
      </c>
      <c r="AD268" s="11"/>
      <c r="AE268" s="9">
        <f t="shared" si="106"/>
        <v>0</v>
      </c>
      <c r="AF268" s="11"/>
      <c r="AG268" s="9">
        <f t="shared" si="107"/>
        <v>0</v>
      </c>
      <c r="AH268" s="11"/>
      <c r="AI268" s="9">
        <f t="shared" si="108"/>
        <v>0</v>
      </c>
      <c r="AJ268" s="71">
        <v>8</v>
      </c>
      <c r="AK268" s="9">
        <f t="shared" si="109"/>
        <v>231.99999999999997</v>
      </c>
      <c r="AL268" s="11"/>
      <c r="AM268" s="9">
        <f t="shared" si="110"/>
        <v>0</v>
      </c>
      <c r="AN268" s="10"/>
      <c r="AO268" s="12">
        <f t="shared" si="111"/>
        <v>0</v>
      </c>
      <c r="AP268" s="13">
        <f t="shared" si="117"/>
        <v>231.99999999999997</v>
      </c>
    </row>
    <row r="269" spans="1:42" x14ac:dyDescent="0.25">
      <c r="A269" s="14" t="s">
        <v>208</v>
      </c>
      <c r="B269" s="14" t="s">
        <v>208</v>
      </c>
      <c r="C269" s="15" t="s">
        <v>257</v>
      </c>
      <c r="D269" s="44" t="s">
        <v>15</v>
      </c>
      <c r="E269" s="56">
        <v>54</v>
      </c>
      <c r="F269" s="70">
        <v>0</v>
      </c>
      <c r="G269" s="9">
        <f t="shared" si="112"/>
        <v>0</v>
      </c>
      <c r="H269" s="69">
        <v>0</v>
      </c>
      <c r="I269" s="9">
        <f t="shared" si="113"/>
        <v>0</v>
      </c>
      <c r="J269" s="10"/>
      <c r="K269" s="9">
        <f t="shared" si="114"/>
        <v>0</v>
      </c>
      <c r="L269" s="11"/>
      <c r="M269" s="9">
        <f t="shared" si="115"/>
        <v>0</v>
      </c>
      <c r="N269" s="11"/>
      <c r="O269" s="9">
        <f t="shared" si="116"/>
        <v>0</v>
      </c>
      <c r="P269" s="10"/>
      <c r="Q269" s="9">
        <f t="shared" ref="Q269:Q332" si="118">(P269*E269)*1.16</f>
        <v>0</v>
      </c>
      <c r="R269" s="10"/>
      <c r="S269" s="9">
        <f t="shared" ref="S269:S332" si="119">(R269*E269)*1.16</f>
        <v>0</v>
      </c>
      <c r="T269" s="10"/>
      <c r="U269" s="9">
        <f t="shared" ref="U269:U332" si="120">(T269*E269)*1.16</f>
        <v>0</v>
      </c>
      <c r="V269" s="11"/>
      <c r="W269" s="9">
        <f t="shared" ref="W269:W332" si="121">(V269*E269)*1.16</f>
        <v>0</v>
      </c>
      <c r="X269" s="11"/>
      <c r="Y269" s="9">
        <f t="shared" ref="Y269:Y332" si="122">(X269*E269)*1.16</f>
        <v>0</v>
      </c>
      <c r="Z269" s="10"/>
      <c r="AA269" s="9">
        <f t="shared" ref="AA269:AA332" si="123">(Z269*E269)*1.16</f>
        <v>0</v>
      </c>
      <c r="AB269" s="11"/>
      <c r="AC269" s="9">
        <f t="shared" ref="AC269:AC332" si="124">(AB269*E269)*1.16</f>
        <v>0</v>
      </c>
      <c r="AD269" s="11"/>
      <c r="AE269" s="9">
        <f t="shared" ref="AE269:AE332" si="125">(AD269*E269)*1.16</f>
        <v>0</v>
      </c>
      <c r="AF269" s="11"/>
      <c r="AG269" s="9">
        <f t="shared" ref="AG269:AG332" si="126">(AF269*E269)*1.16</f>
        <v>0</v>
      </c>
      <c r="AH269" s="11"/>
      <c r="AI269" s="9">
        <f t="shared" ref="AI269:AI332" si="127">(AH269*E269)*1.16</f>
        <v>0</v>
      </c>
      <c r="AJ269" s="11"/>
      <c r="AK269" s="9">
        <f t="shared" ref="AK269:AK332" si="128">(AJ269*E269)*1.16</f>
        <v>0</v>
      </c>
      <c r="AL269" s="11"/>
      <c r="AM269" s="9">
        <f t="shared" ref="AM269:AM332" si="129">(AL269*E269)*1.16</f>
        <v>0</v>
      </c>
      <c r="AN269" s="10"/>
      <c r="AO269" s="12">
        <f t="shared" ref="AO269:AO332" si="130">(AN269*E269)*1.16</f>
        <v>0</v>
      </c>
      <c r="AP269" s="13">
        <f t="shared" si="117"/>
        <v>0</v>
      </c>
    </row>
    <row r="270" spans="1:42" x14ac:dyDescent="0.25">
      <c r="A270" s="14" t="s">
        <v>208</v>
      </c>
      <c r="B270" s="14" t="s">
        <v>208</v>
      </c>
      <c r="C270" s="15" t="s">
        <v>258</v>
      </c>
      <c r="D270" s="44" t="s">
        <v>210</v>
      </c>
      <c r="E270" s="56">
        <v>95</v>
      </c>
      <c r="F270" s="70">
        <v>0</v>
      </c>
      <c r="G270" s="9">
        <f t="shared" si="112"/>
        <v>0</v>
      </c>
      <c r="H270" s="69">
        <v>0</v>
      </c>
      <c r="I270" s="9">
        <f t="shared" si="113"/>
        <v>0</v>
      </c>
      <c r="J270" s="10"/>
      <c r="K270" s="9">
        <f t="shared" si="114"/>
        <v>0</v>
      </c>
      <c r="L270" s="11"/>
      <c r="M270" s="9">
        <f t="shared" si="115"/>
        <v>0</v>
      </c>
      <c r="N270" s="11"/>
      <c r="O270" s="9">
        <f t="shared" si="116"/>
        <v>0</v>
      </c>
      <c r="P270" s="10"/>
      <c r="Q270" s="9">
        <f t="shared" si="118"/>
        <v>0</v>
      </c>
      <c r="R270" s="10"/>
      <c r="S270" s="9">
        <f t="shared" si="119"/>
        <v>0</v>
      </c>
      <c r="T270" s="10"/>
      <c r="U270" s="9">
        <f t="shared" si="120"/>
        <v>0</v>
      </c>
      <c r="V270" s="11"/>
      <c r="W270" s="9">
        <f t="shared" si="121"/>
        <v>0</v>
      </c>
      <c r="X270" s="11"/>
      <c r="Y270" s="9">
        <f t="shared" si="122"/>
        <v>0</v>
      </c>
      <c r="Z270" s="10"/>
      <c r="AA270" s="9">
        <f t="shared" si="123"/>
        <v>0</v>
      </c>
      <c r="AB270" s="11"/>
      <c r="AC270" s="9">
        <f t="shared" si="124"/>
        <v>0</v>
      </c>
      <c r="AD270" s="11"/>
      <c r="AE270" s="9">
        <f t="shared" si="125"/>
        <v>0</v>
      </c>
      <c r="AF270" s="11"/>
      <c r="AG270" s="9">
        <f t="shared" si="126"/>
        <v>0</v>
      </c>
      <c r="AH270" s="11"/>
      <c r="AI270" s="9">
        <f t="shared" si="127"/>
        <v>0</v>
      </c>
      <c r="AJ270" s="11"/>
      <c r="AK270" s="9">
        <f t="shared" si="128"/>
        <v>0</v>
      </c>
      <c r="AL270" s="11"/>
      <c r="AM270" s="9">
        <f t="shared" si="129"/>
        <v>0</v>
      </c>
      <c r="AN270" s="10"/>
      <c r="AO270" s="12">
        <f t="shared" si="130"/>
        <v>0</v>
      </c>
      <c r="AP270" s="13">
        <f t="shared" si="117"/>
        <v>0</v>
      </c>
    </row>
    <row r="271" spans="1:42" x14ac:dyDescent="0.25">
      <c r="A271" s="14" t="s">
        <v>208</v>
      </c>
      <c r="B271" s="14" t="s">
        <v>208</v>
      </c>
      <c r="C271" s="15" t="s">
        <v>259</v>
      </c>
      <c r="D271" s="44" t="s">
        <v>210</v>
      </c>
      <c r="E271" s="56">
        <v>33.5</v>
      </c>
      <c r="F271" s="70">
        <v>0</v>
      </c>
      <c r="G271" s="9">
        <f t="shared" si="112"/>
        <v>0</v>
      </c>
      <c r="H271" s="69">
        <v>0</v>
      </c>
      <c r="I271" s="9">
        <f t="shared" si="113"/>
        <v>0</v>
      </c>
      <c r="J271" s="10"/>
      <c r="K271" s="9">
        <f t="shared" si="114"/>
        <v>0</v>
      </c>
      <c r="L271" s="11"/>
      <c r="M271" s="9">
        <f t="shared" si="115"/>
        <v>0</v>
      </c>
      <c r="N271" s="11"/>
      <c r="O271" s="9">
        <f t="shared" si="116"/>
        <v>0</v>
      </c>
      <c r="P271" s="10"/>
      <c r="Q271" s="9">
        <f t="shared" si="118"/>
        <v>0</v>
      </c>
      <c r="R271" s="10"/>
      <c r="S271" s="9">
        <f t="shared" si="119"/>
        <v>0</v>
      </c>
      <c r="T271" s="10"/>
      <c r="U271" s="9">
        <f t="shared" si="120"/>
        <v>0</v>
      </c>
      <c r="V271" s="11"/>
      <c r="W271" s="9">
        <f t="shared" si="121"/>
        <v>0</v>
      </c>
      <c r="X271" s="11"/>
      <c r="Y271" s="9">
        <f t="shared" si="122"/>
        <v>0</v>
      </c>
      <c r="Z271" s="10"/>
      <c r="AA271" s="9">
        <f t="shared" si="123"/>
        <v>0</v>
      </c>
      <c r="AB271" s="11"/>
      <c r="AC271" s="9">
        <f t="shared" si="124"/>
        <v>0</v>
      </c>
      <c r="AD271" s="11"/>
      <c r="AE271" s="9">
        <f t="shared" si="125"/>
        <v>0</v>
      </c>
      <c r="AF271" s="11"/>
      <c r="AG271" s="9">
        <f t="shared" si="126"/>
        <v>0</v>
      </c>
      <c r="AH271" s="11"/>
      <c r="AI271" s="9">
        <f t="shared" si="127"/>
        <v>0</v>
      </c>
      <c r="AJ271" s="11"/>
      <c r="AK271" s="9">
        <f t="shared" si="128"/>
        <v>0</v>
      </c>
      <c r="AL271" s="11"/>
      <c r="AM271" s="9">
        <f t="shared" si="129"/>
        <v>0</v>
      </c>
      <c r="AN271" s="10"/>
      <c r="AO271" s="12">
        <f t="shared" si="130"/>
        <v>0</v>
      </c>
      <c r="AP271" s="13">
        <f t="shared" si="117"/>
        <v>0</v>
      </c>
    </row>
    <row r="272" spans="1:42" x14ac:dyDescent="0.25">
      <c r="A272" s="14" t="s">
        <v>208</v>
      </c>
      <c r="B272" s="14" t="s">
        <v>208</v>
      </c>
      <c r="C272" s="15" t="s">
        <v>260</v>
      </c>
      <c r="D272" s="44" t="s">
        <v>210</v>
      </c>
      <c r="E272" s="56">
        <v>95</v>
      </c>
      <c r="F272" s="70">
        <v>0</v>
      </c>
      <c r="G272" s="9">
        <f t="shared" si="112"/>
        <v>0</v>
      </c>
      <c r="H272" s="69">
        <v>0</v>
      </c>
      <c r="I272" s="9">
        <f t="shared" si="113"/>
        <v>0</v>
      </c>
      <c r="J272" s="10"/>
      <c r="K272" s="9">
        <f t="shared" si="114"/>
        <v>0</v>
      </c>
      <c r="L272" s="11"/>
      <c r="M272" s="9">
        <f t="shared" si="115"/>
        <v>0</v>
      </c>
      <c r="N272" s="11"/>
      <c r="O272" s="9">
        <f t="shared" si="116"/>
        <v>0</v>
      </c>
      <c r="P272" s="10"/>
      <c r="Q272" s="9">
        <f t="shared" si="118"/>
        <v>0</v>
      </c>
      <c r="R272" s="10"/>
      <c r="S272" s="9">
        <f t="shared" si="119"/>
        <v>0</v>
      </c>
      <c r="T272" s="10"/>
      <c r="U272" s="9">
        <f t="shared" si="120"/>
        <v>0</v>
      </c>
      <c r="V272" s="11"/>
      <c r="W272" s="9">
        <f t="shared" si="121"/>
        <v>0</v>
      </c>
      <c r="X272" s="11"/>
      <c r="Y272" s="9">
        <f t="shared" si="122"/>
        <v>0</v>
      </c>
      <c r="Z272" s="10"/>
      <c r="AA272" s="9">
        <f t="shared" si="123"/>
        <v>0</v>
      </c>
      <c r="AB272" s="11"/>
      <c r="AC272" s="9">
        <f t="shared" si="124"/>
        <v>0</v>
      </c>
      <c r="AD272" s="11"/>
      <c r="AE272" s="9">
        <f t="shared" si="125"/>
        <v>0</v>
      </c>
      <c r="AF272" s="11"/>
      <c r="AG272" s="9">
        <f t="shared" si="126"/>
        <v>0</v>
      </c>
      <c r="AH272" s="11"/>
      <c r="AI272" s="9">
        <f t="shared" si="127"/>
        <v>0</v>
      </c>
      <c r="AJ272" s="11"/>
      <c r="AK272" s="9">
        <f t="shared" si="128"/>
        <v>0</v>
      </c>
      <c r="AL272" s="11"/>
      <c r="AM272" s="9">
        <f t="shared" si="129"/>
        <v>0</v>
      </c>
      <c r="AN272" s="10"/>
      <c r="AO272" s="12">
        <f t="shared" si="130"/>
        <v>0</v>
      </c>
      <c r="AP272" s="13">
        <f t="shared" si="117"/>
        <v>0</v>
      </c>
    </row>
    <row r="273" spans="1:42" x14ac:dyDescent="0.25">
      <c r="A273" s="14" t="s">
        <v>208</v>
      </c>
      <c r="B273" s="14" t="s">
        <v>208</v>
      </c>
      <c r="C273" s="15" t="s">
        <v>261</v>
      </c>
      <c r="D273" s="44" t="s">
        <v>15</v>
      </c>
      <c r="E273" s="56">
        <v>98</v>
      </c>
      <c r="F273" s="70">
        <v>0</v>
      </c>
      <c r="G273" s="9">
        <f t="shared" si="112"/>
        <v>0</v>
      </c>
      <c r="H273" s="69">
        <v>0</v>
      </c>
      <c r="I273" s="9">
        <f t="shared" si="113"/>
        <v>0</v>
      </c>
      <c r="J273" s="10"/>
      <c r="K273" s="9">
        <f t="shared" si="114"/>
        <v>0</v>
      </c>
      <c r="L273" s="11"/>
      <c r="M273" s="9">
        <f t="shared" si="115"/>
        <v>0</v>
      </c>
      <c r="N273" s="107">
        <v>50</v>
      </c>
      <c r="O273" s="9">
        <f t="shared" si="116"/>
        <v>5684</v>
      </c>
      <c r="P273" s="10"/>
      <c r="Q273" s="9">
        <f t="shared" si="118"/>
        <v>0</v>
      </c>
      <c r="R273" s="10"/>
      <c r="S273" s="9">
        <f t="shared" si="119"/>
        <v>0</v>
      </c>
      <c r="T273" s="10"/>
      <c r="U273" s="9">
        <f t="shared" si="120"/>
        <v>0</v>
      </c>
      <c r="V273" s="11"/>
      <c r="W273" s="9">
        <f t="shared" si="121"/>
        <v>0</v>
      </c>
      <c r="X273" s="11"/>
      <c r="Y273" s="9">
        <f t="shared" si="122"/>
        <v>0</v>
      </c>
      <c r="Z273" s="10"/>
      <c r="AA273" s="9">
        <f t="shared" si="123"/>
        <v>0</v>
      </c>
      <c r="AB273" s="11"/>
      <c r="AC273" s="9">
        <f t="shared" si="124"/>
        <v>0</v>
      </c>
      <c r="AD273" s="11"/>
      <c r="AE273" s="9">
        <f t="shared" si="125"/>
        <v>0</v>
      </c>
      <c r="AF273" s="11"/>
      <c r="AG273" s="9">
        <f t="shared" si="126"/>
        <v>0</v>
      </c>
      <c r="AH273" s="11"/>
      <c r="AI273" s="9">
        <f t="shared" si="127"/>
        <v>0</v>
      </c>
      <c r="AJ273" s="11"/>
      <c r="AK273" s="9">
        <f t="shared" si="128"/>
        <v>0</v>
      </c>
      <c r="AL273" s="11"/>
      <c r="AM273" s="9">
        <f t="shared" si="129"/>
        <v>0</v>
      </c>
      <c r="AN273" s="10"/>
      <c r="AO273" s="12">
        <f t="shared" si="130"/>
        <v>0</v>
      </c>
      <c r="AP273" s="13">
        <f t="shared" si="117"/>
        <v>5684</v>
      </c>
    </row>
    <row r="274" spans="1:42" x14ac:dyDescent="0.25">
      <c r="A274" s="14" t="s">
        <v>208</v>
      </c>
      <c r="B274" s="14" t="s">
        <v>208</v>
      </c>
      <c r="C274" s="15" t="s">
        <v>262</v>
      </c>
      <c r="D274" s="44" t="s">
        <v>15</v>
      </c>
      <c r="E274" s="59">
        <v>0</v>
      </c>
      <c r="F274" s="70">
        <v>0</v>
      </c>
      <c r="G274" s="9">
        <f t="shared" si="112"/>
        <v>0</v>
      </c>
      <c r="H274" s="69">
        <v>0</v>
      </c>
      <c r="I274" s="9">
        <f t="shared" si="113"/>
        <v>0</v>
      </c>
      <c r="J274" s="10"/>
      <c r="K274" s="9">
        <f t="shared" si="114"/>
        <v>0</v>
      </c>
      <c r="L274" s="11"/>
      <c r="M274" s="9">
        <f t="shared" si="115"/>
        <v>0</v>
      </c>
      <c r="N274" s="11"/>
      <c r="O274" s="9">
        <f t="shared" si="116"/>
        <v>0</v>
      </c>
      <c r="P274" s="10"/>
      <c r="Q274" s="9">
        <f t="shared" si="118"/>
        <v>0</v>
      </c>
      <c r="R274" s="10"/>
      <c r="S274" s="9">
        <f t="shared" si="119"/>
        <v>0</v>
      </c>
      <c r="T274" s="10"/>
      <c r="U274" s="9">
        <f t="shared" si="120"/>
        <v>0</v>
      </c>
      <c r="V274" s="11"/>
      <c r="W274" s="9">
        <f t="shared" si="121"/>
        <v>0</v>
      </c>
      <c r="X274" s="11"/>
      <c r="Y274" s="9">
        <f t="shared" si="122"/>
        <v>0</v>
      </c>
      <c r="Z274" s="10"/>
      <c r="AA274" s="9">
        <f t="shared" si="123"/>
        <v>0</v>
      </c>
      <c r="AB274" s="11"/>
      <c r="AC274" s="9">
        <f t="shared" si="124"/>
        <v>0</v>
      </c>
      <c r="AD274" s="11"/>
      <c r="AE274" s="9">
        <f t="shared" si="125"/>
        <v>0</v>
      </c>
      <c r="AF274" s="11"/>
      <c r="AG274" s="9">
        <f t="shared" si="126"/>
        <v>0</v>
      </c>
      <c r="AH274" s="11"/>
      <c r="AI274" s="9">
        <f t="shared" si="127"/>
        <v>0</v>
      </c>
      <c r="AJ274" s="11"/>
      <c r="AK274" s="9">
        <f t="shared" si="128"/>
        <v>0</v>
      </c>
      <c r="AL274" s="11"/>
      <c r="AM274" s="9">
        <f t="shared" si="129"/>
        <v>0</v>
      </c>
      <c r="AN274" s="10"/>
      <c r="AO274" s="12">
        <f t="shared" si="130"/>
        <v>0</v>
      </c>
      <c r="AP274" s="13">
        <f t="shared" si="117"/>
        <v>0</v>
      </c>
    </row>
    <row r="275" spans="1:42" x14ac:dyDescent="0.25">
      <c r="A275" s="14" t="s">
        <v>208</v>
      </c>
      <c r="B275" s="14" t="s">
        <v>208</v>
      </c>
      <c r="C275" s="15" t="s">
        <v>263</v>
      </c>
      <c r="D275" s="44" t="s">
        <v>15</v>
      </c>
      <c r="E275" s="56">
        <v>71</v>
      </c>
      <c r="F275" s="70">
        <v>0</v>
      </c>
      <c r="G275" s="9">
        <f t="shared" si="112"/>
        <v>0</v>
      </c>
      <c r="H275" s="69">
        <v>0</v>
      </c>
      <c r="I275" s="9">
        <f t="shared" si="113"/>
        <v>0</v>
      </c>
      <c r="J275" s="10"/>
      <c r="K275" s="9">
        <f t="shared" si="114"/>
        <v>0</v>
      </c>
      <c r="L275" s="11"/>
      <c r="M275" s="9">
        <f t="shared" si="115"/>
        <v>0</v>
      </c>
      <c r="N275" s="11"/>
      <c r="O275" s="9">
        <f t="shared" si="116"/>
        <v>0</v>
      </c>
      <c r="P275" s="10"/>
      <c r="Q275" s="9">
        <f t="shared" si="118"/>
        <v>0</v>
      </c>
      <c r="R275" s="10"/>
      <c r="S275" s="9">
        <f t="shared" si="119"/>
        <v>0</v>
      </c>
      <c r="T275" s="10"/>
      <c r="U275" s="9">
        <f t="shared" si="120"/>
        <v>0</v>
      </c>
      <c r="V275" s="11"/>
      <c r="W275" s="9">
        <f t="shared" si="121"/>
        <v>0</v>
      </c>
      <c r="X275" s="11"/>
      <c r="Y275" s="9">
        <f t="shared" si="122"/>
        <v>0</v>
      </c>
      <c r="Z275" s="10"/>
      <c r="AA275" s="9">
        <f t="shared" si="123"/>
        <v>0</v>
      </c>
      <c r="AB275" s="11"/>
      <c r="AC275" s="9">
        <f t="shared" si="124"/>
        <v>0</v>
      </c>
      <c r="AD275" s="11"/>
      <c r="AE275" s="9">
        <f t="shared" si="125"/>
        <v>0</v>
      </c>
      <c r="AF275" s="11"/>
      <c r="AG275" s="9">
        <f t="shared" si="126"/>
        <v>0</v>
      </c>
      <c r="AH275" s="11"/>
      <c r="AI275" s="9">
        <f t="shared" si="127"/>
        <v>0</v>
      </c>
      <c r="AJ275" s="11"/>
      <c r="AK275" s="9">
        <f t="shared" si="128"/>
        <v>0</v>
      </c>
      <c r="AL275" s="11"/>
      <c r="AM275" s="9">
        <f t="shared" si="129"/>
        <v>0</v>
      </c>
      <c r="AN275" s="10"/>
      <c r="AO275" s="12">
        <f t="shared" si="130"/>
        <v>0</v>
      </c>
      <c r="AP275" s="13">
        <f t="shared" si="117"/>
        <v>0</v>
      </c>
    </row>
    <row r="276" spans="1:42" x14ac:dyDescent="0.25">
      <c r="A276" s="14" t="s">
        <v>208</v>
      </c>
      <c r="B276" s="14" t="s">
        <v>208</v>
      </c>
      <c r="C276" s="15" t="s">
        <v>264</v>
      </c>
      <c r="D276" s="44" t="s">
        <v>15</v>
      </c>
      <c r="E276" s="59">
        <v>158</v>
      </c>
      <c r="F276" s="70">
        <v>0</v>
      </c>
      <c r="G276" s="9">
        <f t="shared" si="112"/>
        <v>0</v>
      </c>
      <c r="H276" s="69">
        <v>0</v>
      </c>
      <c r="I276" s="9">
        <f t="shared" si="113"/>
        <v>0</v>
      </c>
      <c r="J276" s="10"/>
      <c r="K276" s="9">
        <f t="shared" si="114"/>
        <v>0</v>
      </c>
      <c r="L276" s="11"/>
      <c r="M276" s="9">
        <f t="shared" si="115"/>
        <v>0</v>
      </c>
      <c r="N276" s="11"/>
      <c r="O276" s="9">
        <f t="shared" si="116"/>
        <v>0</v>
      </c>
      <c r="P276" s="10"/>
      <c r="Q276" s="9">
        <f t="shared" si="118"/>
        <v>0</v>
      </c>
      <c r="R276" s="10"/>
      <c r="S276" s="9">
        <f t="shared" si="119"/>
        <v>0</v>
      </c>
      <c r="T276" s="10"/>
      <c r="U276" s="9">
        <f t="shared" si="120"/>
        <v>0</v>
      </c>
      <c r="V276" s="11"/>
      <c r="W276" s="9">
        <f t="shared" si="121"/>
        <v>0</v>
      </c>
      <c r="X276" s="11"/>
      <c r="Y276" s="9">
        <f t="shared" si="122"/>
        <v>0</v>
      </c>
      <c r="Z276" s="10"/>
      <c r="AA276" s="9">
        <f t="shared" si="123"/>
        <v>0</v>
      </c>
      <c r="AB276" s="11"/>
      <c r="AC276" s="9">
        <f t="shared" si="124"/>
        <v>0</v>
      </c>
      <c r="AD276" s="11"/>
      <c r="AE276" s="9">
        <f t="shared" si="125"/>
        <v>0</v>
      </c>
      <c r="AF276" s="11"/>
      <c r="AG276" s="9">
        <f t="shared" si="126"/>
        <v>0</v>
      </c>
      <c r="AH276" s="11"/>
      <c r="AI276" s="9">
        <f t="shared" si="127"/>
        <v>0</v>
      </c>
      <c r="AJ276" s="11"/>
      <c r="AK276" s="9">
        <f t="shared" si="128"/>
        <v>0</v>
      </c>
      <c r="AL276" s="11"/>
      <c r="AM276" s="9">
        <f t="shared" si="129"/>
        <v>0</v>
      </c>
      <c r="AN276" s="10"/>
      <c r="AO276" s="12">
        <f t="shared" si="130"/>
        <v>0</v>
      </c>
      <c r="AP276" s="13">
        <f t="shared" si="117"/>
        <v>0</v>
      </c>
    </row>
    <row r="277" spans="1:42" x14ac:dyDescent="0.25">
      <c r="A277" s="14" t="s">
        <v>208</v>
      </c>
      <c r="B277" s="14" t="s">
        <v>208</v>
      </c>
      <c r="C277" s="15" t="s">
        <v>265</v>
      </c>
      <c r="D277" s="44" t="s">
        <v>15</v>
      </c>
      <c r="E277" s="56">
        <v>38.5</v>
      </c>
      <c r="F277" s="70">
        <v>0</v>
      </c>
      <c r="G277" s="9">
        <f t="shared" si="112"/>
        <v>0</v>
      </c>
      <c r="H277" s="69">
        <v>0</v>
      </c>
      <c r="I277" s="9">
        <f t="shared" si="113"/>
        <v>0</v>
      </c>
      <c r="J277" s="10"/>
      <c r="K277" s="9">
        <f t="shared" si="114"/>
        <v>0</v>
      </c>
      <c r="L277" s="11"/>
      <c r="M277" s="9">
        <f t="shared" si="115"/>
        <v>0</v>
      </c>
      <c r="N277" s="11"/>
      <c r="O277" s="9">
        <f t="shared" si="116"/>
        <v>0</v>
      </c>
      <c r="P277" s="10"/>
      <c r="Q277" s="9">
        <f t="shared" si="118"/>
        <v>0</v>
      </c>
      <c r="R277" s="10"/>
      <c r="S277" s="9">
        <f t="shared" si="119"/>
        <v>0</v>
      </c>
      <c r="T277" s="10"/>
      <c r="U277" s="9">
        <f t="shared" si="120"/>
        <v>0</v>
      </c>
      <c r="V277" s="11"/>
      <c r="W277" s="9">
        <f t="shared" si="121"/>
        <v>0</v>
      </c>
      <c r="X277" s="11"/>
      <c r="Y277" s="9">
        <f t="shared" si="122"/>
        <v>0</v>
      </c>
      <c r="Z277" s="10"/>
      <c r="AA277" s="9">
        <f t="shared" si="123"/>
        <v>0</v>
      </c>
      <c r="AB277" s="11"/>
      <c r="AC277" s="9">
        <f t="shared" si="124"/>
        <v>0</v>
      </c>
      <c r="AD277" s="11"/>
      <c r="AE277" s="9">
        <f t="shared" si="125"/>
        <v>0</v>
      </c>
      <c r="AF277" s="11"/>
      <c r="AG277" s="9">
        <f t="shared" si="126"/>
        <v>0</v>
      </c>
      <c r="AH277" s="11"/>
      <c r="AI277" s="9">
        <f t="shared" si="127"/>
        <v>0</v>
      </c>
      <c r="AJ277" s="11"/>
      <c r="AK277" s="9">
        <f t="shared" si="128"/>
        <v>0</v>
      </c>
      <c r="AL277" s="11"/>
      <c r="AM277" s="9">
        <f t="shared" si="129"/>
        <v>0</v>
      </c>
      <c r="AN277" s="10"/>
      <c r="AO277" s="12">
        <f t="shared" si="130"/>
        <v>0</v>
      </c>
      <c r="AP277" s="13">
        <f t="shared" si="117"/>
        <v>0</v>
      </c>
    </row>
    <row r="278" spans="1:42" x14ac:dyDescent="0.25">
      <c r="A278" s="14" t="s">
        <v>208</v>
      </c>
      <c r="B278" s="14" t="s">
        <v>208</v>
      </c>
      <c r="C278" s="15" t="s">
        <v>266</v>
      </c>
      <c r="D278" s="44" t="s">
        <v>15</v>
      </c>
      <c r="E278" s="56">
        <v>30</v>
      </c>
      <c r="F278" s="70">
        <v>0</v>
      </c>
      <c r="G278" s="9">
        <f t="shared" si="112"/>
        <v>0</v>
      </c>
      <c r="H278" s="69">
        <v>0</v>
      </c>
      <c r="I278" s="9">
        <f t="shared" si="113"/>
        <v>0</v>
      </c>
      <c r="J278" s="10"/>
      <c r="K278" s="9">
        <f t="shared" si="114"/>
        <v>0</v>
      </c>
      <c r="L278" s="11"/>
      <c r="M278" s="9">
        <f t="shared" si="115"/>
        <v>0</v>
      </c>
      <c r="N278" s="11"/>
      <c r="O278" s="9">
        <f t="shared" si="116"/>
        <v>0</v>
      </c>
      <c r="P278" s="10"/>
      <c r="Q278" s="9">
        <f t="shared" si="118"/>
        <v>0</v>
      </c>
      <c r="R278" s="10"/>
      <c r="S278" s="9">
        <f t="shared" si="119"/>
        <v>0</v>
      </c>
      <c r="T278" s="10"/>
      <c r="U278" s="9">
        <f t="shared" si="120"/>
        <v>0</v>
      </c>
      <c r="V278" s="11"/>
      <c r="W278" s="9">
        <f t="shared" si="121"/>
        <v>0</v>
      </c>
      <c r="X278" s="11"/>
      <c r="Y278" s="9">
        <f t="shared" si="122"/>
        <v>0</v>
      </c>
      <c r="Z278" s="10"/>
      <c r="AA278" s="9">
        <f t="shared" si="123"/>
        <v>0</v>
      </c>
      <c r="AB278" s="11"/>
      <c r="AC278" s="9">
        <f t="shared" si="124"/>
        <v>0</v>
      </c>
      <c r="AD278" s="11"/>
      <c r="AE278" s="9">
        <f t="shared" si="125"/>
        <v>0</v>
      </c>
      <c r="AF278" s="11"/>
      <c r="AG278" s="9">
        <f t="shared" si="126"/>
        <v>0</v>
      </c>
      <c r="AH278" s="11"/>
      <c r="AI278" s="9">
        <f t="shared" si="127"/>
        <v>0</v>
      </c>
      <c r="AJ278" s="11"/>
      <c r="AK278" s="9">
        <f t="shared" si="128"/>
        <v>0</v>
      </c>
      <c r="AL278" s="11"/>
      <c r="AM278" s="9">
        <f t="shared" si="129"/>
        <v>0</v>
      </c>
      <c r="AN278" s="10"/>
      <c r="AO278" s="12">
        <f t="shared" si="130"/>
        <v>0</v>
      </c>
      <c r="AP278" s="13">
        <f t="shared" si="117"/>
        <v>0</v>
      </c>
    </row>
    <row r="279" spans="1:42" x14ac:dyDescent="0.25">
      <c r="A279" s="14" t="s">
        <v>208</v>
      </c>
      <c r="B279" s="14" t="s">
        <v>208</v>
      </c>
      <c r="C279" s="15" t="s">
        <v>517</v>
      </c>
      <c r="D279" s="44" t="s">
        <v>15</v>
      </c>
      <c r="E279" s="56">
        <v>43.1</v>
      </c>
      <c r="F279" s="70"/>
      <c r="G279" s="9">
        <f t="shared" si="112"/>
        <v>0</v>
      </c>
      <c r="H279" s="69">
        <v>0</v>
      </c>
      <c r="I279" s="9">
        <f t="shared" si="113"/>
        <v>0</v>
      </c>
      <c r="J279" s="10"/>
      <c r="K279" s="9">
        <f t="shared" si="114"/>
        <v>0</v>
      </c>
      <c r="L279" s="11"/>
      <c r="M279" s="9">
        <f t="shared" si="115"/>
        <v>0</v>
      </c>
      <c r="N279" s="11"/>
      <c r="O279" s="9">
        <f t="shared" si="116"/>
        <v>0</v>
      </c>
      <c r="P279" s="10"/>
      <c r="Q279" s="9">
        <f t="shared" si="118"/>
        <v>0</v>
      </c>
      <c r="R279" s="10"/>
      <c r="S279" s="9">
        <f t="shared" si="119"/>
        <v>0</v>
      </c>
      <c r="T279" s="10"/>
      <c r="U279" s="9">
        <f t="shared" si="120"/>
        <v>0</v>
      </c>
      <c r="V279" s="11"/>
      <c r="W279" s="9">
        <f t="shared" si="121"/>
        <v>0</v>
      </c>
      <c r="X279" s="11"/>
      <c r="Y279" s="9">
        <f t="shared" si="122"/>
        <v>0</v>
      </c>
      <c r="Z279" s="10"/>
      <c r="AA279" s="9">
        <f t="shared" si="123"/>
        <v>0</v>
      </c>
      <c r="AB279" s="11"/>
      <c r="AC279" s="9">
        <f t="shared" si="124"/>
        <v>0</v>
      </c>
      <c r="AD279" s="11"/>
      <c r="AE279" s="9">
        <f t="shared" si="125"/>
        <v>0</v>
      </c>
      <c r="AF279" s="11"/>
      <c r="AG279" s="9">
        <f t="shared" si="126"/>
        <v>0</v>
      </c>
      <c r="AH279" s="11"/>
      <c r="AI279" s="9">
        <f t="shared" si="127"/>
        <v>0</v>
      </c>
      <c r="AJ279" s="11"/>
      <c r="AK279" s="9">
        <f t="shared" si="128"/>
        <v>0</v>
      </c>
      <c r="AL279" s="11"/>
      <c r="AM279" s="9">
        <f t="shared" si="129"/>
        <v>0</v>
      </c>
      <c r="AN279" s="10"/>
      <c r="AO279" s="12">
        <f t="shared" si="130"/>
        <v>0</v>
      </c>
      <c r="AP279" s="13">
        <f t="shared" si="117"/>
        <v>0</v>
      </c>
    </row>
    <row r="280" spans="1:42" x14ac:dyDescent="0.25">
      <c r="A280" s="14" t="s">
        <v>208</v>
      </c>
      <c r="B280" s="14" t="s">
        <v>208</v>
      </c>
      <c r="C280" s="15" t="s">
        <v>267</v>
      </c>
      <c r="D280" s="44" t="s">
        <v>15</v>
      </c>
      <c r="E280" s="56">
        <v>71.650000000000006</v>
      </c>
      <c r="F280" s="70">
        <v>0</v>
      </c>
      <c r="G280" s="9">
        <f t="shared" si="112"/>
        <v>0</v>
      </c>
      <c r="H280" s="69">
        <v>0</v>
      </c>
      <c r="I280" s="9">
        <f t="shared" si="113"/>
        <v>0</v>
      </c>
      <c r="J280" s="10"/>
      <c r="K280" s="9">
        <f t="shared" si="114"/>
        <v>0</v>
      </c>
      <c r="L280" s="11"/>
      <c r="M280" s="9">
        <f t="shared" si="115"/>
        <v>0</v>
      </c>
      <c r="N280" s="11"/>
      <c r="O280" s="9">
        <f t="shared" si="116"/>
        <v>0</v>
      </c>
      <c r="P280" s="10"/>
      <c r="Q280" s="9">
        <f t="shared" si="118"/>
        <v>0</v>
      </c>
      <c r="R280" s="10"/>
      <c r="S280" s="9">
        <f t="shared" si="119"/>
        <v>0</v>
      </c>
      <c r="T280" s="10"/>
      <c r="U280" s="9">
        <f t="shared" si="120"/>
        <v>0</v>
      </c>
      <c r="V280" s="11"/>
      <c r="W280" s="9">
        <f t="shared" si="121"/>
        <v>0</v>
      </c>
      <c r="X280" s="11"/>
      <c r="Y280" s="9">
        <f t="shared" si="122"/>
        <v>0</v>
      </c>
      <c r="Z280" s="10"/>
      <c r="AA280" s="9">
        <f t="shared" si="123"/>
        <v>0</v>
      </c>
      <c r="AB280" s="11"/>
      <c r="AC280" s="9">
        <f t="shared" si="124"/>
        <v>0</v>
      </c>
      <c r="AD280" s="11"/>
      <c r="AE280" s="9">
        <f t="shared" si="125"/>
        <v>0</v>
      </c>
      <c r="AF280" s="11"/>
      <c r="AG280" s="9">
        <f t="shared" si="126"/>
        <v>0</v>
      </c>
      <c r="AH280" s="11"/>
      <c r="AI280" s="9">
        <f t="shared" si="127"/>
        <v>0</v>
      </c>
      <c r="AJ280" s="11"/>
      <c r="AK280" s="9">
        <f t="shared" si="128"/>
        <v>0</v>
      </c>
      <c r="AL280" s="11"/>
      <c r="AM280" s="9">
        <f t="shared" si="129"/>
        <v>0</v>
      </c>
      <c r="AN280" s="10"/>
      <c r="AO280" s="12">
        <f t="shared" si="130"/>
        <v>0</v>
      </c>
      <c r="AP280" s="13">
        <f t="shared" si="117"/>
        <v>0</v>
      </c>
    </row>
    <row r="281" spans="1:42" x14ac:dyDescent="0.25">
      <c r="A281" s="14" t="s">
        <v>208</v>
      </c>
      <c r="B281" s="14" t="s">
        <v>208</v>
      </c>
      <c r="C281" s="15" t="s">
        <v>268</v>
      </c>
      <c r="D281" s="44" t="s">
        <v>269</v>
      </c>
      <c r="E281" s="56">
        <v>167</v>
      </c>
      <c r="F281" s="70">
        <v>0</v>
      </c>
      <c r="G281" s="9">
        <f t="shared" si="112"/>
        <v>0</v>
      </c>
      <c r="H281" s="69">
        <v>0</v>
      </c>
      <c r="I281" s="9">
        <f t="shared" si="113"/>
        <v>0</v>
      </c>
      <c r="J281" s="10"/>
      <c r="K281" s="9">
        <f t="shared" si="114"/>
        <v>0</v>
      </c>
      <c r="L281" s="11"/>
      <c r="M281" s="9">
        <f t="shared" si="115"/>
        <v>0</v>
      </c>
      <c r="N281" s="11"/>
      <c r="O281" s="9">
        <f t="shared" si="116"/>
        <v>0</v>
      </c>
      <c r="P281" s="10"/>
      <c r="Q281" s="9">
        <f t="shared" si="118"/>
        <v>0</v>
      </c>
      <c r="R281" s="10"/>
      <c r="S281" s="9">
        <f t="shared" si="119"/>
        <v>0</v>
      </c>
      <c r="T281" s="10"/>
      <c r="U281" s="9">
        <f t="shared" si="120"/>
        <v>0</v>
      </c>
      <c r="V281" s="11"/>
      <c r="W281" s="9">
        <f t="shared" si="121"/>
        <v>0</v>
      </c>
      <c r="X281" s="11"/>
      <c r="Y281" s="9">
        <f t="shared" si="122"/>
        <v>0</v>
      </c>
      <c r="Z281" s="10"/>
      <c r="AA281" s="9">
        <f t="shared" si="123"/>
        <v>0</v>
      </c>
      <c r="AB281" s="11"/>
      <c r="AC281" s="9">
        <f t="shared" si="124"/>
        <v>0</v>
      </c>
      <c r="AD281" s="11"/>
      <c r="AE281" s="9">
        <f t="shared" si="125"/>
        <v>0</v>
      </c>
      <c r="AF281" s="11"/>
      <c r="AG281" s="9">
        <f t="shared" si="126"/>
        <v>0</v>
      </c>
      <c r="AH281" s="11"/>
      <c r="AI281" s="9">
        <f t="shared" si="127"/>
        <v>0</v>
      </c>
      <c r="AJ281" s="11"/>
      <c r="AK281" s="9">
        <f t="shared" si="128"/>
        <v>0</v>
      </c>
      <c r="AL281" s="11"/>
      <c r="AM281" s="9">
        <f t="shared" si="129"/>
        <v>0</v>
      </c>
      <c r="AN281" s="10"/>
      <c r="AO281" s="12">
        <f t="shared" si="130"/>
        <v>0</v>
      </c>
      <c r="AP281" s="13">
        <f t="shared" si="117"/>
        <v>0</v>
      </c>
    </row>
    <row r="282" spans="1:42" x14ac:dyDescent="0.25">
      <c r="A282" s="14" t="s">
        <v>208</v>
      </c>
      <c r="B282" s="14" t="s">
        <v>208</v>
      </c>
      <c r="C282" s="15" t="s">
        <v>270</v>
      </c>
      <c r="D282" s="44" t="s">
        <v>69</v>
      </c>
      <c r="E282" s="56">
        <v>4.5</v>
      </c>
      <c r="F282" s="70">
        <v>122</v>
      </c>
      <c r="G282" s="9">
        <f t="shared" si="112"/>
        <v>549</v>
      </c>
      <c r="H282" s="69">
        <v>0</v>
      </c>
      <c r="I282" s="9">
        <f t="shared" si="113"/>
        <v>0</v>
      </c>
      <c r="J282" s="10"/>
      <c r="K282" s="9">
        <f t="shared" si="114"/>
        <v>0</v>
      </c>
      <c r="L282" s="11"/>
      <c r="M282" s="9">
        <f t="shared" si="115"/>
        <v>0</v>
      </c>
      <c r="N282" s="107">
        <v>80</v>
      </c>
      <c r="O282" s="9">
        <f t="shared" si="116"/>
        <v>417.59999999999997</v>
      </c>
      <c r="P282" s="10"/>
      <c r="Q282" s="9">
        <f t="shared" si="118"/>
        <v>0</v>
      </c>
      <c r="R282" s="10"/>
      <c r="S282" s="9">
        <f t="shared" si="119"/>
        <v>0</v>
      </c>
      <c r="T282" s="10"/>
      <c r="U282" s="9">
        <f t="shared" si="120"/>
        <v>0</v>
      </c>
      <c r="V282" s="11"/>
      <c r="W282" s="9">
        <f t="shared" si="121"/>
        <v>0</v>
      </c>
      <c r="X282" s="107">
        <v>15</v>
      </c>
      <c r="Y282" s="9">
        <f t="shared" si="122"/>
        <v>78.3</v>
      </c>
      <c r="Z282" s="10"/>
      <c r="AA282" s="9">
        <f t="shared" si="123"/>
        <v>0</v>
      </c>
      <c r="AB282" s="11"/>
      <c r="AC282" s="9">
        <f t="shared" si="124"/>
        <v>0</v>
      </c>
      <c r="AD282" s="11"/>
      <c r="AE282" s="9">
        <f t="shared" si="125"/>
        <v>0</v>
      </c>
      <c r="AF282" s="11"/>
      <c r="AG282" s="9">
        <f t="shared" si="126"/>
        <v>0</v>
      </c>
      <c r="AH282" s="11"/>
      <c r="AI282" s="9">
        <f t="shared" si="127"/>
        <v>0</v>
      </c>
      <c r="AJ282" s="73">
        <f>10+9</f>
        <v>19</v>
      </c>
      <c r="AK282" s="9">
        <f t="shared" si="128"/>
        <v>99.179999999999993</v>
      </c>
      <c r="AL282" s="11"/>
      <c r="AM282" s="9">
        <f t="shared" si="129"/>
        <v>0</v>
      </c>
      <c r="AN282" s="10"/>
      <c r="AO282" s="12">
        <f t="shared" si="130"/>
        <v>0</v>
      </c>
      <c r="AP282" s="13">
        <f t="shared" si="117"/>
        <v>1144.08</v>
      </c>
    </row>
    <row r="283" spans="1:42" x14ac:dyDescent="0.25">
      <c r="A283" s="14" t="s">
        <v>271</v>
      </c>
      <c r="B283" s="14" t="s">
        <v>271</v>
      </c>
      <c r="C283" s="15" t="s">
        <v>272</v>
      </c>
      <c r="D283" s="44" t="s">
        <v>15</v>
      </c>
      <c r="E283" s="56">
        <v>300</v>
      </c>
      <c r="F283" s="70">
        <v>0</v>
      </c>
      <c r="G283" s="9">
        <f t="shared" si="112"/>
        <v>0</v>
      </c>
      <c r="H283" s="69">
        <v>0</v>
      </c>
      <c r="I283" s="9">
        <f t="shared" si="113"/>
        <v>0</v>
      </c>
      <c r="J283" s="10"/>
      <c r="K283" s="9">
        <f t="shared" si="114"/>
        <v>0</v>
      </c>
      <c r="L283" s="11"/>
      <c r="M283" s="9">
        <f t="shared" si="115"/>
        <v>0</v>
      </c>
      <c r="N283" s="11"/>
      <c r="O283" s="9">
        <f t="shared" si="116"/>
        <v>0</v>
      </c>
      <c r="P283" s="10"/>
      <c r="Q283" s="9">
        <f t="shared" si="118"/>
        <v>0</v>
      </c>
      <c r="R283" s="10"/>
      <c r="S283" s="9">
        <f t="shared" si="119"/>
        <v>0</v>
      </c>
      <c r="T283" s="10"/>
      <c r="U283" s="9">
        <f t="shared" si="120"/>
        <v>0</v>
      </c>
      <c r="V283" s="11"/>
      <c r="W283" s="9">
        <f t="shared" si="121"/>
        <v>0</v>
      </c>
      <c r="X283" s="11"/>
      <c r="Y283" s="9">
        <f t="shared" si="122"/>
        <v>0</v>
      </c>
      <c r="Z283" s="10"/>
      <c r="AA283" s="9">
        <f t="shared" si="123"/>
        <v>0</v>
      </c>
      <c r="AB283" s="11"/>
      <c r="AC283" s="9">
        <f t="shared" si="124"/>
        <v>0</v>
      </c>
      <c r="AD283" s="11"/>
      <c r="AE283" s="9">
        <f t="shared" si="125"/>
        <v>0</v>
      </c>
      <c r="AF283" s="11"/>
      <c r="AG283" s="9">
        <f t="shared" si="126"/>
        <v>0</v>
      </c>
      <c r="AH283" s="11"/>
      <c r="AI283" s="9">
        <f t="shared" si="127"/>
        <v>0</v>
      </c>
      <c r="AJ283" s="11"/>
      <c r="AK283" s="9">
        <f t="shared" si="128"/>
        <v>0</v>
      </c>
      <c r="AL283" s="11"/>
      <c r="AM283" s="9">
        <f t="shared" si="129"/>
        <v>0</v>
      </c>
      <c r="AN283" s="10"/>
      <c r="AO283" s="12">
        <f t="shared" si="130"/>
        <v>0</v>
      </c>
      <c r="AP283" s="13">
        <f t="shared" si="117"/>
        <v>0</v>
      </c>
    </row>
    <row r="284" spans="1:42" x14ac:dyDescent="0.25">
      <c r="A284" s="14" t="s">
        <v>271</v>
      </c>
      <c r="B284" s="14" t="s">
        <v>271</v>
      </c>
      <c r="C284" s="15" t="s">
        <v>274</v>
      </c>
      <c r="D284" s="44" t="s">
        <v>15</v>
      </c>
      <c r="E284" s="56">
        <v>300</v>
      </c>
      <c r="F284" s="70">
        <v>0</v>
      </c>
      <c r="G284" s="9">
        <f t="shared" si="112"/>
        <v>0</v>
      </c>
      <c r="H284" s="69">
        <v>0</v>
      </c>
      <c r="I284" s="9">
        <f t="shared" si="113"/>
        <v>0</v>
      </c>
      <c r="J284" s="10"/>
      <c r="K284" s="9">
        <f t="shared" si="114"/>
        <v>0</v>
      </c>
      <c r="L284" s="11"/>
      <c r="M284" s="9">
        <f t="shared" si="115"/>
        <v>0</v>
      </c>
      <c r="N284" s="11"/>
      <c r="O284" s="9">
        <f t="shared" si="116"/>
        <v>0</v>
      </c>
      <c r="P284" s="10"/>
      <c r="Q284" s="9">
        <f t="shared" si="118"/>
        <v>0</v>
      </c>
      <c r="R284" s="10"/>
      <c r="S284" s="9">
        <f t="shared" si="119"/>
        <v>0</v>
      </c>
      <c r="T284" s="10"/>
      <c r="U284" s="9">
        <f t="shared" si="120"/>
        <v>0</v>
      </c>
      <c r="V284" s="11"/>
      <c r="W284" s="9">
        <f t="shared" si="121"/>
        <v>0</v>
      </c>
      <c r="X284" s="11"/>
      <c r="Y284" s="9">
        <f t="shared" si="122"/>
        <v>0</v>
      </c>
      <c r="Z284" s="10"/>
      <c r="AA284" s="9">
        <f t="shared" si="123"/>
        <v>0</v>
      </c>
      <c r="AB284" s="11"/>
      <c r="AC284" s="9">
        <f t="shared" si="124"/>
        <v>0</v>
      </c>
      <c r="AD284" s="11"/>
      <c r="AE284" s="9">
        <f t="shared" si="125"/>
        <v>0</v>
      </c>
      <c r="AF284" s="11"/>
      <c r="AG284" s="9">
        <f t="shared" si="126"/>
        <v>0</v>
      </c>
      <c r="AH284" s="11"/>
      <c r="AI284" s="9">
        <f t="shared" si="127"/>
        <v>0</v>
      </c>
      <c r="AJ284" s="11"/>
      <c r="AK284" s="9">
        <f t="shared" si="128"/>
        <v>0</v>
      </c>
      <c r="AL284" s="11"/>
      <c r="AM284" s="9">
        <f t="shared" si="129"/>
        <v>0</v>
      </c>
      <c r="AN284" s="10"/>
      <c r="AO284" s="12">
        <f t="shared" si="130"/>
        <v>0</v>
      </c>
      <c r="AP284" s="13">
        <f t="shared" si="117"/>
        <v>0</v>
      </c>
    </row>
    <row r="285" spans="1:42" x14ac:dyDescent="0.25">
      <c r="A285" s="14" t="s">
        <v>271</v>
      </c>
      <c r="B285" s="14" t="s">
        <v>271</v>
      </c>
      <c r="C285" s="15" t="s">
        <v>273</v>
      </c>
      <c r="D285" s="44" t="s">
        <v>15</v>
      </c>
      <c r="E285" s="56">
        <v>300</v>
      </c>
      <c r="F285" s="70">
        <v>0</v>
      </c>
      <c r="G285" s="9">
        <f t="shared" si="112"/>
        <v>0</v>
      </c>
      <c r="H285" s="69">
        <v>0</v>
      </c>
      <c r="I285" s="9">
        <f t="shared" si="113"/>
        <v>0</v>
      </c>
      <c r="J285" s="10"/>
      <c r="K285" s="9">
        <f t="shared" si="114"/>
        <v>0</v>
      </c>
      <c r="L285" s="11"/>
      <c r="M285" s="9">
        <f t="shared" si="115"/>
        <v>0</v>
      </c>
      <c r="N285" s="11"/>
      <c r="O285" s="9">
        <f t="shared" si="116"/>
        <v>0</v>
      </c>
      <c r="P285" s="10"/>
      <c r="Q285" s="9">
        <f t="shared" si="118"/>
        <v>0</v>
      </c>
      <c r="R285" s="10"/>
      <c r="S285" s="9">
        <f t="shared" si="119"/>
        <v>0</v>
      </c>
      <c r="T285" s="10"/>
      <c r="U285" s="9">
        <f t="shared" si="120"/>
        <v>0</v>
      </c>
      <c r="V285" s="11"/>
      <c r="W285" s="9">
        <f t="shared" si="121"/>
        <v>0</v>
      </c>
      <c r="X285" s="11"/>
      <c r="Y285" s="9">
        <f t="shared" si="122"/>
        <v>0</v>
      </c>
      <c r="Z285" s="10"/>
      <c r="AA285" s="9">
        <f t="shared" si="123"/>
        <v>0</v>
      </c>
      <c r="AB285" s="11"/>
      <c r="AC285" s="9">
        <f t="shared" si="124"/>
        <v>0</v>
      </c>
      <c r="AD285" s="11"/>
      <c r="AE285" s="9">
        <f t="shared" si="125"/>
        <v>0</v>
      </c>
      <c r="AF285" s="11"/>
      <c r="AG285" s="9">
        <f t="shared" si="126"/>
        <v>0</v>
      </c>
      <c r="AH285" s="11"/>
      <c r="AI285" s="9">
        <f t="shared" si="127"/>
        <v>0</v>
      </c>
      <c r="AJ285" s="11"/>
      <c r="AK285" s="9">
        <f t="shared" si="128"/>
        <v>0</v>
      </c>
      <c r="AL285" s="11"/>
      <c r="AM285" s="9">
        <f t="shared" si="129"/>
        <v>0</v>
      </c>
      <c r="AN285" s="10"/>
      <c r="AO285" s="12">
        <f t="shared" si="130"/>
        <v>0</v>
      </c>
      <c r="AP285" s="13">
        <f t="shared" si="117"/>
        <v>0</v>
      </c>
    </row>
    <row r="286" spans="1:42" x14ac:dyDescent="0.25">
      <c r="A286" s="14" t="s">
        <v>271</v>
      </c>
      <c r="B286" s="14" t="s">
        <v>271</v>
      </c>
      <c r="C286" s="15" t="s">
        <v>275</v>
      </c>
      <c r="D286" s="44" t="s">
        <v>15</v>
      </c>
      <c r="E286" s="56">
        <v>300</v>
      </c>
      <c r="F286" s="70">
        <v>0</v>
      </c>
      <c r="G286" s="9">
        <f t="shared" si="112"/>
        <v>0</v>
      </c>
      <c r="H286" s="69">
        <v>0</v>
      </c>
      <c r="I286" s="9">
        <f t="shared" si="113"/>
        <v>0</v>
      </c>
      <c r="J286" s="10"/>
      <c r="K286" s="9">
        <f t="shared" si="114"/>
        <v>0</v>
      </c>
      <c r="L286" s="11"/>
      <c r="M286" s="9">
        <f t="shared" si="115"/>
        <v>0</v>
      </c>
      <c r="N286" s="11"/>
      <c r="O286" s="9">
        <f t="shared" si="116"/>
        <v>0</v>
      </c>
      <c r="P286" s="10"/>
      <c r="Q286" s="9">
        <f t="shared" si="118"/>
        <v>0</v>
      </c>
      <c r="R286" s="10"/>
      <c r="S286" s="9">
        <f t="shared" si="119"/>
        <v>0</v>
      </c>
      <c r="T286" s="10"/>
      <c r="U286" s="9">
        <f t="shared" si="120"/>
        <v>0</v>
      </c>
      <c r="V286" s="11"/>
      <c r="W286" s="9">
        <f t="shared" si="121"/>
        <v>0</v>
      </c>
      <c r="X286" s="11"/>
      <c r="Y286" s="9">
        <f t="shared" si="122"/>
        <v>0</v>
      </c>
      <c r="Z286" s="10"/>
      <c r="AA286" s="9">
        <f t="shared" si="123"/>
        <v>0</v>
      </c>
      <c r="AB286" s="11"/>
      <c r="AC286" s="9">
        <f t="shared" si="124"/>
        <v>0</v>
      </c>
      <c r="AD286" s="11"/>
      <c r="AE286" s="9">
        <f t="shared" si="125"/>
        <v>0</v>
      </c>
      <c r="AF286" s="11"/>
      <c r="AG286" s="9">
        <f t="shared" si="126"/>
        <v>0</v>
      </c>
      <c r="AH286" s="11"/>
      <c r="AI286" s="9">
        <f t="shared" si="127"/>
        <v>0</v>
      </c>
      <c r="AJ286" s="11"/>
      <c r="AK286" s="9">
        <f t="shared" si="128"/>
        <v>0</v>
      </c>
      <c r="AL286" s="11"/>
      <c r="AM286" s="9">
        <f t="shared" si="129"/>
        <v>0</v>
      </c>
      <c r="AN286" s="10"/>
      <c r="AO286" s="12">
        <f t="shared" si="130"/>
        <v>0</v>
      </c>
      <c r="AP286" s="13">
        <f t="shared" si="117"/>
        <v>0</v>
      </c>
    </row>
    <row r="287" spans="1:42" x14ac:dyDescent="0.25">
      <c r="A287" s="14" t="s">
        <v>271</v>
      </c>
      <c r="B287" s="14" t="s">
        <v>271</v>
      </c>
      <c r="C287" s="15" t="s">
        <v>276</v>
      </c>
      <c r="D287" s="44" t="s">
        <v>15</v>
      </c>
      <c r="E287" s="56">
        <v>335</v>
      </c>
      <c r="F287" s="70">
        <v>0</v>
      </c>
      <c r="G287" s="9">
        <f t="shared" si="112"/>
        <v>0</v>
      </c>
      <c r="H287" s="69">
        <v>0</v>
      </c>
      <c r="I287" s="9">
        <f t="shared" si="113"/>
        <v>0</v>
      </c>
      <c r="J287" s="10"/>
      <c r="K287" s="9">
        <f t="shared" si="114"/>
        <v>0</v>
      </c>
      <c r="L287" s="11"/>
      <c r="M287" s="9">
        <f t="shared" si="115"/>
        <v>0</v>
      </c>
      <c r="N287" s="11"/>
      <c r="O287" s="9">
        <f t="shared" si="116"/>
        <v>0</v>
      </c>
      <c r="P287" s="10"/>
      <c r="Q287" s="9">
        <f t="shared" si="118"/>
        <v>0</v>
      </c>
      <c r="R287" s="10"/>
      <c r="S287" s="9">
        <f t="shared" si="119"/>
        <v>0</v>
      </c>
      <c r="T287" s="10"/>
      <c r="U287" s="9">
        <f t="shared" si="120"/>
        <v>0</v>
      </c>
      <c r="V287" s="11"/>
      <c r="W287" s="9">
        <f t="shared" si="121"/>
        <v>0</v>
      </c>
      <c r="X287" s="11"/>
      <c r="Y287" s="9">
        <f t="shared" si="122"/>
        <v>0</v>
      </c>
      <c r="Z287" s="10"/>
      <c r="AA287" s="9">
        <f t="shared" si="123"/>
        <v>0</v>
      </c>
      <c r="AB287" s="11"/>
      <c r="AC287" s="9">
        <f t="shared" si="124"/>
        <v>0</v>
      </c>
      <c r="AD287" s="11"/>
      <c r="AE287" s="9">
        <f t="shared" si="125"/>
        <v>0</v>
      </c>
      <c r="AF287" s="11"/>
      <c r="AG287" s="9">
        <f t="shared" si="126"/>
        <v>0</v>
      </c>
      <c r="AH287" s="11"/>
      <c r="AI287" s="9">
        <f t="shared" si="127"/>
        <v>0</v>
      </c>
      <c r="AJ287" s="11"/>
      <c r="AK287" s="9">
        <f t="shared" si="128"/>
        <v>0</v>
      </c>
      <c r="AL287" s="11"/>
      <c r="AM287" s="9">
        <f t="shared" si="129"/>
        <v>0</v>
      </c>
      <c r="AN287" s="10"/>
      <c r="AO287" s="12">
        <f t="shared" si="130"/>
        <v>0</v>
      </c>
      <c r="AP287" s="13">
        <f t="shared" si="117"/>
        <v>0</v>
      </c>
    </row>
    <row r="288" spans="1:42" x14ac:dyDescent="0.25">
      <c r="A288" s="14" t="s">
        <v>271</v>
      </c>
      <c r="B288" s="14" t="s">
        <v>271</v>
      </c>
      <c r="C288" s="15" t="s">
        <v>277</v>
      </c>
      <c r="D288" s="44" t="s">
        <v>15</v>
      </c>
      <c r="E288" s="56">
        <v>335</v>
      </c>
      <c r="F288" s="70">
        <v>0</v>
      </c>
      <c r="G288" s="9">
        <f t="shared" si="112"/>
        <v>0</v>
      </c>
      <c r="H288" s="69">
        <v>0</v>
      </c>
      <c r="I288" s="9">
        <f t="shared" si="113"/>
        <v>0</v>
      </c>
      <c r="J288" s="10"/>
      <c r="K288" s="9">
        <f t="shared" si="114"/>
        <v>0</v>
      </c>
      <c r="L288" s="11"/>
      <c r="M288" s="9">
        <f t="shared" si="115"/>
        <v>0</v>
      </c>
      <c r="N288" s="11"/>
      <c r="O288" s="9">
        <f t="shared" si="116"/>
        <v>0</v>
      </c>
      <c r="P288" s="10"/>
      <c r="Q288" s="9">
        <f t="shared" si="118"/>
        <v>0</v>
      </c>
      <c r="R288" s="10"/>
      <c r="S288" s="9">
        <f t="shared" si="119"/>
        <v>0</v>
      </c>
      <c r="T288" s="10"/>
      <c r="U288" s="9">
        <f t="shared" si="120"/>
        <v>0</v>
      </c>
      <c r="V288" s="11"/>
      <c r="W288" s="9">
        <f t="shared" si="121"/>
        <v>0</v>
      </c>
      <c r="X288" s="11"/>
      <c r="Y288" s="9">
        <f t="shared" si="122"/>
        <v>0</v>
      </c>
      <c r="Z288" s="10"/>
      <c r="AA288" s="9">
        <f t="shared" si="123"/>
        <v>0</v>
      </c>
      <c r="AB288" s="11"/>
      <c r="AC288" s="9">
        <f t="shared" si="124"/>
        <v>0</v>
      </c>
      <c r="AD288" s="11"/>
      <c r="AE288" s="9">
        <f t="shared" si="125"/>
        <v>0</v>
      </c>
      <c r="AF288" s="11"/>
      <c r="AG288" s="9">
        <f t="shared" si="126"/>
        <v>0</v>
      </c>
      <c r="AH288" s="11"/>
      <c r="AI288" s="9">
        <f t="shared" si="127"/>
        <v>0</v>
      </c>
      <c r="AJ288" s="11"/>
      <c r="AK288" s="9">
        <f t="shared" si="128"/>
        <v>0</v>
      </c>
      <c r="AL288" s="11"/>
      <c r="AM288" s="9">
        <f t="shared" si="129"/>
        <v>0</v>
      </c>
      <c r="AN288" s="10"/>
      <c r="AO288" s="12">
        <f t="shared" si="130"/>
        <v>0</v>
      </c>
      <c r="AP288" s="13">
        <f t="shared" si="117"/>
        <v>0</v>
      </c>
    </row>
    <row r="289" spans="1:42" x14ac:dyDescent="0.25">
      <c r="A289" s="14" t="s">
        <v>271</v>
      </c>
      <c r="B289" s="14" t="s">
        <v>271</v>
      </c>
      <c r="C289" s="15" t="s">
        <v>278</v>
      </c>
      <c r="D289" s="44" t="s">
        <v>15</v>
      </c>
      <c r="E289" s="56">
        <v>300</v>
      </c>
      <c r="F289" s="70">
        <v>0</v>
      </c>
      <c r="G289" s="9">
        <f t="shared" si="112"/>
        <v>0</v>
      </c>
      <c r="H289" s="69">
        <v>0</v>
      </c>
      <c r="I289" s="9">
        <f t="shared" si="113"/>
        <v>0</v>
      </c>
      <c r="J289" s="10"/>
      <c r="K289" s="9">
        <f t="shared" si="114"/>
        <v>0</v>
      </c>
      <c r="L289" s="11"/>
      <c r="M289" s="9">
        <f t="shared" si="115"/>
        <v>0</v>
      </c>
      <c r="N289" s="11">
        <v>1</v>
      </c>
      <c r="O289" s="9">
        <f t="shared" si="116"/>
        <v>348</v>
      </c>
      <c r="P289" s="72">
        <v>10</v>
      </c>
      <c r="Q289" s="9">
        <f t="shared" si="118"/>
        <v>3479.9999999999995</v>
      </c>
      <c r="R289" s="10"/>
      <c r="S289" s="9">
        <f t="shared" si="119"/>
        <v>0</v>
      </c>
      <c r="T289" s="10"/>
      <c r="U289" s="9">
        <f t="shared" si="120"/>
        <v>0</v>
      </c>
      <c r="V289" s="11"/>
      <c r="W289" s="9">
        <f t="shared" si="121"/>
        <v>0</v>
      </c>
      <c r="X289" s="11"/>
      <c r="Y289" s="9">
        <f t="shared" si="122"/>
        <v>0</v>
      </c>
      <c r="Z289" s="10"/>
      <c r="AA289" s="9">
        <f t="shared" si="123"/>
        <v>0</v>
      </c>
      <c r="AB289" s="11"/>
      <c r="AC289" s="9">
        <f t="shared" si="124"/>
        <v>0</v>
      </c>
      <c r="AD289" s="11"/>
      <c r="AE289" s="9">
        <f t="shared" si="125"/>
        <v>0</v>
      </c>
      <c r="AF289" s="11"/>
      <c r="AG289" s="9">
        <f t="shared" si="126"/>
        <v>0</v>
      </c>
      <c r="AH289" s="11"/>
      <c r="AI289" s="9">
        <f t="shared" si="127"/>
        <v>0</v>
      </c>
      <c r="AJ289" s="11"/>
      <c r="AK289" s="9">
        <f t="shared" si="128"/>
        <v>0</v>
      </c>
      <c r="AL289" s="11"/>
      <c r="AM289" s="9">
        <f t="shared" si="129"/>
        <v>0</v>
      </c>
      <c r="AN289" s="10"/>
      <c r="AO289" s="12">
        <f t="shared" si="130"/>
        <v>0</v>
      </c>
      <c r="AP289" s="13">
        <f t="shared" si="117"/>
        <v>3827.9999999999995</v>
      </c>
    </row>
    <row r="290" spans="1:42" x14ac:dyDescent="0.25">
      <c r="A290" s="14" t="s">
        <v>271</v>
      </c>
      <c r="B290" s="14" t="s">
        <v>271</v>
      </c>
      <c r="C290" s="15" t="s">
        <v>280</v>
      </c>
      <c r="D290" s="44" t="s">
        <v>15</v>
      </c>
      <c r="E290" s="56">
        <v>300</v>
      </c>
      <c r="F290" s="70">
        <v>0</v>
      </c>
      <c r="G290" s="9">
        <f t="shared" si="112"/>
        <v>0</v>
      </c>
      <c r="H290" s="69">
        <v>0</v>
      </c>
      <c r="I290" s="9">
        <f t="shared" si="113"/>
        <v>0</v>
      </c>
      <c r="J290" s="10"/>
      <c r="K290" s="9">
        <f t="shared" si="114"/>
        <v>0</v>
      </c>
      <c r="L290" s="11"/>
      <c r="M290" s="9">
        <f t="shared" si="115"/>
        <v>0</v>
      </c>
      <c r="N290" s="11">
        <v>1</v>
      </c>
      <c r="O290" s="9">
        <f t="shared" si="116"/>
        <v>348</v>
      </c>
      <c r="P290" s="10"/>
      <c r="Q290" s="9">
        <f t="shared" si="118"/>
        <v>0</v>
      </c>
      <c r="R290" s="10"/>
      <c r="S290" s="9">
        <f t="shared" si="119"/>
        <v>0</v>
      </c>
      <c r="T290" s="10"/>
      <c r="U290" s="9">
        <f t="shared" si="120"/>
        <v>0</v>
      </c>
      <c r="V290" s="11"/>
      <c r="W290" s="9">
        <f t="shared" si="121"/>
        <v>0</v>
      </c>
      <c r="X290" s="11"/>
      <c r="Y290" s="9">
        <f t="shared" si="122"/>
        <v>0</v>
      </c>
      <c r="Z290" s="10"/>
      <c r="AA290" s="9">
        <f t="shared" si="123"/>
        <v>0</v>
      </c>
      <c r="AB290" s="11"/>
      <c r="AC290" s="9">
        <f t="shared" si="124"/>
        <v>0</v>
      </c>
      <c r="AD290" s="11"/>
      <c r="AE290" s="9">
        <f t="shared" si="125"/>
        <v>0</v>
      </c>
      <c r="AF290" s="11"/>
      <c r="AG290" s="9">
        <f t="shared" si="126"/>
        <v>0</v>
      </c>
      <c r="AH290" s="11"/>
      <c r="AI290" s="9">
        <f t="shared" si="127"/>
        <v>0</v>
      </c>
      <c r="AJ290" s="11"/>
      <c r="AK290" s="9">
        <f t="shared" si="128"/>
        <v>0</v>
      </c>
      <c r="AL290" s="11"/>
      <c r="AM290" s="9">
        <f t="shared" si="129"/>
        <v>0</v>
      </c>
      <c r="AN290" s="10"/>
      <c r="AO290" s="12">
        <f t="shared" si="130"/>
        <v>0</v>
      </c>
      <c r="AP290" s="13">
        <f t="shared" si="117"/>
        <v>348</v>
      </c>
    </row>
    <row r="291" spans="1:42" ht="15.75" customHeight="1" x14ac:dyDescent="0.25">
      <c r="A291" s="14" t="s">
        <v>271</v>
      </c>
      <c r="B291" s="14" t="s">
        <v>271</v>
      </c>
      <c r="C291" s="15" t="s">
        <v>279</v>
      </c>
      <c r="D291" s="44" t="s">
        <v>15</v>
      </c>
      <c r="E291" s="56">
        <v>300</v>
      </c>
      <c r="F291" s="70">
        <v>0</v>
      </c>
      <c r="G291" s="9">
        <f t="shared" si="112"/>
        <v>0</v>
      </c>
      <c r="H291" s="69">
        <v>0</v>
      </c>
      <c r="I291" s="9">
        <f t="shared" si="113"/>
        <v>0</v>
      </c>
      <c r="J291" s="10"/>
      <c r="K291" s="9">
        <f t="shared" si="114"/>
        <v>0</v>
      </c>
      <c r="L291" s="11"/>
      <c r="M291" s="9">
        <f t="shared" si="115"/>
        <v>0</v>
      </c>
      <c r="N291" s="11"/>
      <c r="O291" s="9">
        <f t="shared" si="116"/>
        <v>0</v>
      </c>
      <c r="P291" s="72">
        <v>10</v>
      </c>
      <c r="Q291" s="9">
        <f t="shared" si="118"/>
        <v>3479.9999999999995</v>
      </c>
      <c r="R291" s="10"/>
      <c r="S291" s="9">
        <f t="shared" si="119"/>
        <v>0</v>
      </c>
      <c r="T291" s="10"/>
      <c r="U291" s="9">
        <f t="shared" si="120"/>
        <v>0</v>
      </c>
      <c r="V291" s="11"/>
      <c r="W291" s="9">
        <f t="shared" si="121"/>
        <v>0</v>
      </c>
      <c r="X291" s="11"/>
      <c r="Y291" s="9">
        <f t="shared" si="122"/>
        <v>0</v>
      </c>
      <c r="Z291" s="10"/>
      <c r="AA291" s="9">
        <f t="shared" si="123"/>
        <v>0</v>
      </c>
      <c r="AB291" s="11"/>
      <c r="AC291" s="9">
        <f t="shared" si="124"/>
        <v>0</v>
      </c>
      <c r="AD291" s="11"/>
      <c r="AE291" s="9">
        <f t="shared" si="125"/>
        <v>0</v>
      </c>
      <c r="AF291" s="11"/>
      <c r="AG291" s="9">
        <f t="shared" si="126"/>
        <v>0</v>
      </c>
      <c r="AH291" s="11"/>
      <c r="AI291" s="9">
        <f t="shared" si="127"/>
        <v>0</v>
      </c>
      <c r="AJ291" s="11"/>
      <c r="AK291" s="9">
        <f t="shared" si="128"/>
        <v>0</v>
      </c>
      <c r="AL291" s="11"/>
      <c r="AM291" s="9">
        <f t="shared" si="129"/>
        <v>0</v>
      </c>
      <c r="AN291" s="10"/>
      <c r="AO291" s="12">
        <f t="shared" si="130"/>
        <v>0</v>
      </c>
      <c r="AP291" s="13">
        <f t="shared" si="117"/>
        <v>3479.9999999999995</v>
      </c>
    </row>
    <row r="292" spans="1:42" x14ac:dyDescent="0.25">
      <c r="A292" s="14" t="s">
        <v>271</v>
      </c>
      <c r="B292" s="14" t="s">
        <v>271</v>
      </c>
      <c r="C292" s="15" t="s">
        <v>281</v>
      </c>
      <c r="D292" s="44" t="s">
        <v>15</v>
      </c>
      <c r="E292" s="56">
        <v>300</v>
      </c>
      <c r="F292" s="70">
        <v>0</v>
      </c>
      <c r="G292" s="9">
        <f t="shared" si="112"/>
        <v>0</v>
      </c>
      <c r="H292" s="69">
        <v>0</v>
      </c>
      <c r="I292" s="9">
        <f t="shared" si="113"/>
        <v>0</v>
      </c>
      <c r="J292" s="10"/>
      <c r="K292" s="9">
        <f t="shared" si="114"/>
        <v>0</v>
      </c>
      <c r="L292" s="11"/>
      <c r="M292" s="9">
        <f t="shared" si="115"/>
        <v>0</v>
      </c>
      <c r="N292" s="11"/>
      <c r="O292" s="9">
        <f t="shared" si="116"/>
        <v>0</v>
      </c>
      <c r="P292" s="72">
        <v>6</v>
      </c>
      <c r="Q292" s="9">
        <f t="shared" si="118"/>
        <v>2088</v>
      </c>
      <c r="R292" s="10"/>
      <c r="S292" s="9">
        <f t="shared" si="119"/>
        <v>0</v>
      </c>
      <c r="T292" s="10"/>
      <c r="U292" s="9">
        <f t="shared" si="120"/>
        <v>0</v>
      </c>
      <c r="V292" s="11"/>
      <c r="W292" s="9">
        <f t="shared" si="121"/>
        <v>0</v>
      </c>
      <c r="X292" s="11"/>
      <c r="Y292" s="9">
        <f t="shared" si="122"/>
        <v>0</v>
      </c>
      <c r="Z292" s="10"/>
      <c r="AA292" s="9">
        <f t="shared" si="123"/>
        <v>0</v>
      </c>
      <c r="AB292" s="11"/>
      <c r="AC292" s="9">
        <f t="shared" si="124"/>
        <v>0</v>
      </c>
      <c r="AD292" s="11"/>
      <c r="AE292" s="9">
        <f t="shared" si="125"/>
        <v>0</v>
      </c>
      <c r="AF292" s="11"/>
      <c r="AG292" s="9">
        <f t="shared" si="126"/>
        <v>0</v>
      </c>
      <c r="AH292" s="11"/>
      <c r="AI292" s="9">
        <f t="shared" si="127"/>
        <v>0</v>
      </c>
      <c r="AJ292" s="11"/>
      <c r="AK292" s="9">
        <f t="shared" si="128"/>
        <v>0</v>
      </c>
      <c r="AL292" s="11"/>
      <c r="AM292" s="9">
        <f t="shared" si="129"/>
        <v>0</v>
      </c>
      <c r="AN292" s="10"/>
      <c r="AO292" s="12">
        <f t="shared" si="130"/>
        <v>0</v>
      </c>
      <c r="AP292" s="13">
        <f t="shared" si="117"/>
        <v>2088</v>
      </c>
    </row>
    <row r="293" spans="1:42" x14ac:dyDescent="0.25">
      <c r="A293" s="14" t="s">
        <v>271</v>
      </c>
      <c r="B293" s="14" t="s">
        <v>271</v>
      </c>
      <c r="C293" s="15" t="s">
        <v>282</v>
      </c>
      <c r="D293" s="44" t="s">
        <v>15</v>
      </c>
      <c r="E293" s="56">
        <v>335</v>
      </c>
      <c r="F293" s="70">
        <v>0</v>
      </c>
      <c r="G293" s="9">
        <f t="shared" si="112"/>
        <v>0</v>
      </c>
      <c r="H293" s="69">
        <v>0</v>
      </c>
      <c r="I293" s="9">
        <f t="shared" si="113"/>
        <v>0</v>
      </c>
      <c r="J293" s="10"/>
      <c r="K293" s="9">
        <f t="shared" si="114"/>
        <v>0</v>
      </c>
      <c r="L293" s="11"/>
      <c r="M293" s="9">
        <f t="shared" si="115"/>
        <v>0</v>
      </c>
      <c r="N293" s="11"/>
      <c r="O293" s="9">
        <f t="shared" si="116"/>
        <v>0</v>
      </c>
      <c r="P293" s="72">
        <v>6</v>
      </c>
      <c r="Q293" s="9">
        <f t="shared" si="118"/>
        <v>2331.6</v>
      </c>
      <c r="R293" s="10"/>
      <c r="S293" s="9">
        <f t="shared" si="119"/>
        <v>0</v>
      </c>
      <c r="T293" s="10"/>
      <c r="U293" s="9">
        <f t="shared" si="120"/>
        <v>0</v>
      </c>
      <c r="V293" s="11"/>
      <c r="W293" s="9">
        <f t="shared" si="121"/>
        <v>0</v>
      </c>
      <c r="X293" s="11"/>
      <c r="Y293" s="9">
        <f t="shared" si="122"/>
        <v>0</v>
      </c>
      <c r="Z293" s="10"/>
      <c r="AA293" s="9">
        <f t="shared" si="123"/>
        <v>0</v>
      </c>
      <c r="AB293" s="11"/>
      <c r="AC293" s="9">
        <f t="shared" si="124"/>
        <v>0</v>
      </c>
      <c r="AD293" s="11"/>
      <c r="AE293" s="9">
        <f t="shared" si="125"/>
        <v>0</v>
      </c>
      <c r="AF293" s="11"/>
      <c r="AG293" s="9">
        <f t="shared" si="126"/>
        <v>0</v>
      </c>
      <c r="AH293" s="11"/>
      <c r="AI293" s="9">
        <f t="shared" si="127"/>
        <v>0</v>
      </c>
      <c r="AJ293" s="11"/>
      <c r="AK293" s="9">
        <f t="shared" si="128"/>
        <v>0</v>
      </c>
      <c r="AL293" s="11"/>
      <c r="AM293" s="9">
        <f t="shared" si="129"/>
        <v>0</v>
      </c>
      <c r="AN293" s="10"/>
      <c r="AO293" s="12">
        <f t="shared" si="130"/>
        <v>0</v>
      </c>
      <c r="AP293" s="13">
        <f t="shared" si="117"/>
        <v>2331.6</v>
      </c>
    </row>
    <row r="294" spans="1:42" x14ac:dyDescent="0.25">
      <c r="A294" s="14" t="s">
        <v>271</v>
      </c>
      <c r="B294" s="14" t="s">
        <v>271</v>
      </c>
      <c r="C294" s="15" t="s">
        <v>283</v>
      </c>
      <c r="D294" s="44" t="s">
        <v>15</v>
      </c>
      <c r="E294" s="56">
        <v>335</v>
      </c>
      <c r="F294" s="70">
        <v>0</v>
      </c>
      <c r="G294" s="9">
        <f t="shared" si="112"/>
        <v>0</v>
      </c>
      <c r="H294" s="69">
        <v>0</v>
      </c>
      <c r="I294" s="9">
        <f t="shared" si="113"/>
        <v>0</v>
      </c>
      <c r="J294" s="10"/>
      <c r="K294" s="9">
        <f t="shared" si="114"/>
        <v>0</v>
      </c>
      <c r="L294" s="11"/>
      <c r="M294" s="9">
        <f t="shared" si="115"/>
        <v>0</v>
      </c>
      <c r="N294" s="11"/>
      <c r="O294" s="9">
        <f t="shared" si="116"/>
        <v>0</v>
      </c>
      <c r="P294" s="72">
        <v>10</v>
      </c>
      <c r="Q294" s="9">
        <f t="shared" si="118"/>
        <v>3885.9999999999995</v>
      </c>
      <c r="R294" s="10"/>
      <c r="S294" s="9">
        <f t="shared" si="119"/>
        <v>0</v>
      </c>
      <c r="T294" s="10"/>
      <c r="U294" s="9">
        <f t="shared" si="120"/>
        <v>0</v>
      </c>
      <c r="V294" s="11"/>
      <c r="W294" s="9">
        <f t="shared" si="121"/>
        <v>0</v>
      </c>
      <c r="X294" s="11"/>
      <c r="Y294" s="9">
        <f t="shared" si="122"/>
        <v>0</v>
      </c>
      <c r="Z294" s="10"/>
      <c r="AA294" s="9">
        <f t="shared" si="123"/>
        <v>0</v>
      </c>
      <c r="AB294" s="11"/>
      <c r="AC294" s="9">
        <f t="shared" si="124"/>
        <v>0</v>
      </c>
      <c r="AD294" s="11"/>
      <c r="AE294" s="9">
        <f t="shared" si="125"/>
        <v>0</v>
      </c>
      <c r="AF294" s="11"/>
      <c r="AG294" s="9">
        <f t="shared" si="126"/>
        <v>0</v>
      </c>
      <c r="AH294" s="11"/>
      <c r="AI294" s="9">
        <f t="shared" si="127"/>
        <v>0</v>
      </c>
      <c r="AJ294" s="11"/>
      <c r="AK294" s="9">
        <f t="shared" si="128"/>
        <v>0</v>
      </c>
      <c r="AL294" s="11"/>
      <c r="AM294" s="9">
        <f t="shared" si="129"/>
        <v>0</v>
      </c>
      <c r="AN294" s="10"/>
      <c r="AO294" s="12">
        <f t="shared" si="130"/>
        <v>0</v>
      </c>
      <c r="AP294" s="13">
        <f t="shared" si="117"/>
        <v>3885.9999999999995</v>
      </c>
    </row>
    <row r="295" spans="1:42" x14ac:dyDescent="0.25">
      <c r="A295" s="14" t="s">
        <v>271</v>
      </c>
      <c r="B295" s="14" t="s">
        <v>271</v>
      </c>
      <c r="C295" s="15" t="s">
        <v>567</v>
      </c>
      <c r="D295" s="44" t="s">
        <v>15</v>
      </c>
      <c r="E295" s="56">
        <v>335</v>
      </c>
      <c r="F295" s="70">
        <v>0</v>
      </c>
      <c r="G295" s="9">
        <f t="shared" ref="G295" si="131">E295*F295</f>
        <v>0</v>
      </c>
      <c r="H295" s="69">
        <v>0</v>
      </c>
      <c r="I295" s="9">
        <f t="shared" ref="I295" si="132">(H295*E295)*1.16</f>
        <v>0</v>
      </c>
      <c r="J295" s="10"/>
      <c r="K295" s="9">
        <f t="shared" ref="K295" si="133">(J295*E295)*1.16</f>
        <v>0</v>
      </c>
      <c r="L295" s="11"/>
      <c r="M295" s="9">
        <f t="shared" ref="M295" si="134">(L295*E295)*1.16</f>
        <v>0</v>
      </c>
      <c r="N295" s="11"/>
      <c r="O295" s="9">
        <f t="shared" ref="O295" si="135">(N295*E295)*1.16</f>
        <v>0</v>
      </c>
      <c r="P295" s="10"/>
      <c r="Q295" s="9">
        <f t="shared" si="118"/>
        <v>0</v>
      </c>
      <c r="R295" s="10"/>
      <c r="S295" s="9">
        <f t="shared" si="119"/>
        <v>0</v>
      </c>
      <c r="T295" s="10"/>
      <c r="U295" s="9">
        <f t="shared" si="120"/>
        <v>0</v>
      </c>
      <c r="V295" s="11"/>
      <c r="W295" s="9">
        <f t="shared" si="121"/>
        <v>0</v>
      </c>
      <c r="X295" s="11"/>
      <c r="Y295" s="9">
        <f t="shared" si="122"/>
        <v>0</v>
      </c>
      <c r="Z295" s="10"/>
      <c r="AA295" s="9">
        <f t="shared" si="123"/>
        <v>0</v>
      </c>
      <c r="AB295" s="11"/>
      <c r="AC295" s="9">
        <f t="shared" si="124"/>
        <v>0</v>
      </c>
      <c r="AD295" s="11"/>
      <c r="AE295" s="9">
        <f t="shared" si="125"/>
        <v>0</v>
      </c>
      <c r="AF295" s="11"/>
      <c r="AG295" s="9">
        <f t="shared" si="126"/>
        <v>0</v>
      </c>
      <c r="AH295" s="11"/>
      <c r="AI295" s="9">
        <f t="shared" si="127"/>
        <v>0</v>
      </c>
      <c r="AJ295" s="11"/>
      <c r="AK295" s="9">
        <f t="shared" si="128"/>
        <v>0</v>
      </c>
      <c r="AL295" s="11"/>
      <c r="AM295" s="9">
        <f t="shared" si="129"/>
        <v>0</v>
      </c>
      <c r="AN295" s="10"/>
      <c r="AO295" s="12">
        <f t="shared" si="130"/>
        <v>0</v>
      </c>
      <c r="AP295" s="13">
        <f t="shared" si="117"/>
        <v>0</v>
      </c>
    </row>
    <row r="296" spans="1:42" x14ac:dyDescent="0.25">
      <c r="A296" s="14" t="s">
        <v>271</v>
      </c>
      <c r="B296" s="14" t="s">
        <v>271</v>
      </c>
      <c r="C296" s="15" t="s">
        <v>566</v>
      </c>
      <c r="D296" s="44" t="s">
        <v>15</v>
      </c>
      <c r="E296" s="56">
        <v>335</v>
      </c>
      <c r="F296" s="70">
        <v>0</v>
      </c>
      <c r="G296" s="9">
        <f t="shared" si="112"/>
        <v>0</v>
      </c>
      <c r="H296" s="69">
        <v>0</v>
      </c>
      <c r="I296" s="9">
        <f t="shared" si="113"/>
        <v>0</v>
      </c>
      <c r="J296" s="10"/>
      <c r="K296" s="9">
        <f t="shared" si="114"/>
        <v>0</v>
      </c>
      <c r="L296" s="11"/>
      <c r="M296" s="9">
        <f t="shared" si="115"/>
        <v>0</v>
      </c>
      <c r="N296" s="11"/>
      <c r="O296" s="9">
        <f t="shared" si="116"/>
        <v>0</v>
      </c>
      <c r="P296" s="10"/>
      <c r="Q296" s="9">
        <f t="shared" si="118"/>
        <v>0</v>
      </c>
      <c r="R296" s="10"/>
      <c r="S296" s="9">
        <f t="shared" si="119"/>
        <v>0</v>
      </c>
      <c r="T296" s="10"/>
      <c r="U296" s="9">
        <f t="shared" si="120"/>
        <v>0</v>
      </c>
      <c r="V296" s="11"/>
      <c r="W296" s="9">
        <f t="shared" si="121"/>
        <v>0</v>
      </c>
      <c r="X296" s="11"/>
      <c r="Y296" s="9">
        <f t="shared" si="122"/>
        <v>0</v>
      </c>
      <c r="Z296" s="10"/>
      <c r="AA296" s="9">
        <f t="shared" si="123"/>
        <v>0</v>
      </c>
      <c r="AB296" s="11"/>
      <c r="AC296" s="9">
        <f t="shared" si="124"/>
        <v>0</v>
      </c>
      <c r="AD296" s="11"/>
      <c r="AE296" s="9">
        <f t="shared" si="125"/>
        <v>0</v>
      </c>
      <c r="AF296" s="11"/>
      <c r="AG296" s="9">
        <f t="shared" si="126"/>
        <v>0</v>
      </c>
      <c r="AH296" s="11"/>
      <c r="AI296" s="9">
        <f t="shared" si="127"/>
        <v>0</v>
      </c>
      <c r="AJ296" s="11"/>
      <c r="AK296" s="9">
        <f t="shared" si="128"/>
        <v>0</v>
      </c>
      <c r="AL296" s="11"/>
      <c r="AM296" s="9">
        <f t="shared" si="129"/>
        <v>0</v>
      </c>
      <c r="AN296" s="10"/>
      <c r="AO296" s="12">
        <f t="shared" si="130"/>
        <v>0</v>
      </c>
      <c r="AP296" s="13">
        <f t="shared" si="117"/>
        <v>0</v>
      </c>
    </row>
    <row r="297" spans="1:42" x14ac:dyDescent="0.25">
      <c r="A297" s="14" t="s">
        <v>271</v>
      </c>
      <c r="B297" s="14" t="s">
        <v>271</v>
      </c>
      <c r="C297" s="15" t="s">
        <v>496</v>
      </c>
      <c r="D297" s="44" t="s">
        <v>15</v>
      </c>
      <c r="E297" s="56">
        <v>300</v>
      </c>
      <c r="F297" s="70">
        <v>0</v>
      </c>
      <c r="G297" s="9">
        <f t="shared" si="112"/>
        <v>0</v>
      </c>
      <c r="H297" s="69">
        <v>0</v>
      </c>
      <c r="I297" s="9">
        <f t="shared" si="113"/>
        <v>0</v>
      </c>
      <c r="J297" s="10"/>
      <c r="K297" s="9">
        <f t="shared" si="114"/>
        <v>0</v>
      </c>
      <c r="L297" s="11"/>
      <c r="M297" s="9">
        <f t="shared" si="115"/>
        <v>0</v>
      </c>
      <c r="N297" s="11"/>
      <c r="O297" s="9">
        <f t="shared" si="116"/>
        <v>0</v>
      </c>
      <c r="P297" s="10"/>
      <c r="Q297" s="9">
        <f t="shared" si="118"/>
        <v>0</v>
      </c>
      <c r="R297" s="10"/>
      <c r="S297" s="9">
        <f t="shared" si="119"/>
        <v>0</v>
      </c>
      <c r="T297" s="10"/>
      <c r="U297" s="9">
        <f t="shared" si="120"/>
        <v>0</v>
      </c>
      <c r="V297" s="11"/>
      <c r="W297" s="9">
        <f t="shared" si="121"/>
        <v>0</v>
      </c>
      <c r="X297" s="11"/>
      <c r="Y297" s="9">
        <f t="shared" si="122"/>
        <v>0</v>
      </c>
      <c r="Z297" s="10"/>
      <c r="AA297" s="9">
        <f t="shared" si="123"/>
        <v>0</v>
      </c>
      <c r="AB297" s="11"/>
      <c r="AC297" s="9">
        <f t="shared" si="124"/>
        <v>0</v>
      </c>
      <c r="AD297" s="11"/>
      <c r="AE297" s="9">
        <f t="shared" si="125"/>
        <v>0</v>
      </c>
      <c r="AF297" s="11">
        <v>2</v>
      </c>
      <c r="AG297" s="9">
        <f t="shared" si="126"/>
        <v>696</v>
      </c>
      <c r="AH297" s="11"/>
      <c r="AI297" s="9">
        <f t="shared" si="127"/>
        <v>0</v>
      </c>
      <c r="AJ297" s="11"/>
      <c r="AK297" s="9">
        <f t="shared" si="128"/>
        <v>0</v>
      </c>
      <c r="AL297" s="11"/>
      <c r="AM297" s="9">
        <f t="shared" si="129"/>
        <v>0</v>
      </c>
      <c r="AN297" s="10"/>
      <c r="AO297" s="12">
        <f t="shared" si="130"/>
        <v>0</v>
      </c>
      <c r="AP297" s="13">
        <f t="shared" si="117"/>
        <v>696</v>
      </c>
    </row>
    <row r="298" spans="1:42" x14ac:dyDescent="0.25">
      <c r="A298" s="14" t="s">
        <v>271</v>
      </c>
      <c r="B298" s="14" t="s">
        <v>271</v>
      </c>
      <c r="C298" s="15" t="s">
        <v>497</v>
      </c>
      <c r="D298" s="44" t="s">
        <v>15</v>
      </c>
      <c r="E298" s="56">
        <v>300</v>
      </c>
      <c r="F298" s="70">
        <v>0</v>
      </c>
      <c r="G298" s="9">
        <f t="shared" si="112"/>
        <v>0</v>
      </c>
      <c r="H298" s="69">
        <v>0</v>
      </c>
      <c r="I298" s="9">
        <f t="shared" si="113"/>
        <v>0</v>
      </c>
      <c r="J298" s="10"/>
      <c r="K298" s="9">
        <f t="shared" si="114"/>
        <v>0</v>
      </c>
      <c r="L298" s="11"/>
      <c r="M298" s="9">
        <f t="shared" si="115"/>
        <v>0</v>
      </c>
      <c r="N298" s="11"/>
      <c r="O298" s="9">
        <f t="shared" si="116"/>
        <v>0</v>
      </c>
      <c r="P298" s="10"/>
      <c r="Q298" s="9">
        <f t="shared" si="118"/>
        <v>0</v>
      </c>
      <c r="R298" s="10"/>
      <c r="S298" s="9">
        <f t="shared" si="119"/>
        <v>0</v>
      </c>
      <c r="T298" s="10"/>
      <c r="U298" s="9">
        <f t="shared" si="120"/>
        <v>0</v>
      </c>
      <c r="V298" s="11"/>
      <c r="W298" s="9">
        <f t="shared" si="121"/>
        <v>0</v>
      </c>
      <c r="X298" s="11"/>
      <c r="Y298" s="9">
        <f t="shared" si="122"/>
        <v>0</v>
      </c>
      <c r="Z298" s="10"/>
      <c r="AA298" s="9">
        <f t="shared" si="123"/>
        <v>0</v>
      </c>
      <c r="AB298" s="11"/>
      <c r="AC298" s="9">
        <f t="shared" si="124"/>
        <v>0</v>
      </c>
      <c r="AD298" s="11"/>
      <c r="AE298" s="9">
        <f t="shared" si="125"/>
        <v>0</v>
      </c>
      <c r="AF298" s="11"/>
      <c r="AG298" s="9">
        <f t="shared" si="126"/>
        <v>0</v>
      </c>
      <c r="AH298" s="11"/>
      <c r="AI298" s="9">
        <f t="shared" si="127"/>
        <v>0</v>
      </c>
      <c r="AJ298" s="11"/>
      <c r="AK298" s="9">
        <f t="shared" si="128"/>
        <v>0</v>
      </c>
      <c r="AL298" s="11"/>
      <c r="AM298" s="9">
        <f t="shared" si="129"/>
        <v>0</v>
      </c>
      <c r="AN298" s="10"/>
      <c r="AO298" s="12">
        <f t="shared" si="130"/>
        <v>0</v>
      </c>
      <c r="AP298" s="13">
        <f t="shared" si="117"/>
        <v>0</v>
      </c>
    </row>
    <row r="299" spans="1:42" x14ac:dyDescent="0.25">
      <c r="A299" s="14" t="s">
        <v>271</v>
      </c>
      <c r="B299" s="14" t="s">
        <v>271</v>
      </c>
      <c r="C299" s="15" t="s">
        <v>498</v>
      </c>
      <c r="D299" s="44" t="s">
        <v>15</v>
      </c>
      <c r="E299" s="56">
        <v>300</v>
      </c>
      <c r="F299" s="70">
        <v>0</v>
      </c>
      <c r="G299" s="9">
        <f t="shared" si="112"/>
        <v>0</v>
      </c>
      <c r="H299" s="69">
        <v>0</v>
      </c>
      <c r="I299" s="9">
        <f t="shared" si="113"/>
        <v>0</v>
      </c>
      <c r="J299" s="10"/>
      <c r="K299" s="9">
        <f t="shared" si="114"/>
        <v>0</v>
      </c>
      <c r="L299" s="11"/>
      <c r="M299" s="9">
        <f t="shared" si="115"/>
        <v>0</v>
      </c>
      <c r="N299" s="11"/>
      <c r="O299" s="9">
        <f t="shared" si="116"/>
        <v>0</v>
      </c>
      <c r="P299" s="10"/>
      <c r="Q299" s="9">
        <f t="shared" si="118"/>
        <v>0</v>
      </c>
      <c r="R299" s="10"/>
      <c r="S299" s="9">
        <f t="shared" si="119"/>
        <v>0</v>
      </c>
      <c r="T299" s="10"/>
      <c r="U299" s="9">
        <f t="shared" si="120"/>
        <v>0</v>
      </c>
      <c r="V299" s="11"/>
      <c r="W299" s="9">
        <f t="shared" si="121"/>
        <v>0</v>
      </c>
      <c r="X299" s="11"/>
      <c r="Y299" s="9">
        <f t="shared" si="122"/>
        <v>0</v>
      </c>
      <c r="Z299" s="10"/>
      <c r="AA299" s="9">
        <f t="shared" si="123"/>
        <v>0</v>
      </c>
      <c r="AB299" s="11"/>
      <c r="AC299" s="9">
        <f t="shared" si="124"/>
        <v>0</v>
      </c>
      <c r="AD299" s="11"/>
      <c r="AE299" s="9">
        <f t="shared" si="125"/>
        <v>0</v>
      </c>
      <c r="AF299" s="11">
        <v>3</v>
      </c>
      <c r="AG299" s="9">
        <f t="shared" si="126"/>
        <v>1044</v>
      </c>
      <c r="AH299" s="11"/>
      <c r="AI299" s="9">
        <f t="shared" si="127"/>
        <v>0</v>
      </c>
      <c r="AJ299" s="11"/>
      <c r="AK299" s="9">
        <f t="shared" si="128"/>
        <v>0</v>
      </c>
      <c r="AL299" s="11"/>
      <c r="AM299" s="9">
        <f t="shared" si="129"/>
        <v>0</v>
      </c>
      <c r="AN299" s="10"/>
      <c r="AO299" s="12">
        <f t="shared" si="130"/>
        <v>0</v>
      </c>
      <c r="AP299" s="13">
        <f t="shared" si="117"/>
        <v>1044</v>
      </c>
    </row>
    <row r="300" spans="1:42" x14ac:dyDescent="0.25">
      <c r="A300" s="14" t="s">
        <v>271</v>
      </c>
      <c r="B300" s="14" t="s">
        <v>271</v>
      </c>
      <c r="C300" s="15" t="s">
        <v>499</v>
      </c>
      <c r="D300" s="44" t="s">
        <v>15</v>
      </c>
      <c r="E300" s="56">
        <v>300</v>
      </c>
      <c r="F300" s="70">
        <v>0</v>
      </c>
      <c r="G300" s="9">
        <f t="shared" si="112"/>
        <v>0</v>
      </c>
      <c r="H300" s="69">
        <v>0</v>
      </c>
      <c r="I300" s="9">
        <f t="shared" si="113"/>
        <v>0</v>
      </c>
      <c r="J300" s="10"/>
      <c r="K300" s="9">
        <f t="shared" si="114"/>
        <v>0</v>
      </c>
      <c r="L300" s="11"/>
      <c r="M300" s="9">
        <f t="shared" si="115"/>
        <v>0</v>
      </c>
      <c r="N300" s="11"/>
      <c r="O300" s="9">
        <f t="shared" si="116"/>
        <v>0</v>
      </c>
      <c r="P300" s="10"/>
      <c r="Q300" s="9">
        <f t="shared" si="118"/>
        <v>0</v>
      </c>
      <c r="R300" s="10"/>
      <c r="S300" s="9">
        <f t="shared" si="119"/>
        <v>0</v>
      </c>
      <c r="T300" s="10"/>
      <c r="U300" s="9">
        <f t="shared" si="120"/>
        <v>0</v>
      </c>
      <c r="V300" s="11"/>
      <c r="W300" s="9">
        <f t="shared" si="121"/>
        <v>0</v>
      </c>
      <c r="X300" s="11"/>
      <c r="Y300" s="9">
        <f t="shared" si="122"/>
        <v>0</v>
      </c>
      <c r="Z300" s="10"/>
      <c r="AA300" s="9">
        <f t="shared" si="123"/>
        <v>0</v>
      </c>
      <c r="AB300" s="11"/>
      <c r="AC300" s="9">
        <f t="shared" si="124"/>
        <v>0</v>
      </c>
      <c r="AD300" s="11"/>
      <c r="AE300" s="9">
        <f t="shared" si="125"/>
        <v>0</v>
      </c>
      <c r="AF300" s="11">
        <v>2</v>
      </c>
      <c r="AG300" s="9">
        <f t="shared" si="126"/>
        <v>696</v>
      </c>
      <c r="AH300" s="11"/>
      <c r="AI300" s="9">
        <f t="shared" si="127"/>
        <v>0</v>
      </c>
      <c r="AJ300" s="11"/>
      <c r="AK300" s="9">
        <f t="shared" si="128"/>
        <v>0</v>
      </c>
      <c r="AL300" s="11"/>
      <c r="AM300" s="9">
        <f t="shared" si="129"/>
        <v>0</v>
      </c>
      <c r="AN300" s="10"/>
      <c r="AO300" s="12">
        <f t="shared" si="130"/>
        <v>0</v>
      </c>
      <c r="AP300" s="13">
        <f t="shared" si="117"/>
        <v>696</v>
      </c>
    </row>
    <row r="301" spans="1:42" x14ac:dyDescent="0.25">
      <c r="A301" s="14" t="s">
        <v>271</v>
      </c>
      <c r="B301" s="14" t="s">
        <v>271</v>
      </c>
      <c r="C301" s="15" t="s">
        <v>500</v>
      </c>
      <c r="D301" s="44" t="s">
        <v>15</v>
      </c>
      <c r="E301" s="56">
        <v>325</v>
      </c>
      <c r="F301" s="70">
        <v>0</v>
      </c>
      <c r="G301" s="9">
        <f t="shared" si="112"/>
        <v>0</v>
      </c>
      <c r="H301" s="69">
        <v>0</v>
      </c>
      <c r="I301" s="9">
        <f t="shared" si="113"/>
        <v>0</v>
      </c>
      <c r="J301" s="10"/>
      <c r="K301" s="9">
        <f t="shared" si="114"/>
        <v>0</v>
      </c>
      <c r="L301" s="11"/>
      <c r="M301" s="9">
        <f t="shared" si="115"/>
        <v>0</v>
      </c>
      <c r="N301" s="11"/>
      <c r="O301" s="9">
        <f t="shared" si="116"/>
        <v>0</v>
      </c>
      <c r="P301" s="10"/>
      <c r="Q301" s="9">
        <f t="shared" si="118"/>
        <v>0</v>
      </c>
      <c r="R301" s="10"/>
      <c r="S301" s="9">
        <f t="shared" si="119"/>
        <v>0</v>
      </c>
      <c r="T301" s="10"/>
      <c r="U301" s="9">
        <f t="shared" si="120"/>
        <v>0</v>
      </c>
      <c r="V301" s="11"/>
      <c r="W301" s="9">
        <f t="shared" si="121"/>
        <v>0</v>
      </c>
      <c r="X301" s="11"/>
      <c r="Y301" s="9">
        <f t="shared" si="122"/>
        <v>0</v>
      </c>
      <c r="Z301" s="10"/>
      <c r="AA301" s="9">
        <f t="shared" si="123"/>
        <v>0</v>
      </c>
      <c r="AB301" s="11"/>
      <c r="AC301" s="9">
        <f t="shared" si="124"/>
        <v>0</v>
      </c>
      <c r="AD301" s="11"/>
      <c r="AE301" s="9">
        <f t="shared" si="125"/>
        <v>0</v>
      </c>
      <c r="AF301" s="11"/>
      <c r="AG301" s="9">
        <f t="shared" si="126"/>
        <v>0</v>
      </c>
      <c r="AH301" s="11"/>
      <c r="AI301" s="9">
        <f t="shared" si="127"/>
        <v>0</v>
      </c>
      <c r="AJ301" s="11"/>
      <c r="AK301" s="9">
        <f t="shared" si="128"/>
        <v>0</v>
      </c>
      <c r="AL301" s="11"/>
      <c r="AM301" s="9">
        <f t="shared" si="129"/>
        <v>0</v>
      </c>
      <c r="AN301" s="10"/>
      <c r="AO301" s="12">
        <f t="shared" si="130"/>
        <v>0</v>
      </c>
      <c r="AP301" s="13">
        <f t="shared" si="117"/>
        <v>0</v>
      </c>
    </row>
    <row r="302" spans="1:42" x14ac:dyDescent="0.25">
      <c r="A302" s="14" t="s">
        <v>271</v>
      </c>
      <c r="B302" s="14" t="s">
        <v>271</v>
      </c>
      <c r="C302" s="15" t="s">
        <v>568</v>
      </c>
      <c r="D302" s="44" t="s">
        <v>15</v>
      </c>
      <c r="E302" s="56">
        <v>326</v>
      </c>
      <c r="F302" s="70">
        <v>0</v>
      </c>
      <c r="G302" s="9"/>
      <c r="H302" s="69">
        <v>0</v>
      </c>
      <c r="I302" s="9"/>
      <c r="J302" s="10"/>
      <c r="K302" s="9"/>
      <c r="L302" s="11"/>
      <c r="M302" s="9">
        <f t="shared" si="115"/>
        <v>0</v>
      </c>
      <c r="N302" s="11"/>
      <c r="O302" s="9">
        <f t="shared" si="116"/>
        <v>0</v>
      </c>
      <c r="P302" s="10"/>
      <c r="Q302" s="9">
        <f t="shared" si="118"/>
        <v>0</v>
      </c>
      <c r="R302" s="10"/>
      <c r="S302" s="9">
        <f t="shared" si="119"/>
        <v>0</v>
      </c>
      <c r="T302" s="10"/>
      <c r="U302" s="9">
        <f t="shared" si="120"/>
        <v>0</v>
      </c>
      <c r="V302" s="11"/>
      <c r="W302" s="9">
        <f t="shared" si="121"/>
        <v>0</v>
      </c>
      <c r="X302" s="11"/>
      <c r="Y302" s="9">
        <f t="shared" si="122"/>
        <v>0</v>
      </c>
      <c r="Z302" s="10"/>
      <c r="AA302" s="9">
        <f t="shared" si="123"/>
        <v>0</v>
      </c>
      <c r="AB302" s="11"/>
      <c r="AC302" s="9">
        <f t="shared" si="124"/>
        <v>0</v>
      </c>
      <c r="AD302" s="11"/>
      <c r="AE302" s="9">
        <f t="shared" si="125"/>
        <v>0</v>
      </c>
      <c r="AF302" s="11"/>
      <c r="AG302" s="9">
        <f t="shared" si="126"/>
        <v>0</v>
      </c>
      <c r="AH302" s="11"/>
      <c r="AI302" s="9">
        <f t="shared" si="127"/>
        <v>0</v>
      </c>
      <c r="AJ302" s="11"/>
      <c r="AK302" s="9">
        <f t="shared" si="128"/>
        <v>0</v>
      </c>
      <c r="AL302" s="11"/>
      <c r="AM302" s="9">
        <f t="shared" si="129"/>
        <v>0</v>
      </c>
      <c r="AN302" s="10"/>
      <c r="AO302" s="12">
        <f t="shared" si="130"/>
        <v>0</v>
      </c>
      <c r="AP302" s="13">
        <f t="shared" si="117"/>
        <v>0</v>
      </c>
    </row>
    <row r="303" spans="1:42" x14ac:dyDescent="0.25">
      <c r="A303" s="14" t="s">
        <v>271</v>
      </c>
      <c r="B303" s="14" t="s">
        <v>271</v>
      </c>
      <c r="C303" s="15" t="s">
        <v>569</v>
      </c>
      <c r="D303" s="44" t="s">
        <v>15</v>
      </c>
      <c r="E303" s="56">
        <v>327</v>
      </c>
      <c r="F303" s="70">
        <v>0</v>
      </c>
      <c r="G303" s="9"/>
      <c r="H303" s="69">
        <v>0</v>
      </c>
      <c r="I303" s="9"/>
      <c r="J303" s="10"/>
      <c r="K303" s="9"/>
      <c r="L303" s="11"/>
      <c r="M303" s="9">
        <f t="shared" si="115"/>
        <v>0</v>
      </c>
      <c r="N303" s="11"/>
      <c r="O303" s="9">
        <f t="shared" si="116"/>
        <v>0</v>
      </c>
      <c r="P303" s="10"/>
      <c r="Q303" s="9">
        <f t="shared" si="118"/>
        <v>0</v>
      </c>
      <c r="R303" s="10"/>
      <c r="S303" s="9">
        <f t="shared" si="119"/>
        <v>0</v>
      </c>
      <c r="T303" s="10"/>
      <c r="U303" s="9">
        <f t="shared" si="120"/>
        <v>0</v>
      </c>
      <c r="V303" s="11"/>
      <c r="W303" s="9">
        <f t="shared" si="121"/>
        <v>0</v>
      </c>
      <c r="X303" s="11"/>
      <c r="Y303" s="9">
        <f t="shared" si="122"/>
        <v>0</v>
      </c>
      <c r="Z303" s="10"/>
      <c r="AA303" s="9">
        <f t="shared" si="123"/>
        <v>0</v>
      </c>
      <c r="AB303" s="11"/>
      <c r="AC303" s="9">
        <f t="shared" si="124"/>
        <v>0</v>
      </c>
      <c r="AD303" s="11"/>
      <c r="AE303" s="9">
        <f t="shared" si="125"/>
        <v>0</v>
      </c>
      <c r="AF303" s="11"/>
      <c r="AG303" s="9">
        <f t="shared" si="126"/>
        <v>0</v>
      </c>
      <c r="AH303" s="11"/>
      <c r="AI303" s="9">
        <f t="shared" si="127"/>
        <v>0</v>
      </c>
      <c r="AJ303" s="11"/>
      <c r="AK303" s="9">
        <f t="shared" si="128"/>
        <v>0</v>
      </c>
      <c r="AL303" s="11"/>
      <c r="AM303" s="9">
        <f t="shared" si="129"/>
        <v>0</v>
      </c>
      <c r="AN303" s="10"/>
      <c r="AO303" s="12">
        <f t="shared" si="130"/>
        <v>0</v>
      </c>
      <c r="AP303" s="13">
        <f t="shared" si="117"/>
        <v>0</v>
      </c>
    </row>
    <row r="304" spans="1:42" x14ac:dyDescent="0.25">
      <c r="A304" s="14" t="s">
        <v>271</v>
      </c>
      <c r="B304" s="14" t="s">
        <v>271</v>
      </c>
      <c r="C304" s="15" t="s">
        <v>501</v>
      </c>
      <c r="D304" s="44" t="s">
        <v>15</v>
      </c>
      <c r="E304" s="56">
        <v>335</v>
      </c>
      <c r="F304" s="70">
        <v>0</v>
      </c>
      <c r="G304" s="9">
        <f t="shared" si="112"/>
        <v>0</v>
      </c>
      <c r="H304" s="69">
        <v>0</v>
      </c>
      <c r="I304" s="9">
        <f t="shared" si="113"/>
        <v>0</v>
      </c>
      <c r="J304" s="10"/>
      <c r="K304" s="9">
        <f t="shared" si="114"/>
        <v>0</v>
      </c>
      <c r="L304" s="11"/>
      <c r="M304" s="9">
        <f t="shared" si="115"/>
        <v>0</v>
      </c>
      <c r="N304" s="11"/>
      <c r="O304" s="9">
        <f t="shared" si="116"/>
        <v>0</v>
      </c>
      <c r="P304" s="10"/>
      <c r="Q304" s="9">
        <f t="shared" si="118"/>
        <v>0</v>
      </c>
      <c r="R304" s="10"/>
      <c r="S304" s="9">
        <f t="shared" si="119"/>
        <v>0</v>
      </c>
      <c r="T304" s="10"/>
      <c r="U304" s="9">
        <f t="shared" si="120"/>
        <v>0</v>
      </c>
      <c r="V304" s="11"/>
      <c r="W304" s="9">
        <f t="shared" si="121"/>
        <v>0</v>
      </c>
      <c r="X304" s="11"/>
      <c r="Y304" s="9">
        <f t="shared" si="122"/>
        <v>0</v>
      </c>
      <c r="Z304" s="10"/>
      <c r="AA304" s="9">
        <f t="shared" si="123"/>
        <v>0</v>
      </c>
      <c r="AB304" s="11"/>
      <c r="AC304" s="9">
        <f t="shared" si="124"/>
        <v>0</v>
      </c>
      <c r="AD304" s="11"/>
      <c r="AE304" s="9">
        <f t="shared" si="125"/>
        <v>0</v>
      </c>
      <c r="AF304" s="11"/>
      <c r="AG304" s="9">
        <f t="shared" si="126"/>
        <v>0</v>
      </c>
      <c r="AH304" s="11"/>
      <c r="AI304" s="9">
        <f t="shared" si="127"/>
        <v>0</v>
      </c>
      <c r="AJ304" s="11"/>
      <c r="AK304" s="9">
        <f t="shared" si="128"/>
        <v>0</v>
      </c>
      <c r="AL304" s="11"/>
      <c r="AM304" s="9">
        <f t="shared" si="129"/>
        <v>0</v>
      </c>
      <c r="AN304" s="10"/>
      <c r="AO304" s="12">
        <f t="shared" si="130"/>
        <v>0</v>
      </c>
      <c r="AP304" s="13">
        <f t="shared" si="117"/>
        <v>0</v>
      </c>
    </row>
    <row r="305" spans="1:42" x14ac:dyDescent="0.25">
      <c r="A305" s="14" t="s">
        <v>271</v>
      </c>
      <c r="B305" s="14" t="s">
        <v>271</v>
      </c>
      <c r="C305" s="15" t="s">
        <v>431</v>
      </c>
      <c r="D305" s="44" t="s">
        <v>15</v>
      </c>
      <c r="E305" s="56">
        <v>155</v>
      </c>
      <c r="F305" s="70">
        <v>46</v>
      </c>
      <c r="G305" s="9">
        <f t="shared" si="112"/>
        <v>7130</v>
      </c>
      <c r="H305" s="69">
        <v>0</v>
      </c>
      <c r="I305" s="9">
        <f t="shared" si="113"/>
        <v>0</v>
      </c>
      <c r="J305" s="10"/>
      <c r="K305" s="9">
        <f t="shared" si="114"/>
        <v>0</v>
      </c>
      <c r="L305" s="11"/>
      <c r="M305" s="9">
        <f t="shared" si="115"/>
        <v>0</v>
      </c>
      <c r="N305" s="11"/>
      <c r="O305" s="9">
        <f t="shared" si="116"/>
        <v>0</v>
      </c>
      <c r="P305" s="10"/>
      <c r="Q305" s="9">
        <f t="shared" si="118"/>
        <v>0</v>
      </c>
      <c r="R305" s="10"/>
      <c r="S305" s="9">
        <f t="shared" si="119"/>
        <v>0</v>
      </c>
      <c r="T305" s="10"/>
      <c r="U305" s="9">
        <f t="shared" si="120"/>
        <v>0</v>
      </c>
      <c r="V305" s="11"/>
      <c r="W305" s="9">
        <f t="shared" si="121"/>
        <v>0</v>
      </c>
      <c r="X305" s="11"/>
      <c r="Y305" s="9">
        <f t="shared" si="122"/>
        <v>0</v>
      </c>
      <c r="Z305" s="10"/>
      <c r="AA305" s="9">
        <f t="shared" si="123"/>
        <v>0</v>
      </c>
      <c r="AB305" s="11"/>
      <c r="AC305" s="9">
        <f t="shared" si="124"/>
        <v>0</v>
      </c>
      <c r="AD305" s="11"/>
      <c r="AE305" s="9">
        <f t="shared" si="125"/>
        <v>0</v>
      </c>
      <c r="AF305" s="11"/>
      <c r="AG305" s="9">
        <f t="shared" si="126"/>
        <v>0</v>
      </c>
      <c r="AH305" s="11"/>
      <c r="AI305" s="9">
        <f t="shared" si="127"/>
        <v>0</v>
      </c>
      <c r="AJ305" s="11"/>
      <c r="AK305" s="9">
        <f t="shared" si="128"/>
        <v>0</v>
      </c>
      <c r="AL305" s="11"/>
      <c r="AM305" s="9">
        <f t="shared" si="129"/>
        <v>0</v>
      </c>
      <c r="AN305" s="10"/>
      <c r="AO305" s="12">
        <f t="shared" si="130"/>
        <v>0</v>
      </c>
      <c r="AP305" s="13">
        <f t="shared" si="117"/>
        <v>7130</v>
      </c>
    </row>
    <row r="306" spans="1:42" x14ac:dyDescent="0.25">
      <c r="A306" s="14" t="s">
        <v>271</v>
      </c>
      <c r="B306" s="14" t="s">
        <v>271</v>
      </c>
      <c r="C306" s="15" t="s">
        <v>432</v>
      </c>
      <c r="D306" s="48" t="s">
        <v>15</v>
      </c>
      <c r="E306" s="60">
        <v>120</v>
      </c>
      <c r="F306" s="70">
        <v>0</v>
      </c>
      <c r="G306" s="9">
        <f t="shared" si="112"/>
        <v>0</v>
      </c>
      <c r="H306" s="69">
        <v>0</v>
      </c>
      <c r="I306" s="9">
        <f t="shared" si="113"/>
        <v>0</v>
      </c>
      <c r="J306" s="10"/>
      <c r="K306" s="9">
        <f t="shared" si="114"/>
        <v>0</v>
      </c>
      <c r="L306" s="11"/>
      <c r="M306" s="9">
        <f t="shared" si="115"/>
        <v>0</v>
      </c>
      <c r="N306" s="11"/>
      <c r="O306" s="9">
        <f t="shared" si="116"/>
        <v>0</v>
      </c>
      <c r="P306" s="10"/>
      <c r="Q306" s="9">
        <f t="shared" si="118"/>
        <v>0</v>
      </c>
      <c r="R306" s="10"/>
      <c r="S306" s="9">
        <f t="shared" si="119"/>
        <v>0</v>
      </c>
      <c r="T306" s="10"/>
      <c r="U306" s="9">
        <f t="shared" si="120"/>
        <v>0</v>
      </c>
      <c r="V306" s="11"/>
      <c r="W306" s="9">
        <f t="shared" si="121"/>
        <v>0</v>
      </c>
      <c r="X306" s="11"/>
      <c r="Y306" s="9">
        <f t="shared" si="122"/>
        <v>0</v>
      </c>
      <c r="Z306" s="10"/>
      <c r="AA306" s="9">
        <f t="shared" si="123"/>
        <v>0</v>
      </c>
      <c r="AB306" s="11"/>
      <c r="AC306" s="9">
        <f t="shared" si="124"/>
        <v>0</v>
      </c>
      <c r="AD306" s="11"/>
      <c r="AE306" s="9">
        <f t="shared" si="125"/>
        <v>0</v>
      </c>
      <c r="AF306" s="11"/>
      <c r="AG306" s="9">
        <f t="shared" si="126"/>
        <v>0</v>
      </c>
      <c r="AH306" s="11"/>
      <c r="AI306" s="9">
        <f t="shared" si="127"/>
        <v>0</v>
      </c>
      <c r="AJ306" s="109">
        <v>9</v>
      </c>
      <c r="AK306" s="9">
        <f t="shared" si="128"/>
        <v>1252.8</v>
      </c>
      <c r="AL306" s="11"/>
      <c r="AM306" s="9">
        <f t="shared" si="129"/>
        <v>0</v>
      </c>
      <c r="AN306" s="10"/>
      <c r="AO306" s="12">
        <f t="shared" si="130"/>
        <v>0</v>
      </c>
      <c r="AP306" s="13">
        <f t="shared" si="117"/>
        <v>1252.8</v>
      </c>
    </row>
    <row r="307" spans="1:42" x14ac:dyDescent="0.25">
      <c r="A307" s="14" t="s">
        <v>271</v>
      </c>
      <c r="B307" s="14" t="s">
        <v>271</v>
      </c>
      <c r="C307" s="15" t="s">
        <v>491</v>
      </c>
      <c r="D307" s="48" t="s">
        <v>15</v>
      </c>
      <c r="E307" s="60">
        <v>120</v>
      </c>
      <c r="F307" s="70">
        <v>0</v>
      </c>
      <c r="G307" s="9">
        <f t="shared" si="112"/>
        <v>0</v>
      </c>
      <c r="H307" s="69">
        <v>0</v>
      </c>
      <c r="I307" s="9">
        <f t="shared" si="113"/>
        <v>0</v>
      </c>
      <c r="J307" s="10"/>
      <c r="K307" s="9">
        <f t="shared" si="114"/>
        <v>0</v>
      </c>
      <c r="L307" s="11"/>
      <c r="M307" s="9">
        <f t="shared" si="115"/>
        <v>0</v>
      </c>
      <c r="N307" s="11"/>
      <c r="O307" s="9">
        <f t="shared" si="116"/>
        <v>0</v>
      </c>
      <c r="P307" s="10"/>
      <c r="Q307" s="9">
        <f t="shared" si="118"/>
        <v>0</v>
      </c>
      <c r="R307" s="10"/>
      <c r="S307" s="9">
        <f t="shared" si="119"/>
        <v>0</v>
      </c>
      <c r="T307" s="10"/>
      <c r="U307" s="9">
        <f t="shared" si="120"/>
        <v>0</v>
      </c>
      <c r="V307" s="11"/>
      <c r="W307" s="9">
        <f t="shared" si="121"/>
        <v>0</v>
      </c>
      <c r="X307" s="11"/>
      <c r="Y307" s="9">
        <f t="shared" si="122"/>
        <v>0</v>
      </c>
      <c r="Z307" s="10"/>
      <c r="AA307" s="9">
        <f t="shared" si="123"/>
        <v>0</v>
      </c>
      <c r="AB307" s="11"/>
      <c r="AC307" s="9">
        <f t="shared" si="124"/>
        <v>0</v>
      </c>
      <c r="AD307" s="11"/>
      <c r="AE307" s="9">
        <f t="shared" si="125"/>
        <v>0</v>
      </c>
      <c r="AF307" s="11"/>
      <c r="AG307" s="9">
        <f t="shared" si="126"/>
        <v>0</v>
      </c>
      <c r="AH307" s="11"/>
      <c r="AI307" s="9">
        <f t="shared" si="127"/>
        <v>0</v>
      </c>
      <c r="AJ307" s="11"/>
      <c r="AK307" s="9">
        <f t="shared" si="128"/>
        <v>0</v>
      </c>
      <c r="AL307" s="11"/>
      <c r="AM307" s="9">
        <f t="shared" si="129"/>
        <v>0</v>
      </c>
      <c r="AN307" s="10"/>
      <c r="AO307" s="12">
        <f t="shared" si="130"/>
        <v>0</v>
      </c>
      <c r="AP307" s="13">
        <f t="shared" si="117"/>
        <v>0</v>
      </c>
    </row>
    <row r="308" spans="1:42" x14ac:dyDescent="0.25">
      <c r="A308" s="14" t="s">
        <v>271</v>
      </c>
      <c r="B308" s="14" t="s">
        <v>271</v>
      </c>
      <c r="C308" s="15" t="s">
        <v>284</v>
      </c>
      <c r="D308" s="48" t="s">
        <v>15</v>
      </c>
      <c r="E308" s="60">
        <v>120</v>
      </c>
      <c r="F308" s="70">
        <v>33</v>
      </c>
      <c r="G308" s="9">
        <f t="shared" si="112"/>
        <v>3960</v>
      </c>
      <c r="H308" s="69">
        <v>0</v>
      </c>
      <c r="I308" s="9">
        <f t="shared" si="113"/>
        <v>0</v>
      </c>
      <c r="J308" s="10"/>
      <c r="K308" s="9">
        <f t="shared" si="114"/>
        <v>0</v>
      </c>
      <c r="L308" s="11"/>
      <c r="M308" s="9">
        <f t="shared" si="115"/>
        <v>0</v>
      </c>
      <c r="N308" s="11"/>
      <c r="O308" s="9">
        <f t="shared" si="116"/>
        <v>0</v>
      </c>
      <c r="P308" s="10"/>
      <c r="Q308" s="9">
        <f t="shared" si="118"/>
        <v>0</v>
      </c>
      <c r="R308" s="10"/>
      <c r="S308" s="9">
        <f t="shared" si="119"/>
        <v>0</v>
      </c>
      <c r="T308" s="10"/>
      <c r="U308" s="9">
        <f t="shared" si="120"/>
        <v>0</v>
      </c>
      <c r="V308" s="11"/>
      <c r="W308" s="9">
        <f t="shared" si="121"/>
        <v>0</v>
      </c>
      <c r="X308" s="11"/>
      <c r="Y308" s="9">
        <f t="shared" si="122"/>
        <v>0</v>
      </c>
      <c r="Z308" s="10"/>
      <c r="AA308" s="9">
        <f t="shared" si="123"/>
        <v>0</v>
      </c>
      <c r="AB308" s="11"/>
      <c r="AC308" s="9">
        <f t="shared" si="124"/>
        <v>0</v>
      </c>
      <c r="AD308" s="11"/>
      <c r="AE308" s="9">
        <f t="shared" si="125"/>
        <v>0</v>
      </c>
      <c r="AF308" s="11"/>
      <c r="AG308" s="9">
        <f t="shared" si="126"/>
        <v>0</v>
      </c>
      <c r="AH308" s="11"/>
      <c r="AI308" s="9">
        <f t="shared" si="127"/>
        <v>0</v>
      </c>
      <c r="AJ308" s="11"/>
      <c r="AK308" s="9">
        <f t="shared" si="128"/>
        <v>0</v>
      </c>
      <c r="AL308" s="11"/>
      <c r="AM308" s="9">
        <f t="shared" si="129"/>
        <v>0</v>
      </c>
      <c r="AN308" s="10"/>
      <c r="AO308" s="12">
        <f t="shared" si="130"/>
        <v>0</v>
      </c>
      <c r="AP308" s="13">
        <f t="shared" si="117"/>
        <v>3960</v>
      </c>
    </row>
    <row r="309" spans="1:42" x14ac:dyDescent="0.25">
      <c r="A309" s="14" t="s">
        <v>271</v>
      </c>
      <c r="B309" s="14" t="s">
        <v>271</v>
      </c>
      <c r="C309" s="15" t="s">
        <v>285</v>
      </c>
      <c r="D309" s="48" t="s">
        <v>15</v>
      </c>
      <c r="E309" s="60">
        <v>120</v>
      </c>
      <c r="F309" s="70">
        <v>0</v>
      </c>
      <c r="G309" s="9">
        <f t="shared" si="112"/>
        <v>0</v>
      </c>
      <c r="H309" s="69">
        <v>0</v>
      </c>
      <c r="I309" s="9">
        <f t="shared" si="113"/>
        <v>0</v>
      </c>
      <c r="J309" s="10"/>
      <c r="K309" s="9">
        <f t="shared" si="114"/>
        <v>0</v>
      </c>
      <c r="L309" s="11"/>
      <c r="M309" s="9">
        <f t="shared" si="115"/>
        <v>0</v>
      </c>
      <c r="N309" s="11"/>
      <c r="O309" s="9">
        <f t="shared" si="116"/>
        <v>0</v>
      </c>
      <c r="P309" s="10"/>
      <c r="Q309" s="9">
        <f t="shared" si="118"/>
        <v>0</v>
      </c>
      <c r="R309" s="10"/>
      <c r="S309" s="9">
        <f t="shared" si="119"/>
        <v>0</v>
      </c>
      <c r="T309" s="10"/>
      <c r="U309" s="9">
        <f t="shared" si="120"/>
        <v>0</v>
      </c>
      <c r="V309" s="11">
        <v>5</v>
      </c>
      <c r="W309" s="9">
        <f t="shared" si="121"/>
        <v>696</v>
      </c>
      <c r="X309" s="107">
        <f>3+18</f>
        <v>21</v>
      </c>
      <c r="Y309" s="9">
        <f t="shared" si="122"/>
        <v>2923.2</v>
      </c>
      <c r="Z309" s="10"/>
      <c r="AA309" s="9">
        <f t="shared" si="123"/>
        <v>0</v>
      </c>
      <c r="AB309" s="11"/>
      <c r="AC309" s="9">
        <f t="shared" si="124"/>
        <v>0</v>
      </c>
      <c r="AD309" s="11"/>
      <c r="AE309" s="9">
        <f t="shared" si="125"/>
        <v>0</v>
      </c>
      <c r="AF309" s="11"/>
      <c r="AG309" s="9">
        <f t="shared" si="126"/>
        <v>0</v>
      </c>
      <c r="AH309" s="11"/>
      <c r="AI309" s="9">
        <f t="shared" si="127"/>
        <v>0</v>
      </c>
      <c r="AJ309" s="11"/>
      <c r="AK309" s="9">
        <f t="shared" si="128"/>
        <v>0</v>
      </c>
      <c r="AL309" s="11"/>
      <c r="AM309" s="9">
        <f t="shared" si="129"/>
        <v>0</v>
      </c>
      <c r="AN309" s="10"/>
      <c r="AO309" s="12">
        <f t="shared" si="130"/>
        <v>0</v>
      </c>
      <c r="AP309" s="13">
        <f t="shared" si="117"/>
        <v>3619.2</v>
      </c>
    </row>
    <row r="310" spans="1:42" x14ac:dyDescent="0.25">
      <c r="A310" s="14" t="s">
        <v>271</v>
      </c>
      <c r="B310" s="14" t="s">
        <v>271</v>
      </c>
      <c r="C310" s="15" t="s">
        <v>286</v>
      </c>
      <c r="D310" s="48" t="s">
        <v>15</v>
      </c>
      <c r="E310" s="60">
        <v>120</v>
      </c>
      <c r="F310" s="70">
        <v>4</v>
      </c>
      <c r="G310" s="9">
        <f t="shared" si="112"/>
        <v>480</v>
      </c>
      <c r="H310" s="69">
        <v>0</v>
      </c>
      <c r="I310" s="9">
        <f t="shared" si="113"/>
        <v>0</v>
      </c>
      <c r="J310" s="10"/>
      <c r="K310" s="9">
        <f t="shared" si="114"/>
        <v>0</v>
      </c>
      <c r="L310" s="11"/>
      <c r="M310" s="9">
        <f t="shared" si="115"/>
        <v>0</v>
      </c>
      <c r="N310" s="11"/>
      <c r="O310" s="9">
        <f t="shared" si="116"/>
        <v>0</v>
      </c>
      <c r="P310" s="10"/>
      <c r="Q310" s="9">
        <f t="shared" si="118"/>
        <v>0</v>
      </c>
      <c r="R310" s="10"/>
      <c r="S310" s="9">
        <f t="shared" si="119"/>
        <v>0</v>
      </c>
      <c r="T310" s="10"/>
      <c r="U310" s="9">
        <f t="shared" si="120"/>
        <v>0</v>
      </c>
      <c r="V310" s="11"/>
      <c r="W310" s="9">
        <f t="shared" si="121"/>
        <v>0</v>
      </c>
      <c r="X310" s="11"/>
      <c r="Y310" s="9">
        <f t="shared" si="122"/>
        <v>0</v>
      </c>
      <c r="Z310" s="10"/>
      <c r="AA310" s="9">
        <f t="shared" si="123"/>
        <v>0</v>
      </c>
      <c r="AB310" s="11"/>
      <c r="AC310" s="9">
        <f t="shared" si="124"/>
        <v>0</v>
      </c>
      <c r="AD310" s="11"/>
      <c r="AE310" s="9">
        <f t="shared" si="125"/>
        <v>0</v>
      </c>
      <c r="AF310" s="11"/>
      <c r="AG310" s="9">
        <f t="shared" si="126"/>
        <v>0</v>
      </c>
      <c r="AH310" s="11"/>
      <c r="AI310" s="9">
        <f t="shared" si="127"/>
        <v>0</v>
      </c>
      <c r="AJ310" s="11"/>
      <c r="AK310" s="9">
        <f t="shared" si="128"/>
        <v>0</v>
      </c>
      <c r="AL310" s="11"/>
      <c r="AM310" s="9">
        <f t="shared" si="129"/>
        <v>0</v>
      </c>
      <c r="AN310" s="10"/>
      <c r="AO310" s="12">
        <f t="shared" si="130"/>
        <v>0</v>
      </c>
      <c r="AP310" s="13">
        <f t="shared" si="117"/>
        <v>480</v>
      </c>
    </row>
    <row r="311" spans="1:42" x14ac:dyDescent="0.25">
      <c r="A311" s="14" t="s">
        <v>271</v>
      </c>
      <c r="B311" s="14" t="s">
        <v>271</v>
      </c>
      <c r="C311" s="15" t="s">
        <v>287</v>
      </c>
      <c r="D311" s="48" t="s">
        <v>15</v>
      </c>
      <c r="E311" s="60">
        <v>120</v>
      </c>
      <c r="F311" s="70">
        <v>0</v>
      </c>
      <c r="G311" s="9">
        <f t="shared" si="112"/>
        <v>0</v>
      </c>
      <c r="H311" s="69">
        <v>0</v>
      </c>
      <c r="I311" s="9">
        <f t="shared" si="113"/>
        <v>0</v>
      </c>
      <c r="J311" s="10"/>
      <c r="K311" s="9">
        <f t="shared" si="114"/>
        <v>0</v>
      </c>
      <c r="L311" s="11"/>
      <c r="M311" s="9">
        <f t="shared" si="115"/>
        <v>0</v>
      </c>
      <c r="N311" s="11"/>
      <c r="O311" s="9">
        <f t="shared" si="116"/>
        <v>0</v>
      </c>
      <c r="P311" s="10"/>
      <c r="Q311" s="9">
        <f t="shared" si="118"/>
        <v>0</v>
      </c>
      <c r="R311" s="10"/>
      <c r="S311" s="9">
        <f t="shared" si="119"/>
        <v>0</v>
      </c>
      <c r="T311" s="10"/>
      <c r="U311" s="9">
        <f t="shared" si="120"/>
        <v>0</v>
      </c>
      <c r="V311" s="11"/>
      <c r="W311" s="9">
        <f t="shared" si="121"/>
        <v>0</v>
      </c>
      <c r="X311" s="11"/>
      <c r="Y311" s="9">
        <f t="shared" si="122"/>
        <v>0</v>
      </c>
      <c r="Z311" s="10"/>
      <c r="AA311" s="9">
        <f t="shared" si="123"/>
        <v>0</v>
      </c>
      <c r="AB311" s="11"/>
      <c r="AC311" s="9">
        <f t="shared" si="124"/>
        <v>0</v>
      </c>
      <c r="AD311" s="11"/>
      <c r="AE311" s="9">
        <f t="shared" si="125"/>
        <v>0</v>
      </c>
      <c r="AF311" s="11"/>
      <c r="AG311" s="9">
        <f t="shared" si="126"/>
        <v>0</v>
      </c>
      <c r="AH311" s="11"/>
      <c r="AI311" s="9">
        <f t="shared" si="127"/>
        <v>0</v>
      </c>
      <c r="AJ311" s="11"/>
      <c r="AK311" s="9">
        <f t="shared" si="128"/>
        <v>0</v>
      </c>
      <c r="AL311" s="11"/>
      <c r="AM311" s="9">
        <f t="shared" si="129"/>
        <v>0</v>
      </c>
      <c r="AN311" s="10"/>
      <c r="AO311" s="12">
        <f t="shared" si="130"/>
        <v>0</v>
      </c>
      <c r="AP311" s="13">
        <f t="shared" si="117"/>
        <v>0</v>
      </c>
    </row>
    <row r="312" spans="1:42" x14ac:dyDescent="0.25">
      <c r="A312" s="14" t="s">
        <v>288</v>
      </c>
      <c r="B312" s="14" t="s">
        <v>288</v>
      </c>
      <c r="C312" s="15" t="s">
        <v>289</v>
      </c>
      <c r="D312" s="44" t="s">
        <v>15</v>
      </c>
      <c r="E312" s="56">
        <v>369</v>
      </c>
      <c r="F312" s="70">
        <v>0</v>
      </c>
      <c r="G312" s="9">
        <f t="shared" si="112"/>
        <v>0</v>
      </c>
      <c r="H312" s="69">
        <v>0</v>
      </c>
      <c r="I312" s="9">
        <f t="shared" si="113"/>
        <v>0</v>
      </c>
      <c r="J312" s="10"/>
      <c r="K312" s="9">
        <f t="shared" si="114"/>
        <v>0</v>
      </c>
      <c r="L312" s="11"/>
      <c r="M312" s="9">
        <f t="shared" si="115"/>
        <v>0</v>
      </c>
      <c r="N312" s="11"/>
      <c r="O312" s="9">
        <f t="shared" si="116"/>
        <v>0</v>
      </c>
      <c r="P312" s="10"/>
      <c r="Q312" s="9">
        <f t="shared" si="118"/>
        <v>0</v>
      </c>
      <c r="R312" s="10"/>
      <c r="S312" s="9">
        <f t="shared" si="119"/>
        <v>0</v>
      </c>
      <c r="T312" s="10"/>
      <c r="U312" s="9">
        <f t="shared" si="120"/>
        <v>0</v>
      </c>
      <c r="V312" s="11"/>
      <c r="W312" s="9">
        <f t="shared" si="121"/>
        <v>0</v>
      </c>
      <c r="X312" s="11"/>
      <c r="Y312" s="9">
        <f t="shared" si="122"/>
        <v>0</v>
      </c>
      <c r="Z312" s="10"/>
      <c r="AA312" s="9">
        <f t="shared" si="123"/>
        <v>0</v>
      </c>
      <c r="AB312" s="11"/>
      <c r="AC312" s="9">
        <f t="shared" si="124"/>
        <v>0</v>
      </c>
      <c r="AD312" s="11"/>
      <c r="AE312" s="9">
        <f t="shared" si="125"/>
        <v>0</v>
      </c>
      <c r="AF312" s="11"/>
      <c r="AG312" s="9">
        <f t="shared" si="126"/>
        <v>0</v>
      </c>
      <c r="AH312" s="11"/>
      <c r="AI312" s="9">
        <f t="shared" si="127"/>
        <v>0</v>
      </c>
      <c r="AJ312" s="11"/>
      <c r="AK312" s="9">
        <f t="shared" si="128"/>
        <v>0</v>
      </c>
      <c r="AL312" s="11"/>
      <c r="AM312" s="9">
        <f t="shared" si="129"/>
        <v>0</v>
      </c>
      <c r="AN312" s="10"/>
      <c r="AO312" s="12">
        <f t="shared" si="130"/>
        <v>0</v>
      </c>
      <c r="AP312" s="13">
        <f t="shared" si="117"/>
        <v>0</v>
      </c>
    </row>
    <row r="313" spans="1:42" x14ac:dyDescent="0.25">
      <c r="A313" s="14" t="s">
        <v>288</v>
      </c>
      <c r="B313" s="14" t="s">
        <v>288</v>
      </c>
      <c r="C313" s="15" t="s">
        <v>291</v>
      </c>
      <c r="D313" s="44" t="s">
        <v>15</v>
      </c>
      <c r="E313" s="56">
        <v>369</v>
      </c>
      <c r="F313" s="70">
        <v>0</v>
      </c>
      <c r="G313" s="9">
        <f t="shared" si="112"/>
        <v>0</v>
      </c>
      <c r="H313" s="69">
        <v>0</v>
      </c>
      <c r="I313" s="9">
        <f t="shared" si="113"/>
        <v>0</v>
      </c>
      <c r="J313" s="10"/>
      <c r="K313" s="9">
        <f t="shared" si="114"/>
        <v>0</v>
      </c>
      <c r="L313" s="11"/>
      <c r="M313" s="9">
        <f t="shared" si="115"/>
        <v>0</v>
      </c>
      <c r="N313" s="11"/>
      <c r="O313" s="9">
        <f t="shared" si="116"/>
        <v>0</v>
      </c>
      <c r="P313" s="10"/>
      <c r="Q313" s="9">
        <f t="shared" si="118"/>
        <v>0</v>
      </c>
      <c r="R313" s="10"/>
      <c r="S313" s="9">
        <f t="shared" si="119"/>
        <v>0</v>
      </c>
      <c r="T313" s="10"/>
      <c r="U313" s="9">
        <f t="shared" si="120"/>
        <v>0</v>
      </c>
      <c r="V313" s="11"/>
      <c r="W313" s="9">
        <f t="shared" si="121"/>
        <v>0</v>
      </c>
      <c r="X313" s="11"/>
      <c r="Y313" s="9">
        <f t="shared" si="122"/>
        <v>0</v>
      </c>
      <c r="Z313" s="10"/>
      <c r="AA313" s="9">
        <f t="shared" si="123"/>
        <v>0</v>
      </c>
      <c r="AB313" s="11"/>
      <c r="AC313" s="9">
        <f t="shared" si="124"/>
        <v>0</v>
      </c>
      <c r="AD313" s="11"/>
      <c r="AE313" s="9">
        <f t="shared" si="125"/>
        <v>0</v>
      </c>
      <c r="AF313" s="11"/>
      <c r="AG313" s="9">
        <f t="shared" si="126"/>
        <v>0</v>
      </c>
      <c r="AH313" s="11"/>
      <c r="AI313" s="9">
        <f t="shared" si="127"/>
        <v>0</v>
      </c>
      <c r="AJ313" s="11"/>
      <c r="AK313" s="9">
        <f t="shared" si="128"/>
        <v>0</v>
      </c>
      <c r="AL313" s="11"/>
      <c r="AM313" s="9">
        <f t="shared" si="129"/>
        <v>0</v>
      </c>
      <c r="AN313" s="10"/>
      <c r="AO313" s="12">
        <f t="shared" si="130"/>
        <v>0</v>
      </c>
      <c r="AP313" s="13">
        <f t="shared" si="117"/>
        <v>0</v>
      </c>
    </row>
    <row r="314" spans="1:42" x14ac:dyDescent="0.25">
      <c r="A314" s="14" t="s">
        <v>288</v>
      </c>
      <c r="B314" s="14" t="s">
        <v>288</v>
      </c>
      <c r="C314" s="15" t="s">
        <v>290</v>
      </c>
      <c r="D314" s="44" t="s">
        <v>15</v>
      </c>
      <c r="E314" s="56">
        <v>369</v>
      </c>
      <c r="F314" s="70">
        <v>0</v>
      </c>
      <c r="G314" s="9">
        <f t="shared" si="112"/>
        <v>0</v>
      </c>
      <c r="H314" s="69">
        <v>0</v>
      </c>
      <c r="I314" s="9">
        <f t="shared" si="113"/>
        <v>0</v>
      </c>
      <c r="J314" s="10"/>
      <c r="K314" s="9">
        <f t="shared" si="114"/>
        <v>0</v>
      </c>
      <c r="L314" s="11"/>
      <c r="M314" s="9">
        <f t="shared" si="115"/>
        <v>0</v>
      </c>
      <c r="N314" s="11"/>
      <c r="O314" s="9">
        <f t="shared" si="116"/>
        <v>0</v>
      </c>
      <c r="P314" s="72">
        <v>1</v>
      </c>
      <c r="Q314" s="9">
        <f t="shared" si="118"/>
        <v>428.03999999999996</v>
      </c>
      <c r="R314" s="10"/>
      <c r="S314" s="9">
        <f t="shared" si="119"/>
        <v>0</v>
      </c>
      <c r="T314" s="10"/>
      <c r="U314" s="9">
        <f t="shared" si="120"/>
        <v>0</v>
      </c>
      <c r="V314" s="11"/>
      <c r="W314" s="9">
        <f t="shared" si="121"/>
        <v>0</v>
      </c>
      <c r="X314" s="11"/>
      <c r="Y314" s="9">
        <f t="shared" si="122"/>
        <v>0</v>
      </c>
      <c r="Z314" s="10"/>
      <c r="AA314" s="9">
        <f t="shared" si="123"/>
        <v>0</v>
      </c>
      <c r="AB314" s="11"/>
      <c r="AC314" s="9">
        <f t="shared" si="124"/>
        <v>0</v>
      </c>
      <c r="AD314" s="11"/>
      <c r="AE314" s="9">
        <f t="shared" si="125"/>
        <v>0</v>
      </c>
      <c r="AF314" s="11"/>
      <c r="AG314" s="9">
        <f t="shared" si="126"/>
        <v>0</v>
      </c>
      <c r="AH314" s="11"/>
      <c r="AI314" s="9">
        <f t="shared" si="127"/>
        <v>0</v>
      </c>
      <c r="AJ314" s="11"/>
      <c r="AK314" s="9">
        <f t="shared" si="128"/>
        <v>0</v>
      </c>
      <c r="AL314" s="11"/>
      <c r="AM314" s="9">
        <f t="shared" si="129"/>
        <v>0</v>
      </c>
      <c r="AN314" s="10"/>
      <c r="AO314" s="12">
        <f t="shared" si="130"/>
        <v>0</v>
      </c>
      <c r="AP314" s="13">
        <f t="shared" si="117"/>
        <v>428.03999999999996</v>
      </c>
    </row>
    <row r="315" spans="1:42" x14ac:dyDescent="0.25">
      <c r="A315" s="14" t="s">
        <v>288</v>
      </c>
      <c r="B315" s="14" t="s">
        <v>288</v>
      </c>
      <c r="C315" s="15" t="s">
        <v>292</v>
      </c>
      <c r="D315" s="44" t="s">
        <v>15</v>
      </c>
      <c r="E315" s="56">
        <v>369</v>
      </c>
      <c r="F315" s="70">
        <v>0</v>
      </c>
      <c r="G315" s="9">
        <f t="shared" si="112"/>
        <v>0</v>
      </c>
      <c r="H315" s="69">
        <v>0</v>
      </c>
      <c r="I315" s="9">
        <f t="shared" si="113"/>
        <v>0</v>
      </c>
      <c r="J315" s="10"/>
      <c r="K315" s="9">
        <f t="shared" si="114"/>
        <v>0</v>
      </c>
      <c r="L315" s="11"/>
      <c r="M315" s="9">
        <f t="shared" si="115"/>
        <v>0</v>
      </c>
      <c r="N315" s="11"/>
      <c r="O315" s="9">
        <f t="shared" si="116"/>
        <v>0</v>
      </c>
      <c r="P315" s="10"/>
      <c r="Q315" s="9">
        <f t="shared" si="118"/>
        <v>0</v>
      </c>
      <c r="R315" s="10"/>
      <c r="S315" s="9">
        <f t="shared" si="119"/>
        <v>0</v>
      </c>
      <c r="T315" s="10"/>
      <c r="U315" s="9">
        <f t="shared" si="120"/>
        <v>0</v>
      </c>
      <c r="V315" s="11"/>
      <c r="W315" s="9">
        <f t="shared" si="121"/>
        <v>0</v>
      </c>
      <c r="X315" s="11"/>
      <c r="Y315" s="9">
        <f t="shared" si="122"/>
        <v>0</v>
      </c>
      <c r="Z315" s="10"/>
      <c r="AA315" s="9">
        <f t="shared" si="123"/>
        <v>0</v>
      </c>
      <c r="AB315" s="11"/>
      <c r="AC315" s="9">
        <f t="shared" si="124"/>
        <v>0</v>
      </c>
      <c r="AD315" s="11"/>
      <c r="AE315" s="9">
        <f t="shared" si="125"/>
        <v>0</v>
      </c>
      <c r="AF315" s="11"/>
      <c r="AG315" s="9">
        <f t="shared" si="126"/>
        <v>0</v>
      </c>
      <c r="AH315" s="11"/>
      <c r="AI315" s="9">
        <f t="shared" si="127"/>
        <v>0</v>
      </c>
      <c r="AJ315" s="11"/>
      <c r="AK315" s="9">
        <f t="shared" si="128"/>
        <v>0</v>
      </c>
      <c r="AL315" s="11"/>
      <c r="AM315" s="9">
        <f t="shared" si="129"/>
        <v>0</v>
      </c>
      <c r="AN315" s="10"/>
      <c r="AO315" s="12">
        <f t="shared" si="130"/>
        <v>0</v>
      </c>
      <c r="AP315" s="13">
        <f t="shared" si="117"/>
        <v>0</v>
      </c>
    </row>
    <row r="316" spans="1:42" x14ac:dyDescent="0.25">
      <c r="A316" s="14" t="s">
        <v>288</v>
      </c>
      <c r="B316" s="14" t="s">
        <v>288</v>
      </c>
      <c r="C316" s="15" t="s">
        <v>293</v>
      </c>
      <c r="D316" s="44" t="s">
        <v>15</v>
      </c>
      <c r="E316" s="56">
        <v>369</v>
      </c>
      <c r="F316" s="70">
        <v>0</v>
      </c>
      <c r="G316" s="9">
        <f t="shared" si="112"/>
        <v>0</v>
      </c>
      <c r="H316" s="69">
        <v>0</v>
      </c>
      <c r="I316" s="9">
        <f t="shared" si="113"/>
        <v>0</v>
      </c>
      <c r="J316" s="10"/>
      <c r="K316" s="9">
        <f t="shared" si="114"/>
        <v>0</v>
      </c>
      <c r="L316" s="11"/>
      <c r="M316" s="9">
        <f t="shared" si="115"/>
        <v>0</v>
      </c>
      <c r="N316" s="11"/>
      <c r="O316" s="9">
        <f t="shared" si="116"/>
        <v>0</v>
      </c>
      <c r="P316" s="10"/>
      <c r="Q316" s="9">
        <f t="shared" si="118"/>
        <v>0</v>
      </c>
      <c r="R316" s="10"/>
      <c r="S316" s="9">
        <f t="shared" si="119"/>
        <v>0</v>
      </c>
      <c r="T316" s="10"/>
      <c r="U316" s="9">
        <f t="shared" si="120"/>
        <v>0</v>
      </c>
      <c r="V316" s="11"/>
      <c r="W316" s="9">
        <f t="shared" si="121"/>
        <v>0</v>
      </c>
      <c r="X316" s="11"/>
      <c r="Y316" s="9">
        <f t="shared" si="122"/>
        <v>0</v>
      </c>
      <c r="Z316" s="10"/>
      <c r="AA316" s="9">
        <f t="shared" si="123"/>
        <v>0</v>
      </c>
      <c r="AB316" s="11"/>
      <c r="AC316" s="9">
        <f t="shared" si="124"/>
        <v>0</v>
      </c>
      <c r="AD316" s="11"/>
      <c r="AE316" s="9">
        <f t="shared" si="125"/>
        <v>0</v>
      </c>
      <c r="AF316" s="11"/>
      <c r="AG316" s="9">
        <f t="shared" si="126"/>
        <v>0</v>
      </c>
      <c r="AH316" s="11"/>
      <c r="AI316" s="9">
        <f t="shared" si="127"/>
        <v>0</v>
      </c>
      <c r="AJ316" s="11"/>
      <c r="AK316" s="9">
        <f t="shared" si="128"/>
        <v>0</v>
      </c>
      <c r="AL316" s="11"/>
      <c r="AM316" s="9">
        <f t="shared" si="129"/>
        <v>0</v>
      </c>
      <c r="AN316" s="10"/>
      <c r="AO316" s="12">
        <f t="shared" si="130"/>
        <v>0</v>
      </c>
      <c r="AP316" s="13">
        <f t="shared" si="117"/>
        <v>0</v>
      </c>
    </row>
    <row r="317" spans="1:42" x14ac:dyDescent="0.25">
      <c r="A317" s="14" t="s">
        <v>288</v>
      </c>
      <c r="B317" s="14" t="s">
        <v>288</v>
      </c>
      <c r="C317" s="15" t="s">
        <v>295</v>
      </c>
      <c r="D317" s="44" t="s">
        <v>15</v>
      </c>
      <c r="E317" s="56">
        <v>369</v>
      </c>
      <c r="F317" s="70">
        <v>0</v>
      </c>
      <c r="G317" s="9">
        <f t="shared" si="112"/>
        <v>0</v>
      </c>
      <c r="H317" s="69">
        <v>0</v>
      </c>
      <c r="I317" s="9">
        <f t="shared" si="113"/>
        <v>0</v>
      </c>
      <c r="J317" s="10"/>
      <c r="K317" s="9">
        <f t="shared" si="114"/>
        <v>0</v>
      </c>
      <c r="L317" s="11"/>
      <c r="M317" s="9">
        <f t="shared" si="115"/>
        <v>0</v>
      </c>
      <c r="N317" s="11"/>
      <c r="O317" s="9">
        <f t="shared" si="116"/>
        <v>0</v>
      </c>
      <c r="P317" s="10"/>
      <c r="Q317" s="9">
        <f t="shared" si="118"/>
        <v>0</v>
      </c>
      <c r="R317" s="10"/>
      <c r="S317" s="9">
        <f t="shared" si="119"/>
        <v>0</v>
      </c>
      <c r="T317" s="10"/>
      <c r="U317" s="9">
        <f t="shared" si="120"/>
        <v>0</v>
      </c>
      <c r="V317" s="11"/>
      <c r="W317" s="9">
        <f t="shared" si="121"/>
        <v>0</v>
      </c>
      <c r="X317" s="11"/>
      <c r="Y317" s="9">
        <f t="shared" si="122"/>
        <v>0</v>
      </c>
      <c r="Z317" s="10"/>
      <c r="AA317" s="9">
        <f t="shared" si="123"/>
        <v>0</v>
      </c>
      <c r="AB317" s="11"/>
      <c r="AC317" s="9">
        <f t="shared" si="124"/>
        <v>0</v>
      </c>
      <c r="AD317" s="11"/>
      <c r="AE317" s="9">
        <f t="shared" si="125"/>
        <v>0</v>
      </c>
      <c r="AF317" s="11"/>
      <c r="AG317" s="9">
        <f t="shared" si="126"/>
        <v>0</v>
      </c>
      <c r="AH317" s="11"/>
      <c r="AI317" s="9">
        <f t="shared" si="127"/>
        <v>0</v>
      </c>
      <c r="AJ317" s="11"/>
      <c r="AK317" s="9">
        <f t="shared" si="128"/>
        <v>0</v>
      </c>
      <c r="AL317" s="11"/>
      <c r="AM317" s="9">
        <f t="shared" si="129"/>
        <v>0</v>
      </c>
      <c r="AN317" s="10"/>
      <c r="AO317" s="12">
        <f t="shared" si="130"/>
        <v>0</v>
      </c>
      <c r="AP317" s="13">
        <f t="shared" si="117"/>
        <v>0</v>
      </c>
    </row>
    <row r="318" spans="1:42" x14ac:dyDescent="0.25">
      <c r="A318" s="14" t="s">
        <v>288</v>
      </c>
      <c r="B318" s="14" t="s">
        <v>288</v>
      </c>
      <c r="C318" s="15" t="s">
        <v>294</v>
      </c>
      <c r="D318" s="44" t="s">
        <v>15</v>
      </c>
      <c r="E318" s="56">
        <v>369</v>
      </c>
      <c r="F318" s="70">
        <v>0</v>
      </c>
      <c r="G318" s="9">
        <f t="shared" si="112"/>
        <v>0</v>
      </c>
      <c r="H318" s="69">
        <v>0</v>
      </c>
      <c r="I318" s="9">
        <f t="shared" si="113"/>
        <v>0</v>
      </c>
      <c r="J318" s="10"/>
      <c r="K318" s="9">
        <f t="shared" si="114"/>
        <v>0</v>
      </c>
      <c r="L318" s="11"/>
      <c r="M318" s="9">
        <f t="shared" si="115"/>
        <v>0</v>
      </c>
      <c r="N318" s="11"/>
      <c r="O318" s="9">
        <f t="shared" si="116"/>
        <v>0</v>
      </c>
      <c r="P318" s="10"/>
      <c r="Q318" s="9">
        <f t="shared" si="118"/>
        <v>0</v>
      </c>
      <c r="R318" s="10"/>
      <c r="S318" s="9">
        <f t="shared" si="119"/>
        <v>0</v>
      </c>
      <c r="T318" s="10"/>
      <c r="U318" s="9">
        <f t="shared" si="120"/>
        <v>0</v>
      </c>
      <c r="V318" s="11"/>
      <c r="W318" s="9">
        <f t="shared" si="121"/>
        <v>0</v>
      </c>
      <c r="X318" s="11"/>
      <c r="Y318" s="9">
        <f t="shared" si="122"/>
        <v>0</v>
      </c>
      <c r="Z318" s="10"/>
      <c r="AA318" s="9">
        <f t="shared" si="123"/>
        <v>0</v>
      </c>
      <c r="AB318" s="11"/>
      <c r="AC318" s="9">
        <f t="shared" si="124"/>
        <v>0</v>
      </c>
      <c r="AD318" s="11"/>
      <c r="AE318" s="9">
        <f t="shared" si="125"/>
        <v>0</v>
      </c>
      <c r="AF318" s="11"/>
      <c r="AG318" s="9">
        <f t="shared" si="126"/>
        <v>0</v>
      </c>
      <c r="AH318" s="11"/>
      <c r="AI318" s="9">
        <f t="shared" si="127"/>
        <v>0</v>
      </c>
      <c r="AJ318" s="11"/>
      <c r="AK318" s="9">
        <f t="shared" si="128"/>
        <v>0</v>
      </c>
      <c r="AL318" s="11"/>
      <c r="AM318" s="9">
        <f t="shared" si="129"/>
        <v>0</v>
      </c>
      <c r="AN318" s="10"/>
      <c r="AO318" s="12">
        <f t="shared" si="130"/>
        <v>0</v>
      </c>
      <c r="AP318" s="13">
        <f t="shared" si="117"/>
        <v>0</v>
      </c>
    </row>
    <row r="319" spans="1:42" x14ac:dyDescent="0.25">
      <c r="A319" s="14" t="s">
        <v>288</v>
      </c>
      <c r="B319" s="14" t="s">
        <v>288</v>
      </c>
      <c r="C319" s="15" t="s">
        <v>296</v>
      </c>
      <c r="D319" s="44" t="s">
        <v>15</v>
      </c>
      <c r="E319" s="56">
        <v>369</v>
      </c>
      <c r="F319" s="70">
        <v>0</v>
      </c>
      <c r="G319" s="9">
        <f t="shared" si="112"/>
        <v>0</v>
      </c>
      <c r="H319" s="69">
        <v>0</v>
      </c>
      <c r="I319" s="9">
        <f t="shared" si="113"/>
        <v>0</v>
      </c>
      <c r="J319" s="10"/>
      <c r="K319" s="9">
        <f t="shared" si="114"/>
        <v>0</v>
      </c>
      <c r="L319" s="11"/>
      <c r="M319" s="9">
        <f t="shared" si="115"/>
        <v>0</v>
      </c>
      <c r="N319" s="11"/>
      <c r="O319" s="9">
        <f t="shared" si="116"/>
        <v>0</v>
      </c>
      <c r="P319" s="10"/>
      <c r="Q319" s="9">
        <f t="shared" si="118"/>
        <v>0</v>
      </c>
      <c r="R319" s="10"/>
      <c r="S319" s="9">
        <f t="shared" si="119"/>
        <v>0</v>
      </c>
      <c r="T319" s="10"/>
      <c r="U319" s="9">
        <f t="shared" si="120"/>
        <v>0</v>
      </c>
      <c r="V319" s="11"/>
      <c r="W319" s="9">
        <f t="shared" si="121"/>
        <v>0</v>
      </c>
      <c r="X319" s="11"/>
      <c r="Y319" s="9">
        <f t="shared" si="122"/>
        <v>0</v>
      </c>
      <c r="Z319" s="10"/>
      <c r="AA319" s="9">
        <f t="shared" si="123"/>
        <v>0</v>
      </c>
      <c r="AB319" s="11"/>
      <c r="AC319" s="9">
        <f t="shared" si="124"/>
        <v>0</v>
      </c>
      <c r="AD319" s="11"/>
      <c r="AE319" s="9">
        <f t="shared" si="125"/>
        <v>0</v>
      </c>
      <c r="AF319" s="11"/>
      <c r="AG319" s="9">
        <f t="shared" si="126"/>
        <v>0</v>
      </c>
      <c r="AH319" s="11"/>
      <c r="AI319" s="9">
        <f t="shared" si="127"/>
        <v>0</v>
      </c>
      <c r="AJ319" s="11"/>
      <c r="AK319" s="9">
        <f t="shared" si="128"/>
        <v>0</v>
      </c>
      <c r="AL319" s="11"/>
      <c r="AM319" s="9">
        <f t="shared" si="129"/>
        <v>0</v>
      </c>
      <c r="AN319" s="10"/>
      <c r="AO319" s="12">
        <f t="shared" si="130"/>
        <v>0</v>
      </c>
      <c r="AP319" s="13">
        <f t="shared" si="117"/>
        <v>0</v>
      </c>
    </row>
    <row r="320" spans="1:42" ht="14.25" customHeight="1" x14ac:dyDescent="0.25">
      <c r="A320" s="14" t="s">
        <v>288</v>
      </c>
      <c r="B320" s="14" t="s">
        <v>288</v>
      </c>
      <c r="C320" s="15" t="s">
        <v>297</v>
      </c>
      <c r="D320" s="44" t="s">
        <v>15</v>
      </c>
      <c r="E320" s="56">
        <v>369</v>
      </c>
      <c r="F320" s="70">
        <v>0</v>
      </c>
      <c r="G320" s="9">
        <f t="shared" si="112"/>
        <v>0</v>
      </c>
      <c r="H320" s="69">
        <v>0</v>
      </c>
      <c r="I320" s="9">
        <f t="shared" si="113"/>
        <v>0</v>
      </c>
      <c r="J320" s="10"/>
      <c r="K320" s="9">
        <f t="shared" si="114"/>
        <v>0</v>
      </c>
      <c r="L320" s="11"/>
      <c r="M320" s="9">
        <f t="shared" si="115"/>
        <v>0</v>
      </c>
      <c r="N320" s="11"/>
      <c r="O320" s="9">
        <f t="shared" si="116"/>
        <v>0</v>
      </c>
      <c r="P320" s="10"/>
      <c r="Q320" s="9">
        <f t="shared" si="118"/>
        <v>0</v>
      </c>
      <c r="R320" s="10"/>
      <c r="S320" s="9">
        <f t="shared" si="119"/>
        <v>0</v>
      </c>
      <c r="T320" s="10"/>
      <c r="U320" s="9">
        <f t="shared" si="120"/>
        <v>0</v>
      </c>
      <c r="V320" s="11"/>
      <c r="W320" s="9">
        <f t="shared" si="121"/>
        <v>0</v>
      </c>
      <c r="X320" s="11"/>
      <c r="Y320" s="9">
        <f t="shared" si="122"/>
        <v>0</v>
      </c>
      <c r="Z320" s="10"/>
      <c r="AA320" s="9">
        <f t="shared" si="123"/>
        <v>0</v>
      </c>
      <c r="AB320" s="11"/>
      <c r="AC320" s="9">
        <f t="shared" si="124"/>
        <v>0</v>
      </c>
      <c r="AD320" s="11"/>
      <c r="AE320" s="9">
        <f t="shared" si="125"/>
        <v>0</v>
      </c>
      <c r="AF320" s="11"/>
      <c r="AG320" s="9">
        <f t="shared" si="126"/>
        <v>0</v>
      </c>
      <c r="AH320" s="11"/>
      <c r="AI320" s="9">
        <f t="shared" si="127"/>
        <v>0</v>
      </c>
      <c r="AJ320" s="11"/>
      <c r="AK320" s="9">
        <f t="shared" si="128"/>
        <v>0</v>
      </c>
      <c r="AL320" s="11"/>
      <c r="AM320" s="9">
        <f t="shared" si="129"/>
        <v>0</v>
      </c>
      <c r="AN320" s="10"/>
      <c r="AO320" s="12">
        <f t="shared" si="130"/>
        <v>0</v>
      </c>
      <c r="AP320" s="13">
        <f t="shared" si="117"/>
        <v>0</v>
      </c>
    </row>
    <row r="321" spans="1:42" x14ac:dyDescent="0.25">
      <c r="A321" s="14" t="s">
        <v>288</v>
      </c>
      <c r="B321" s="14" t="s">
        <v>288</v>
      </c>
      <c r="C321" s="15" t="s">
        <v>299</v>
      </c>
      <c r="D321" s="44" t="s">
        <v>15</v>
      </c>
      <c r="E321" s="56">
        <v>369</v>
      </c>
      <c r="F321" s="70">
        <v>0</v>
      </c>
      <c r="G321" s="9">
        <f t="shared" si="112"/>
        <v>0</v>
      </c>
      <c r="H321" s="69">
        <v>0</v>
      </c>
      <c r="I321" s="9">
        <f t="shared" si="113"/>
        <v>0</v>
      </c>
      <c r="J321" s="10"/>
      <c r="K321" s="9">
        <f t="shared" si="114"/>
        <v>0</v>
      </c>
      <c r="L321" s="11"/>
      <c r="M321" s="9">
        <f t="shared" si="115"/>
        <v>0</v>
      </c>
      <c r="N321" s="11"/>
      <c r="O321" s="9">
        <f t="shared" si="116"/>
        <v>0</v>
      </c>
      <c r="P321" s="10"/>
      <c r="Q321" s="9">
        <f t="shared" si="118"/>
        <v>0</v>
      </c>
      <c r="R321" s="10"/>
      <c r="S321" s="9">
        <f t="shared" si="119"/>
        <v>0</v>
      </c>
      <c r="T321" s="10"/>
      <c r="U321" s="9">
        <f t="shared" si="120"/>
        <v>0</v>
      </c>
      <c r="V321" s="11"/>
      <c r="W321" s="9">
        <f t="shared" si="121"/>
        <v>0</v>
      </c>
      <c r="X321" s="11"/>
      <c r="Y321" s="9">
        <f t="shared" si="122"/>
        <v>0</v>
      </c>
      <c r="Z321" s="10"/>
      <c r="AA321" s="9">
        <f t="shared" si="123"/>
        <v>0</v>
      </c>
      <c r="AB321" s="11"/>
      <c r="AC321" s="9">
        <f t="shared" si="124"/>
        <v>0</v>
      </c>
      <c r="AD321" s="11"/>
      <c r="AE321" s="9">
        <f t="shared" si="125"/>
        <v>0</v>
      </c>
      <c r="AF321" s="11"/>
      <c r="AG321" s="9">
        <f t="shared" si="126"/>
        <v>0</v>
      </c>
      <c r="AH321" s="11"/>
      <c r="AI321" s="9">
        <f t="shared" si="127"/>
        <v>0</v>
      </c>
      <c r="AJ321" s="11"/>
      <c r="AK321" s="9">
        <f t="shared" si="128"/>
        <v>0</v>
      </c>
      <c r="AL321" s="11"/>
      <c r="AM321" s="9">
        <f t="shared" si="129"/>
        <v>0</v>
      </c>
      <c r="AN321" s="10"/>
      <c r="AO321" s="12">
        <f t="shared" si="130"/>
        <v>0</v>
      </c>
      <c r="AP321" s="13">
        <f t="shared" si="117"/>
        <v>0</v>
      </c>
    </row>
    <row r="322" spans="1:42" x14ac:dyDescent="0.25">
      <c r="A322" s="14" t="s">
        <v>288</v>
      </c>
      <c r="B322" s="14" t="s">
        <v>288</v>
      </c>
      <c r="C322" s="15" t="s">
        <v>298</v>
      </c>
      <c r="D322" s="44" t="s">
        <v>15</v>
      </c>
      <c r="E322" s="56">
        <v>369</v>
      </c>
      <c r="F322" s="70">
        <v>0</v>
      </c>
      <c r="G322" s="9">
        <f t="shared" si="112"/>
        <v>0</v>
      </c>
      <c r="H322" s="69">
        <v>0</v>
      </c>
      <c r="I322" s="9">
        <f t="shared" si="113"/>
        <v>0</v>
      </c>
      <c r="J322" s="10"/>
      <c r="K322" s="9">
        <f t="shared" si="114"/>
        <v>0</v>
      </c>
      <c r="L322" s="11"/>
      <c r="M322" s="9">
        <f t="shared" si="115"/>
        <v>0</v>
      </c>
      <c r="N322" s="11"/>
      <c r="O322" s="9">
        <f t="shared" si="116"/>
        <v>0</v>
      </c>
      <c r="P322" s="72">
        <v>1</v>
      </c>
      <c r="Q322" s="9">
        <f t="shared" si="118"/>
        <v>428.03999999999996</v>
      </c>
      <c r="R322" s="10"/>
      <c r="S322" s="9">
        <f t="shared" si="119"/>
        <v>0</v>
      </c>
      <c r="T322" s="10"/>
      <c r="U322" s="9">
        <f t="shared" si="120"/>
        <v>0</v>
      </c>
      <c r="V322" s="11"/>
      <c r="W322" s="9">
        <f t="shared" si="121"/>
        <v>0</v>
      </c>
      <c r="X322" s="11"/>
      <c r="Y322" s="9">
        <f t="shared" si="122"/>
        <v>0</v>
      </c>
      <c r="Z322" s="10"/>
      <c r="AA322" s="9">
        <f t="shared" si="123"/>
        <v>0</v>
      </c>
      <c r="AB322" s="11"/>
      <c r="AC322" s="9">
        <f t="shared" si="124"/>
        <v>0</v>
      </c>
      <c r="AD322" s="11"/>
      <c r="AE322" s="9">
        <f t="shared" si="125"/>
        <v>0</v>
      </c>
      <c r="AF322" s="11"/>
      <c r="AG322" s="9">
        <f t="shared" si="126"/>
        <v>0</v>
      </c>
      <c r="AH322" s="11"/>
      <c r="AI322" s="9">
        <f t="shared" si="127"/>
        <v>0</v>
      </c>
      <c r="AJ322" s="11"/>
      <c r="AK322" s="9">
        <f t="shared" si="128"/>
        <v>0</v>
      </c>
      <c r="AL322" s="11"/>
      <c r="AM322" s="9">
        <f t="shared" si="129"/>
        <v>0</v>
      </c>
      <c r="AN322" s="10"/>
      <c r="AO322" s="12">
        <f t="shared" si="130"/>
        <v>0</v>
      </c>
      <c r="AP322" s="13">
        <f t="shared" si="117"/>
        <v>428.03999999999996</v>
      </c>
    </row>
    <row r="323" spans="1:42" x14ac:dyDescent="0.25">
      <c r="A323" s="14" t="s">
        <v>288</v>
      </c>
      <c r="B323" s="14" t="s">
        <v>288</v>
      </c>
      <c r="C323" s="15" t="s">
        <v>300</v>
      </c>
      <c r="D323" s="44" t="s">
        <v>15</v>
      </c>
      <c r="E323" s="56">
        <v>369</v>
      </c>
      <c r="F323" s="70">
        <v>0</v>
      </c>
      <c r="G323" s="9">
        <f t="shared" si="112"/>
        <v>0</v>
      </c>
      <c r="H323" s="69">
        <v>0</v>
      </c>
      <c r="I323" s="9">
        <f t="shared" si="113"/>
        <v>0</v>
      </c>
      <c r="J323" s="10"/>
      <c r="K323" s="9">
        <f t="shared" si="114"/>
        <v>0</v>
      </c>
      <c r="L323" s="11"/>
      <c r="M323" s="9">
        <f t="shared" si="115"/>
        <v>0</v>
      </c>
      <c r="N323" s="11"/>
      <c r="O323" s="9">
        <f t="shared" si="116"/>
        <v>0</v>
      </c>
      <c r="P323" s="10"/>
      <c r="Q323" s="9">
        <f t="shared" si="118"/>
        <v>0</v>
      </c>
      <c r="R323" s="10"/>
      <c r="S323" s="9">
        <f t="shared" si="119"/>
        <v>0</v>
      </c>
      <c r="T323" s="10"/>
      <c r="U323" s="9">
        <f t="shared" si="120"/>
        <v>0</v>
      </c>
      <c r="V323" s="11"/>
      <c r="W323" s="9">
        <f t="shared" si="121"/>
        <v>0</v>
      </c>
      <c r="X323" s="11"/>
      <c r="Y323" s="9">
        <f t="shared" si="122"/>
        <v>0</v>
      </c>
      <c r="Z323" s="10"/>
      <c r="AA323" s="9">
        <f t="shared" si="123"/>
        <v>0</v>
      </c>
      <c r="AB323" s="11"/>
      <c r="AC323" s="9">
        <f t="shared" si="124"/>
        <v>0</v>
      </c>
      <c r="AD323" s="11"/>
      <c r="AE323" s="9">
        <f t="shared" si="125"/>
        <v>0</v>
      </c>
      <c r="AF323" s="11"/>
      <c r="AG323" s="9">
        <f t="shared" si="126"/>
        <v>0</v>
      </c>
      <c r="AH323" s="11"/>
      <c r="AI323" s="9">
        <f t="shared" si="127"/>
        <v>0</v>
      </c>
      <c r="AJ323" s="11"/>
      <c r="AK323" s="9">
        <f t="shared" si="128"/>
        <v>0</v>
      </c>
      <c r="AL323" s="11"/>
      <c r="AM323" s="9">
        <f t="shared" si="129"/>
        <v>0</v>
      </c>
      <c r="AN323" s="10"/>
      <c r="AO323" s="12">
        <f t="shared" si="130"/>
        <v>0</v>
      </c>
      <c r="AP323" s="13">
        <f t="shared" si="117"/>
        <v>0</v>
      </c>
    </row>
    <row r="324" spans="1:42" x14ac:dyDescent="0.25">
      <c r="A324" s="14" t="s">
        <v>288</v>
      </c>
      <c r="B324" s="14" t="s">
        <v>288</v>
      </c>
      <c r="C324" s="15" t="s">
        <v>301</v>
      </c>
      <c r="D324" s="44" t="s">
        <v>15</v>
      </c>
      <c r="E324" s="56">
        <v>369</v>
      </c>
      <c r="F324" s="70">
        <v>0</v>
      </c>
      <c r="G324" s="9">
        <f t="shared" si="112"/>
        <v>0</v>
      </c>
      <c r="H324" s="69">
        <v>0</v>
      </c>
      <c r="I324" s="9">
        <f t="shared" si="113"/>
        <v>0</v>
      </c>
      <c r="J324" s="10"/>
      <c r="K324" s="9">
        <f t="shared" si="114"/>
        <v>0</v>
      </c>
      <c r="L324" s="11"/>
      <c r="M324" s="9">
        <f t="shared" si="115"/>
        <v>0</v>
      </c>
      <c r="N324" s="11"/>
      <c r="O324" s="9">
        <f t="shared" si="116"/>
        <v>0</v>
      </c>
      <c r="P324" s="10"/>
      <c r="Q324" s="9">
        <f t="shared" si="118"/>
        <v>0</v>
      </c>
      <c r="R324" s="10"/>
      <c r="S324" s="9">
        <f t="shared" si="119"/>
        <v>0</v>
      </c>
      <c r="T324" s="10"/>
      <c r="U324" s="9">
        <f t="shared" si="120"/>
        <v>0</v>
      </c>
      <c r="V324" s="11"/>
      <c r="W324" s="9">
        <f t="shared" si="121"/>
        <v>0</v>
      </c>
      <c r="X324" s="11"/>
      <c r="Y324" s="9">
        <f t="shared" si="122"/>
        <v>0</v>
      </c>
      <c r="Z324" s="10"/>
      <c r="AA324" s="9">
        <f t="shared" si="123"/>
        <v>0</v>
      </c>
      <c r="AB324" s="11"/>
      <c r="AC324" s="9">
        <f t="shared" si="124"/>
        <v>0</v>
      </c>
      <c r="AD324" s="11"/>
      <c r="AE324" s="9">
        <f t="shared" si="125"/>
        <v>0</v>
      </c>
      <c r="AF324" s="11"/>
      <c r="AG324" s="9">
        <f t="shared" si="126"/>
        <v>0</v>
      </c>
      <c r="AH324" s="11"/>
      <c r="AI324" s="9">
        <f t="shared" si="127"/>
        <v>0</v>
      </c>
      <c r="AJ324" s="11"/>
      <c r="AK324" s="9">
        <f t="shared" si="128"/>
        <v>0</v>
      </c>
      <c r="AL324" s="11"/>
      <c r="AM324" s="9">
        <f t="shared" si="129"/>
        <v>0</v>
      </c>
      <c r="AN324" s="10"/>
      <c r="AO324" s="12">
        <f t="shared" si="130"/>
        <v>0</v>
      </c>
      <c r="AP324" s="13">
        <f t="shared" si="117"/>
        <v>0</v>
      </c>
    </row>
    <row r="325" spans="1:42" x14ac:dyDescent="0.25">
      <c r="A325" s="14" t="s">
        <v>288</v>
      </c>
      <c r="B325" s="14" t="s">
        <v>288</v>
      </c>
      <c r="C325" s="15" t="s">
        <v>303</v>
      </c>
      <c r="D325" s="44" t="s">
        <v>15</v>
      </c>
      <c r="E325" s="56">
        <v>369</v>
      </c>
      <c r="F325" s="70">
        <v>0</v>
      </c>
      <c r="G325" s="9">
        <f t="shared" si="112"/>
        <v>0</v>
      </c>
      <c r="H325" s="69">
        <v>0</v>
      </c>
      <c r="I325" s="9">
        <f t="shared" si="113"/>
        <v>0</v>
      </c>
      <c r="J325" s="10"/>
      <c r="K325" s="9">
        <f t="shared" si="114"/>
        <v>0</v>
      </c>
      <c r="L325" s="11"/>
      <c r="M325" s="9">
        <f t="shared" si="115"/>
        <v>0</v>
      </c>
      <c r="N325" s="11"/>
      <c r="O325" s="9">
        <f t="shared" si="116"/>
        <v>0</v>
      </c>
      <c r="P325" s="10"/>
      <c r="Q325" s="9">
        <f t="shared" si="118"/>
        <v>0</v>
      </c>
      <c r="R325" s="10"/>
      <c r="S325" s="9">
        <f t="shared" si="119"/>
        <v>0</v>
      </c>
      <c r="T325" s="10"/>
      <c r="U325" s="9">
        <f t="shared" si="120"/>
        <v>0</v>
      </c>
      <c r="V325" s="11"/>
      <c r="W325" s="9">
        <f t="shared" si="121"/>
        <v>0</v>
      </c>
      <c r="X325" s="11"/>
      <c r="Y325" s="9">
        <f t="shared" si="122"/>
        <v>0</v>
      </c>
      <c r="Z325" s="10"/>
      <c r="AA325" s="9">
        <f t="shared" si="123"/>
        <v>0</v>
      </c>
      <c r="AB325" s="11"/>
      <c r="AC325" s="9">
        <f t="shared" si="124"/>
        <v>0</v>
      </c>
      <c r="AD325" s="11"/>
      <c r="AE325" s="9">
        <f t="shared" si="125"/>
        <v>0</v>
      </c>
      <c r="AF325" s="11"/>
      <c r="AG325" s="9">
        <f t="shared" si="126"/>
        <v>0</v>
      </c>
      <c r="AH325" s="11"/>
      <c r="AI325" s="9">
        <f t="shared" si="127"/>
        <v>0</v>
      </c>
      <c r="AJ325" s="11"/>
      <c r="AK325" s="9">
        <f t="shared" si="128"/>
        <v>0</v>
      </c>
      <c r="AL325" s="11"/>
      <c r="AM325" s="9">
        <f t="shared" si="129"/>
        <v>0</v>
      </c>
      <c r="AN325" s="10"/>
      <c r="AO325" s="12">
        <f t="shared" si="130"/>
        <v>0</v>
      </c>
      <c r="AP325" s="13">
        <f t="shared" si="117"/>
        <v>0</v>
      </c>
    </row>
    <row r="326" spans="1:42" x14ac:dyDescent="0.25">
      <c r="A326" s="14" t="s">
        <v>288</v>
      </c>
      <c r="B326" s="14" t="s">
        <v>288</v>
      </c>
      <c r="C326" s="15" t="s">
        <v>302</v>
      </c>
      <c r="D326" s="44" t="s">
        <v>15</v>
      </c>
      <c r="E326" s="56">
        <v>369</v>
      </c>
      <c r="F326" s="70">
        <v>0</v>
      </c>
      <c r="G326" s="9">
        <f t="shared" si="112"/>
        <v>0</v>
      </c>
      <c r="H326" s="69">
        <v>0</v>
      </c>
      <c r="I326" s="9">
        <f t="shared" si="113"/>
        <v>0</v>
      </c>
      <c r="J326" s="10"/>
      <c r="K326" s="9">
        <f t="shared" si="114"/>
        <v>0</v>
      </c>
      <c r="L326" s="11"/>
      <c r="M326" s="9">
        <f t="shared" si="115"/>
        <v>0</v>
      </c>
      <c r="N326" s="11"/>
      <c r="O326" s="9">
        <f t="shared" si="116"/>
        <v>0</v>
      </c>
      <c r="P326" s="10"/>
      <c r="Q326" s="9">
        <f t="shared" si="118"/>
        <v>0</v>
      </c>
      <c r="R326" s="10"/>
      <c r="S326" s="9">
        <f t="shared" si="119"/>
        <v>0</v>
      </c>
      <c r="T326" s="10"/>
      <c r="U326" s="9">
        <f t="shared" si="120"/>
        <v>0</v>
      </c>
      <c r="V326" s="11"/>
      <c r="W326" s="9">
        <f t="shared" si="121"/>
        <v>0</v>
      </c>
      <c r="X326" s="11"/>
      <c r="Y326" s="9">
        <f t="shared" si="122"/>
        <v>0</v>
      </c>
      <c r="Z326" s="10"/>
      <c r="AA326" s="9">
        <f t="shared" si="123"/>
        <v>0</v>
      </c>
      <c r="AB326" s="11"/>
      <c r="AC326" s="9">
        <f t="shared" si="124"/>
        <v>0</v>
      </c>
      <c r="AD326" s="11"/>
      <c r="AE326" s="9">
        <f t="shared" si="125"/>
        <v>0</v>
      </c>
      <c r="AF326" s="11"/>
      <c r="AG326" s="9">
        <f t="shared" si="126"/>
        <v>0</v>
      </c>
      <c r="AH326" s="11"/>
      <c r="AI326" s="9">
        <f t="shared" si="127"/>
        <v>0</v>
      </c>
      <c r="AJ326" s="11"/>
      <c r="AK326" s="9">
        <f t="shared" si="128"/>
        <v>0</v>
      </c>
      <c r="AL326" s="11"/>
      <c r="AM326" s="9">
        <f t="shared" si="129"/>
        <v>0</v>
      </c>
      <c r="AN326" s="10"/>
      <c r="AO326" s="12">
        <f t="shared" si="130"/>
        <v>0</v>
      </c>
      <c r="AP326" s="13">
        <f t="shared" si="117"/>
        <v>0</v>
      </c>
    </row>
    <row r="327" spans="1:42" x14ac:dyDescent="0.25">
      <c r="A327" s="14" t="s">
        <v>288</v>
      </c>
      <c r="B327" s="14" t="s">
        <v>288</v>
      </c>
      <c r="C327" s="15" t="s">
        <v>304</v>
      </c>
      <c r="D327" s="44" t="s">
        <v>15</v>
      </c>
      <c r="E327" s="56">
        <v>369</v>
      </c>
      <c r="F327" s="70">
        <v>0</v>
      </c>
      <c r="G327" s="9">
        <f t="shared" si="112"/>
        <v>0</v>
      </c>
      <c r="H327" s="69">
        <v>0</v>
      </c>
      <c r="I327" s="9">
        <f t="shared" si="113"/>
        <v>0</v>
      </c>
      <c r="J327" s="10"/>
      <c r="K327" s="9">
        <f t="shared" si="114"/>
        <v>0</v>
      </c>
      <c r="L327" s="11"/>
      <c r="M327" s="9">
        <f t="shared" si="115"/>
        <v>0</v>
      </c>
      <c r="N327" s="11"/>
      <c r="O327" s="9">
        <f t="shared" si="116"/>
        <v>0</v>
      </c>
      <c r="P327" s="10"/>
      <c r="Q327" s="9">
        <f t="shared" si="118"/>
        <v>0</v>
      </c>
      <c r="R327" s="10"/>
      <c r="S327" s="9">
        <f t="shared" si="119"/>
        <v>0</v>
      </c>
      <c r="T327" s="10"/>
      <c r="U327" s="9">
        <f t="shared" si="120"/>
        <v>0</v>
      </c>
      <c r="V327" s="11"/>
      <c r="W327" s="9">
        <f t="shared" si="121"/>
        <v>0</v>
      </c>
      <c r="X327" s="11"/>
      <c r="Y327" s="9">
        <f t="shared" si="122"/>
        <v>0</v>
      </c>
      <c r="Z327" s="10"/>
      <c r="AA327" s="9">
        <f t="shared" si="123"/>
        <v>0</v>
      </c>
      <c r="AB327" s="11"/>
      <c r="AC327" s="9">
        <f t="shared" si="124"/>
        <v>0</v>
      </c>
      <c r="AD327" s="11"/>
      <c r="AE327" s="9">
        <f t="shared" si="125"/>
        <v>0</v>
      </c>
      <c r="AF327" s="11"/>
      <c r="AG327" s="9">
        <f t="shared" si="126"/>
        <v>0</v>
      </c>
      <c r="AH327" s="11"/>
      <c r="AI327" s="9">
        <f t="shared" si="127"/>
        <v>0</v>
      </c>
      <c r="AJ327" s="11"/>
      <c r="AK327" s="9">
        <f t="shared" si="128"/>
        <v>0</v>
      </c>
      <c r="AL327" s="11"/>
      <c r="AM327" s="9">
        <f t="shared" si="129"/>
        <v>0</v>
      </c>
      <c r="AN327" s="10"/>
      <c r="AO327" s="12">
        <f t="shared" si="130"/>
        <v>0</v>
      </c>
      <c r="AP327" s="13">
        <f t="shared" ref="AP327:AP390" si="136">G327+I327+K327+M327+O327+Q327+S327+U327+W327+Y327+AA327+AC327+AE327+AG327+AI327+AM327+AO327+AK327</f>
        <v>0</v>
      </c>
    </row>
    <row r="328" spans="1:42" x14ac:dyDescent="0.25">
      <c r="A328" s="14" t="s">
        <v>288</v>
      </c>
      <c r="B328" s="14" t="s">
        <v>288</v>
      </c>
      <c r="C328" s="15" t="s">
        <v>305</v>
      </c>
      <c r="D328" s="48" t="s">
        <v>15</v>
      </c>
      <c r="E328" s="60">
        <v>341</v>
      </c>
      <c r="F328" s="70">
        <v>0</v>
      </c>
      <c r="G328" s="9">
        <f t="shared" ref="G328:G392" si="137">E328*F328</f>
        <v>0</v>
      </c>
      <c r="H328" s="69">
        <v>0</v>
      </c>
      <c r="I328" s="9">
        <f t="shared" ref="I328:I392" si="138">(H328*E328)*1.16</f>
        <v>0</v>
      </c>
      <c r="J328" s="10"/>
      <c r="K328" s="9">
        <f t="shared" ref="K328:K362" si="139">(J328*E328)*1.16</f>
        <v>0</v>
      </c>
      <c r="L328" s="11"/>
      <c r="M328" s="9">
        <f t="shared" ref="M328:M392" si="140">(L328*E328)*1.16</f>
        <v>0</v>
      </c>
      <c r="N328" s="11"/>
      <c r="O328" s="9">
        <f t="shared" ref="O328:O361" si="141">(N328*E328)*1.16</f>
        <v>0</v>
      </c>
      <c r="P328" s="10"/>
      <c r="Q328" s="9">
        <f t="shared" si="118"/>
        <v>0</v>
      </c>
      <c r="R328" s="10"/>
      <c r="S328" s="9">
        <f t="shared" si="119"/>
        <v>0</v>
      </c>
      <c r="T328" s="10"/>
      <c r="U328" s="9">
        <f t="shared" si="120"/>
        <v>0</v>
      </c>
      <c r="V328" s="11"/>
      <c r="W328" s="9">
        <f t="shared" si="121"/>
        <v>0</v>
      </c>
      <c r="X328" s="11"/>
      <c r="Y328" s="9">
        <f t="shared" si="122"/>
        <v>0</v>
      </c>
      <c r="Z328" s="10"/>
      <c r="AA328" s="9">
        <f t="shared" si="123"/>
        <v>0</v>
      </c>
      <c r="AB328" s="11"/>
      <c r="AC328" s="9">
        <f t="shared" si="124"/>
        <v>0</v>
      </c>
      <c r="AD328" s="11"/>
      <c r="AE328" s="9">
        <f t="shared" si="125"/>
        <v>0</v>
      </c>
      <c r="AF328" s="11"/>
      <c r="AG328" s="9">
        <f t="shared" si="126"/>
        <v>0</v>
      </c>
      <c r="AH328" s="11"/>
      <c r="AI328" s="9">
        <f t="shared" si="127"/>
        <v>0</v>
      </c>
      <c r="AJ328" s="11"/>
      <c r="AK328" s="9">
        <f t="shared" si="128"/>
        <v>0</v>
      </c>
      <c r="AL328" s="11"/>
      <c r="AM328" s="9">
        <f t="shared" si="129"/>
        <v>0</v>
      </c>
      <c r="AN328" s="10"/>
      <c r="AO328" s="12">
        <f t="shared" si="130"/>
        <v>0</v>
      </c>
      <c r="AP328" s="13">
        <f t="shared" si="136"/>
        <v>0</v>
      </c>
    </row>
    <row r="329" spans="1:42" x14ac:dyDescent="0.25">
      <c r="A329" s="14" t="s">
        <v>288</v>
      </c>
      <c r="B329" s="14" t="s">
        <v>288</v>
      </c>
      <c r="C329" s="15" t="s">
        <v>307</v>
      </c>
      <c r="D329" s="48" t="s">
        <v>15</v>
      </c>
      <c r="E329" s="60">
        <v>341</v>
      </c>
      <c r="F329" s="70">
        <v>0</v>
      </c>
      <c r="G329" s="9">
        <f t="shared" si="137"/>
        <v>0</v>
      </c>
      <c r="H329" s="69">
        <v>0</v>
      </c>
      <c r="I329" s="9">
        <f t="shared" si="138"/>
        <v>0</v>
      </c>
      <c r="J329" s="10"/>
      <c r="K329" s="9">
        <f t="shared" si="139"/>
        <v>0</v>
      </c>
      <c r="L329" s="11"/>
      <c r="M329" s="9">
        <f t="shared" si="140"/>
        <v>0</v>
      </c>
      <c r="N329" s="11"/>
      <c r="O329" s="9">
        <f t="shared" si="141"/>
        <v>0</v>
      </c>
      <c r="P329" s="10"/>
      <c r="Q329" s="9">
        <f t="shared" si="118"/>
        <v>0</v>
      </c>
      <c r="R329" s="10"/>
      <c r="S329" s="9">
        <f t="shared" si="119"/>
        <v>0</v>
      </c>
      <c r="T329" s="10"/>
      <c r="U329" s="9">
        <f t="shared" si="120"/>
        <v>0</v>
      </c>
      <c r="V329" s="11"/>
      <c r="W329" s="9">
        <f t="shared" si="121"/>
        <v>0</v>
      </c>
      <c r="X329" s="11"/>
      <c r="Y329" s="9">
        <f t="shared" si="122"/>
        <v>0</v>
      </c>
      <c r="Z329" s="10"/>
      <c r="AA329" s="9">
        <f t="shared" si="123"/>
        <v>0</v>
      </c>
      <c r="AB329" s="11"/>
      <c r="AC329" s="9">
        <f t="shared" si="124"/>
        <v>0</v>
      </c>
      <c r="AD329" s="11"/>
      <c r="AE329" s="9">
        <f t="shared" si="125"/>
        <v>0</v>
      </c>
      <c r="AF329" s="11"/>
      <c r="AG329" s="9">
        <f t="shared" si="126"/>
        <v>0</v>
      </c>
      <c r="AH329" s="11"/>
      <c r="AI329" s="9">
        <f t="shared" si="127"/>
        <v>0</v>
      </c>
      <c r="AJ329" s="11"/>
      <c r="AK329" s="9">
        <f t="shared" si="128"/>
        <v>0</v>
      </c>
      <c r="AL329" s="11"/>
      <c r="AM329" s="9">
        <f t="shared" si="129"/>
        <v>0</v>
      </c>
      <c r="AN329" s="10"/>
      <c r="AO329" s="12">
        <f t="shared" si="130"/>
        <v>0</v>
      </c>
      <c r="AP329" s="13">
        <f t="shared" si="136"/>
        <v>0</v>
      </c>
    </row>
    <row r="330" spans="1:42" x14ac:dyDescent="0.25">
      <c r="A330" s="14" t="s">
        <v>288</v>
      </c>
      <c r="B330" s="14" t="s">
        <v>288</v>
      </c>
      <c r="C330" s="15" t="s">
        <v>306</v>
      </c>
      <c r="D330" s="48" t="s">
        <v>15</v>
      </c>
      <c r="E330" s="60">
        <v>341</v>
      </c>
      <c r="F330" s="70">
        <v>0</v>
      </c>
      <c r="G330" s="9">
        <f t="shared" si="137"/>
        <v>0</v>
      </c>
      <c r="H330" s="69">
        <v>0</v>
      </c>
      <c r="I330" s="9">
        <f t="shared" si="138"/>
        <v>0</v>
      </c>
      <c r="J330" s="10"/>
      <c r="K330" s="9">
        <f t="shared" si="139"/>
        <v>0</v>
      </c>
      <c r="L330" s="11"/>
      <c r="M330" s="9">
        <f t="shared" si="140"/>
        <v>0</v>
      </c>
      <c r="N330" s="11"/>
      <c r="O330" s="9">
        <f t="shared" si="141"/>
        <v>0</v>
      </c>
      <c r="P330" s="10"/>
      <c r="Q330" s="9">
        <f t="shared" si="118"/>
        <v>0</v>
      </c>
      <c r="R330" s="10"/>
      <c r="S330" s="9">
        <f t="shared" si="119"/>
        <v>0</v>
      </c>
      <c r="T330" s="10"/>
      <c r="U330" s="9">
        <f t="shared" si="120"/>
        <v>0</v>
      </c>
      <c r="V330" s="11"/>
      <c r="W330" s="9">
        <f t="shared" si="121"/>
        <v>0</v>
      </c>
      <c r="X330" s="11"/>
      <c r="Y330" s="9">
        <f t="shared" si="122"/>
        <v>0</v>
      </c>
      <c r="Z330" s="10"/>
      <c r="AA330" s="9">
        <f t="shared" si="123"/>
        <v>0</v>
      </c>
      <c r="AB330" s="11"/>
      <c r="AC330" s="9">
        <f t="shared" si="124"/>
        <v>0</v>
      </c>
      <c r="AD330" s="11"/>
      <c r="AE330" s="9">
        <f t="shared" si="125"/>
        <v>0</v>
      </c>
      <c r="AF330" s="11"/>
      <c r="AG330" s="9">
        <f t="shared" si="126"/>
        <v>0</v>
      </c>
      <c r="AH330" s="11"/>
      <c r="AI330" s="9">
        <f t="shared" si="127"/>
        <v>0</v>
      </c>
      <c r="AJ330" s="11"/>
      <c r="AK330" s="9">
        <f t="shared" si="128"/>
        <v>0</v>
      </c>
      <c r="AL330" s="11"/>
      <c r="AM330" s="9">
        <f t="shared" si="129"/>
        <v>0</v>
      </c>
      <c r="AN330" s="10"/>
      <c r="AO330" s="12">
        <f t="shared" si="130"/>
        <v>0</v>
      </c>
      <c r="AP330" s="13">
        <f t="shared" si="136"/>
        <v>0</v>
      </c>
    </row>
    <row r="331" spans="1:42" x14ac:dyDescent="0.25">
      <c r="A331" s="14" t="s">
        <v>288</v>
      </c>
      <c r="B331" s="14" t="s">
        <v>288</v>
      </c>
      <c r="C331" s="15" t="s">
        <v>394</v>
      </c>
      <c r="D331" s="48" t="s">
        <v>15</v>
      </c>
      <c r="E331" s="60">
        <v>341</v>
      </c>
      <c r="F331" s="70">
        <v>0</v>
      </c>
      <c r="G331" s="9">
        <f t="shared" si="137"/>
        <v>0</v>
      </c>
      <c r="H331" s="69">
        <v>0</v>
      </c>
      <c r="I331" s="9">
        <f t="shared" si="138"/>
        <v>0</v>
      </c>
      <c r="J331" s="10"/>
      <c r="K331" s="9">
        <f t="shared" si="139"/>
        <v>0</v>
      </c>
      <c r="L331" s="11"/>
      <c r="M331" s="9">
        <f t="shared" si="140"/>
        <v>0</v>
      </c>
      <c r="N331" s="11"/>
      <c r="O331" s="9">
        <f t="shared" si="141"/>
        <v>0</v>
      </c>
      <c r="P331" s="10"/>
      <c r="Q331" s="9">
        <f t="shared" si="118"/>
        <v>0</v>
      </c>
      <c r="R331" s="10"/>
      <c r="S331" s="9">
        <f t="shared" si="119"/>
        <v>0</v>
      </c>
      <c r="T331" s="10"/>
      <c r="U331" s="9">
        <f t="shared" si="120"/>
        <v>0</v>
      </c>
      <c r="V331" s="11"/>
      <c r="W331" s="9">
        <f t="shared" si="121"/>
        <v>0</v>
      </c>
      <c r="X331" s="11"/>
      <c r="Y331" s="9">
        <f t="shared" si="122"/>
        <v>0</v>
      </c>
      <c r="Z331" s="10"/>
      <c r="AA331" s="9">
        <f t="shared" si="123"/>
        <v>0</v>
      </c>
      <c r="AB331" s="11"/>
      <c r="AC331" s="9">
        <f t="shared" si="124"/>
        <v>0</v>
      </c>
      <c r="AD331" s="11"/>
      <c r="AE331" s="9">
        <f t="shared" si="125"/>
        <v>0</v>
      </c>
      <c r="AF331" s="11"/>
      <c r="AG331" s="9">
        <f t="shared" si="126"/>
        <v>0</v>
      </c>
      <c r="AH331" s="11"/>
      <c r="AI331" s="9">
        <f t="shared" si="127"/>
        <v>0</v>
      </c>
      <c r="AJ331" s="11"/>
      <c r="AK331" s="9">
        <f t="shared" si="128"/>
        <v>0</v>
      </c>
      <c r="AL331" s="11"/>
      <c r="AM331" s="9">
        <f t="shared" si="129"/>
        <v>0</v>
      </c>
      <c r="AN331" s="10"/>
      <c r="AO331" s="12">
        <f t="shared" si="130"/>
        <v>0</v>
      </c>
      <c r="AP331" s="13">
        <f t="shared" si="136"/>
        <v>0</v>
      </c>
    </row>
    <row r="332" spans="1:42" x14ac:dyDescent="0.25">
      <c r="A332" s="14" t="s">
        <v>288</v>
      </c>
      <c r="B332" s="14" t="s">
        <v>288</v>
      </c>
      <c r="C332" s="15" t="s">
        <v>308</v>
      </c>
      <c r="D332" s="48" t="s">
        <v>15</v>
      </c>
      <c r="E332" s="60">
        <v>341</v>
      </c>
      <c r="F332" s="70">
        <v>0</v>
      </c>
      <c r="G332" s="9">
        <f t="shared" si="137"/>
        <v>0</v>
      </c>
      <c r="H332" s="69">
        <v>0</v>
      </c>
      <c r="I332" s="9">
        <f t="shared" si="138"/>
        <v>0</v>
      </c>
      <c r="J332" s="10"/>
      <c r="K332" s="9">
        <f t="shared" si="139"/>
        <v>0</v>
      </c>
      <c r="L332" s="11"/>
      <c r="M332" s="9">
        <f t="shared" si="140"/>
        <v>0</v>
      </c>
      <c r="N332" s="11"/>
      <c r="O332" s="9">
        <f t="shared" si="141"/>
        <v>0</v>
      </c>
      <c r="P332" s="10"/>
      <c r="Q332" s="9">
        <f t="shared" si="118"/>
        <v>0</v>
      </c>
      <c r="R332" s="10"/>
      <c r="S332" s="9">
        <f t="shared" si="119"/>
        <v>0</v>
      </c>
      <c r="T332" s="10"/>
      <c r="U332" s="9">
        <f t="shared" si="120"/>
        <v>0</v>
      </c>
      <c r="V332" s="11"/>
      <c r="W332" s="9">
        <f t="shared" si="121"/>
        <v>0</v>
      </c>
      <c r="X332" s="11"/>
      <c r="Y332" s="9">
        <f t="shared" si="122"/>
        <v>0</v>
      </c>
      <c r="Z332" s="10"/>
      <c r="AA332" s="9">
        <f t="shared" si="123"/>
        <v>0</v>
      </c>
      <c r="AB332" s="11"/>
      <c r="AC332" s="9">
        <f t="shared" si="124"/>
        <v>0</v>
      </c>
      <c r="AD332" s="11"/>
      <c r="AE332" s="9">
        <f t="shared" si="125"/>
        <v>0</v>
      </c>
      <c r="AF332" s="11"/>
      <c r="AG332" s="9">
        <f t="shared" si="126"/>
        <v>0</v>
      </c>
      <c r="AH332" s="11"/>
      <c r="AI332" s="9">
        <f t="shared" si="127"/>
        <v>0</v>
      </c>
      <c r="AJ332" s="11"/>
      <c r="AK332" s="9">
        <f t="shared" si="128"/>
        <v>0</v>
      </c>
      <c r="AL332" s="11"/>
      <c r="AM332" s="9">
        <f t="shared" si="129"/>
        <v>0</v>
      </c>
      <c r="AN332" s="10"/>
      <c r="AO332" s="12">
        <f t="shared" si="130"/>
        <v>0</v>
      </c>
      <c r="AP332" s="13">
        <f t="shared" si="136"/>
        <v>0</v>
      </c>
    </row>
    <row r="333" spans="1:42" x14ac:dyDescent="0.25">
      <c r="A333" s="14" t="s">
        <v>288</v>
      </c>
      <c r="B333" s="14" t="s">
        <v>288</v>
      </c>
      <c r="C333" s="15" t="s">
        <v>310</v>
      </c>
      <c r="D333" s="48" t="s">
        <v>15</v>
      </c>
      <c r="E333" s="60">
        <v>341</v>
      </c>
      <c r="F333" s="70">
        <v>0</v>
      </c>
      <c r="G333" s="9">
        <f t="shared" si="137"/>
        <v>0</v>
      </c>
      <c r="H333" s="69">
        <v>0</v>
      </c>
      <c r="I333" s="9">
        <f t="shared" si="138"/>
        <v>0</v>
      </c>
      <c r="J333" s="10"/>
      <c r="K333" s="9">
        <f t="shared" si="139"/>
        <v>0</v>
      </c>
      <c r="L333" s="11"/>
      <c r="M333" s="9">
        <f t="shared" si="140"/>
        <v>0</v>
      </c>
      <c r="N333" s="11"/>
      <c r="O333" s="9">
        <f t="shared" si="141"/>
        <v>0</v>
      </c>
      <c r="P333" s="10"/>
      <c r="Q333" s="9">
        <f t="shared" ref="Q333:Q396" si="142">(P333*E333)*1.16</f>
        <v>0</v>
      </c>
      <c r="R333" s="10"/>
      <c r="S333" s="9">
        <f t="shared" ref="S333:S396" si="143">(R333*E333)*1.16</f>
        <v>0</v>
      </c>
      <c r="T333" s="10"/>
      <c r="U333" s="9">
        <f t="shared" ref="U333:U396" si="144">(T333*E333)*1.16</f>
        <v>0</v>
      </c>
      <c r="V333" s="11"/>
      <c r="W333" s="9">
        <f t="shared" ref="W333:W396" si="145">(V333*E333)*1.16</f>
        <v>0</v>
      </c>
      <c r="X333" s="11"/>
      <c r="Y333" s="9">
        <f t="shared" ref="Y333:Y396" si="146">(X333*E333)*1.16</f>
        <v>0</v>
      </c>
      <c r="Z333" s="10"/>
      <c r="AA333" s="9">
        <f t="shared" ref="AA333:AA396" si="147">(Z333*E333)*1.16</f>
        <v>0</v>
      </c>
      <c r="AB333" s="11"/>
      <c r="AC333" s="9">
        <f t="shared" ref="AC333:AC396" si="148">(AB333*E333)*1.16</f>
        <v>0</v>
      </c>
      <c r="AD333" s="11"/>
      <c r="AE333" s="9">
        <f t="shared" ref="AE333:AE396" si="149">(AD333*E333)*1.16</f>
        <v>0</v>
      </c>
      <c r="AF333" s="11"/>
      <c r="AG333" s="9">
        <f t="shared" ref="AG333:AG396" si="150">(AF333*E333)*1.16</f>
        <v>0</v>
      </c>
      <c r="AH333" s="11"/>
      <c r="AI333" s="9">
        <f t="shared" ref="AI333:AI396" si="151">(AH333*E333)*1.16</f>
        <v>0</v>
      </c>
      <c r="AJ333" s="11"/>
      <c r="AK333" s="9">
        <f t="shared" ref="AK333:AK396" si="152">(AJ333*E333)*1.16</f>
        <v>0</v>
      </c>
      <c r="AL333" s="11"/>
      <c r="AM333" s="9">
        <f t="shared" ref="AM333:AM396" si="153">(AL333*E333)*1.16</f>
        <v>0</v>
      </c>
      <c r="AN333" s="10"/>
      <c r="AO333" s="12">
        <f t="shared" ref="AO333:AO396" si="154">(AN333*E333)*1.16</f>
        <v>0</v>
      </c>
      <c r="AP333" s="13">
        <f t="shared" si="136"/>
        <v>0</v>
      </c>
    </row>
    <row r="334" spans="1:42" x14ac:dyDescent="0.25">
      <c r="A334" s="14" t="s">
        <v>288</v>
      </c>
      <c r="B334" s="14" t="s">
        <v>288</v>
      </c>
      <c r="C334" s="15" t="s">
        <v>309</v>
      </c>
      <c r="D334" s="48" t="s">
        <v>15</v>
      </c>
      <c r="E334" s="60">
        <v>341</v>
      </c>
      <c r="F334" s="70">
        <v>0</v>
      </c>
      <c r="G334" s="9">
        <f t="shared" si="137"/>
        <v>0</v>
      </c>
      <c r="H334" s="69">
        <v>0</v>
      </c>
      <c r="I334" s="9">
        <f t="shared" si="138"/>
        <v>0</v>
      </c>
      <c r="J334" s="10"/>
      <c r="K334" s="9">
        <f t="shared" si="139"/>
        <v>0</v>
      </c>
      <c r="L334" s="11"/>
      <c r="M334" s="9">
        <f t="shared" si="140"/>
        <v>0</v>
      </c>
      <c r="N334" s="11"/>
      <c r="O334" s="9">
        <f t="shared" si="141"/>
        <v>0</v>
      </c>
      <c r="P334" s="10"/>
      <c r="Q334" s="9">
        <f t="shared" si="142"/>
        <v>0</v>
      </c>
      <c r="R334" s="10"/>
      <c r="S334" s="9">
        <f t="shared" si="143"/>
        <v>0</v>
      </c>
      <c r="T334" s="10"/>
      <c r="U334" s="9">
        <f t="shared" si="144"/>
        <v>0</v>
      </c>
      <c r="V334" s="11"/>
      <c r="W334" s="9">
        <f t="shared" si="145"/>
        <v>0</v>
      </c>
      <c r="X334" s="11"/>
      <c r="Y334" s="9">
        <f t="shared" si="146"/>
        <v>0</v>
      </c>
      <c r="Z334" s="10"/>
      <c r="AA334" s="9">
        <f t="shared" si="147"/>
        <v>0</v>
      </c>
      <c r="AB334" s="11"/>
      <c r="AC334" s="9">
        <f t="shared" si="148"/>
        <v>0</v>
      </c>
      <c r="AD334" s="11"/>
      <c r="AE334" s="9">
        <f t="shared" si="149"/>
        <v>0</v>
      </c>
      <c r="AF334" s="11"/>
      <c r="AG334" s="9">
        <f t="shared" si="150"/>
        <v>0</v>
      </c>
      <c r="AH334" s="11"/>
      <c r="AI334" s="9">
        <f t="shared" si="151"/>
        <v>0</v>
      </c>
      <c r="AJ334" s="11"/>
      <c r="AK334" s="9">
        <f t="shared" si="152"/>
        <v>0</v>
      </c>
      <c r="AL334" s="11"/>
      <c r="AM334" s="9">
        <f t="shared" si="153"/>
        <v>0</v>
      </c>
      <c r="AN334" s="10"/>
      <c r="AO334" s="12">
        <f t="shared" si="154"/>
        <v>0</v>
      </c>
      <c r="AP334" s="13">
        <f t="shared" si="136"/>
        <v>0</v>
      </c>
    </row>
    <row r="335" spans="1:42" x14ac:dyDescent="0.25">
      <c r="A335" s="14" t="s">
        <v>288</v>
      </c>
      <c r="B335" s="14" t="s">
        <v>288</v>
      </c>
      <c r="C335" s="15" t="s">
        <v>311</v>
      </c>
      <c r="D335" s="48" t="s">
        <v>15</v>
      </c>
      <c r="E335" s="60">
        <v>341</v>
      </c>
      <c r="F335" s="70">
        <v>0</v>
      </c>
      <c r="G335" s="9">
        <f t="shared" si="137"/>
        <v>0</v>
      </c>
      <c r="H335" s="69">
        <v>0</v>
      </c>
      <c r="I335" s="9">
        <f t="shared" si="138"/>
        <v>0</v>
      </c>
      <c r="J335" s="10"/>
      <c r="K335" s="9">
        <f t="shared" si="139"/>
        <v>0</v>
      </c>
      <c r="L335" s="11"/>
      <c r="M335" s="9">
        <f t="shared" si="140"/>
        <v>0</v>
      </c>
      <c r="N335" s="11"/>
      <c r="O335" s="9">
        <f t="shared" si="141"/>
        <v>0</v>
      </c>
      <c r="P335" s="10"/>
      <c r="Q335" s="9">
        <f t="shared" si="142"/>
        <v>0</v>
      </c>
      <c r="R335" s="10"/>
      <c r="S335" s="9">
        <f t="shared" si="143"/>
        <v>0</v>
      </c>
      <c r="T335" s="10"/>
      <c r="U335" s="9">
        <f t="shared" si="144"/>
        <v>0</v>
      </c>
      <c r="V335" s="11"/>
      <c r="W335" s="9">
        <f t="shared" si="145"/>
        <v>0</v>
      </c>
      <c r="X335" s="11"/>
      <c r="Y335" s="9">
        <f t="shared" si="146"/>
        <v>0</v>
      </c>
      <c r="Z335" s="10"/>
      <c r="AA335" s="9">
        <f t="shared" si="147"/>
        <v>0</v>
      </c>
      <c r="AB335" s="11"/>
      <c r="AC335" s="9">
        <f t="shared" si="148"/>
        <v>0</v>
      </c>
      <c r="AD335" s="11"/>
      <c r="AE335" s="9">
        <f t="shared" si="149"/>
        <v>0</v>
      </c>
      <c r="AF335" s="11"/>
      <c r="AG335" s="9">
        <f t="shared" si="150"/>
        <v>0</v>
      </c>
      <c r="AH335" s="11"/>
      <c r="AI335" s="9">
        <f t="shared" si="151"/>
        <v>0</v>
      </c>
      <c r="AJ335" s="11"/>
      <c r="AK335" s="9">
        <f t="shared" si="152"/>
        <v>0</v>
      </c>
      <c r="AL335" s="11"/>
      <c r="AM335" s="9">
        <f t="shared" si="153"/>
        <v>0</v>
      </c>
      <c r="AN335" s="10"/>
      <c r="AO335" s="12">
        <f t="shared" si="154"/>
        <v>0</v>
      </c>
      <c r="AP335" s="13">
        <f t="shared" si="136"/>
        <v>0</v>
      </c>
    </row>
    <row r="336" spans="1:42" x14ac:dyDescent="0.25">
      <c r="A336" s="14" t="s">
        <v>288</v>
      </c>
      <c r="B336" s="14" t="s">
        <v>288</v>
      </c>
      <c r="C336" s="15" t="s">
        <v>312</v>
      </c>
      <c r="D336" s="48" t="s">
        <v>15</v>
      </c>
      <c r="E336" s="60">
        <v>341</v>
      </c>
      <c r="F336" s="70">
        <v>0</v>
      </c>
      <c r="G336" s="9">
        <f t="shared" si="137"/>
        <v>0</v>
      </c>
      <c r="H336" s="69">
        <v>0</v>
      </c>
      <c r="I336" s="9">
        <f t="shared" si="138"/>
        <v>0</v>
      </c>
      <c r="J336" s="10"/>
      <c r="K336" s="9">
        <f t="shared" si="139"/>
        <v>0</v>
      </c>
      <c r="L336" s="11"/>
      <c r="M336" s="9">
        <f t="shared" si="140"/>
        <v>0</v>
      </c>
      <c r="N336" s="11"/>
      <c r="O336" s="9">
        <f t="shared" si="141"/>
        <v>0</v>
      </c>
      <c r="P336" s="10"/>
      <c r="Q336" s="9">
        <f t="shared" si="142"/>
        <v>0</v>
      </c>
      <c r="R336" s="10"/>
      <c r="S336" s="9">
        <f t="shared" si="143"/>
        <v>0</v>
      </c>
      <c r="T336" s="10"/>
      <c r="U336" s="9">
        <f t="shared" si="144"/>
        <v>0</v>
      </c>
      <c r="V336" s="11"/>
      <c r="W336" s="9">
        <f t="shared" si="145"/>
        <v>0</v>
      </c>
      <c r="X336" s="11"/>
      <c r="Y336" s="9">
        <f t="shared" si="146"/>
        <v>0</v>
      </c>
      <c r="Z336" s="10"/>
      <c r="AA336" s="9">
        <f t="shared" si="147"/>
        <v>0</v>
      </c>
      <c r="AB336" s="11"/>
      <c r="AC336" s="9">
        <f t="shared" si="148"/>
        <v>0</v>
      </c>
      <c r="AD336" s="11"/>
      <c r="AE336" s="9">
        <f t="shared" si="149"/>
        <v>0</v>
      </c>
      <c r="AF336" s="11"/>
      <c r="AG336" s="9">
        <f t="shared" si="150"/>
        <v>0</v>
      </c>
      <c r="AH336" s="11"/>
      <c r="AI336" s="9">
        <f t="shared" si="151"/>
        <v>0</v>
      </c>
      <c r="AJ336" s="109">
        <v>3</v>
      </c>
      <c r="AK336" s="9">
        <f t="shared" si="152"/>
        <v>1186.6799999999998</v>
      </c>
      <c r="AL336" s="11"/>
      <c r="AM336" s="9">
        <f t="shared" si="153"/>
        <v>0</v>
      </c>
      <c r="AN336" s="10"/>
      <c r="AO336" s="12">
        <f t="shared" si="154"/>
        <v>0</v>
      </c>
      <c r="AP336" s="13">
        <f t="shared" si="136"/>
        <v>1186.6799999999998</v>
      </c>
    </row>
    <row r="337" spans="1:42" x14ac:dyDescent="0.25">
      <c r="A337" s="14" t="s">
        <v>288</v>
      </c>
      <c r="B337" s="14" t="s">
        <v>288</v>
      </c>
      <c r="C337" s="15" t="s">
        <v>314</v>
      </c>
      <c r="D337" s="48" t="s">
        <v>15</v>
      </c>
      <c r="E337" s="60">
        <v>341</v>
      </c>
      <c r="F337" s="70">
        <v>0</v>
      </c>
      <c r="G337" s="9">
        <f t="shared" si="137"/>
        <v>0</v>
      </c>
      <c r="H337" s="69">
        <v>0</v>
      </c>
      <c r="I337" s="9">
        <f t="shared" si="138"/>
        <v>0</v>
      </c>
      <c r="J337" s="10"/>
      <c r="K337" s="9">
        <f t="shared" si="139"/>
        <v>0</v>
      </c>
      <c r="L337" s="11"/>
      <c r="M337" s="9">
        <f t="shared" si="140"/>
        <v>0</v>
      </c>
      <c r="N337" s="11"/>
      <c r="O337" s="9">
        <f t="shared" si="141"/>
        <v>0</v>
      </c>
      <c r="P337" s="10"/>
      <c r="Q337" s="9">
        <f t="shared" si="142"/>
        <v>0</v>
      </c>
      <c r="R337" s="10"/>
      <c r="S337" s="9">
        <f t="shared" si="143"/>
        <v>0</v>
      </c>
      <c r="T337" s="10"/>
      <c r="U337" s="9">
        <f t="shared" si="144"/>
        <v>0</v>
      </c>
      <c r="V337" s="11"/>
      <c r="W337" s="9">
        <f t="shared" si="145"/>
        <v>0</v>
      </c>
      <c r="X337" s="93">
        <v>5</v>
      </c>
      <c r="Y337" s="9">
        <f t="shared" si="146"/>
        <v>1977.8</v>
      </c>
      <c r="Z337" s="10"/>
      <c r="AA337" s="9">
        <f t="shared" si="147"/>
        <v>0</v>
      </c>
      <c r="AB337" s="11"/>
      <c r="AC337" s="9">
        <f t="shared" si="148"/>
        <v>0</v>
      </c>
      <c r="AD337" s="11"/>
      <c r="AE337" s="9">
        <f t="shared" si="149"/>
        <v>0</v>
      </c>
      <c r="AF337" s="11"/>
      <c r="AG337" s="9">
        <f t="shared" si="150"/>
        <v>0</v>
      </c>
      <c r="AH337" s="11"/>
      <c r="AI337" s="9">
        <f t="shared" si="151"/>
        <v>0</v>
      </c>
      <c r="AJ337" s="109">
        <v>3</v>
      </c>
      <c r="AK337" s="9">
        <f t="shared" si="152"/>
        <v>1186.6799999999998</v>
      </c>
      <c r="AL337" s="11"/>
      <c r="AM337" s="9">
        <f t="shared" si="153"/>
        <v>0</v>
      </c>
      <c r="AN337" s="10"/>
      <c r="AO337" s="12">
        <f t="shared" si="154"/>
        <v>0</v>
      </c>
      <c r="AP337" s="13">
        <f t="shared" si="136"/>
        <v>3164.4799999999996</v>
      </c>
    </row>
    <row r="338" spans="1:42" x14ac:dyDescent="0.25">
      <c r="A338" s="14" t="s">
        <v>288</v>
      </c>
      <c r="B338" s="14" t="s">
        <v>288</v>
      </c>
      <c r="C338" s="15" t="s">
        <v>313</v>
      </c>
      <c r="D338" s="48" t="s">
        <v>15</v>
      </c>
      <c r="E338" s="60">
        <v>341</v>
      </c>
      <c r="F338" s="70">
        <v>0</v>
      </c>
      <c r="G338" s="9">
        <f t="shared" si="137"/>
        <v>0</v>
      </c>
      <c r="H338" s="69">
        <v>0</v>
      </c>
      <c r="I338" s="9">
        <f t="shared" si="138"/>
        <v>0</v>
      </c>
      <c r="J338" s="10"/>
      <c r="K338" s="9">
        <f t="shared" si="139"/>
        <v>0</v>
      </c>
      <c r="L338" s="11"/>
      <c r="M338" s="9">
        <f t="shared" si="140"/>
        <v>0</v>
      </c>
      <c r="N338" s="11"/>
      <c r="O338" s="9">
        <f t="shared" si="141"/>
        <v>0</v>
      </c>
      <c r="P338" s="10"/>
      <c r="Q338" s="9">
        <f t="shared" si="142"/>
        <v>0</v>
      </c>
      <c r="R338" s="10"/>
      <c r="S338" s="9">
        <f t="shared" si="143"/>
        <v>0</v>
      </c>
      <c r="T338" s="10"/>
      <c r="U338" s="9">
        <f t="shared" si="144"/>
        <v>0</v>
      </c>
      <c r="V338" s="11"/>
      <c r="W338" s="9">
        <f t="shared" si="145"/>
        <v>0</v>
      </c>
      <c r="X338" s="93">
        <v>5</v>
      </c>
      <c r="Y338" s="9">
        <f t="shared" si="146"/>
        <v>1977.8</v>
      </c>
      <c r="Z338" s="10"/>
      <c r="AA338" s="9">
        <f t="shared" si="147"/>
        <v>0</v>
      </c>
      <c r="AB338" s="11"/>
      <c r="AC338" s="9">
        <f t="shared" si="148"/>
        <v>0</v>
      </c>
      <c r="AD338" s="11"/>
      <c r="AE338" s="9">
        <f t="shared" si="149"/>
        <v>0</v>
      </c>
      <c r="AF338" s="11"/>
      <c r="AG338" s="9">
        <f t="shared" si="150"/>
        <v>0</v>
      </c>
      <c r="AH338" s="11"/>
      <c r="AI338" s="9">
        <f t="shared" si="151"/>
        <v>0</v>
      </c>
      <c r="AJ338" s="109">
        <v>3</v>
      </c>
      <c r="AK338" s="9">
        <f t="shared" si="152"/>
        <v>1186.6799999999998</v>
      </c>
      <c r="AL338" s="11"/>
      <c r="AM338" s="9">
        <f t="shared" si="153"/>
        <v>0</v>
      </c>
      <c r="AN338" s="10"/>
      <c r="AO338" s="12">
        <f t="shared" si="154"/>
        <v>0</v>
      </c>
      <c r="AP338" s="13">
        <f t="shared" si="136"/>
        <v>3164.4799999999996</v>
      </c>
    </row>
    <row r="339" spans="1:42" x14ac:dyDescent="0.25">
      <c r="A339" s="14" t="s">
        <v>288</v>
      </c>
      <c r="B339" s="14" t="s">
        <v>288</v>
      </c>
      <c r="C339" s="15" t="s">
        <v>315</v>
      </c>
      <c r="D339" s="48" t="s">
        <v>15</v>
      </c>
      <c r="E339" s="60">
        <v>341</v>
      </c>
      <c r="F339" s="70">
        <v>0</v>
      </c>
      <c r="G339" s="9">
        <f t="shared" si="137"/>
        <v>0</v>
      </c>
      <c r="H339" s="69">
        <v>0</v>
      </c>
      <c r="I339" s="9">
        <f t="shared" si="138"/>
        <v>0</v>
      </c>
      <c r="J339" s="10"/>
      <c r="K339" s="9">
        <f t="shared" si="139"/>
        <v>0</v>
      </c>
      <c r="L339" s="11"/>
      <c r="M339" s="9">
        <f t="shared" si="140"/>
        <v>0</v>
      </c>
      <c r="N339" s="11"/>
      <c r="O339" s="9">
        <f t="shared" si="141"/>
        <v>0</v>
      </c>
      <c r="P339" s="10"/>
      <c r="Q339" s="9">
        <f t="shared" si="142"/>
        <v>0</v>
      </c>
      <c r="R339" s="10"/>
      <c r="S339" s="9">
        <f t="shared" si="143"/>
        <v>0</v>
      </c>
      <c r="T339" s="10"/>
      <c r="U339" s="9">
        <f t="shared" si="144"/>
        <v>0</v>
      </c>
      <c r="V339" s="11"/>
      <c r="W339" s="9">
        <f t="shared" si="145"/>
        <v>0</v>
      </c>
      <c r="X339" s="11"/>
      <c r="Y339" s="9">
        <f t="shared" si="146"/>
        <v>0</v>
      </c>
      <c r="Z339" s="10"/>
      <c r="AA339" s="9">
        <f t="shared" si="147"/>
        <v>0</v>
      </c>
      <c r="AB339" s="11"/>
      <c r="AC339" s="9">
        <f t="shared" si="148"/>
        <v>0</v>
      </c>
      <c r="AD339" s="11"/>
      <c r="AE339" s="9">
        <f t="shared" si="149"/>
        <v>0</v>
      </c>
      <c r="AF339" s="11"/>
      <c r="AG339" s="9">
        <f t="shared" si="150"/>
        <v>0</v>
      </c>
      <c r="AH339" s="11"/>
      <c r="AI339" s="9">
        <f t="shared" si="151"/>
        <v>0</v>
      </c>
      <c r="AJ339" s="11"/>
      <c r="AK339" s="9">
        <f t="shared" si="152"/>
        <v>0</v>
      </c>
      <c r="AL339" s="11"/>
      <c r="AM339" s="9">
        <f t="shared" si="153"/>
        <v>0</v>
      </c>
      <c r="AN339" s="10"/>
      <c r="AO339" s="12">
        <f t="shared" si="154"/>
        <v>0</v>
      </c>
      <c r="AP339" s="13">
        <f t="shared" si="136"/>
        <v>0</v>
      </c>
    </row>
    <row r="340" spans="1:42" x14ac:dyDescent="0.25">
      <c r="A340" s="14" t="s">
        <v>288</v>
      </c>
      <c r="B340" s="14" t="s">
        <v>288</v>
      </c>
      <c r="C340" s="15" t="s">
        <v>572</v>
      </c>
      <c r="D340" s="48" t="s">
        <v>15</v>
      </c>
      <c r="E340" s="60">
        <v>361</v>
      </c>
      <c r="F340" s="70">
        <v>0</v>
      </c>
      <c r="G340" s="9">
        <f t="shared" si="137"/>
        <v>0</v>
      </c>
      <c r="H340" s="69">
        <v>0</v>
      </c>
      <c r="I340" s="9">
        <f t="shared" si="138"/>
        <v>0</v>
      </c>
      <c r="J340" s="10"/>
      <c r="K340" s="9">
        <f t="shared" si="139"/>
        <v>0</v>
      </c>
      <c r="L340" s="11"/>
      <c r="M340" s="9">
        <f t="shared" si="140"/>
        <v>0</v>
      </c>
      <c r="N340" s="11"/>
      <c r="O340" s="9">
        <f t="shared" si="141"/>
        <v>0</v>
      </c>
      <c r="P340" s="10"/>
      <c r="Q340" s="9">
        <f t="shared" si="142"/>
        <v>0</v>
      </c>
      <c r="R340" s="10"/>
      <c r="S340" s="9">
        <f t="shared" si="143"/>
        <v>0</v>
      </c>
      <c r="T340" s="10"/>
      <c r="U340" s="9">
        <f t="shared" si="144"/>
        <v>0</v>
      </c>
      <c r="V340" s="11"/>
      <c r="W340" s="9">
        <f t="shared" si="145"/>
        <v>0</v>
      </c>
      <c r="X340" s="11"/>
      <c r="Y340" s="9">
        <f t="shared" si="146"/>
        <v>0</v>
      </c>
      <c r="Z340" s="10"/>
      <c r="AA340" s="9">
        <f t="shared" si="147"/>
        <v>0</v>
      </c>
      <c r="AB340" s="11"/>
      <c r="AC340" s="9">
        <f t="shared" si="148"/>
        <v>0</v>
      </c>
      <c r="AD340" s="11"/>
      <c r="AE340" s="9">
        <f t="shared" si="149"/>
        <v>0</v>
      </c>
      <c r="AF340" s="11"/>
      <c r="AG340" s="9">
        <f t="shared" si="150"/>
        <v>0</v>
      </c>
      <c r="AH340" s="11"/>
      <c r="AI340" s="9">
        <f t="shared" si="151"/>
        <v>0</v>
      </c>
      <c r="AJ340" s="11"/>
      <c r="AK340" s="9">
        <f t="shared" si="152"/>
        <v>0</v>
      </c>
      <c r="AL340" s="11"/>
      <c r="AM340" s="9">
        <f t="shared" si="153"/>
        <v>0</v>
      </c>
      <c r="AN340" s="10"/>
      <c r="AO340" s="12">
        <f t="shared" si="154"/>
        <v>0</v>
      </c>
      <c r="AP340" s="13">
        <f t="shared" si="136"/>
        <v>0</v>
      </c>
    </row>
    <row r="341" spans="1:42" x14ac:dyDescent="0.25">
      <c r="A341" s="14" t="s">
        <v>288</v>
      </c>
      <c r="B341" s="14" t="s">
        <v>288</v>
      </c>
      <c r="C341" s="15" t="s">
        <v>316</v>
      </c>
      <c r="D341" s="48" t="s">
        <v>15</v>
      </c>
      <c r="E341" s="60">
        <v>341</v>
      </c>
      <c r="F341" s="70">
        <v>0</v>
      </c>
      <c r="G341" s="9">
        <f t="shared" si="137"/>
        <v>0</v>
      </c>
      <c r="H341" s="69">
        <v>0</v>
      </c>
      <c r="I341" s="9">
        <f t="shared" si="138"/>
        <v>0</v>
      </c>
      <c r="J341" s="10"/>
      <c r="K341" s="9">
        <f t="shared" si="139"/>
        <v>0</v>
      </c>
      <c r="L341" s="11"/>
      <c r="M341" s="9">
        <f t="shared" si="140"/>
        <v>0</v>
      </c>
      <c r="N341" s="11"/>
      <c r="O341" s="9">
        <f t="shared" si="141"/>
        <v>0</v>
      </c>
      <c r="P341" s="10"/>
      <c r="Q341" s="9">
        <f t="shared" si="142"/>
        <v>0</v>
      </c>
      <c r="R341" s="10"/>
      <c r="S341" s="9">
        <f t="shared" si="143"/>
        <v>0</v>
      </c>
      <c r="T341" s="10"/>
      <c r="U341" s="9">
        <f t="shared" si="144"/>
        <v>0</v>
      </c>
      <c r="V341" s="11"/>
      <c r="W341" s="9">
        <f t="shared" si="145"/>
        <v>0</v>
      </c>
      <c r="X341" s="11"/>
      <c r="Y341" s="9">
        <f t="shared" si="146"/>
        <v>0</v>
      </c>
      <c r="Z341" s="10"/>
      <c r="AA341" s="9">
        <f t="shared" si="147"/>
        <v>0</v>
      </c>
      <c r="AB341" s="11"/>
      <c r="AC341" s="9">
        <f t="shared" si="148"/>
        <v>0</v>
      </c>
      <c r="AD341" s="11"/>
      <c r="AE341" s="9">
        <f t="shared" si="149"/>
        <v>0</v>
      </c>
      <c r="AF341" s="11"/>
      <c r="AG341" s="9">
        <f t="shared" si="150"/>
        <v>0</v>
      </c>
      <c r="AH341" s="11"/>
      <c r="AI341" s="9">
        <f t="shared" si="151"/>
        <v>0</v>
      </c>
      <c r="AJ341" s="11"/>
      <c r="AK341" s="9">
        <f t="shared" si="152"/>
        <v>0</v>
      </c>
      <c r="AL341" s="11"/>
      <c r="AM341" s="9">
        <f t="shared" si="153"/>
        <v>0</v>
      </c>
      <c r="AN341" s="10"/>
      <c r="AO341" s="12">
        <f t="shared" si="154"/>
        <v>0</v>
      </c>
      <c r="AP341" s="13">
        <f t="shared" si="136"/>
        <v>0</v>
      </c>
    </row>
    <row r="342" spans="1:42" x14ac:dyDescent="0.25">
      <c r="A342" s="14" t="s">
        <v>288</v>
      </c>
      <c r="B342" s="14" t="s">
        <v>288</v>
      </c>
      <c r="C342" s="15" t="s">
        <v>318</v>
      </c>
      <c r="D342" s="48" t="s">
        <v>15</v>
      </c>
      <c r="E342" s="60">
        <v>341</v>
      </c>
      <c r="F342" s="70">
        <v>0</v>
      </c>
      <c r="G342" s="9">
        <f t="shared" si="137"/>
        <v>0</v>
      </c>
      <c r="H342" s="69">
        <v>0</v>
      </c>
      <c r="I342" s="9">
        <f t="shared" si="138"/>
        <v>0</v>
      </c>
      <c r="J342" s="10"/>
      <c r="K342" s="9">
        <f t="shared" si="139"/>
        <v>0</v>
      </c>
      <c r="L342" s="11"/>
      <c r="M342" s="9">
        <f t="shared" si="140"/>
        <v>0</v>
      </c>
      <c r="N342" s="11"/>
      <c r="O342" s="9">
        <f t="shared" si="141"/>
        <v>0</v>
      </c>
      <c r="P342" s="72">
        <v>1</v>
      </c>
      <c r="Q342" s="9">
        <f t="shared" si="142"/>
        <v>395.55999999999995</v>
      </c>
      <c r="R342" s="10"/>
      <c r="S342" s="9">
        <f t="shared" si="143"/>
        <v>0</v>
      </c>
      <c r="T342" s="10"/>
      <c r="U342" s="9">
        <f t="shared" si="144"/>
        <v>0</v>
      </c>
      <c r="V342" s="11"/>
      <c r="W342" s="9">
        <f t="shared" si="145"/>
        <v>0</v>
      </c>
      <c r="X342" s="11"/>
      <c r="Y342" s="9">
        <f t="shared" si="146"/>
        <v>0</v>
      </c>
      <c r="Z342" s="10"/>
      <c r="AA342" s="9">
        <f t="shared" si="147"/>
        <v>0</v>
      </c>
      <c r="AB342" s="11"/>
      <c r="AC342" s="9">
        <f t="shared" si="148"/>
        <v>0</v>
      </c>
      <c r="AD342" s="11"/>
      <c r="AE342" s="9">
        <f t="shared" si="149"/>
        <v>0</v>
      </c>
      <c r="AF342" s="11"/>
      <c r="AG342" s="9">
        <f t="shared" si="150"/>
        <v>0</v>
      </c>
      <c r="AH342" s="11"/>
      <c r="AI342" s="9">
        <f t="shared" si="151"/>
        <v>0</v>
      </c>
      <c r="AJ342" s="11"/>
      <c r="AK342" s="9">
        <f t="shared" si="152"/>
        <v>0</v>
      </c>
      <c r="AL342" s="11"/>
      <c r="AM342" s="9">
        <f t="shared" si="153"/>
        <v>0</v>
      </c>
      <c r="AN342" s="10"/>
      <c r="AO342" s="12">
        <f t="shared" si="154"/>
        <v>0</v>
      </c>
      <c r="AP342" s="13">
        <f t="shared" si="136"/>
        <v>395.55999999999995</v>
      </c>
    </row>
    <row r="343" spans="1:42" x14ac:dyDescent="0.25">
      <c r="A343" s="14" t="s">
        <v>288</v>
      </c>
      <c r="B343" s="14" t="s">
        <v>288</v>
      </c>
      <c r="C343" s="15" t="s">
        <v>317</v>
      </c>
      <c r="D343" s="48" t="s">
        <v>15</v>
      </c>
      <c r="E343" s="60">
        <v>341</v>
      </c>
      <c r="F343" s="70">
        <v>0</v>
      </c>
      <c r="G343" s="9">
        <f t="shared" si="137"/>
        <v>0</v>
      </c>
      <c r="H343" s="69">
        <v>0</v>
      </c>
      <c r="I343" s="9">
        <f t="shared" si="138"/>
        <v>0</v>
      </c>
      <c r="J343" s="10"/>
      <c r="K343" s="9">
        <f t="shared" si="139"/>
        <v>0</v>
      </c>
      <c r="L343" s="11"/>
      <c r="M343" s="9">
        <f t="shared" si="140"/>
        <v>0</v>
      </c>
      <c r="N343" s="11"/>
      <c r="O343" s="9">
        <f t="shared" si="141"/>
        <v>0</v>
      </c>
      <c r="P343" s="72">
        <v>1</v>
      </c>
      <c r="Q343" s="9">
        <f t="shared" si="142"/>
        <v>395.55999999999995</v>
      </c>
      <c r="R343" s="10"/>
      <c r="S343" s="9">
        <f t="shared" si="143"/>
        <v>0</v>
      </c>
      <c r="T343" s="10"/>
      <c r="U343" s="9">
        <f t="shared" si="144"/>
        <v>0</v>
      </c>
      <c r="V343" s="11"/>
      <c r="W343" s="9">
        <f t="shared" si="145"/>
        <v>0</v>
      </c>
      <c r="X343" s="11"/>
      <c r="Y343" s="9">
        <f t="shared" si="146"/>
        <v>0</v>
      </c>
      <c r="Z343" s="10"/>
      <c r="AA343" s="9">
        <f t="shared" si="147"/>
        <v>0</v>
      </c>
      <c r="AB343" s="11"/>
      <c r="AC343" s="9">
        <f t="shared" si="148"/>
        <v>0</v>
      </c>
      <c r="AD343" s="11"/>
      <c r="AE343" s="9">
        <f t="shared" si="149"/>
        <v>0</v>
      </c>
      <c r="AF343" s="11"/>
      <c r="AG343" s="9">
        <f t="shared" si="150"/>
        <v>0</v>
      </c>
      <c r="AH343" s="11"/>
      <c r="AI343" s="9">
        <f t="shared" si="151"/>
        <v>0</v>
      </c>
      <c r="AJ343" s="11"/>
      <c r="AK343" s="9">
        <f t="shared" si="152"/>
        <v>0</v>
      </c>
      <c r="AL343" s="11"/>
      <c r="AM343" s="9">
        <f t="shared" si="153"/>
        <v>0</v>
      </c>
      <c r="AN343" s="10"/>
      <c r="AO343" s="12">
        <f t="shared" si="154"/>
        <v>0</v>
      </c>
      <c r="AP343" s="13">
        <f t="shared" si="136"/>
        <v>395.55999999999995</v>
      </c>
    </row>
    <row r="344" spans="1:42" x14ac:dyDescent="0.25">
      <c r="A344" s="14" t="s">
        <v>288</v>
      </c>
      <c r="B344" s="14" t="s">
        <v>288</v>
      </c>
      <c r="C344" s="15" t="s">
        <v>319</v>
      </c>
      <c r="D344" s="48" t="s">
        <v>15</v>
      </c>
      <c r="E344" s="60">
        <v>341</v>
      </c>
      <c r="F344" s="70">
        <v>0</v>
      </c>
      <c r="G344" s="9">
        <f t="shared" si="137"/>
        <v>0</v>
      </c>
      <c r="H344" s="69">
        <v>1</v>
      </c>
      <c r="I344" s="9">
        <f t="shared" si="138"/>
        <v>395.55999999999995</v>
      </c>
      <c r="J344" s="10"/>
      <c r="K344" s="9">
        <f t="shared" si="139"/>
        <v>0</v>
      </c>
      <c r="L344" s="11"/>
      <c r="M344" s="9">
        <f t="shared" si="140"/>
        <v>0</v>
      </c>
      <c r="N344" s="11"/>
      <c r="O344" s="9">
        <f t="shared" si="141"/>
        <v>0</v>
      </c>
      <c r="P344" s="10"/>
      <c r="Q344" s="9">
        <f t="shared" si="142"/>
        <v>0</v>
      </c>
      <c r="R344" s="10"/>
      <c r="S344" s="9">
        <f t="shared" si="143"/>
        <v>0</v>
      </c>
      <c r="T344" s="10"/>
      <c r="U344" s="9">
        <f t="shared" si="144"/>
        <v>0</v>
      </c>
      <c r="V344" s="11"/>
      <c r="W344" s="9">
        <f t="shared" si="145"/>
        <v>0</v>
      </c>
      <c r="X344" s="11"/>
      <c r="Y344" s="9">
        <f t="shared" si="146"/>
        <v>0</v>
      </c>
      <c r="Z344" s="10"/>
      <c r="AA344" s="9">
        <f t="shared" si="147"/>
        <v>0</v>
      </c>
      <c r="AB344" s="11"/>
      <c r="AC344" s="9">
        <f t="shared" si="148"/>
        <v>0</v>
      </c>
      <c r="AD344" s="11"/>
      <c r="AE344" s="9">
        <f t="shared" si="149"/>
        <v>0</v>
      </c>
      <c r="AF344" s="11"/>
      <c r="AG344" s="9">
        <f t="shared" si="150"/>
        <v>0</v>
      </c>
      <c r="AH344" s="11"/>
      <c r="AI344" s="9">
        <f t="shared" si="151"/>
        <v>0</v>
      </c>
      <c r="AJ344" s="11"/>
      <c r="AK344" s="9">
        <f t="shared" si="152"/>
        <v>0</v>
      </c>
      <c r="AL344" s="11"/>
      <c r="AM344" s="9">
        <f t="shared" si="153"/>
        <v>0</v>
      </c>
      <c r="AN344" s="10"/>
      <c r="AO344" s="12">
        <f t="shared" si="154"/>
        <v>0</v>
      </c>
      <c r="AP344" s="13">
        <f t="shared" si="136"/>
        <v>395.55999999999995</v>
      </c>
    </row>
    <row r="345" spans="1:42" x14ac:dyDescent="0.25">
      <c r="A345" s="14" t="s">
        <v>288</v>
      </c>
      <c r="B345" s="14" t="s">
        <v>288</v>
      </c>
      <c r="C345" s="15" t="s">
        <v>320</v>
      </c>
      <c r="D345" s="48" t="s">
        <v>15</v>
      </c>
      <c r="E345" s="60">
        <v>341</v>
      </c>
      <c r="F345" s="70">
        <v>0</v>
      </c>
      <c r="G345" s="9">
        <f t="shared" si="137"/>
        <v>0</v>
      </c>
      <c r="H345" s="69">
        <v>0</v>
      </c>
      <c r="I345" s="9">
        <f t="shared" si="138"/>
        <v>0</v>
      </c>
      <c r="J345" s="10"/>
      <c r="K345" s="9">
        <f t="shared" si="139"/>
        <v>0</v>
      </c>
      <c r="L345" s="11"/>
      <c r="M345" s="9">
        <f t="shared" si="140"/>
        <v>0</v>
      </c>
      <c r="N345" s="11"/>
      <c r="O345" s="9">
        <f t="shared" si="141"/>
        <v>0</v>
      </c>
      <c r="P345" s="10"/>
      <c r="Q345" s="9">
        <f t="shared" si="142"/>
        <v>0</v>
      </c>
      <c r="R345" s="10"/>
      <c r="S345" s="9">
        <f t="shared" si="143"/>
        <v>0</v>
      </c>
      <c r="T345" s="10"/>
      <c r="U345" s="9">
        <f t="shared" si="144"/>
        <v>0</v>
      </c>
      <c r="V345" s="11"/>
      <c r="W345" s="9">
        <f t="shared" si="145"/>
        <v>0</v>
      </c>
      <c r="X345" s="11"/>
      <c r="Y345" s="9">
        <f t="shared" si="146"/>
        <v>0</v>
      </c>
      <c r="Z345" s="10"/>
      <c r="AA345" s="9">
        <f t="shared" si="147"/>
        <v>0</v>
      </c>
      <c r="AB345" s="11"/>
      <c r="AC345" s="9">
        <f t="shared" si="148"/>
        <v>0</v>
      </c>
      <c r="AD345" s="11"/>
      <c r="AE345" s="9">
        <f t="shared" si="149"/>
        <v>0</v>
      </c>
      <c r="AF345" s="11"/>
      <c r="AG345" s="9">
        <f t="shared" si="150"/>
        <v>0</v>
      </c>
      <c r="AH345" s="11"/>
      <c r="AI345" s="9">
        <f t="shared" si="151"/>
        <v>0</v>
      </c>
      <c r="AJ345" s="11"/>
      <c r="AK345" s="9">
        <f t="shared" si="152"/>
        <v>0</v>
      </c>
      <c r="AL345" s="11"/>
      <c r="AM345" s="9">
        <f t="shared" si="153"/>
        <v>0</v>
      </c>
      <c r="AN345" s="10"/>
      <c r="AO345" s="12">
        <f t="shared" si="154"/>
        <v>0</v>
      </c>
      <c r="AP345" s="13">
        <f t="shared" si="136"/>
        <v>0</v>
      </c>
    </row>
    <row r="346" spans="1:42" x14ac:dyDescent="0.25">
      <c r="A346" s="14" t="s">
        <v>288</v>
      </c>
      <c r="B346" s="14" t="s">
        <v>288</v>
      </c>
      <c r="C346" s="15" t="s">
        <v>322</v>
      </c>
      <c r="D346" s="48" t="s">
        <v>15</v>
      </c>
      <c r="E346" s="60">
        <v>341</v>
      </c>
      <c r="F346" s="70">
        <v>0</v>
      </c>
      <c r="G346" s="9">
        <f t="shared" si="137"/>
        <v>0</v>
      </c>
      <c r="H346" s="69">
        <v>0</v>
      </c>
      <c r="I346" s="9">
        <f t="shared" si="138"/>
        <v>0</v>
      </c>
      <c r="J346" s="10"/>
      <c r="K346" s="9">
        <f t="shared" si="139"/>
        <v>0</v>
      </c>
      <c r="L346" s="11"/>
      <c r="M346" s="9">
        <f t="shared" si="140"/>
        <v>0</v>
      </c>
      <c r="N346" s="11"/>
      <c r="O346" s="9">
        <f t="shared" si="141"/>
        <v>0</v>
      </c>
      <c r="P346" s="10"/>
      <c r="Q346" s="9">
        <f t="shared" si="142"/>
        <v>0</v>
      </c>
      <c r="R346" s="10"/>
      <c r="S346" s="9">
        <f t="shared" si="143"/>
        <v>0</v>
      </c>
      <c r="T346" s="10"/>
      <c r="U346" s="9">
        <f t="shared" si="144"/>
        <v>0</v>
      </c>
      <c r="V346" s="11"/>
      <c r="W346" s="9">
        <f t="shared" si="145"/>
        <v>0</v>
      </c>
      <c r="X346" s="11"/>
      <c r="Y346" s="9">
        <f t="shared" si="146"/>
        <v>0</v>
      </c>
      <c r="Z346" s="10"/>
      <c r="AA346" s="9">
        <f t="shared" si="147"/>
        <v>0</v>
      </c>
      <c r="AB346" s="11"/>
      <c r="AC346" s="9">
        <f t="shared" si="148"/>
        <v>0</v>
      </c>
      <c r="AD346" s="11"/>
      <c r="AE346" s="9">
        <f t="shared" si="149"/>
        <v>0</v>
      </c>
      <c r="AF346" s="11"/>
      <c r="AG346" s="9">
        <f t="shared" si="150"/>
        <v>0</v>
      </c>
      <c r="AH346" s="11"/>
      <c r="AI346" s="9">
        <f t="shared" si="151"/>
        <v>0</v>
      </c>
      <c r="AJ346" s="11"/>
      <c r="AK346" s="9">
        <f t="shared" si="152"/>
        <v>0</v>
      </c>
      <c r="AL346" s="11"/>
      <c r="AM346" s="9">
        <f t="shared" si="153"/>
        <v>0</v>
      </c>
      <c r="AN346" s="10"/>
      <c r="AO346" s="12">
        <f t="shared" si="154"/>
        <v>0</v>
      </c>
      <c r="AP346" s="13">
        <f t="shared" si="136"/>
        <v>0</v>
      </c>
    </row>
    <row r="347" spans="1:42" x14ac:dyDescent="0.25">
      <c r="A347" s="14" t="s">
        <v>288</v>
      </c>
      <c r="B347" s="14" t="s">
        <v>288</v>
      </c>
      <c r="C347" s="15" t="s">
        <v>321</v>
      </c>
      <c r="D347" s="48" t="s">
        <v>15</v>
      </c>
      <c r="E347" s="60">
        <v>341</v>
      </c>
      <c r="F347" s="70">
        <v>0</v>
      </c>
      <c r="G347" s="9">
        <f t="shared" si="137"/>
        <v>0</v>
      </c>
      <c r="H347" s="69">
        <v>0</v>
      </c>
      <c r="I347" s="9">
        <f t="shared" si="138"/>
        <v>0</v>
      </c>
      <c r="J347" s="10"/>
      <c r="K347" s="9">
        <f t="shared" si="139"/>
        <v>0</v>
      </c>
      <c r="L347" s="11"/>
      <c r="M347" s="9">
        <f t="shared" si="140"/>
        <v>0</v>
      </c>
      <c r="N347" s="11"/>
      <c r="O347" s="9">
        <f t="shared" si="141"/>
        <v>0</v>
      </c>
      <c r="P347" s="10"/>
      <c r="Q347" s="9">
        <f t="shared" si="142"/>
        <v>0</v>
      </c>
      <c r="R347" s="10"/>
      <c r="S347" s="9">
        <f t="shared" si="143"/>
        <v>0</v>
      </c>
      <c r="T347" s="10"/>
      <c r="U347" s="9">
        <f t="shared" si="144"/>
        <v>0</v>
      </c>
      <c r="V347" s="11"/>
      <c r="W347" s="9">
        <f t="shared" si="145"/>
        <v>0</v>
      </c>
      <c r="X347" s="11"/>
      <c r="Y347" s="9">
        <f t="shared" si="146"/>
        <v>0</v>
      </c>
      <c r="Z347" s="10"/>
      <c r="AA347" s="9">
        <f t="shared" si="147"/>
        <v>0</v>
      </c>
      <c r="AB347" s="11"/>
      <c r="AC347" s="9">
        <f t="shared" si="148"/>
        <v>0</v>
      </c>
      <c r="AD347" s="11"/>
      <c r="AE347" s="9">
        <f t="shared" si="149"/>
        <v>0</v>
      </c>
      <c r="AF347" s="11"/>
      <c r="AG347" s="9">
        <f t="shared" si="150"/>
        <v>0</v>
      </c>
      <c r="AH347" s="11"/>
      <c r="AI347" s="9">
        <f t="shared" si="151"/>
        <v>0</v>
      </c>
      <c r="AJ347" s="11"/>
      <c r="AK347" s="9">
        <f t="shared" si="152"/>
        <v>0</v>
      </c>
      <c r="AL347" s="11"/>
      <c r="AM347" s="9">
        <f t="shared" si="153"/>
        <v>0</v>
      </c>
      <c r="AN347" s="10"/>
      <c r="AO347" s="12">
        <f t="shared" si="154"/>
        <v>0</v>
      </c>
      <c r="AP347" s="13">
        <f t="shared" si="136"/>
        <v>0</v>
      </c>
    </row>
    <row r="348" spans="1:42" x14ac:dyDescent="0.25">
      <c r="A348" s="14" t="s">
        <v>288</v>
      </c>
      <c r="B348" s="14" t="s">
        <v>288</v>
      </c>
      <c r="C348" s="15" t="s">
        <v>323</v>
      </c>
      <c r="D348" s="48" t="s">
        <v>15</v>
      </c>
      <c r="E348" s="60">
        <v>341</v>
      </c>
      <c r="F348" s="70">
        <v>0</v>
      </c>
      <c r="G348" s="9">
        <f t="shared" si="137"/>
        <v>0</v>
      </c>
      <c r="H348" s="69">
        <v>0</v>
      </c>
      <c r="I348" s="9">
        <f t="shared" si="138"/>
        <v>0</v>
      </c>
      <c r="J348" s="10"/>
      <c r="K348" s="9">
        <f t="shared" si="139"/>
        <v>0</v>
      </c>
      <c r="L348" s="11"/>
      <c r="M348" s="9">
        <f t="shared" si="140"/>
        <v>0</v>
      </c>
      <c r="N348" s="11"/>
      <c r="O348" s="9">
        <f t="shared" si="141"/>
        <v>0</v>
      </c>
      <c r="P348" s="10"/>
      <c r="Q348" s="9">
        <f t="shared" si="142"/>
        <v>0</v>
      </c>
      <c r="R348" s="10"/>
      <c r="S348" s="9">
        <f t="shared" si="143"/>
        <v>0</v>
      </c>
      <c r="T348" s="10"/>
      <c r="U348" s="9">
        <f t="shared" si="144"/>
        <v>0</v>
      </c>
      <c r="V348" s="11"/>
      <c r="W348" s="9">
        <f t="shared" si="145"/>
        <v>0</v>
      </c>
      <c r="X348" s="11"/>
      <c r="Y348" s="9">
        <f t="shared" si="146"/>
        <v>0</v>
      </c>
      <c r="Z348" s="10"/>
      <c r="AA348" s="9">
        <f t="shared" si="147"/>
        <v>0</v>
      </c>
      <c r="AB348" s="11"/>
      <c r="AC348" s="9">
        <f t="shared" si="148"/>
        <v>0</v>
      </c>
      <c r="AD348" s="11"/>
      <c r="AE348" s="9">
        <f t="shared" si="149"/>
        <v>0</v>
      </c>
      <c r="AF348" s="11"/>
      <c r="AG348" s="9">
        <f t="shared" si="150"/>
        <v>0</v>
      </c>
      <c r="AH348" s="11"/>
      <c r="AI348" s="9">
        <f t="shared" si="151"/>
        <v>0</v>
      </c>
      <c r="AJ348" s="11"/>
      <c r="AK348" s="9">
        <f t="shared" si="152"/>
        <v>0</v>
      </c>
      <c r="AL348" s="11"/>
      <c r="AM348" s="9">
        <f t="shared" si="153"/>
        <v>0</v>
      </c>
      <c r="AN348" s="10"/>
      <c r="AO348" s="12">
        <f t="shared" si="154"/>
        <v>0</v>
      </c>
      <c r="AP348" s="13">
        <f t="shared" si="136"/>
        <v>0</v>
      </c>
    </row>
    <row r="349" spans="1:42" x14ac:dyDescent="0.25">
      <c r="A349" s="14" t="s">
        <v>288</v>
      </c>
      <c r="B349" s="14" t="s">
        <v>288</v>
      </c>
      <c r="C349" s="15" t="s">
        <v>324</v>
      </c>
      <c r="D349" s="48" t="s">
        <v>15</v>
      </c>
      <c r="E349" s="60">
        <v>341</v>
      </c>
      <c r="F349" s="70">
        <v>0</v>
      </c>
      <c r="G349" s="9">
        <f t="shared" si="137"/>
        <v>0</v>
      </c>
      <c r="H349" s="69">
        <v>0</v>
      </c>
      <c r="I349" s="9">
        <f t="shared" si="138"/>
        <v>0</v>
      </c>
      <c r="J349" s="10"/>
      <c r="K349" s="9">
        <f t="shared" si="139"/>
        <v>0</v>
      </c>
      <c r="L349" s="11"/>
      <c r="M349" s="9">
        <f t="shared" si="140"/>
        <v>0</v>
      </c>
      <c r="N349" s="11"/>
      <c r="O349" s="9">
        <f t="shared" si="141"/>
        <v>0</v>
      </c>
      <c r="P349" s="10"/>
      <c r="Q349" s="9">
        <f t="shared" si="142"/>
        <v>0</v>
      </c>
      <c r="R349" s="10"/>
      <c r="S349" s="9">
        <f t="shared" si="143"/>
        <v>0</v>
      </c>
      <c r="T349" s="10"/>
      <c r="U349" s="9">
        <f t="shared" si="144"/>
        <v>0</v>
      </c>
      <c r="V349" s="11"/>
      <c r="W349" s="9">
        <f t="shared" si="145"/>
        <v>0</v>
      </c>
      <c r="X349" s="11"/>
      <c r="Y349" s="9">
        <f t="shared" si="146"/>
        <v>0</v>
      </c>
      <c r="Z349" s="10"/>
      <c r="AA349" s="9">
        <f t="shared" si="147"/>
        <v>0</v>
      </c>
      <c r="AB349" s="11"/>
      <c r="AC349" s="9">
        <f t="shared" si="148"/>
        <v>0</v>
      </c>
      <c r="AD349" s="11"/>
      <c r="AE349" s="9">
        <f t="shared" si="149"/>
        <v>0</v>
      </c>
      <c r="AF349" s="11"/>
      <c r="AG349" s="9">
        <f t="shared" si="150"/>
        <v>0</v>
      </c>
      <c r="AH349" s="11"/>
      <c r="AI349" s="9">
        <f t="shared" si="151"/>
        <v>0</v>
      </c>
      <c r="AJ349" s="11"/>
      <c r="AK349" s="9">
        <f t="shared" si="152"/>
        <v>0</v>
      </c>
      <c r="AL349" s="11"/>
      <c r="AM349" s="9">
        <f t="shared" si="153"/>
        <v>0</v>
      </c>
      <c r="AN349" s="10"/>
      <c r="AO349" s="12">
        <f t="shared" si="154"/>
        <v>0</v>
      </c>
      <c r="AP349" s="13">
        <f t="shared" si="136"/>
        <v>0</v>
      </c>
    </row>
    <row r="350" spans="1:42" x14ac:dyDescent="0.25">
      <c r="A350" s="14" t="s">
        <v>288</v>
      </c>
      <c r="B350" s="14" t="s">
        <v>288</v>
      </c>
      <c r="C350" s="15" t="s">
        <v>326</v>
      </c>
      <c r="D350" s="48" t="s">
        <v>15</v>
      </c>
      <c r="E350" s="60">
        <v>341</v>
      </c>
      <c r="F350" s="70">
        <v>0</v>
      </c>
      <c r="G350" s="9">
        <f t="shared" si="137"/>
        <v>0</v>
      </c>
      <c r="H350" s="69">
        <v>0</v>
      </c>
      <c r="I350" s="9">
        <f t="shared" si="138"/>
        <v>0</v>
      </c>
      <c r="J350" s="10"/>
      <c r="K350" s="9">
        <f t="shared" si="139"/>
        <v>0</v>
      </c>
      <c r="L350" s="11"/>
      <c r="M350" s="9">
        <f t="shared" si="140"/>
        <v>0</v>
      </c>
      <c r="N350" s="11"/>
      <c r="O350" s="9">
        <f t="shared" si="141"/>
        <v>0</v>
      </c>
      <c r="P350" s="10"/>
      <c r="Q350" s="9">
        <f t="shared" si="142"/>
        <v>0</v>
      </c>
      <c r="R350" s="10"/>
      <c r="S350" s="9">
        <f t="shared" si="143"/>
        <v>0</v>
      </c>
      <c r="T350" s="10"/>
      <c r="U350" s="9">
        <f t="shared" si="144"/>
        <v>0</v>
      </c>
      <c r="V350" s="11"/>
      <c r="W350" s="9">
        <f t="shared" si="145"/>
        <v>0</v>
      </c>
      <c r="X350" s="11"/>
      <c r="Y350" s="9">
        <f t="shared" si="146"/>
        <v>0</v>
      </c>
      <c r="Z350" s="10"/>
      <c r="AA350" s="9">
        <f t="shared" si="147"/>
        <v>0</v>
      </c>
      <c r="AB350" s="11"/>
      <c r="AC350" s="9">
        <f t="shared" si="148"/>
        <v>0</v>
      </c>
      <c r="AD350" s="11"/>
      <c r="AE350" s="9">
        <f t="shared" si="149"/>
        <v>0</v>
      </c>
      <c r="AF350" s="11"/>
      <c r="AG350" s="9">
        <f t="shared" si="150"/>
        <v>0</v>
      </c>
      <c r="AH350" s="11"/>
      <c r="AI350" s="9">
        <f t="shared" si="151"/>
        <v>0</v>
      </c>
      <c r="AJ350" s="11"/>
      <c r="AK350" s="9">
        <f t="shared" si="152"/>
        <v>0</v>
      </c>
      <c r="AL350" s="11"/>
      <c r="AM350" s="9">
        <f t="shared" si="153"/>
        <v>0</v>
      </c>
      <c r="AN350" s="10"/>
      <c r="AO350" s="12">
        <f t="shared" si="154"/>
        <v>0</v>
      </c>
      <c r="AP350" s="13">
        <f t="shared" si="136"/>
        <v>0</v>
      </c>
    </row>
    <row r="351" spans="1:42" x14ac:dyDescent="0.25">
      <c r="A351" s="14" t="s">
        <v>288</v>
      </c>
      <c r="B351" s="14" t="s">
        <v>288</v>
      </c>
      <c r="C351" s="15" t="s">
        <v>325</v>
      </c>
      <c r="D351" s="48" t="s">
        <v>15</v>
      </c>
      <c r="E351" s="60">
        <v>341</v>
      </c>
      <c r="F351" s="70">
        <v>0</v>
      </c>
      <c r="G351" s="9">
        <f t="shared" si="137"/>
        <v>0</v>
      </c>
      <c r="H351" s="69">
        <v>0</v>
      </c>
      <c r="I351" s="9">
        <f t="shared" si="138"/>
        <v>0</v>
      </c>
      <c r="J351" s="10"/>
      <c r="K351" s="9">
        <f t="shared" si="139"/>
        <v>0</v>
      </c>
      <c r="L351" s="11"/>
      <c r="M351" s="9">
        <f t="shared" si="140"/>
        <v>0</v>
      </c>
      <c r="N351" s="11"/>
      <c r="O351" s="9">
        <f t="shared" si="141"/>
        <v>0</v>
      </c>
      <c r="P351" s="10"/>
      <c r="Q351" s="9">
        <f t="shared" si="142"/>
        <v>0</v>
      </c>
      <c r="R351" s="10"/>
      <c r="S351" s="9">
        <f t="shared" si="143"/>
        <v>0</v>
      </c>
      <c r="T351" s="10"/>
      <c r="U351" s="9">
        <f t="shared" si="144"/>
        <v>0</v>
      </c>
      <c r="V351" s="11"/>
      <c r="W351" s="9">
        <f t="shared" si="145"/>
        <v>0</v>
      </c>
      <c r="X351" s="11"/>
      <c r="Y351" s="9">
        <f t="shared" si="146"/>
        <v>0</v>
      </c>
      <c r="Z351" s="10"/>
      <c r="AA351" s="9">
        <f t="shared" si="147"/>
        <v>0</v>
      </c>
      <c r="AB351" s="11"/>
      <c r="AC351" s="9">
        <f t="shared" si="148"/>
        <v>0</v>
      </c>
      <c r="AD351" s="11"/>
      <c r="AE351" s="9">
        <f t="shared" si="149"/>
        <v>0</v>
      </c>
      <c r="AF351" s="11"/>
      <c r="AG351" s="9">
        <f t="shared" si="150"/>
        <v>0</v>
      </c>
      <c r="AH351" s="11"/>
      <c r="AI351" s="9">
        <f t="shared" si="151"/>
        <v>0</v>
      </c>
      <c r="AJ351" s="11"/>
      <c r="AK351" s="9">
        <f t="shared" si="152"/>
        <v>0</v>
      </c>
      <c r="AL351" s="11"/>
      <c r="AM351" s="9">
        <f t="shared" si="153"/>
        <v>0</v>
      </c>
      <c r="AN351" s="10"/>
      <c r="AO351" s="12">
        <f t="shared" si="154"/>
        <v>0</v>
      </c>
      <c r="AP351" s="13">
        <f t="shared" si="136"/>
        <v>0</v>
      </c>
    </row>
    <row r="352" spans="1:42" x14ac:dyDescent="0.25">
      <c r="A352" s="14" t="s">
        <v>288</v>
      </c>
      <c r="B352" s="14" t="s">
        <v>288</v>
      </c>
      <c r="C352" s="15" t="s">
        <v>327</v>
      </c>
      <c r="D352" s="48" t="s">
        <v>15</v>
      </c>
      <c r="E352" s="60">
        <v>341</v>
      </c>
      <c r="F352" s="70">
        <v>0</v>
      </c>
      <c r="G352" s="9">
        <f t="shared" si="137"/>
        <v>0</v>
      </c>
      <c r="H352" s="69">
        <v>0</v>
      </c>
      <c r="I352" s="9">
        <f t="shared" si="138"/>
        <v>0</v>
      </c>
      <c r="J352" s="10"/>
      <c r="K352" s="9">
        <f t="shared" si="139"/>
        <v>0</v>
      </c>
      <c r="L352" s="11"/>
      <c r="M352" s="9">
        <f t="shared" si="140"/>
        <v>0</v>
      </c>
      <c r="N352" s="11"/>
      <c r="O352" s="9">
        <f t="shared" si="141"/>
        <v>0</v>
      </c>
      <c r="P352" s="10"/>
      <c r="Q352" s="9">
        <f t="shared" si="142"/>
        <v>0</v>
      </c>
      <c r="R352" s="10"/>
      <c r="S352" s="9">
        <f t="shared" si="143"/>
        <v>0</v>
      </c>
      <c r="T352" s="10"/>
      <c r="U352" s="9">
        <f t="shared" si="144"/>
        <v>0</v>
      </c>
      <c r="V352" s="11"/>
      <c r="W352" s="9">
        <f t="shared" si="145"/>
        <v>0</v>
      </c>
      <c r="X352" s="11"/>
      <c r="Y352" s="9">
        <f t="shared" si="146"/>
        <v>0</v>
      </c>
      <c r="Z352" s="10"/>
      <c r="AA352" s="9">
        <f t="shared" si="147"/>
        <v>0</v>
      </c>
      <c r="AB352" s="11"/>
      <c r="AC352" s="9">
        <f t="shared" si="148"/>
        <v>0</v>
      </c>
      <c r="AD352" s="11"/>
      <c r="AE352" s="9">
        <f t="shared" si="149"/>
        <v>0</v>
      </c>
      <c r="AF352" s="11"/>
      <c r="AG352" s="9">
        <f t="shared" si="150"/>
        <v>0</v>
      </c>
      <c r="AH352" s="11"/>
      <c r="AI352" s="9">
        <f t="shared" si="151"/>
        <v>0</v>
      </c>
      <c r="AJ352" s="11"/>
      <c r="AK352" s="9">
        <f t="shared" si="152"/>
        <v>0</v>
      </c>
      <c r="AL352" s="11"/>
      <c r="AM352" s="9">
        <f t="shared" si="153"/>
        <v>0</v>
      </c>
      <c r="AN352" s="10"/>
      <c r="AO352" s="12">
        <f t="shared" si="154"/>
        <v>0</v>
      </c>
      <c r="AP352" s="13">
        <f t="shared" si="136"/>
        <v>0</v>
      </c>
    </row>
    <row r="353" spans="1:42" x14ac:dyDescent="0.25">
      <c r="A353" s="14" t="s">
        <v>288</v>
      </c>
      <c r="B353" s="14" t="s">
        <v>288</v>
      </c>
      <c r="C353" s="15" t="s">
        <v>471</v>
      </c>
      <c r="D353" s="48" t="s">
        <v>15</v>
      </c>
      <c r="E353" s="60">
        <v>341</v>
      </c>
      <c r="F353" s="70">
        <v>0</v>
      </c>
      <c r="G353" s="9">
        <f t="shared" si="137"/>
        <v>0</v>
      </c>
      <c r="H353" s="69">
        <v>0</v>
      </c>
      <c r="I353" s="9">
        <f t="shared" si="138"/>
        <v>0</v>
      </c>
      <c r="J353" s="10"/>
      <c r="K353" s="9">
        <f t="shared" si="139"/>
        <v>0</v>
      </c>
      <c r="L353" s="11"/>
      <c r="M353" s="9">
        <f t="shared" si="140"/>
        <v>0</v>
      </c>
      <c r="N353" s="11"/>
      <c r="O353" s="9">
        <f t="shared" si="141"/>
        <v>0</v>
      </c>
      <c r="P353" s="10"/>
      <c r="Q353" s="9">
        <f t="shared" si="142"/>
        <v>0</v>
      </c>
      <c r="R353" s="10"/>
      <c r="S353" s="9">
        <f t="shared" si="143"/>
        <v>0</v>
      </c>
      <c r="T353" s="10"/>
      <c r="U353" s="9">
        <f t="shared" si="144"/>
        <v>0</v>
      </c>
      <c r="V353" s="11"/>
      <c r="W353" s="9">
        <f t="shared" si="145"/>
        <v>0</v>
      </c>
      <c r="X353" s="11"/>
      <c r="Y353" s="9">
        <f t="shared" si="146"/>
        <v>0</v>
      </c>
      <c r="Z353" s="10"/>
      <c r="AA353" s="9">
        <f t="shared" si="147"/>
        <v>0</v>
      </c>
      <c r="AB353" s="11"/>
      <c r="AC353" s="9">
        <f t="shared" si="148"/>
        <v>0</v>
      </c>
      <c r="AD353" s="11"/>
      <c r="AE353" s="9">
        <f t="shared" si="149"/>
        <v>0</v>
      </c>
      <c r="AF353" s="11"/>
      <c r="AG353" s="9">
        <f t="shared" si="150"/>
        <v>0</v>
      </c>
      <c r="AH353" s="11"/>
      <c r="AI353" s="9">
        <f t="shared" si="151"/>
        <v>0</v>
      </c>
      <c r="AJ353" s="11"/>
      <c r="AK353" s="9">
        <f t="shared" si="152"/>
        <v>0</v>
      </c>
      <c r="AL353" s="11"/>
      <c r="AM353" s="9">
        <f t="shared" si="153"/>
        <v>0</v>
      </c>
      <c r="AN353" s="10"/>
      <c r="AO353" s="12">
        <f t="shared" si="154"/>
        <v>0</v>
      </c>
      <c r="AP353" s="13">
        <f t="shared" si="136"/>
        <v>0</v>
      </c>
    </row>
    <row r="354" spans="1:42" x14ac:dyDescent="0.25">
      <c r="A354" s="14" t="s">
        <v>288</v>
      </c>
      <c r="B354" s="14" t="s">
        <v>288</v>
      </c>
      <c r="C354" s="15" t="s">
        <v>472</v>
      </c>
      <c r="D354" s="48" t="s">
        <v>15</v>
      </c>
      <c r="E354" s="60">
        <v>341</v>
      </c>
      <c r="F354" s="70">
        <v>0</v>
      </c>
      <c r="G354" s="9">
        <f t="shared" si="137"/>
        <v>0</v>
      </c>
      <c r="H354" s="69">
        <v>0</v>
      </c>
      <c r="I354" s="9">
        <f t="shared" si="138"/>
        <v>0</v>
      </c>
      <c r="J354" s="10"/>
      <c r="K354" s="9">
        <f t="shared" si="139"/>
        <v>0</v>
      </c>
      <c r="L354" s="11"/>
      <c r="M354" s="9">
        <f t="shared" si="140"/>
        <v>0</v>
      </c>
      <c r="N354" s="11"/>
      <c r="O354" s="9">
        <f t="shared" si="141"/>
        <v>0</v>
      </c>
      <c r="P354" s="10"/>
      <c r="Q354" s="9">
        <f t="shared" si="142"/>
        <v>0</v>
      </c>
      <c r="R354" s="10"/>
      <c r="S354" s="9">
        <f t="shared" si="143"/>
        <v>0</v>
      </c>
      <c r="T354" s="10"/>
      <c r="U354" s="9">
        <f t="shared" si="144"/>
        <v>0</v>
      </c>
      <c r="V354" s="11"/>
      <c r="W354" s="9">
        <f t="shared" si="145"/>
        <v>0</v>
      </c>
      <c r="X354" s="11"/>
      <c r="Y354" s="9">
        <f t="shared" si="146"/>
        <v>0</v>
      </c>
      <c r="Z354" s="10"/>
      <c r="AA354" s="9">
        <f t="shared" si="147"/>
        <v>0</v>
      </c>
      <c r="AB354" s="11"/>
      <c r="AC354" s="9">
        <f t="shared" si="148"/>
        <v>0</v>
      </c>
      <c r="AD354" s="11"/>
      <c r="AE354" s="9">
        <f t="shared" si="149"/>
        <v>0</v>
      </c>
      <c r="AF354" s="11"/>
      <c r="AG354" s="9">
        <f t="shared" si="150"/>
        <v>0</v>
      </c>
      <c r="AH354" s="11"/>
      <c r="AI354" s="9">
        <f t="shared" si="151"/>
        <v>0</v>
      </c>
      <c r="AJ354" s="11"/>
      <c r="AK354" s="9">
        <f t="shared" si="152"/>
        <v>0</v>
      </c>
      <c r="AL354" s="11"/>
      <c r="AM354" s="9">
        <f t="shared" si="153"/>
        <v>0</v>
      </c>
      <c r="AN354" s="10"/>
      <c r="AO354" s="12">
        <f t="shared" si="154"/>
        <v>0</v>
      </c>
      <c r="AP354" s="13">
        <f t="shared" si="136"/>
        <v>0</v>
      </c>
    </row>
    <row r="355" spans="1:42" x14ac:dyDescent="0.25">
      <c r="A355" s="14" t="s">
        <v>288</v>
      </c>
      <c r="B355" s="14" t="s">
        <v>288</v>
      </c>
      <c r="C355" s="15" t="s">
        <v>473</v>
      </c>
      <c r="D355" s="48" t="s">
        <v>15</v>
      </c>
      <c r="E355" s="60">
        <v>341</v>
      </c>
      <c r="F355" s="70">
        <v>0</v>
      </c>
      <c r="G355" s="9">
        <f t="shared" si="137"/>
        <v>0</v>
      </c>
      <c r="H355" s="69">
        <v>0</v>
      </c>
      <c r="I355" s="9">
        <f t="shared" si="138"/>
        <v>0</v>
      </c>
      <c r="J355" s="10"/>
      <c r="K355" s="9">
        <f t="shared" si="139"/>
        <v>0</v>
      </c>
      <c r="L355" s="11"/>
      <c r="M355" s="9">
        <f t="shared" si="140"/>
        <v>0</v>
      </c>
      <c r="N355" s="11"/>
      <c r="O355" s="9">
        <f t="shared" si="141"/>
        <v>0</v>
      </c>
      <c r="P355" s="10"/>
      <c r="Q355" s="9">
        <f t="shared" si="142"/>
        <v>0</v>
      </c>
      <c r="R355" s="10"/>
      <c r="S355" s="9">
        <f t="shared" si="143"/>
        <v>0</v>
      </c>
      <c r="T355" s="10"/>
      <c r="U355" s="9">
        <f t="shared" si="144"/>
        <v>0</v>
      </c>
      <c r="V355" s="11"/>
      <c r="W355" s="9">
        <f t="shared" si="145"/>
        <v>0</v>
      </c>
      <c r="X355" s="11"/>
      <c r="Y355" s="9">
        <f t="shared" si="146"/>
        <v>0</v>
      </c>
      <c r="Z355" s="10"/>
      <c r="AA355" s="9">
        <f t="shared" si="147"/>
        <v>0</v>
      </c>
      <c r="AB355" s="11"/>
      <c r="AC355" s="9">
        <f t="shared" si="148"/>
        <v>0</v>
      </c>
      <c r="AD355" s="11"/>
      <c r="AE355" s="9">
        <f t="shared" si="149"/>
        <v>0</v>
      </c>
      <c r="AF355" s="11"/>
      <c r="AG355" s="9">
        <f t="shared" si="150"/>
        <v>0</v>
      </c>
      <c r="AH355" s="11"/>
      <c r="AI355" s="9">
        <f t="shared" si="151"/>
        <v>0</v>
      </c>
      <c r="AJ355" s="11"/>
      <c r="AK355" s="9">
        <f t="shared" si="152"/>
        <v>0</v>
      </c>
      <c r="AL355" s="11"/>
      <c r="AM355" s="9">
        <f t="shared" si="153"/>
        <v>0</v>
      </c>
      <c r="AN355" s="10"/>
      <c r="AO355" s="12">
        <f t="shared" si="154"/>
        <v>0</v>
      </c>
      <c r="AP355" s="13">
        <f t="shared" si="136"/>
        <v>0</v>
      </c>
    </row>
    <row r="356" spans="1:42" x14ac:dyDescent="0.25">
      <c r="A356" s="14" t="s">
        <v>288</v>
      </c>
      <c r="B356" s="14" t="s">
        <v>288</v>
      </c>
      <c r="C356" s="15" t="s">
        <v>474</v>
      </c>
      <c r="D356" s="48" t="s">
        <v>15</v>
      </c>
      <c r="E356" s="60">
        <v>341</v>
      </c>
      <c r="F356" s="70">
        <v>0</v>
      </c>
      <c r="G356" s="9">
        <f t="shared" si="137"/>
        <v>0</v>
      </c>
      <c r="H356" s="69">
        <v>0</v>
      </c>
      <c r="I356" s="9">
        <f t="shared" si="138"/>
        <v>0</v>
      </c>
      <c r="J356" s="10"/>
      <c r="K356" s="9">
        <f t="shared" si="139"/>
        <v>0</v>
      </c>
      <c r="L356" s="11"/>
      <c r="M356" s="9">
        <f t="shared" si="140"/>
        <v>0</v>
      </c>
      <c r="N356" s="11"/>
      <c r="O356" s="9">
        <f t="shared" si="141"/>
        <v>0</v>
      </c>
      <c r="P356" s="10"/>
      <c r="Q356" s="9">
        <f t="shared" si="142"/>
        <v>0</v>
      </c>
      <c r="R356" s="10"/>
      <c r="S356" s="9">
        <f t="shared" si="143"/>
        <v>0</v>
      </c>
      <c r="T356" s="10"/>
      <c r="U356" s="9">
        <f t="shared" si="144"/>
        <v>0</v>
      </c>
      <c r="V356" s="11"/>
      <c r="W356" s="9">
        <f t="shared" si="145"/>
        <v>0</v>
      </c>
      <c r="X356" s="11"/>
      <c r="Y356" s="9">
        <f t="shared" si="146"/>
        <v>0</v>
      </c>
      <c r="Z356" s="10"/>
      <c r="AA356" s="9">
        <f t="shared" si="147"/>
        <v>0</v>
      </c>
      <c r="AB356" s="11"/>
      <c r="AC356" s="9">
        <f t="shared" si="148"/>
        <v>0</v>
      </c>
      <c r="AD356" s="11"/>
      <c r="AE356" s="9">
        <f t="shared" si="149"/>
        <v>0</v>
      </c>
      <c r="AF356" s="11"/>
      <c r="AG356" s="9">
        <f t="shared" si="150"/>
        <v>0</v>
      </c>
      <c r="AH356" s="11"/>
      <c r="AI356" s="9">
        <f t="shared" si="151"/>
        <v>0</v>
      </c>
      <c r="AJ356" s="11"/>
      <c r="AK356" s="9">
        <f t="shared" si="152"/>
        <v>0</v>
      </c>
      <c r="AL356" s="11"/>
      <c r="AM356" s="9">
        <f t="shared" si="153"/>
        <v>0</v>
      </c>
      <c r="AN356" s="10"/>
      <c r="AO356" s="12">
        <f t="shared" si="154"/>
        <v>0</v>
      </c>
      <c r="AP356" s="13">
        <f t="shared" si="136"/>
        <v>0</v>
      </c>
    </row>
    <row r="357" spans="1:42" x14ac:dyDescent="0.25">
      <c r="A357" s="14" t="s">
        <v>288</v>
      </c>
      <c r="B357" s="14" t="s">
        <v>288</v>
      </c>
      <c r="C357" s="15" t="s">
        <v>328</v>
      </c>
      <c r="D357" s="48" t="s">
        <v>15</v>
      </c>
      <c r="E357" s="60">
        <v>342</v>
      </c>
      <c r="F357" s="70">
        <v>0</v>
      </c>
      <c r="G357" s="9">
        <f t="shared" si="137"/>
        <v>0</v>
      </c>
      <c r="H357" s="69">
        <v>0</v>
      </c>
      <c r="I357" s="9">
        <f t="shared" si="138"/>
        <v>0</v>
      </c>
      <c r="J357" s="10"/>
      <c r="K357" s="9">
        <f t="shared" si="139"/>
        <v>0</v>
      </c>
      <c r="L357" s="11"/>
      <c r="M357" s="9">
        <f t="shared" si="140"/>
        <v>0</v>
      </c>
      <c r="N357" s="11"/>
      <c r="O357" s="9">
        <f t="shared" si="141"/>
        <v>0</v>
      </c>
      <c r="P357" s="10"/>
      <c r="Q357" s="9">
        <f t="shared" si="142"/>
        <v>0</v>
      </c>
      <c r="R357" s="10"/>
      <c r="S357" s="9">
        <f t="shared" si="143"/>
        <v>0</v>
      </c>
      <c r="T357" s="10"/>
      <c r="U357" s="9">
        <f t="shared" si="144"/>
        <v>0</v>
      </c>
      <c r="V357" s="11"/>
      <c r="W357" s="9">
        <f t="shared" si="145"/>
        <v>0</v>
      </c>
      <c r="X357" s="11"/>
      <c r="Y357" s="9">
        <f t="shared" si="146"/>
        <v>0</v>
      </c>
      <c r="Z357" s="10"/>
      <c r="AA357" s="9">
        <f t="shared" si="147"/>
        <v>0</v>
      </c>
      <c r="AB357" s="11"/>
      <c r="AC357" s="9">
        <f t="shared" si="148"/>
        <v>0</v>
      </c>
      <c r="AD357" s="11"/>
      <c r="AE357" s="9">
        <f t="shared" si="149"/>
        <v>0</v>
      </c>
      <c r="AF357" s="11"/>
      <c r="AG357" s="9">
        <f t="shared" si="150"/>
        <v>0</v>
      </c>
      <c r="AH357" s="11"/>
      <c r="AI357" s="9">
        <f t="shared" si="151"/>
        <v>0</v>
      </c>
      <c r="AJ357" s="11"/>
      <c r="AK357" s="9">
        <f t="shared" si="152"/>
        <v>0</v>
      </c>
      <c r="AL357" s="11"/>
      <c r="AM357" s="9">
        <f t="shared" si="153"/>
        <v>0</v>
      </c>
      <c r="AN357" s="10"/>
      <c r="AO357" s="12">
        <f t="shared" si="154"/>
        <v>0</v>
      </c>
      <c r="AP357" s="13">
        <f t="shared" si="136"/>
        <v>0</v>
      </c>
    </row>
    <row r="358" spans="1:42" x14ac:dyDescent="0.25">
      <c r="A358" s="14" t="s">
        <v>288</v>
      </c>
      <c r="B358" s="14" t="s">
        <v>288</v>
      </c>
      <c r="C358" s="15" t="s">
        <v>330</v>
      </c>
      <c r="D358" s="48" t="s">
        <v>15</v>
      </c>
      <c r="E358" s="60">
        <v>341</v>
      </c>
      <c r="F358" s="70">
        <v>0</v>
      </c>
      <c r="G358" s="9">
        <f t="shared" si="137"/>
        <v>0</v>
      </c>
      <c r="H358" s="69">
        <v>0</v>
      </c>
      <c r="I358" s="9">
        <f t="shared" si="138"/>
        <v>0</v>
      </c>
      <c r="J358" s="10"/>
      <c r="K358" s="9">
        <f t="shared" si="139"/>
        <v>0</v>
      </c>
      <c r="L358" s="11"/>
      <c r="M358" s="9">
        <f t="shared" si="140"/>
        <v>0</v>
      </c>
      <c r="N358" s="11"/>
      <c r="O358" s="9">
        <f t="shared" si="141"/>
        <v>0</v>
      </c>
      <c r="P358" s="10"/>
      <c r="Q358" s="9">
        <f t="shared" si="142"/>
        <v>0</v>
      </c>
      <c r="R358" s="10"/>
      <c r="S358" s="9">
        <f t="shared" si="143"/>
        <v>0</v>
      </c>
      <c r="T358" s="10"/>
      <c r="U358" s="9">
        <f t="shared" si="144"/>
        <v>0</v>
      </c>
      <c r="V358" s="11"/>
      <c r="W358" s="9">
        <f t="shared" si="145"/>
        <v>0</v>
      </c>
      <c r="X358" s="11"/>
      <c r="Y358" s="9">
        <f t="shared" si="146"/>
        <v>0</v>
      </c>
      <c r="Z358" s="10"/>
      <c r="AA358" s="9">
        <f t="shared" si="147"/>
        <v>0</v>
      </c>
      <c r="AB358" s="11"/>
      <c r="AC358" s="9">
        <f t="shared" si="148"/>
        <v>0</v>
      </c>
      <c r="AD358" s="11"/>
      <c r="AE358" s="9">
        <f t="shared" si="149"/>
        <v>0</v>
      </c>
      <c r="AF358" s="11"/>
      <c r="AG358" s="9">
        <f t="shared" si="150"/>
        <v>0</v>
      </c>
      <c r="AH358" s="11"/>
      <c r="AI358" s="9">
        <f t="shared" si="151"/>
        <v>0</v>
      </c>
      <c r="AJ358" s="11"/>
      <c r="AK358" s="9">
        <f t="shared" si="152"/>
        <v>0</v>
      </c>
      <c r="AL358" s="11"/>
      <c r="AM358" s="9">
        <f t="shared" si="153"/>
        <v>0</v>
      </c>
      <c r="AN358" s="10"/>
      <c r="AO358" s="12">
        <f t="shared" si="154"/>
        <v>0</v>
      </c>
      <c r="AP358" s="13">
        <f t="shared" si="136"/>
        <v>0</v>
      </c>
    </row>
    <row r="359" spans="1:42" x14ac:dyDescent="0.25">
      <c r="A359" s="14" t="s">
        <v>288</v>
      </c>
      <c r="B359" s="14" t="s">
        <v>288</v>
      </c>
      <c r="C359" s="15" t="s">
        <v>329</v>
      </c>
      <c r="D359" s="48" t="s">
        <v>15</v>
      </c>
      <c r="E359" s="60">
        <v>341</v>
      </c>
      <c r="F359" s="70">
        <v>0</v>
      </c>
      <c r="G359" s="9">
        <f t="shared" si="137"/>
        <v>0</v>
      </c>
      <c r="H359" s="69">
        <v>0</v>
      </c>
      <c r="I359" s="9">
        <f t="shared" si="138"/>
        <v>0</v>
      </c>
      <c r="J359" s="10"/>
      <c r="K359" s="9">
        <f t="shared" si="139"/>
        <v>0</v>
      </c>
      <c r="L359" s="11"/>
      <c r="M359" s="9">
        <f t="shared" si="140"/>
        <v>0</v>
      </c>
      <c r="N359" s="11"/>
      <c r="O359" s="9">
        <f t="shared" si="141"/>
        <v>0</v>
      </c>
      <c r="P359" s="10"/>
      <c r="Q359" s="9">
        <f t="shared" si="142"/>
        <v>0</v>
      </c>
      <c r="R359" s="10"/>
      <c r="S359" s="9">
        <f t="shared" si="143"/>
        <v>0</v>
      </c>
      <c r="T359" s="10"/>
      <c r="U359" s="9">
        <f t="shared" si="144"/>
        <v>0</v>
      </c>
      <c r="V359" s="11"/>
      <c r="W359" s="9">
        <f t="shared" si="145"/>
        <v>0</v>
      </c>
      <c r="X359" s="11"/>
      <c r="Y359" s="9">
        <f t="shared" si="146"/>
        <v>0</v>
      </c>
      <c r="Z359" s="10"/>
      <c r="AA359" s="9">
        <f t="shared" si="147"/>
        <v>0</v>
      </c>
      <c r="AB359" s="11"/>
      <c r="AC359" s="9">
        <f t="shared" si="148"/>
        <v>0</v>
      </c>
      <c r="AD359" s="11"/>
      <c r="AE359" s="9">
        <f t="shared" si="149"/>
        <v>0</v>
      </c>
      <c r="AF359" s="11"/>
      <c r="AG359" s="9">
        <f t="shared" si="150"/>
        <v>0</v>
      </c>
      <c r="AH359" s="11"/>
      <c r="AI359" s="9">
        <f t="shared" si="151"/>
        <v>0</v>
      </c>
      <c r="AJ359" s="11"/>
      <c r="AK359" s="9">
        <f t="shared" si="152"/>
        <v>0</v>
      </c>
      <c r="AL359" s="11"/>
      <c r="AM359" s="9">
        <f t="shared" si="153"/>
        <v>0</v>
      </c>
      <c r="AN359" s="10"/>
      <c r="AO359" s="12">
        <f t="shared" si="154"/>
        <v>0</v>
      </c>
      <c r="AP359" s="13">
        <f t="shared" si="136"/>
        <v>0</v>
      </c>
    </row>
    <row r="360" spans="1:42" x14ac:dyDescent="0.25">
      <c r="A360" s="14" t="s">
        <v>288</v>
      </c>
      <c r="B360" s="14" t="s">
        <v>288</v>
      </c>
      <c r="C360" s="15" t="s">
        <v>395</v>
      </c>
      <c r="D360" s="48" t="s">
        <v>15</v>
      </c>
      <c r="E360" s="60">
        <v>341</v>
      </c>
      <c r="F360" s="70">
        <v>0</v>
      </c>
      <c r="G360" s="9">
        <f t="shared" si="137"/>
        <v>0</v>
      </c>
      <c r="H360" s="69">
        <v>0</v>
      </c>
      <c r="I360" s="9">
        <f t="shared" si="138"/>
        <v>0</v>
      </c>
      <c r="J360" s="10"/>
      <c r="K360" s="9">
        <f t="shared" si="139"/>
        <v>0</v>
      </c>
      <c r="L360" s="11"/>
      <c r="M360" s="9">
        <f t="shared" si="140"/>
        <v>0</v>
      </c>
      <c r="N360" s="11"/>
      <c r="O360" s="9">
        <f t="shared" si="141"/>
        <v>0</v>
      </c>
      <c r="P360" s="10"/>
      <c r="Q360" s="9">
        <f t="shared" si="142"/>
        <v>0</v>
      </c>
      <c r="R360" s="10"/>
      <c r="S360" s="9">
        <f t="shared" si="143"/>
        <v>0</v>
      </c>
      <c r="T360" s="10"/>
      <c r="U360" s="9">
        <f t="shared" si="144"/>
        <v>0</v>
      </c>
      <c r="V360" s="11"/>
      <c r="W360" s="9">
        <f t="shared" si="145"/>
        <v>0</v>
      </c>
      <c r="X360" s="11"/>
      <c r="Y360" s="9">
        <f t="shared" si="146"/>
        <v>0</v>
      </c>
      <c r="Z360" s="10"/>
      <c r="AA360" s="9">
        <f t="shared" si="147"/>
        <v>0</v>
      </c>
      <c r="AB360" s="11"/>
      <c r="AC360" s="9">
        <f t="shared" si="148"/>
        <v>0</v>
      </c>
      <c r="AD360" s="11"/>
      <c r="AE360" s="9">
        <f t="shared" si="149"/>
        <v>0</v>
      </c>
      <c r="AF360" s="11"/>
      <c r="AG360" s="9">
        <f t="shared" si="150"/>
        <v>0</v>
      </c>
      <c r="AH360" s="11"/>
      <c r="AI360" s="9">
        <f t="shared" si="151"/>
        <v>0</v>
      </c>
      <c r="AJ360" s="11"/>
      <c r="AK360" s="9">
        <f t="shared" si="152"/>
        <v>0</v>
      </c>
      <c r="AL360" s="11"/>
      <c r="AM360" s="9">
        <f t="shared" si="153"/>
        <v>0</v>
      </c>
      <c r="AN360" s="10"/>
      <c r="AO360" s="12">
        <f t="shared" si="154"/>
        <v>0</v>
      </c>
      <c r="AP360" s="13">
        <f t="shared" si="136"/>
        <v>0</v>
      </c>
    </row>
    <row r="361" spans="1:42" x14ac:dyDescent="0.25">
      <c r="A361" s="14" t="s">
        <v>331</v>
      </c>
      <c r="B361" s="14" t="s">
        <v>331</v>
      </c>
      <c r="C361" s="15" t="s">
        <v>332</v>
      </c>
      <c r="D361" s="44" t="s">
        <v>15</v>
      </c>
      <c r="E361" s="56">
        <v>68</v>
      </c>
      <c r="F361" s="70">
        <v>94</v>
      </c>
      <c r="G361" s="9">
        <f t="shared" si="137"/>
        <v>6392</v>
      </c>
      <c r="H361" s="69">
        <v>0</v>
      </c>
      <c r="I361" s="9">
        <f t="shared" si="138"/>
        <v>0</v>
      </c>
      <c r="J361" s="10"/>
      <c r="K361" s="9">
        <f t="shared" si="139"/>
        <v>0</v>
      </c>
      <c r="L361" s="11"/>
      <c r="M361" s="9">
        <f t="shared" si="140"/>
        <v>0</v>
      </c>
      <c r="N361" s="107">
        <v>20</v>
      </c>
      <c r="O361" s="9">
        <f t="shared" si="141"/>
        <v>1577.6</v>
      </c>
      <c r="P361" s="72">
        <v>18</v>
      </c>
      <c r="Q361" s="9">
        <f t="shared" si="142"/>
        <v>1419.84</v>
      </c>
      <c r="R361" s="10"/>
      <c r="S361" s="9">
        <f t="shared" si="143"/>
        <v>0</v>
      </c>
      <c r="T361" s="10"/>
      <c r="U361" s="9">
        <f t="shared" si="144"/>
        <v>0</v>
      </c>
      <c r="V361" s="71">
        <v>5</v>
      </c>
      <c r="W361" s="9">
        <f t="shared" si="145"/>
        <v>394.4</v>
      </c>
      <c r="X361" s="107">
        <v>18</v>
      </c>
      <c r="Y361" s="9">
        <f t="shared" si="146"/>
        <v>1419.84</v>
      </c>
      <c r="Z361" s="10"/>
      <c r="AA361" s="9">
        <f t="shared" si="147"/>
        <v>0</v>
      </c>
      <c r="AB361" s="11"/>
      <c r="AC361" s="9">
        <f t="shared" si="148"/>
        <v>0</v>
      </c>
      <c r="AD361" s="11"/>
      <c r="AE361" s="9">
        <f t="shared" si="149"/>
        <v>0</v>
      </c>
      <c r="AF361" s="11"/>
      <c r="AG361" s="9">
        <f t="shared" si="150"/>
        <v>0</v>
      </c>
      <c r="AH361" s="11"/>
      <c r="AI361" s="9">
        <f t="shared" si="151"/>
        <v>0</v>
      </c>
      <c r="AJ361" s="109">
        <v>9</v>
      </c>
      <c r="AK361" s="9">
        <f t="shared" si="152"/>
        <v>709.92</v>
      </c>
      <c r="AL361" s="11"/>
      <c r="AM361" s="9">
        <f t="shared" si="153"/>
        <v>0</v>
      </c>
      <c r="AN361" s="10"/>
      <c r="AO361" s="12">
        <f t="shared" si="154"/>
        <v>0</v>
      </c>
      <c r="AP361" s="13">
        <f t="shared" si="136"/>
        <v>11913.6</v>
      </c>
    </row>
    <row r="362" spans="1:42" x14ac:dyDescent="0.25">
      <c r="A362" s="14" t="s">
        <v>271</v>
      </c>
      <c r="B362" s="14" t="s">
        <v>271</v>
      </c>
      <c r="C362" s="15" t="s">
        <v>516</v>
      </c>
      <c r="D362" s="17" t="s">
        <v>15</v>
      </c>
      <c r="E362" s="56">
        <v>68</v>
      </c>
      <c r="F362" s="70"/>
      <c r="G362" s="9">
        <f t="shared" si="137"/>
        <v>0</v>
      </c>
      <c r="H362" s="69">
        <v>0</v>
      </c>
      <c r="I362" s="9">
        <f t="shared" si="138"/>
        <v>0</v>
      </c>
      <c r="J362" s="10"/>
      <c r="K362" s="9">
        <f t="shared" si="139"/>
        <v>0</v>
      </c>
      <c r="L362" s="11"/>
      <c r="M362" s="9">
        <f t="shared" si="140"/>
        <v>0</v>
      </c>
      <c r="N362" s="11"/>
      <c r="O362" s="9"/>
      <c r="P362" s="10"/>
      <c r="Q362" s="9">
        <f t="shared" si="142"/>
        <v>0</v>
      </c>
      <c r="R362" s="10"/>
      <c r="S362" s="9">
        <f t="shared" si="143"/>
        <v>0</v>
      </c>
      <c r="T362" s="10"/>
      <c r="U362" s="9">
        <f t="shared" si="144"/>
        <v>0</v>
      </c>
      <c r="V362" s="11"/>
      <c r="W362" s="9">
        <f t="shared" si="145"/>
        <v>0</v>
      </c>
      <c r="X362" s="11"/>
      <c r="Y362" s="9">
        <f t="shared" si="146"/>
        <v>0</v>
      </c>
      <c r="Z362" s="10"/>
      <c r="AA362" s="9">
        <f t="shared" si="147"/>
        <v>0</v>
      </c>
      <c r="AB362" s="11"/>
      <c r="AC362" s="9">
        <f t="shared" si="148"/>
        <v>0</v>
      </c>
      <c r="AD362" s="11"/>
      <c r="AE362" s="9">
        <f t="shared" si="149"/>
        <v>0</v>
      </c>
      <c r="AF362" s="11"/>
      <c r="AG362" s="9">
        <f t="shared" si="150"/>
        <v>0</v>
      </c>
      <c r="AH362" s="11"/>
      <c r="AI362" s="9">
        <f t="shared" si="151"/>
        <v>0</v>
      </c>
      <c r="AJ362" s="11"/>
      <c r="AK362" s="9">
        <f t="shared" si="152"/>
        <v>0</v>
      </c>
      <c r="AL362" s="11"/>
      <c r="AM362" s="9">
        <f t="shared" si="153"/>
        <v>0</v>
      </c>
      <c r="AN362" s="10"/>
      <c r="AO362" s="12">
        <f t="shared" si="154"/>
        <v>0</v>
      </c>
      <c r="AP362" s="13">
        <f t="shared" si="136"/>
        <v>0</v>
      </c>
    </row>
    <row r="363" spans="1:42" ht="25.5" customHeight="1" x14ac:dyDescent="0.25">
      <c r="A363" s="14" t="s">
        <v>331</v>
      </c>
      <c r="B363" s="14" t="s">
        <v>331</v>
      </c>
      <c r="C363" s="19" t="s">
        <v>333</v>
      </c>
      <c r="D363" s="44" t="s">
        <v>15</v>
      </c>
      <c r="E363" s="56">
        <v>275</v>
      </c>
      <c r="F363" s="70">
        <v>1</v>
      </c>
      <c r="G363" s="9">
        <f t="shared" si="137"/>
        <v>275</v>
      </c>
      <c r="H363" s="69">
        <v>0</v>
      </c>
      <c r="I363" s="9">
        <f t="shared" si="138"/>
        <v>0</v>
      </c>
      <c r="J363" s="10"/>
      <c r="K363" s="9">
        <f t="shared" ref="K363:K428" si="155">(J363*E363)*1.16</f>
        <v>0</v>
      </c>
      <c r="L363" s="10"/>
      <c r="M363" s="9">
        <f t="shared" si="140"/>
        <v>0</v>
      </c>
      <c r="N363" s="11"/>
      <c r="O363" s="9">
        <f t="shared" ref="O363:O428" si="156">(N363*E363)*1.16</f>
        <v>0</v>
      </c>
      <c r="P363" s="72">
        <v>1</v>
      </c>
      <c r="Q363" s="9">
        <f t="shared" si="142"/>
        <v>319</v>
      </c>
      <c r="R363" s="10"/>
      <c r="S363" s="9">
        <f t="shared" si="143"/>
        <v>0</v>
      </c>
      <c r="T363" s="10"/>
      <c r="U363" s="9">
        <f t="shared" ref="U363:U376" si="157">(T363*E363)*1.16</f>
        <v>0</v>
      </c>
      <c r="V363" s="11"/>
      <c r="W363" s="9">
        <f t="shared" ref="W363:W376" si="158">(V363*E363)*1.16</f>
        <v>0</v>
      </c>
      <c r="X363" s="107">
        <v>3</v>
      </c>
      <c r="Y363" s="9">
        <f t="shared" ref="Y363:Y376" si="159">(X363*E363)*1.16</f>
        <v>956.99999999999989</v>
      </c>
      <c r="Z363" s="10"/>
      <c r="AA363" s="9">
        <f t="shared" ref="AA363:AA376" si="160">(Z363*E363)*1.16</f>
        <v>0</v>
      </c>
      <c r="AB363" s="11"/>
      <c r="AC363" s="9">
        <f t="shared" ref="AC363:AC376" si="161">(AB363*E363)*1.16</f>
        <v>0</v>
      </c>
      <c r="AD363" s="11"/>
      <c r="AE363" s="9">
        <f t="shared" ref="AE363:AE376" si="162">(AD363*E363)*1.16</f>
        <v>0</v>
      </c>
      <c r="AF363" s="11"/>
      <c r="AG363" s="9">
        <f t="shared" ref="AG363:AG376" si="163">(AF363*E363)*1.16</f>
        <v>0</v>
      </c>
      <c r="AH363" s="11"/>
      <c r="AI363" s="9">
        <f t="shared" ref="AI363:AI376" si="164">(AH363*E363)*1.16</f>
        <v>0</v>
      </c>
      <c r="AJ363" s="109">
        <v>3</v>
      </c>
      <c r="AK363" s="9">
        <f t="shared" ref="AK363:AK376" si="165">(AJ363*E363)*1.16</f>
        <v>956.99999999999989</v>
      </c>
      <c r="AL363" s="11"/>
      <c r="AM363" s="9">
        <f t="shared" ref="AM363:AM376" si="166">(AL363*E363)*1.16</f>
        <v>0</v>
      </c>
      <c r="AN363" s="10"/>
      <c r="AO363" s="12">
        <f t="shared" ref="AO363:AO376" si="167">(AN363*E363)*1.16</f>
        <v>0</v>
      </c>
      <c r="AP363" s="13">
        <f t="shared" si="136"/>
        <v>2508</v>
      </c>
    </row>
    <row r="364" spans="1:42" ht="30.75" customHeight="1" x14ac:dyDescent="0.25">
      <c r="A364" s="14" t="s">
        <v>331</v>
      </c>
      <c r="B364" s="14" t="s">
        <v>331</v>
      </c>
      <c r="C364" s="19" t="s">
        <v>335</v>
      </c>
      <c r="D364" s="44" t="s">
        <v>15</v>
      </c>
      <c r="E364" s="56">
        <v>275</v>
      </c>
      <c r="F364" s="70">
        <v>7</v>
      </c>
      <c r="G364" s="9">
        <f t="shared" si="137"/>
        <v>1925</v>
      </c>
      <c r="H364" s="69">
        <v>0</v>
      </c>
      <c r="I364" s="9">
        <f t="shared" si="138"/>
        <v>0</v>
      </c>
      <c r="J364" s="10"/>
      <c r="K364" s="9">
        <f t="shared" si="155"/>
        <v>0</v>
      </c>
      <c r="L364" s="10"/>
      <c r="M364" s="9">
        <f t="shared" si="140"/>
        <v>0</v>
      </c>
      <c r="N364" s="11"/>
      <c r="O364" s="9">
        <f t="shared" si="156"/>
        <v>0</v>
      </c>
      <c r="P364" s="10"/>
      <c r="Q364" s="9">
        <f t="shared" si="142"/>
        <v>0</v>
      </c>
      <c r="R364" s="10"/>
      <c r="S364" s="9">
        <f t="shared" si="143"/>
        <v>0</v>
      </c>
      <c r="T364" s="10"/>
      <c r="U364" s="9">
        <f t="shared" si="157"/>
        <v>0</v>
      </c>
      <c r="V364" s="11"/>
      <c r="W364" s="9">
        <f t="shared" si="158"/>
        <v>0</v>
      </c>
      <c r="X364" s="107">
        <f>4+6</f>
        <v>10</v>
      </c>
      <c r="Y364" s="9">
        <f t="shared" si="159"/>
        <v>3190</v>
      </c>
      <c r="Z364" s="10"/>
      <c r="AA364" s="9">
        <f t="shared" si="160"/>
        <v>0</v>
      </c>
      <c r="AB364" s="11"/>
      <c r="AC364" s="9">
        <f t="shared" si="161"/>
        <v>0</v>
      </c>
      <c r="AD364" s="11"/>
      <c r="AE364" s="9">
        <f t="shared" si="162"/>
        <v>0</v>
      </c>
      <c r="AF364" s="11"/>
      <c r="AG364" s="9">
        <f t="shared" si="163"/>
        <v>0</v>
      </c>
      <c r="AH364" s="11"/>
      <c r="AI364" s="9">
        <f t="shared" si="164"/>
        <v>0</v>
      </c>
      <c r="AJ364" s="109">
        <v>3</v>
      </c>
      <c r="AK364" s="9">
        <f t="shared" si="165"/>
        <v>956.99999999999989</v>
      </c>
      <c r="AL364" s="11"/>
      <c r="AM364" s="9">
        <f t="shared" si="166"/>
        <v>0</v>
      </c>
      <c r="AN364" s="10"/>
      <c r="AO364" s="12">
        <f t="shared" si="167"/>
        <v>0</v>
      </c>
      <c r="AP364" s="13">
        <f t="shared" si="136"/>
        <v>6072</v>
      </c>
    </row>
    <row r="365" spans="1:42" ht="25.5" customHeight="1" x14ac:dyDescent="0.25">
      <c r="A365" s="14" t="s">
        <v>331</v>
      </c>
      <c r="B365" s="14" t="s">
        <v>331</v>
      </c>
      <c r="C365" s="19" t="s">
        <v>334</v>
      </c>
      <c r="D365" s="44" t="s">
        <v>15</v>
      </c>
      <c r="E365" s="56">
        <v>275</v>
      </c>
      <c r="F365" s="70">
        <v>0</v>
      </c>
      <c r="G365" s="9">
        <f t="shared" si="137"/>
        <v>0</v>
      </c>
      <c r="H365" s="69">
        <v>0</v>
      </c>
      <c r="I365" s="9">
        <f t="shared" si="138"/>
        <v>0</v>
      </c>
      <c r="J365" s="10"/>
      <c r="K365" s="9">
        <f t="shared" si="155"/>
        <v>0</v>
      </c>
      <c r="L365" s="11"/>
      <c r="M365" s="9">
        <f t="shared" si="140"/>
        <v>0</v>
      </c>
      <c r="N365" s="11"/>
      <c r="O365" s="9">
        <f t="shared" si="156"/>
        <v>0</v>
      </c>
      <c r="P365" s="72">
        <v>1</v>
      </c>
      <c r="Q365" s="9">
        <f t="shared" si="142"/>
        <v>319</v>
      </c>
      <c r="R365" s="10"/>
      <c r="S365" s="9">
        <f t="shared" si="143"/>
        <v>0</v>
      </c>
      <c r="T365" s="10"/>
      <c r="U365" s="9">
        <f t="shared" si="157"/>
        <v>0</v>
      </c>
      <c r="V365" s="11"/>
      <c r="W365" s="9">
        <f t="shared" si="158"/>
        <v>0</v>
      </c>
      <c r="X365" s="107">
        <v>5</v>
      </c>
      <c r="Y365" s="9">
        <f t="shared" si="159"/>
        <v>1595</v>
      </c>
      <c r="Z365" s="10"/>
      <c r="AA365" s="9">
        <f t="shared" si="160"/>
        <v>0</v>
      </c>
      <c r="AB365" s="11"/>
      <c r="AC365" s="9">
        <f t="shared" si="161"/>
        <v>0</v>
      </c>
      <c r="AD365" s="11"/>
      <c r="AE365" s="9">
        <f t="shared" si="162"/>
        <v>0</v>
      </c>
      <c r="AF365" s="11"/>
      <c r="AG365" s="9">
        <f t="shared" si="163"/>
        <v>0</v>
      </c>
      <c r="AH365" s="11"/>
      <c r="AI365" s="9">
        <f t="shared" si="164"/>
        <v>0</v>
      </c>
      <c r="AJ365" s="109">
        <f>3+2</f>
        <v>5</v>
      </c>
      <c r="AK365" s="9">
        <f t="shared" si="165"/>
        <v>1595</v>
      </c>
      <c r="AL365" s="11"/>
      <c r="AM365" s="9">
        <f t="shared" si="166"/>
        <v>0</v>
      </c>
      <c r="AN365" s="10"/>
      <c r="AO365" s="12">
        <f t="shared" si="167"/>
        <v>0</v>
      </c>
      <c r="AP365" s="13">
        <f t="shared" si="136"/>
        <v>3509</v>
      </c>
    </row>
    <row r="366" spans="1:42" ht="23.25" customHeight="1" x14ac:dyDescent="0.25">
      <c r="A366" s="14" t="s">
        <v>331</v>
      </c>
      <c r="B366" s="14" t="s">
        <v>331</v>
      </c>
      <c r="C366" s="19" t="s">
        <v>336</v>
      </c>
      <c r="D366" s="44" t="s">
        <v>15</v>
      </c>
      <c r="E366" s="56">
        <v>275</v>
      </c>
      <c r="F366" s="70">
        <v>2</v>
      </c>
      <c r="G366" s="9">
        <f t="shared" si="137"/>
        <v>550</v>
      </c>
      <c r="H366" s="69">
        <v>0</v>
      </c>
      <c r="I366" s="9">
        <f t="shared" si="138"/>
        <v>0</v>
      </c>
      <c r="J366" s="10"/>
      <c r="K366" s="9">
        <f t="shared" si="155"/>
        <v>0</v>
      </c>
      <c r="L366" s="11"/>
      <c r="M366" s="9">
        <f t="shared" si="140"/>
        <v>0</v>
      </c>
      <c r="N366" s="11"/>
      <c r="O366" s="9">
        <f t="shared" si="156"/>
        <v>0</v>
      </c>
      <c r="P366" s="10"/>
      <c r="Q366" s="9">
        <f t="shared" si="142"/>
        <v>0</v>
      </c>
      <c r="R366" s="10"/>
      <c r="S366" s="9">
        <f t="shared" si="143"/>
        <v>0</v>
      </c>
      <c r="T366" s="10"/>
      <c r="U366" s="9">
        <f t="shared" si="157"/>
        <v>0</v>
      </c>
      <c r="V366" s="11"/>
      <c r="W366" s="9">
        <f t="shared" si="158"/>
        <v>0</v>
      </c>
      <c r="X366" s="11"/>
      <c r="Y366" s="9">
        <f t="shared" si="159"/>
        <v>0</v>
      </c>
      <c r="Z366" s="10"/>
      <c r="AA366" s="9">
        <f t="shared" si="160"/>
        <v>0</v>
      </c>
      <c r="AB366" s="11"/>
      <c r="AC366" s="9">
        <f t="shared" si="161"/>
        <v>0</v>
      </c>
      <c r="AD366" s="11"/>
      <c r="AE366" s="9">
        <f t="shared" si="162"/>
        <v>0</v>
      </c>
      <c r="AF366" s="11"/>
      <c r="AG366" s="9">
        <f t="shared" si="163"/>
        <v>0</v>
      </c>
      <c r="AH366" s="11"/>
      <c r="AI366" s="9">
        <f t="shared" si="164"/>
        <v>0</v>
      </c>
      <c r="AJ366" s="11"/>
      <c r="AK366" s="9">
        <f t="shared" si="165"/>
        <v>0</v>
      </c>
      <c r="AL366" s="11"/>
      <c r="AM366" s="9">
        <f t="shared" si="166"/>
        <v>0</v>
      </c>
      <c r="AN366" s="10"/>
      <c r="AO366" s="12">
        <f t="shared" si="167"/>
        <v>0</v>
      </c>
      <c r="AP366" s="13">
        <f t="shared" si="136"/>
        <v>550</v>
      </c>
    </row>
    <row r="367" spans="1:42" ht="25.5" customHeight="1" x14ac:dyDescent="0.25">
      <c r="A367" s="14" t="s">
        <v>331</v>
      </c>
      <c r="B367" s="14" t="s">
        <v>331</v>
      </c>
      <c r="C367" s="19" t="s">
        <v>337</v>
      </c>
      <c r="D367" s="44" t="s">
        <v>15</v>
      </c>
      <c r="E367" s="56">
        <v>303</v>
      </c>
      <c r="F367" s="70">
        <v>0</v>
      </c>
      <c r="G367" s="9">
        <f t="shared" si="137"/>
        <v>0</v>
      </c>
      <c r="H367" s="69">
        <v>0</v>
      </c>
      <c r="I367" s="9">
        <f t="shared" si="138"/>
        <v>0</v>
      </c>
      <c r="J367" s="10"/>
      <c r="K367" s="9">
        <f t="shared" si="155"/>
        <v>0</v>
      </c>
      <c r="L367" s="11"/>
      <c r="M367" s="9">
        <f t="shared" si="140"/>
        <v>0</v>
      </c>
      <c r="N367" s="11"/>
      <c r="O367" s="9">
        <f t="shared" si="156"/>
        <v>0</v>
      </c>
      <c r="P367" s="10"/>
      <c r="Q367" s="9">
        <f t="shared" si="142"/>
        <v>0</v>
      </c>
      <c r="R367" s="10"/>
      <c r="S367" s="9">
        <f t="shared" si="143"/>
        <v>0</v>
      </c>
      <c r="T367" s="10"/>
      <c r="U367" s="9">
        <f t="shared" si="157"/>
        <v>0</v>
      </c>
      <c r="V367" s="11"/>
      <c r="W367" s="9">
        <f t="shared" si="158"/>
        <v>0</v>
      </c>
      <c r="X367" s="11"/>
      <c r="Y367" s="9">
        <f t="shared" si="159"/>
        <v>0</v>
      </c>
      <c r="Z367" s="10"/>
      <c r="AA367" s="9">
        <f t="shared" si="160"/>
        <v>0</v>
      </c>
      <c r="AB367" s="11"/>
      <c r="AC367" s="9">
        <f t="shared" si="161"/>
        <v>0</v>
      </c>
      <c r="AD367" s="11"/>
      <c r="AE367" s="9">
        <f t="shared" si="162"/>
        <v>0</v>
      </c>
      <c r="AF367" s="11"/>
      <c r="AG367" s="9">
        <f t="shared" si="163"/>
        <v>0</v>
      </c>
      <c r="AH367" s="11"/>
      <c r="AI367" s="9">
        <f t="shared" si="164"/>
        <v>0</v>
      </c>
      <c r="AJ367" s="11"/>
      <c r="AK367" s="9">
        <f t="shared" si="165"/>
        <v>0</v>
      </c>
      <c r="AL367" s="11"/>
      <c r="AM367" s="9">
        <f t="shared" si="166"/>
        <v>0</v>
      </c>
      <c r="AN367" s="10"/>
      <c r="AO367" s="12">
        <f t="shared" si="167"/>
        <v>0</v>
      </c>
      <c r="AP367" s="13">
        <f t="shared" si="136"/>
        <v>0</v>
      </c>
    </row>
    <row r="368" spans="1:42" ht="25.5" customHeight="1" x14ac:dyDescent="0.25">
      <c r="A368" s="14" t="s">
        <v>331</v>
      </c>
      <c r="B368" s="14" t="s">
        <v>331</v>
      </c>
      <c r="C368" s="19" t="s">
        <v>338</v>
      </c>
      <c r="D368" s="44" t="s">
        <v>15</v>
      </c>
      <c r="E368" s="56">
        <v>275</v>
      </c>
      <c r="F368" s="70">
        <v>0</v>
      </c>
      <c r="G368" s="9">
        <f t="shared" si="137"/>
        <v>0</v>
      </c>
      <c r="H368" s="69">
        <v>0</v>
      </c>
      <c r="I368" s="9">
        <f t="shared" si="138"/>
        <v>0</v>
      </c>
      <c r="J368" s="10"/>
      <c r="K368" s="9">
        <f t="shared" si="155"/>
        <v>0</v>
      </c>
      <c r="L368" s="11"/>
      <c r="M368" s="9">
        <f t="shared" si="140"/>
        <v>0</v>
      </c>
      <c r="N368" s="11"/>
      <c r="O368" s="9">
        <f t="shared" si="156"/>
        <v>0</v>
      </c>
      <c r="P368" s="10"/>
      <c r="Q368" s="9">
        <f t="shared" si="142"/>
        <v>0</v>
      </c>
      <c r="R368" s="10"/>
      <c r="S368" s="9">
        <f t="shared" si="143"/>
        <v>0</v>
      </c>
      <c r="T368" s="10"/>
      <c r="U368" s="9">
        <f t="shared" si="157"/>
        <v>0</v>
      </c>
      <c r="V368" s="11"/>
      <c r="W368" s="9">
        <f t="shared" si="158"/>
        <v>0</v>
      </c>
      <c r="X368" s="11"/>
      <c r="Y368" s="9">
        <f t="shared" si="159"/>
        <v>0</v>
      </c>
      <c r="Z368" s="10"/>
      <c r="AA368" s="9">
        <f t="shared" si="160"/>
        <v>0</v>
      </c>
      <c r="AB368" s="11"/>
      <c r="AC368" s="9">
        <f t="shared" si="161"/>
        <v>0</v>
      </c>
      <c r="AD368" s="11"/>
      <c r="AE368" s="9">
        <f t="shared" si="162"/>
        <v>0</v>
      </c>
      <c r="AF368" s="11"/>
      <c r="AG368" s="9">
        <f t="shared" si="163"/>
        <v>0</v>
      </c>
      <c r="AH368" s="11"/>
      <c r="AI368" s="9">
        <f t="shared" si="164"/>
        <v>0</v>
      </c>
      <c r="AJ368" s="11"/>
      <c r="AK368" s="9">
        <f t="shared" si="165"/>
        <v>0</v>
      </c>
      <c r="AL368" s="11"/>
      <c r="AM368" s="9">
        <f t="shared" si="166"/>
        <v>0</v>
      </c>
      <c r="AN368" s="10"/>
      <c r="AO368" s="12">
        <f t="shared" si="167"/>
        <v>0</v>
      </c>
      <c r="AP368" s="13">
        <f t="shared" si="136"/>
        <v>0</v>
      </c>
    </row>
    <row r="369" spans="1:42" ht="25.5" customHeight="1" x14ac:dyDescent="0.25">
      <c r="A369" s="14" t="s">
        <v>331</v>
      </c>
      <c r="B369" s="14" t="s">
        <v>331</v>
      </c>
      <c r="C369" s="19" t="s">
        <v>340</v>
      </c>
      <c r="D369" s="44" t="s">
        <v>15</v>
      </c>
      <c r="E369" s="56">
        <v>275</v>
      </c>
      <c r="F369" s="70">
        <v>0</v>
      </c>
      <c r="G369" s="9">
        <f t="shared" si="137"/>
        <v>0</v>
      </c>
      <c r="H369" s="69">
        <v>0</v>
      </c>
      <c r="I369" s="9">
        <f t="shared" si="138"/>
        <v>0</v>
      </c>
      <c r="J369" s="10"/>
      <c r="K369" s="9">
        <f t="shared" si="155"/>
        <v>0</v>
      </c>
      <c r="L369" s="11"/>
      <c r="M369" s="9">
        <f t="shared" si="140"/>
        <v>0</v>
      </c>
      <c r="N369" s="11"/>
      <c r="O369" s="9">
        <f t="shared" si="156"/>
        <v>0</v>
      </c>
      <c r="P369" s="10"/>
      <c r="Q369" s="9">
        <f t="shared" si="142"/>
        <v>0</v>
      </c>
      <c r="R369" s="10"/>
      <c r="S369" s="9">
        <f t="shared" si="143"/>
        <v>0</v>
      </c>
      <c r="T369" s="10"/>
      <c r="U369" s="9">
        <f t="shared" si="157"/>
        <v>0</v>
      </c>
      <c r="V369" s="11"/>
      <c r="W369" s="9">
        <f t="shared" si="158"/>
        <v>0</v>
      </c>
      <c r="X369" s="11"/>
      <c r="Y369" s="9">
        <f t="shared" si="159"/>
        <v>0</v>
      </c>
      <c r="Z369" s="10"/>
      <c r="AA369" s="9">
        <f t="shared" si="160"/>
        <v>0</v>
      </c>
      <c r="AB369" s="11"/>
      <c r="AC369" s="9">
        <f t="shared" si="161"/>
        <v>0</v>
      </c>
      <c r="AD369" s="11"/>
      <c r="AE369" s="9">
        <f t="shared" si="162"/>
        <v>0</v>
      </c>
      <c r="AF369" s="11"/>
      <c r="AG369" s="9">
        <f t="shared" si="163"/>
        <v>0</v>
      </c>
      <c r="AH369" s="11"/>
      <c r="AI369" s="9">
        <f t="shared" si="164"/>
        <v>0</v>
      </c>
      <c r="AJ369" s="11"/>
      <c r="AK369" s="9">
        <f t="shared" si="165"/>
        <v>0</v>
      </c>
      <c r="AL369" s="11"/>
      <c r="AM369" s="9">
        <f t="shared" si="166"/>
        <v>0</v>
      </c>
      <c r="AN369" s="10"/>
      <c r="AO369" s="12">
        <f t="shared" si="167"/>
        <v>0</v>
      </c>
      <c r="AP369" s="13">
        <f t="shared" si="136"/>
        <v>0</v>
      </c>
    </row>
    <row r="370" spans="1:42" ht="25.5" customHeight="1" x14ac:dyDescent="0.25">
      <c r="A370" s="14" t="s">
        <v>331</v>
      </c>
      <c r="B370" s="14" t="s">
        <v>331</v>
      </c>
      <c r="C370" s="19" t="s">
        <v>339</v>
      </c>
      <c r="D370" s="44" t="s">
        <v>15</v>
      </c>
      <c r="E370" s="56">
        <v>275</v>
      </c>
      <c r="F370" s="70">
        <v>0</v>
      </c>
      <c r="G370" s="9">
        <f t="shared" si="137"/>
        <v>0</v>
      </c>
      <c r="H370" s="69">
        <v>0</v>
      </c>
      <c r="I370" s="9">
        <f t="shared" si="138"/>
        <v>0</v>
      </c>
      <c r="J370" s="10"/>
      <c r="K370" s="9">
        <f t="shared" si="155"/>
        <v>0</v>
      </c>
      <c r="L370" s="11"/>
      <c r="M370" s="9">
        <f t="shared" si="140"/>
        <v>0</v>
      </c>
      <c r="N370" s="11"/>
      <c r="O370" s="9">
        <f t="shared" si="156"/>
        <v>0</v>
      </c>
      <c r="P370" s="10"/>
      <c r="Q370" s="9">
        <f t="shared" si="142"/>
        <v>0</v>
      </c>
      <c r="R370" s="10"/>
      <c r="S370" s="9">
        <f t="shared" si="143"/>
        <v>0</v>
      </c>
      <c r="T370" s="10"/>
      <c r="U370" s="9">
        <f t="shared" si="157"/>
        <v>0</v>
      </c>
      <c r="V370" s="11"/>
      <c r="W370" s="9">
        <f t="shared" si="158"/>
        <v>0</v>
      </c>
      <c r="X370" s="11"/>
      <c r="Y370" s="9">
        <f t="shared" si="159"/>
        <v>0</v>
      </c>
      <c r="Z370" s="10"/>
      <c r="AA370" s="9">
        <f t="shared" si="160"/>
        <v>0</v>
      </c>
      <c r="AB370" s="11"/>
      <c r="AC370" s="9">
        <f t="shared" si="161"/>
        <v>0</v>
      </c>
      <c r="AD370" s="11"/>
      <c r="AE370" s="9">
        <f t="shared" si="162"/>
        <v>0</v>
      </c>
      <c r="AF370" s="11"/>
      <c r="AG370" s="9">
        <f t="shared" si="163"/>
        <v>0</v>
      </c>
      <c r="AH370" s="11"/>
      <c r="AI370" s="9">
        <f t="shared" si="164"/>
        <v>0</v>
      </c>
      <c r="AJ370" s="11"/>
      <c r="AK370" s="9">
        <f t="shared" si="165"/>
        <v>0</v>
      </c>
      <c r="AL370" s="11"/>
      <c r="AM370" s="9">
        <f t="shared" si="166"/>
        <v>0</v>
      </c>
      <c r="AN370" s="10"/>
      <c r="AO370" s="12">
        <f t="shared" si="167"/>
        <v>0</v>
      </c>
      <c r="AP370" s="13">
        <f t="shared" si="136"/>
        <v>0</v>
      </c>
    </row>
    <row r="371" spans="1:42" ht="25.5" customHeight="1" x14ac:dyDescent="0.25">
      <c r="A371" s="14" t="s">
        <v>331</v>
      </c>
      <c r="B371" s="14" t="s">
        <v>331</v>
      </c>
      <c r="C371" s="19" t="s">
        <v>341</v>
      </c>
      <c r="D371" s="44" t="s">
        <v>15</v>
      </c>
      <c r="E371" s="56">
        <v>275</v>
      </c>
      <c r="F371" s="70">
        <v>0</v>
      </c>
      <c r="G371" s="9">
        <f t="shared" si="137"/>
        <v>0</v>
      </c>
      <c r="H371" s="69">
        <v>0</v>
      </c>
      <c r="I371" s="9">
        <f t="shared" si="138"/>
        <v>0</v>
      </c>
      <c r="J371" s="10"/>
      <c r="K371" s="9">
        <f t="shared" si="155"/>
        <v>0</v>
      </c>
      <c r="L371" s="11"/>
      <c r="M371" s="9">
        <f t="shared" si="140"/>
        <v>0</v>
      </c>
      <c r="N371" s="11"/>
      <c r="O371" s="9">
        <f t="shared" si="156"/>
        <v>0</v>
      </c>
      <c r="P371" s="10"/>
      <c r="Q371" s="9">
        <f t="shared" si="142"/>
        <v>0</v>
      </c>
      <c r="R371" s="10"/>
      <c r="S371" s="9">
        <f t="shared" si="143"/>
        <v>0</v>
      </c>
      <c r="T371" s="10"/>
      <c r="U371" s="9">
        <f t="shared" si="157"/>
        <v>0</v>
      </c>
      <c r="V371" s="11"/>
      <c r="W371" s="9">
        <f t="shared" si="158"/>
        <v>0</v>
      </c>
      <c r="X371" s="11"/>
      <c r="Y371" s="9">
        <f t="shared" si="159"/>
        <v>0</v>
      </c>
      <c r="Z371" s="10"/>
      <c r="AA371" s="9">
        <f t="shared" si="160"/>
        <v>0</v>
      </c>
      <c r="AB371" s="11"/>
      <c r="AC371" s="9">
        <f t="shared" si="161"/>
        <v>0</v>
      </c>
      <c r="AD371" s="11"/>
      <c r="AE371" s="9">
        <f t="shared" si="162"/>
        <v>0</v>
      </c>
      <c r="AF371" s="11"/>
      <c r="AG371" s="9">
        <f t="shared" si="163"/>
        <v>0</v>
      </c>
      <c r="AH371" s="11"/>
      <c r="AI371" s="9">
        <f t="shared" si="164"/>
        <v>0</v>
      </c>
      <c r="AJ371" s="11"/>
      <c r="AK371" s="9">
        <f t="shared" si="165"/>
        <v>0</v>
      </c>
      <c r="AL371" s="11"/>
      <c r="AM371" s="9">
        <f t="shared" si="166"/>
        <v>0</v>
      </c>
      <c r="AN371" s="10"/>
      <c r="AO371" s="12">
        <f t="shared" si="167"/>
        <v>0</v>
      </c>
      <c r="AP371" s="13">
        <f t="shared" si="136"/>
        <v>0</v>
      </c>
    </row>
    <row r="372" spans="1:42" ht="25.5" customHeight="1" x14ac:dyDescent="0.25">
      <c r="A372" s="14" t="s">
        <v>331</v>
      </c>
      <c r="B372" s="14" t="s">
        <v>331</v>
      </c>
      <c r="C372" s="19" t="s">
        <v>342</v>
      </c>
      <c r="D372" s="44" t="s">
        <v>15</v>
      </c>
      <c r="E372" s="56">
        <v>303</v>
      </c>
      <c r="F372" s="70">
        <v>0</v>
      </c>
      <c r="G372" s="9">
        <f t="shared" si="137"/>
        <v>0</v>
      </c>
      <c r="H372" s="69">
        <v>0</v>
      </c>
      <c r="I372" s="9">
        <f t="shared" si="138"/>
        <v>0</v>
      </c>
      <c r="J372" s="10"/>
      <c r="K372" s="9">
        <f t="shared" si="155"/>
        <v>0</v>
      </c>
      <c r="L372" s="11"/>
      <c r="M372" s="9">
        <f t="shared" si="140"/>
        <v>0</v>
      </c>
      <c r="N372" s="11"/>
      <c r="O372" s="9">
        <f t="shared" si="156"/>
        <v>0</v>
      </c>
      <c r="P372" s="10"/>
      <c r="Q372" s="9">
        <f t="shared" si="142"/>
        <v>0</v>
      </c>
      <c r="R372" s="10"/>
      <c r="S372" s="9">
        <f t="shared" si="143"/>
        <v>0</v>
      </c>
      <c r="T372" s="10"/>
      <c r="U372" s="9">
        <f t="shared" si="157"/>
        <v>0</v>
      </c>
      <c r="V372" s="11"/>
      <c r="W372" s="9">
        <f t="shared" si="158"/>
        <v>0</v>
      </c>
      <c r="X372" s="11"/>
      <c r="Y372" s="9">
        <f t="shared" si="159"/>
        <v>0</v>
      </c>
      <c r="Z372" s="10"/>
      <c r="AA372" s="9">
        <f t="shared" si="160"/>
        <v>0</v>
      </c>
      <c r="AB372" s="11"/>
      <c r="AC372" s="9">
        <f t="shared" si="161"/>
        <v>0</v>
      </c>
      <c r="AD372" s="11"/>
      <c r="AE372" s="9">
        <f t="shared" si="162"/>
        <v>0</v>
      </c>
      <c r="AF372" s="11"/>
      <c r="AG372" s="9">
        <f t="shared" si="163"/>
        <v>0</v>
      </c>
      <c r="AH372" s="11"/>
      <c r="AI372" s="9">
        <f t="shared" si="164"/>
        <v>0</v>
      </c>
      <c r="AJ372" s="11"/>
      <c r="AK372" s="9">
        <f t="shared" si="165"/>
        <v>0</v>
      </c>
      <c r="AL372" s="11"/>
      <c r="AM372" s="9">
        <f t="shared" si="166"/>
        <v>0</v>
      </c>
      <c r="AN372" s="10"/>
      <c r="AO372" s="12">
        <f t="shared" si="167"/>
        <v>0</v>
      </c>
      <c r="AP372" s="13">
        <f t="shared" si="136"/>
        <v>0</v>
      </c>
    </row>
    <row r="373" spans="1:42" ht="25.5" customHeight="1" x14ac:dyDescent="0.25">
      <c r="A373" s="14" t="s">
        <v>331</v>
      </c>
      <c r="B373" s="14" t="s">
        <v>331</v>
      </c>
      <c r="C373" s="19" t="s">
        <v>343</v>
      </c>
      <c r="D373" s="44" t="s">
        <v>15</v>
      </c>
      <c r="E373" s="56">
        <v>281.27999999999997</v>
      </c>
      <c r="F373" s="70">
        <v>0</v>
      </c>
      <c r="G373" s="9">
        <f t="shared" si="137"/>
        <v>0</v>
      </c>
      <c r="H373" s="69">
        <v>0</v>
      </c>
      <c r="I373" s="9">
        <f t="shared" si="138"/>
        <v>0</v>
      </c>
      <c r="J373" s="10"/>
      <c r="K373" s="9">
        <f t="shared" si="155"/>
        <v>0</v>
      </c>
      <c r="L373" s="11"/>
      <c r="M373" s="9">
        <f t="shared" si="140"/>
        <v>0</v>
      </c>
      <c r="N373" s="11"/>
      <c r="O373" s="9">
        <f t="shared" si="156"/>
        <v>0</v>
      </c>
      <c r="P373" s="10"/>
      <c r="Q373" s="9">
        <f t="shared" si="142"/>
        <v>0</v>
      </c>
      <c r="R373" s="10"/>
      <c r="S373" s="9">
        <f t="shared" si="143"/>
        <v>0</v>
      </c>
      <c r="T373" s="10"/>
      <c r="U373" s="9">
        <f t="shared" si="157"/>
        <v>0</v>
      </c>
      <c r="V373" s="11"/>
      <c r="W373" s="9">
        <f t="shared" si="158"/>
        <v>0</v>
      </c>
      <c r="X373" s="11"/>
      <c r="Y373" s="9">
        <f t="shared" si="159"/>
        <v>0</v>
      </c>
      <c r="Z373" s="10"/>
      <c r="AA373" s="9">
        <f t="shared" si="160"/>
        <v>0</v>
      </c>
      <c r="AB373" s="11"/>
      <c r="AC373" s="9">
        <f t="shared" si="161"/>
        <v>0</v>
      </c>
      <c r="AD373" s="11"/>
      <c r="AE373" s="9">
        <f t="shared" si="162"/>
        <v>0</v>
      </c>
      <c r="AF373" s="11"/>
      <c r="AG373" s="9">
        <f t="shared" si="163"/>
        <v>0</v>
      </c>
      <c r="AH373" s="11"/>
      <c r="AI373" s="9">
        <f t="shared" si="164"/>
        <v>0</v>
      </c>
      <c r="AJ373" s="11"/>
      <c r="AK373" s="9">
        <f t="shared" si="165"/>
        <v>0</v>
      </c>
      <c r="AL373" s="11"/>
      <c r="AM373" s="9">
        <f t="shared" si="166"/>
        <v>0</v>
      </c>
      <c r="AN373" s="10"/>
      <c r="AO373" s="12">
        <f t="shared" si="167"/>
        <v>0</v>
      </c>
      <c r="AP373" s="13">
        <f t="shared" si="136"/>
        <v>0</v>
      </c>
    </row>
    <row r="374" spans="1:42" ht="25.5" customHeight="1" x14ac:dyDescent="0.25">
      <c r="A374" s="14" t="s">
        <v>331</v>
      </c>
      <c r="B374" s="14" t="s">
        <v>331</v>
      </c>
      <c r="C374" s="19" t="s">
        <v>345</v>
      </c>
      <c r="D374" s="44" t="s">
        <v>15</v>
      </c>
      <c r="E374" s="56">
        <v>281.27999999999997</v>
      </c>
      <c r="F374" s="70">
        <v>0</v>
      </c>
      <c r="G374" s="9">
        <f t="shared" si="137"/>
        <v>0</v>
      </c>
      <c r="H374" s="69">
        <v>0</v>
      </c>
      <c r="I374" s="9">
        <f t="shared" si="138"/>
        <v>0</v>
      </c>
      <c r="J374" s="10"/>
      <c r="K374" s="9">
        <f t="shared" si="155"/>
        <v>0</v>
      </c>
      <c r="L374" s="11"/>
      <c r="M374" s="9">
        <f t="shared" si="140"/>
        <v>0</v>
      </c>
      <c r="N374" s="11"/>
      <c r="O374" s="9">
        <f t="shared" si="156"/>
        <v>0</v>
      </c>
      <c r="P374" s="10"/>
      <c r="Q374" s="9">
        <f t="shared" si="142"/>
        <v>0</v>
      </c>
      <c r="R374" s="10"/>
      <c r="S374" s="9">
        <f t="shared" si="143"/>
        <v>0</v>
      </c>
      <c r="T374" s="10"/>
      <c r="U374" s="9">
        <f t="shared" si="157"/>
        <v>0</v>
      </c>
      <c r="V374" s="11"/>
      <c r="W374" s="9">
        <f t="shared" si="158"/>
        <v>0</v>
      </c>
      <c r="X374" s="11"/>
      <c r="Y374" s="9">
        <f t="shared" si="159"/>
        <v>0</v>
      </c>
      <c r="Z374" s="10"/>
      <c r="AA374" s="9">
        <f t="shared" si="160"/>
        <v>0</v>
      </c>
      <c r="AB374" s="11"/>
      <c r="AC374" s="9">
        <f t="shared" si="161"/>
        <v>0</v>
      </c>
      <c r="AD374" s="11"/>
      <c r="AE374" s="9">
        <f t="shared" si="162"/>
        <v>0</v>
      </c>
      <c r="AF374" s="11"/>
      <c r="AG374" s="9">
        <f t="shared" si="163"/>
        <v>0</v>
      </c>
      <c r="AH374" s="11"/>
      <c r="AI374" s="9">
        <f t="shared" si="164"/>
        <v>0</v>
      </c>
      <c r="AJ374" s="11"/>
      <c r="AK374" s="9">
        <f t="shared" si="165"/>
        <v>0</v>
      </c>
      <c r="AL374" s="11"/>
      <c r="AM374" s="9">
        <f t="shared" si="166"/>
        <v>0</v>
      </c>
      <c r="AN374" s="10"/>
      <c r="AO374" s="12">
        <f t="shared" si="167"/>
        <v>0</v>
      </c>
      <c r="AP374" s="13">
        <f t="shared" si="136"/>
        <v>0</v>
      </c>
    </row>
    <row r="375" spans="1:42" ht="25.5" customHeight="1" x14ac:dyDescent="0.25">
      <c r="A375" s="14" t="s">
        <v>331</v>
      </c>
      <c r="B375" s="14" t="s">
        <v>331</v>
      </c>
      <c r="C375" s="19" t="s">
        <v>344</v>
      </c>
      <c r="D375" s="44" t="s">
        <v>15</v>
      </c>
      <c r="E375" s="56">
        <v>281.27999999999997</v>
      </c>
      <c r="F375" s="70">
        <v>0</v>
      </c>
      <c r="G375" s="9">
        <f t="shared" si="137"/>
        <v>0</v>
      </c>
      <c r="H375" s="69">
        <v>0</v>
      </c>
      <c r="I375" s="9">
        <f t="shared" si="138"/>
        <v>0</v>
      </c>
      <c r="J375" s="10"/>
      <c r="K375" s="9">
        <f t="shared" si="155"/>
        <v>0</v>
      </c>
      <c r="L375" s="11"/>
      <c r="M375" s="9">
        <f t="shared" si="140"/>
        <v>0</v>
      </c>
      <c r="N375" s="11"/>
      <c r="O375" s="9">
        <f t="shared" si="156"/>
        <v>0</v>
      </c>
      <c r="P375" s="10"/>
      <c r="Q375" s="9">
        <f t="shared" si="142"/>
        <v>0</v>
      </c>
      <c r="R375" s="10"/>
      <c r="S375" s="9">
        <f t="shared" si="143"/>
        <v>0</v>
      </c>
      <c r="T375" s="10"/>
      <c r="U375" s="9">
        <f t="shared" si="157"/>
        <v>0</v>
      </c>
      <c r="V375" s="11"/>
      <c r="W375" s="9">
        <f t="shared" si="158"/>
        <v>0</v>
      </c>
      <c r="X375" s="11"/>
      <c r="Y375" s="9">
        <f t="shared" si="159"/>
        <v>0</v>
      </c>
      <c r="Z375" s="10"/>
      <c r="AA375" s="9">
        <f t="shared" si="160"/>
        <v>0</v>
      </c>
      <c r="AB375" s="11"/>
      <c r="AC375" s="9">
        <f t="shared" si="161"/>
        <v>0</v>
      </c>
      <c r="AD375" s="11"/>
      <c r="AE375" s="9">
        <f t="shared" si="162"/>
        <v>0</v>
      </c>
      <c r="AF375" s="11"/>
      <c r="AG375" s="9">
        <f t="shared" si="163"/>
        <v>0</v>
      </c>
      <c r="AH375" s="11"/>
      <c r="AI375" s="9">
        <f t="shared" si="164"/>
        <v>0</v>
      </c>
      <c r="AJ375" s="11"/>
      <c r="AK375" s="9">
        <f t="shared" si="165"/>
        <v>0</v>
      </c>
      <c r="AL375" s="11"/>
      <c r="AM375" s="9">
        <f t="shared" si="166"/>
        <v>0</v>
      </c>
      <c r="AN375" s="10"/>
      <c r="AO375" s="12">
        <f t="shared" si="167"/>
        <v>0</v>
      </c>
      <c r="AP375" s="13">
        <f t="shared" si="136"/>
        <v>0</v>
      </c>
    </row>
    <row r="376" spans="1:42" ht="25.5" customHeight="1" x14ac:dyDescent="0.25">
      <c r="A376" s="14" t="s">
        <v>331</v>
      </c>
      <c r="B376" s="14" t="s">
        <v>331</v>
      </c>
      <c r="C376" s="19" t="s">
        <v>346</v>
      </c>
      <c r="D376" s="44" t="s">
        <v>15</v>
      </c>
      <c r="E376" s="56">
        <v>281.27999999999997</v>
      </c>
      <c r="F376" s="70">
        <v>0</v>
      </c>
      <c r="G376" s="9">
        <f t="shared" si="137"/>
        <v>0</v>
      </c>
      <c r="H376" s="69">
        <v>0</v>
      </c>
      <c r="I376" s="9">
        <f t="shared" si="138"/>
        <v>0</v>
      </c>
      <c r="J376" s="10"/>
      <c r="K376" s="9">
        <f t="shared" si="155"/>
        <v>0</v>
      </c>
      <c r="L376" s="11"/>
      <c r="M376" s="9">
        <f t="shared" si="140"/>
        <v>0</v>
      </c>
      <c r="N376" s="11"/>
      <c r="O376" s="9">
        <f t="shared" si="156"/>
        <v>0</v>
      </c>
      <c r="P376" s="10"/>
      <c r="Q376" s="9">
        <f t="shared" si="142"/>
        <v>0</v>
      </c>
      <c r="R376" s="10"/>
      <c r="S376" s="9">
        <f t="shared" si="143"/>
        <v>0</v>
      </c>
      <c r="T376" s="10"/>
      <c r="U376" s="9">
        <f t="shared" si="157"/>
        <v>0</v>
      </c>
      <c r="V376" s="11"/>
      <c r="W376" s="9">
        <f t="shared" si="158"/>
        <v>0</v>
      </c>
      <c r="X376" s="11"/>
      <c r="Y376" s="9">
        <f t="shared" si="159"/>
        <v>0</v>
      </c>
      <c r="Z376" s="10"/>
      <c r="AA376" s="9">
        <f t="shared" si="160"/>
        <v>0</v>
      </c>
      <c r="AB376" s="11"/>
      <c r="AC376" s="9">
        <f t="shared" si="161"/>
        <v>0</v>
      </c>
      <c r="AD376" s="11"/>
      <c r="AE376" s="9">
        <f t="shared" si="162"/>
        <v>0</v>
      </c>
      <c r="AF376" s="11"/>
      <c r="AG376" s="9">
        <f t="shared" si="163"/>
        <v>0</v>
      </c>
      <c r="AH376" s="11"/>
      <c r="AI376" s="9">
        <f t="shared" si="164"/>
        <v>0</v>
      </c>
      <c r="AJ376" s="11"/>
      <c r="AK376" s="9">
        <f t="shared" si="165"/>
        <v>0</v>
      </c>
      <c r="AL376" s="11"/>
      <c r="AM376" s="9">
        <f t="shared" si="166"/>
        <v>0</v>
      </c>
      <c r="AN376" s="10"/>
      <c r="AO376" s="12">
        <f t="shared" si="167"/>
        <v>0</v>
      </c>
      <c r="AP376" s="13">
        <f t="shared" si="136"/>
        <v>0</v>
      </c>
    </row>
    <row r="377" spans="1:42" ht="25.5" x14ac:dyDescent="0.25">
      <c r="A377" s="14" t="s">
        <v>331</v>
      </c>
      <c r="B377" s="14" t="s">
        <v>331</v>
      </c>
      <c r="C377" s="19" t="s">
        <v>564</v>
      </c>
      <c r="D377" s="44" t="s">
        <v>15</v>
      </c>
      <c r="E377" s="56">
        <v>287</v>
      </c>
      <c r="F377" s="70">
        <v>0</v>
      </c>
      <c r="G377" s="9">
        <f t="shared" si="137"/>
        <v>0</v>
      </c>
      <c r="H377" s="69">
        <v>0</v>
      </c>
      <c r="I377" s="9">
        <f t="shared" si="138"/>
        <v>0</v>
      </c>
      <c r="J377" s="10"/>
      <c r="K377" s="9">
        <f t="shared" si="155"/>
        <v>0</v>
      </c>
      <c r="L377" s="11"/>
      <c r="M377" s="9">
        <f t="shared" si="140"/>
        <v>0</v>
      </c>
      <c r="N377" s="11"/>
      <c r="O377" s="9">
        <f t="shared" si="156"/>
        <v>0</v>
      </c>
      <c r="P377" s="10"/>
      <c r="Q377" s="9">
        <f t="shared" si="142"/>
        <v>0</v>
      </c>
      <c r="R377" s="10"/>
      <c r="S377" s="9">
        <f t="shared" si="143"/>
        <v>0</v>
      </c>
      <c r="T377" s="10"/>
      <c r="U377" s="9">
        <f t="shared" si="144"/>
        <v>0</v>
      </c>
      <c r="V377" s="11"/>
      <c r="W377" s="9">
        <f t="shared" si="145"/>
        <v>0</v>
      </c>
      <c r="X377" s="11"/>
      <c r="Y377" s="9">
        <f t="shared" si="146"/>
        <v>0</v>
      </c>
      <c r="Z377" s="10"/>
      <c r="AA377" s="9">
        <f t="shared" si="147"/>
        <v>0</v>
      </c>
      <c r="AB377" s="11"/>
      <c r="AC377" s="9">
        <f t="shared" si="148"/>
        <v>0</v>
      </c>
      <c r="AD377" s="11"/>
      <c r="AE377" s="9">
        <f t="shared" si="149"/>
        <v>0</v>
      </c>
      <c r="AF377" s="11"/>
      <c r="AG377" s="9">
        <f t="shared" si="150"/>
        <v>0</v>
      </c>
      <c r="AH377" s="11"/>
      <c r="AI377" s="9">
        <f t="shared" si="151"/>
        <v>0</v>
      </c>
      <c r="AJ377" s="11"/>
      <c r="AK377" s="9">
        <f t="shared" si="152"/>
        <v>0</v>
      </c>
      <c r="AL377" s="11"/>
      <c r="AM377" s="9">
        <f t="shared" si="153"/>
        <v>0</v>
      </c>
      <c r="AN377" s="10"/>
      <c r="AO377" s="12">
        <f t="shared" si="154"/>
        <v>0</v>
      </c>
      <c r="AP377" s="13">
        <f t="shared" si="136"/>
        <v>0</v>
      </c>
    </row>
    <row r="378" spans="1:42" ht="25.5" x14ac:dyDescent="0.25">
      <c r="A378" s="14" t="s">
        <v>331</v>
      </c>
      <c r="B378" s="14" t="s">
        <v>331</v>
      </c>
      <c r="C378" s="19" t="s">
        <v>565</v>
      </c>
      <c r="D378" s="44" t="s">
        <v>15</v>
      </c>
      <c r="E378" s="56">
        <v>287</v>
      </c>
      <c r="F378" s="70">
        <v>0</v>
      </c>
      <c r="G378" s="9">
        <f t="shared" si="137"/>
        <v>0</v>
      </c>
      <c r="H378" s="69">
        <v>0</v>
      </c>
      <c r="I378" s="9">
        <f t="shared" si="138"/>
        <v>0</v>
      </c>
      <c r="J378" s="10"/>
      <c r="K378" s="9">
        <f t="shared" si="155"/>
        <v>0</v>
      </c>
      <c r="L378" s="11"/>
      <c r="M378" s="9">
        <f t="shared" si="140"/>
        <v>0</v>
      </c>
      <c r="N378" s="11"/>
      <c r="O378" s="9">
        <f t="shared" si="156"/>
        <v>0</v>
      </c>
      <c r="P378" s="10"/>
      <c r="Q378" s="9">
        <f t="shared" si="142"/>
        <v>0</v>
      </c>
      <c r="R378" s="10"/>
      <c r="S378" s="9">
        <f t="shared" si="143"/>
        <v>0</v>
      </c>
      <c r="T378" s="10"/>
      <c r="U378" s="9">
        <f t="shared" si="144"/>
        <v>0</v>
      </c>
      <c r="V378" s="11"/>
      <c r="W378" s="9">
        <f t="shared" si="145"/>
        <v>0</v>
      </c>
      <c r="X378" s="11"/>
      <c r="Y378" s="9">
        <f t="shared" si="146"/>
        <v>0</v>
      </c>
      <c r="Z378" s="10"/>
      <c r="AA378" s="9">
        <f t="shared" si="147"/>
        <v>0</v>
      </c>
      <c r="AB378" s="11"/>
      <c r="AC378" s="9">
        <f t="shared" si="148"/>
        <v>0</v>
      </c>
      <c r="AD378" s="11"/>
      <c r="AE378" s="9">
        <f t="shared" si="149"/>
        <v>0</v>
      </c>
      <c r="AF378" s="11"/>
      <c r="AG378" s="9">
        <f t="shared" si="150"/>
        <v>0</v>
      </c>
      <c r="AH378" s="11"/>
      <c r="AI378" s="9">
        <f t="shared" si="151"/>
        <v>0</v>
      </c>
      <c r="AJ378" s="11"/>
      <c r="AK378" s="9">
        <f t="shared" si="152"/>
        <v>0</v>
      </c>
      <c r="AL378" s="11"/>
      <c r="AM378" s="9">
        <f t="shared" si="153"/>
        <v>0</v>
      </c>
      <c r="AN378" s="10"/>
      <c r="AO378" s="12">
        <f t="shared" si="154"/>
        <v>0</v>
      </c>
      <c r="AP378" s="13">
        <f t="shared" si="136"/>
        <v>0</v>
      </c>
    </row>
    <row r="379" spans="1:42" ht="25.5" x14ac:dyDescent="0.25">
      <c r="A379" s="14" t="s">
        <v>331</v>
      </c>
      <c r="B379" s="14" t="s">
        <v>331</v>
      </c>
      <c r="C379" s="19" t="s">
        <v>563</v>
      </c>
      <c r="D379" s="44" t="s">
        <v>15</v>
      </c>
      <c r="E379" s="97">
        <v>287</v>
      </c>
      <c r="F379" s="70">
        <v>0</v>
      </c>
      <c r="G379" s="9">
        <f t="shared" si="137"/>
        <v>0</v>
      </c>
      <c r="H379" s="69">
        <v>0</v>
      </c>
      <c r="I379" s="9">
        <f t="shared" si="138"/>
        <v>0</v>
      </c>
      <c r="J379" s="10"/>
      <c r="K379" s="9">
        <f t="shared" si="155"/>
        <v>0</v>
      </c>
      <c r="L379" s="11"/>
      <c r="M379" s="9">
        <f t="shared" si="140"/>
        <v>0</v>
      </c>
      <c r="N379" s="11"/>
      <c r="O379" s="9">
        <f t="shared" si="156"/>
        <v>0</v>
      </c>
      <c r="P379" s="10"/>
      <c r="Q379" s="9">
        <f t="shared" si="142"/>
        <v>0</v>
      </c>
      <c r="R379" s="10"/>
      <c r="S379" s="9">
        <f t="shared" si="143"/>
        <v>0</v>
      </c>
      <c r="T379" s="10"/>
      <c r="U379" s="9">
        <f t="shared" si="144"/>
        <v>0</v>
      </c>
      <c r="V379" s="11"/>
      <c r="W379" s="9">
        <f t="shared" si="145"/>
        <v>0</v>
      </c>
      <c r="X379" s="11"/>
      <c r="Y379" s="9">
        <f t="shared" si="146"/>
        <v>0</v>
      </c>
      <c r="Z379" s="10"/>
      <c r="AA379" s="9">
        <f t="shared" si="147"/>
        <v>0</v>
      </c>
      <c r="AB379" s="11"/>
      <c r="AC379" s="9">
        <f t="shared" si="148"/>
        <v>0</v>
      </c>
      <c r="AD379" s="11"/>
      <c r="AE379" s="9">
        <f t="shared" si="149"/>
        <v>0</v>
      </c>
      <c r="AF379" s="11"/>
      <c r="AG379" s="9">
        <f t="shared" si="150"/>
        <v>0</v>
      </c>
      <c r="AH379" s="11"/>
      <c r="AI379" s="9">
        <f t="shared" si="151"/>
        <v>0</v>
      </c>
      <c r="AJ379" s="11"/>
      <c r="AK379" s="9">
        <f t="shared" si="152"/>
        <v>0</v>
      </c>
      <c r="AL379" s="11"/>
      <c r="AM379" s="9">
        <f t="shared" si="153"/>
        <v>0</v>
      </c>
      <c r="AN379" s="10"/>
      <c r="AO379" s="12">
        <f t="shared" si="154"/>
        <v>0</v>
      </c>
      <c r="AP379" s="13">
        <f t="shared" si="136"/>
        <v>0</v>
      </c>
    </row>
    <row r="380" spans="1:42" x14ac:dyDescent="0.25">
      <c r="A380" s="14" t="s">
        <v>271</v>
      </c>
      <c r="B380" s="14" t="s">
        <v>271</v>
      </c>
      <c r="C380" s="19" t="s">
        <v>518</v>
      </c>
      <c r="D380" s="44" t="s">
        <v>15</v>
      </c>
      <c r="E380" s="56">
        <v>300</v>
      </c>
      <c r="F380" s="70">
        <v>0</v>
      </c>
      <c r="G380" s="9">
        <f t="shared" si="137"/>
        <v>0</v>
      </c>
      <c r="H380" s="69">
        <v>0</v>
      </c>
      <c r="I380" s="9">
        <f t="shared" si="138"/>
        <v>0</v>
      </c>
      <c r="J380" s="10"/>
      <c r="K380" s="9">
        <f t="shared" si="155"/>
        <v>0</v>
      </c>
      <c r="L380" s="11"/>
      <c r="M380" s="9">
        <f t="shared" si="140"/>
        <v>0</v>
      </c>
      <c r="N380" s="11"/>
      <c r="O380" s="9">
        <f t="shared" si="156"/>
        <v>0</v>
      </c>
      <c r="P380" s="10"/>
      <c r="Q380" s="9">
        <f t="shared" si="142"/>
        <v>0</v>
      </c>
      <c r="R380" s="10"/>
      <c r="S380" s="9">
        <f t="shared" si="143"/>
        <v>0</v>
      </c>
      <c r="T380" s="10"/>
      <c r="U380" s="9">
        <f t="shared" si="144"/>
        <v>0</v>
      </c>
      <c r="V380" s="11"/>
      <c r="W380" s="9">
        <f t="shared" si="145"/>
        <v>0</v>
      </c>
      <c r="X380" s="11"/>
      <c r="Y380" s="9">
        <f t="shared" si="146"/>
        <v>0</v>
      </c>
      <c r="Z380" s="10"/>
      <c r="AA380" s="9">
        <f t="shared" si="147"/>
        <v>0</v>
      </c>
      <c r="AB380" s="11"/>
      <c r="AC380" s="9">
        <f t="shared" si="148"/>
        <v>0</v>
      </c>
      <c r="AD380" s="11"/>
      <c r="AE380" s="9">
        <f t="shared" si="149"/>
        <v>0</v>
      </c>
      <c r="AF380" s="11"/>
      <c r="AG380" s="9">
        <f t="shared" si="150"/>
        <v>0</v>
      </c>
      <c r="AH380" s="11"/>
      <c r="AI380" s="9">
        <f t="shared" si="151"/>
        <v>0</v>
      </c>
      <c r="AJ380" s="11"/>
      <c r="AK380" s="9">
        <f t="shared" si="152"/>
        <v>0</v>
      </c>
      <c r="AL380" s="11"/>
      <c r="AM380" s="9">
        <f t="shared" si="153"/>
        <v>0</v>
      </c>
      <c r="AN380" s="10"/>
      <c r="AO380" s="12">
        <f t="shared" si="154"/>
        <v>0</v>
      </c>
      <c r="AP380" s="13">
        <f t="shared" si="136"/>
        <v>0</v>
      </c>
    </row>
    <row r="381" spans="1:42" x14ac:dyDescent="0.25">
      <c r="A381" s="14" t="s">
        <v>271</v>
      </c>
      <c r="B381" s="14" t="s">
        <v>271</v>
      </c>
      <c r="C381" s="19" t="s">
        <v>519</v>
      </c>
      <c r="D381" s="44" t="s">
        <v>15</v>
      </c>
      <c r="E381" s="56">
        <v>300</v>
      </c>
      <c r="F381" s="70">
        <v>0</v>
      </c>
      <c r="G381" s="9">
        <f t="shared" si="137"/>
        <v>0</v>
      </c>
      <c r="H381" s="69">
        <v>0</v>
      </c>
      <c r="I381" s="9">
        <f t="shared" si="138"/>
        <v>0</v>
      </c>
      <c r="J381" s="10"/>
      <c r="K381" s="9">
        <f t="shared" si="155"/>
        <v>0</v>
      </c>
      <c r="L381" s="11"/>
      <c r="M381" s="9">
        <f t="shared" si="140"/>
        <v>0</v>
      </c>
      <c r="N381" s="11"/>
      <c r="O381" s="9">
        <f t="shared" si="156"/>
        <v>0</v>
      </c>
      <c r="P381" s="10"/>
      <c r="Q381" s="9">
        <f t="shared" si="142"/>
        <v>0</v>
      </c>
      <c r="R381" s="10"/>
      <c r="S381" s="9">
        <f t="shared" si="143"/>
        <v>0</v>
      </c>
      <c r="T381" s="10"/>
      <c r="U381" s="9">
        <f t="shared" si="144"/>
        <v>0</v>
      </c>
      <c r="V381" s="11"/>
      <c r="W381" s="9">
        <f t="shared" si="145"/>
        <v>0</v>
      </c>
      <c r="X381" s="11"/>
      <c r="Y381" s="9">
        <f t="shared" si="146"/>
        <v>0</v>
      </c>
      <c r="Z381" s="10"/>
      <c r="AA381" s="9">
        <f t="shared" si="147"/>
        <v>0</v>
      </c>
      <c r="AB381" s="11"/>
      <c r="AC381" s="9">
        <f t="shared" si="148"/>
        <v>0</v>
      </c>
      <c r="AD381" s="11"/>
      <c r="AE381" s="9">
        <f t="shared" si="149"/>
        <v>0</v>
      </c>
      <c r="AF381" s="11"/>
      <c r="AG381" s="9">
        <f t="shared" si="150"/>
        <v>0</v>
      </c>
      <c r="AH381" s="11"/>
      <c r="AI381" s="9">
        <f t="shared" si="151"/>
        <v>0</v>
      </c>
      <c r="AJ381" s="11"/>
      <c r="AK381" s="9">
        <f t="shared" si="152"/>
        <v>0</v>
      </c>
      <c r="AL381" s="11"/>
      <c r="AM381" s="9">
        <f t="shared" si="153"/>
        <v>0</v>
      </c>
      <c r="AN381" s="10"/>
      <c r="AO381" s="12">
        <f t="shared" si="154"/>
        <v>0</v>
      </c>
      <c r="AP381" s="13">
        <f t="shared" si="136"/>
        <v>0</v>
      </c>
    </row>
    <row r="382" spans="1:42" x14ac:dyDescent="0.25">
      <c r="A382" s="14" t="s">
        <v>271</v>
      </c>
      <c r="B382" s="14" t="s">
        <v>271</v>
      </c>
      <c r="C382" s="19" t="s">
        <v>520</v>
      </c>
      <c r="D382" s="44" t="s">
        <v>15</v>
      </c>
      <c r="E382" s="56">
        <v>300</v>
      </c>
      <c r="F382" s="70">
        <v>0</v>
      </c>
      <c r="G382" s="9">
        <f t="shared" si="137"/>
        <v>0</v>
      </c>
      <c r="H382" s="69">
        <v>0</v>
      </c>
      <c r="I382" s="9">
        <f t="shared" si="138"/>
        <v>0</v>
      </c>
      <c r="J382" s="10"/>
      <c r="K382" s="9">
        <f t="shared" si="155"/>
        <v>0</v>
      </c>
      <c r="L382" s="11"/>
      <c r="M382" s="9">
        <f t="shared" si="140"/>
        <v>0</v>
      </c>
      <c r="N382" s="11"/>
      <c r="O382" s="9">
        <f t="shared" si="156"/>
        <v>0</v>
      </c>
      <c r="P382" s="10"/>
      <c r="Q382" s="9">
        <f t="shared" si="142"/>
        <v>0</v>
      </c>
      <c r="R382" s="10"/>
      <c r="S382" s="9">
        <f t="shared" si="143"/>
        <v>0</v>
      </c>
      <c r="T382" s="10"/>
      <c r="U382" s="9">
        <f t="shared" si="144"/>
        <v>0</v>
      </c>
      <c r="V382" s="11"/>
      <c r="W382" s="9">
        <f t="shared" si="145"/>
        <v>0</v>
      </c>
      <c r="X382" s="11"/>
      <c r="Y382" s="9">
        <f t="shared" si="146"/>
        <v>0</v>
      </c>
      <c r="Z382" s="10"/>
      <c r="AA382" s="9">
        <f t="shared" si="147"/>
        <v>0</v>
      </c>
      <c r="AB382" s="11"/>
      <c r="AC382" s="9">
        <f t="shared" si="148"/>
        <v>0</v>
      </c>
      <c r="AD382" s="11"/>
      <c r="AE382" s="9">
        <f t="shared" si="149"/>
        <v>0</v>
      </c>
      <c r="AF382" s="11"/>
      <c r="AG382" s="9">
        <f t="shared" si="150"/>
        <v>0</v>
      </c>
      <c r="AH382" s="11"/>
      <c r="AI382" s="9">
        <f t="shared" si="151"/>
        <v>0</v>
      </c>
      <c r="AJ382" s="11"/>
      <c r="AK382" s="9">
        <f t="shared" si="152"/>
        <v>0</v>
      </c>
      <c r="AL382" s="11"/>
      <c r="AM382" s="9">
        <f t="shared" si="153"/>
        <v>0</v>
      </c>
      <c r="AN382" s="10"/>
      <c r="AO382" s="12">
        <f t="shared" si="154"/>
        <v>0</v>
      </c>
      <c r="AP382" s="13">
        <f t="shared" si="136"/>
        <v>0</v>
      </c>
    </row>
    <row r="383" spans="1:42" x14ac:dyDescent="0.25">
      <c r="A383" s="14" t="s">
        <v>271</v>
      </c>
      <c r="B383" s="14" t="s">
        <v>271</v>
      </c>
      <c r="C383" s="19" t="s">
        <v>521</v>
      </c>
      <c r="D383" s="44" t="s">
        <v>15</v>
      </c>
      <c r="E383" s="56">
        <v>300</v>
      </c>
      <c r="F383" s="70">
        <v>0</v>
      </c>
      <c r="G383" s="9">
        <f t="shared" si="137"/>
        <v>0</v>
      </c>
      <c r="H383" s="69">
        <v>0</v>
      </c>
      <c r="I383" s="9">
        <f t="shared" si="138"/>
        <v>0</v>
      </c>
      <c r="J383" s="10"/>
      <c r="K383" s="9">
        <f t="shared" si="155"/>
        <v>0</v>
      </c>
      <c r="L383" s="11"/>
      <c r="M383" s="9">
        <f t="shared" si="140"/>
        <v>0</v>
      </c>
      <c r="N383" s="11"/>
      <c r="O383" s="9">
        <f t="shared" si="156"/>
        <v>0</v>
      </c>
      <c r="P383" s="10"/>
      <c r="Q383" s="9">
        <f t="shared" si="142"/>
        <v>0</v>
      </c>
      <c r="R383" s="10"/>
      <c r="S383" s="9">
        <f t="shared" si="143"/>
        <v>0</v>
      </c>
      <c r="T383" s="10"/>
      <c r="U383" s="9">
        <f t="shared" si="144"/>
        <v>0</v>
      </c>
      <c r="V383" s="11"/>
      <c r="W383" s="9">
        <f t="shared" si="145"/>
        <v>0</v>
      </c>
      <c r="X383" s="11"/>
      <c r="Y383" s="9">
        <f t="shared" si="146"/>
        <v>0</v>
      </c>
      <c r="Z383" s="10"/>
      <c r="AA383" s="9">
        <f t="shared" si="147"/>
        <v>0</v>
      </c>
      <c r="AB383" s="11"/>
      <c r="AC383" s="9">
        <f t="shared" si="148"/>
        <v>0</v>
      </c>
      <c r="AD383" s="11"/>
      <c r="AE383" s="9">
        <f t="shared" si="149"/>
        <v>0</v>
      </c>
      <c r="AF383" s="11"/>
      <c r="AG383" s="9">
        <f t="shared" si="150"/>
        <v>0</v>
      </c>
      <c r="AH383" s="11"/>
      <c r="AI383" s="9">
        <f t="shared" si="151"/>
        <v>0</v>
      </c>
      <c r="AJ383" s="11"/>
      <c r="AK383" s="9">
        <f t="shared" si="152"/>
        <v>0</v>
      </c>
      <c r="AL383" s="11"/>
      <c r="AM383" s="9">
        <f t="shared" si="153"/>
        <v>0</v>
      </c>
      <c r="AN383" s="10"/>
      <c r="AO383" s="12">
        <f t="shared" si="154"/>
        <v>0</v>
      </c>
      <c r="AP383" s="13">
        <f t="shared" si="136"/>
        <v>0</v>
      </c>
    </row>
    <row r="384" spans="1:42" x14ac:dyDescent="0.25">
      <c r="A384" s="14" t="s">
        <v>271</v>
      </c>
      <c r="B384" s="14" t="s">
        <v>271</v>
      </c>
      <c r="C384" s="19" t="s">
        <v>529</v>
      </c>
      <c r="D384" s="44" t="s">
        <v>15</v>
      </c>
      <c r="E384" s="56">
        <v>335</v>
      </c>
      <c r="F384" s="70">
        <v>0</v>
      </c>
      <c r="G384" s="9">
        <f t="shared" si="137"/>
        <v>0</v>
      </c>
      <c r="H384" s="69">
        <v>0</v>
      </c>
      <c r="I384" s="9">
        <f t="shared" si="138"/>
        <v>0</v>
      </c>
      <c r="J384" s="10"/>
      <c r="K384" s="9">
        <f t="shared" si="155"/>
        <v>0</v>
      </c>
      <c r="L384" s="11"/>
      <c r="M384" s="9">
        <f t="shared" si="140"/>
        <v>0</v>
      </c>
      <c r="N384" s="11"/>
      <c r="O384" s="9">
        <f t="shared" si="156"/>
        <v>0</v>
      </c>
      <c r="P384" s="10"/>
      <c r="Q384" s="9">
        <f t="shared" si="142"/>
        <v>0</v>
      </c>
      <c r="R384" s="10"/>
      <c r="S384" s="9">
        <f t="shared" si="143"/>
        <v>0</v>
      </c>
      <c r="T384" s="10"/>
      <c r="U384" s="9">
        <f t="shared" si="144"/>
        <v>0</v>
      </c>
      <c r="V384" s="11"/>
      <c r="W384" s="9">
        <f t="shared" si="145"/>
        <v>0</v>
      </c>
      <c r="X384" s="11"/>
      <c r="Y384" s="9">
        <f t="shared" si="146"/>
        <v>0</v>
      </c>
      <c r="Z384" s="10"/>
      <c r="AA384" s="9">
        <f t="shared" si="147"/>
        <v>0</v>
      </c>
      <c r="AB384" s="11"/>
      <c r="AC384" s="9">
        <f t="shared" si="148"/>
        <v>0</v>
      </c>
      <c r="AD384" s="11"/>
      <c r="AE384" s="9">
        <f t="shared" si="149"/>
        <v>0</v>
      </c>
      <c r="AF384" s="11"/>
      <c r="AG384" s="9">
        <f t="shared" si="150"/>
        <v>0</v>
      </c>
      <c r="AH384" s="11"/>
      <c r="AI384" s="9">
        <f t="shared" si="151"/>
        <v>0</v>
      </c>
      <c r="AJ384" s="11"/>
      <c r="AK384" s="9">
        <f t="shared" si="152"/>
        <v>0</v>
      </c>
      <c r="AL384" s="11"/>
      <c r="AM384" s="9">
        <f t="shared" si="153"/>
        <v>0</v>
      </c>
      <c r="AN384" s="10"/>
      <c r="AO384" s="12">
        <f t="shared" si="154"/>
        <v>0</v>
      </c>
      <c r="AP384" s="13">
        <f t="shared" si="136"/>
        <v>0</v>
      </c>
    </row>
    <row r="385" spans="1:42" x14ac:dyDescent="0.25">
      <c r="A385" s="14" t="s">
        <v>271</v>
      </c>
      <c r="B385" s="14" t="s">
        <v>271</v>
      </c>
      <c r="C385" s="19" t="s">
        <v>530</v>
      </c>
      <c r="D385" s="44" t="s">
        <v>15</v>
      </c>
      <c r="E385" s="56">
        <v>335</v>
      </c>
      <c r="F385" s="70">
        <v>0</v>
      </c>
      <c r="G385" s="9">
        <f t="shared" si="137"/>
        <v>0</v>
      </c>
      <c r="H385" s="69">
        <v>0</v>
      </c>
      <c r="I385" s="9">
        <f t="shared" si="138"/>
        <v>0</v>
      </c>
      <c r="J385" s="10"/>
      <c r="K385" s="9">
        <f t="shared" si="155"/>
        <v>0</v>
      </c>
      <c r="L385" s="11"/>
      <c r="M385" s="9">
        <f t="shared" si="140"/>
        <v>0</v>
      </c>
      <c r="N385" s="11"/>
      <c r="O385" s="9">
        <f t="shared" si="156"/>
        <v>0</v>
      </c>
      <c r="P385" s="10"/>
      <c r="Q385" s="9">
        <f t="shared" si="142"/>
        <v>0</v>
      </c>
      <c r="R385" s="10"/>
      <c r="S385" s="9">
        <f t="shared" si="143"/>
        <v>0</v>
      </c>
      <c r="T385" s="10"/>
      <c r="U385" s="9">
        <f t="shared" si="144"/>
        <v>0</v>
      </c>
      <c r="V385" s="11"/>
      <c r="W385" s="9">
        <f t="shared" si="145"/>
        <v>0</v>
      </c>
      <c r="X385" s="11"/>
      <c r="Y385" s="9">
        <f t="shared" si="146"/>
        <v>0</v>
      </c>
      <c r="Z385" s="10"/>
      <c r="AA385" s="9">
        <f t="shared" si="147"/>
        <v>0</v>
      </c>
      <c r="AB385" s="11"/>
      <c r="AC385" s="9">
        <f t="shared" si="148"/>
        <v>0</v>
      </c>
      <c r="AD385" s="11"/>
      <c r="AE385" s="9">
        <f t="shared" si="149"/>
        <v>0</v>
      </c>
      <c r="AF385" s="11"/>
      <c r="AG385" s="9">
        <f t="shared" si="150"/>
        <v>0</v>
      </c>
      <c r="AH385" s="11"/>
      <c r="AI385" s="9">
        <f t="shared" si="151"/>
        <v>0</v>
      </c>
      <c r="AJ385" s="11"/>
      <c r="AK385" s="9">
        <f t="shared" si="152"/>
        <v>0</v>
      </c>
      <c r="AL385" s="11"/>
      <c r="AM385" s="9">
        <f t="shared" si="153"/>
        <v>0</v>
      </c>
      <c r="AN385" s="10"/>
      <c r="AO385" s="12">
        <f t="shared" si="154"/>
        <v>0</v>
      </c>
      <c r="AP385" s="13">
        <f t="shared" si="136"/>
        <v>0</v>
      </c>
    </row>
    <row r="386" spans="1:42" x14ac:dyDescent="0.25">
      <c r="A386" s="14" t="s">
        <v>271</v>
      </c>
      <c r="B386" s="14" t="s">
        <v>271</v>
      </c>
      <c r="C386" s="19" t="s">
        <v>552</v>
      </c>
      <c r="D386" s="44" t="s">
        <v>15</v>
      </c>
      <c r="E386" s="56">
        <v>335</v>
      </c>
      <c r="F386" s="70"/>
      <c r="G386" s="9">
        <f t="shared" si="137"/>
        <v>0</v>
      </c>
      <c r="H386" s="69"/>
      <c r="I386" s="9">
        <f t="shared" si="138"/>
        <v>0</v>
      </c>
      <c r="J386" s="10"/>
      <c r="K386" s="9">
        <f t="shared" si="155"/>
        <v>0</v>
      </c>
      <c r="L386" s="11"/>
      <c r="M386" s="9">
        <f t="shared" si="140"/>
        <v>0</v>
      </c>
      <c r="N386" s="11"/>
      <c r="O386" s="9">
        <f t="shared" si="156"/>
        <v>0</v>
      </c>
      <c r="P386" s="10"/>
      <c r="Q386" s="9">
        <f t="shared" si="142"/>
        <v>0</v>
      </c>
      <c r="R386" s="10"/>
      <c r="S386" s="9">
        <f t="shared" si="143"/>
        <v>0</v>
      </c>
      <c r="T386" s="10"/>
      <c r="U386" s="9">
        <f t="shared" si="144"/>
        <v>0</v>
      </c>
      <c r="V386" s="11"/>
      <c r="W386" s="9">
        <f t="shared" si="145"/>
        <v>0</v>
      </c>
      <c r="X386" s="11"/>
      <c r="Y386" s="9">
        <f t="shared" si="146"/>
        <v>0</v>
      </c>
      <c r="Z386" s="10"/>
      <c r="AA386" s="9">
        <f t="shared" si="147"/>
        <v>0</v>
      </c>
      <c r="AB386" s="11"/>
      <c r="AC386" s="9">
        <f t="shared" si="148"/>
        <v>0</v>
      </c>
      <c r="AD386" s="11"/>
      <c r="AE386" s="9">
        <f t="shared" si="149"/>
        <v>0</v>
      </c>
      <c r="AF386" s="11"/>
      <c r="AG386" s="9">
        <f t="shared" si="150"/>
        <v>0</v>
      </c>
      <c r="AH386" s="11"/>
      <c r="AI386" s="9">
        <f t="shared" si="151"/>
        <v>0</v>
      </c>
      <c r="AJ386" s="11"/>
      <c r="AK386" s="9">
        <f t="shared" si="152"/>
        <v>0</v>
      </c>
      <c r="AL386" s="11"/>
      <c r="AM386" s="9">
        <f t="shared" si="153"/>
        <v>0</v>
      </c>
      <c r="AN386" s="10"/>
      <c r="AO386" s="12">
        <f t="shared" si="154"/>
        <v>0</v>
      </c>
      <c r="AP386" s="13">
        <f t="shared" si="136"/>
        <v>0</v>
      </c>
    </row>
    <row r="387" spans="1:42" x14ac:dyDescent="0.25">
      <c r="A387" s="14" t="s">
        <v>331</v>
      </c>
      <c r="B387" s="14" t="s">
        <v>331</v>
      </c>
      <c r="C387" s="19" t="s">
        <v>492</v>
      </c>
      <c r="D387" s="44" t="s">
        <v>15</v>
      </c>
      <c r="E387" s="98">
        <v>110.2</v>
      </c>
      <c r="F387" s="70">
        <v>0</v>
      </c>
      <c r="G387" s="9">
        <f t="shared" si="137"/>
        <v>0</v>
      </c>
      <c r="H387" s="69">
        <v>0</v>
      </c>
      <c r="I387" s="9">
        <f t="shared" si="138"/>
        <v>0</v>
      </c>
      <c r="J387" s="10"/>
      <c r="K387" s="9">
        <f t="shared" si="155"/>
        <v>0</v>
      </c>
      <c r="L387" s="11"/>
      <c r="M387" s="9">
        <f t="shared" si="140"/>
        <v>0</v>
      </c>
      <c r="N387" s="11"/>
      <c r="O387" s="9">
        <f t="shared" si="156"/>
        <v>0</v>
      </c>
      <c r="P387" s="10"/>
      <c r="Q387" s="9">
        <f t="shared" si="142"/>
        <v>0</v>
      </c>
      <c r="R387" s="10"/>
      <c r="S387" s="9">
        <f t="shared" si="143"/>
        <v>0</v>
      </c>
      <c r="T387" s="10"/>
      <c r="U387" s="9">
        <f t="shared" si="144"/>
        <v>0</v>
      </c>
      <c r="V387" s="11"/>
      <c r="W387" s="9">
        <f t="shared" si="145"/>
        <v>0</v>
      </c>
      <c r="X387" s="11"/>
      <c r="Y387" s="9">
        <f t="shared" si="146"/>
        <v>0</v>
      </c>
      <c r="Z387" s="10"/>
      <c r="AA387" s="9">
        <f t="shared" si="147"/>
        <v>0</v>
      </c>
      <c r="AB387" s="11"/>
      <c r="AC387" s="9">
        <f t="shared" si="148"/>
        <v>0</v>
      </c>
      <c r="AD387" s="11"/>
      <c r="AE387" s="9">
        <f t="shared" si="149"/>
        <v>0</v>
      </c>
      <c r="AF387" s="11"/>
      <c r="AG387" s="9">
        <f t="shared" si="150"/>
        <v>0</v>
      </c>
      <c r="AH387" s="11"/>
      <c r="AI387" s="9">
        <f t="shared" si="151"/>
        <v>0</v>
      </c>
      <c r="AJ387" s="11"/>
      <c r="AK387" s="9">
        <f t="shared" si="152"/>
        <v>0</v>
      </c>
      <c r="AL387" s="11"/>
      <c r="AM387" s="9">
        <f t="shared" si="153"/>
        <v>0</v>
      </c>
      <c r="AN387" s="10"/>
      <c r="AO387" s="12">
        <f t="shared" si="154"/>
        <v>0</v>
      </c>
      <c r="AP387" s="13">
        <f t="shared" si="136"/>
        <v>0</v>
      </c>
    </row>
    <row r="388" spans="1:42" x14ac:dyDescent="0.25">
      <c r="A388" s="14" t="s">
        <v>347</v>
      </c>
      <c r="B388" s="14" t="s">
        <v>347</v>
      </c>
      <c r="C388" s="15" t="s">
        <v>348</v>
      </c>
      <c r="D388" s="44" t="s">
        <v>349</v>
      </c>
      <c r="E388" s="59">
        <v>0</v>
      </c>
      <c r="F388" s="70">
        <v>0</v>
      </c>
      <c r="G388" s="9">
        <f t="shared" si="137"/>
        <v>0</v>
      </c>
      <c r="H388" s="69">
        <v>0</v>
      </c>
      <c r="I388" s="9">
        <f t="shared" si="138"/>
        <v>0</v>
      </c>
      <c r="J388" s="10"/>
      <c r="K388" s="9">
        <f t="shared" si="155"/>
        <v>0</v>
      </c>
      <c r="L388" s="11"/>
      <c r="M388" s="9">
        <f t="shared" si="140"/>
        <v>0</v>
      </c>
      <c r="N388" s="11"/>
      <c r="O388" s="9">
        <f t="shared" si="156"/>
        <v>0</v>
      </c>
      <c r="P388" s="10"/>
      <c r="Q388" s="9">
        <f t="shared" si="142"/>
        <v>0</v>
      </c>
      <c r="R388" s="10"/>
      <c r="S388" s="9">
        <f t="shared" si="143"/>
        <v>0</v>
      </c>
      <c r="T388" s="10"/>
      <c r="U388" s="9">
        <f t="shared" si="144"/>
        <v>0</v>
      </c>
      <c r="V388" s="11"/>
      <c r="W388" s="9">
        <f t="shared" si="145"/>
        <v>0</v>
      </c>
      <c r="X388" s="11"/>
      <c r="Y388" s="9">
        <f t="shared" si="146"/>
        <v>0</v>
      </c>
      <c r="Z388" s="10"/>
      <c r="AA388" s="9">
        <f t="shared" si="147"/>
        <v>0</v>
      </c>
      <c r="AB388" s="11"/>
      <c r="AC388" s="9">
        <f t="shared" si="148"/>
        <v>0</v>
      </c>
      <c r="AD388" s="11"/>
      <c r="AE388" s="9">
        <f t="shared" si="149"/>
        <v>0</v>
      </c>
      <c r="AF388" s="11"/>
      <c r="AG388" s="9">
        <f t="shared" si="150"/>
        <v>0</v>
      </c>
      <c r="AH388" s="11"/>
      <c r="AI388" s="9">
        <f t="shared" si="151"/>
        <v>0</v>
      </c>
      <c r="AJ388" s="11"/>
      <c r="AK388" s="9">
        <f t="shared" si="152"/>
        <v>0</v>
      </c>
      <c r="AL388" s="11"/>
      <c r="AM388" s="9">
        <f t="shared" si="153"/>
        <v>0</v>
      </c>
      <c r="AN388" s="10"/>
      <c r="AO388" s="12">
        <f t="shared" si="154"/>
        <v>0</v>
      </c>
      <c r="AP388" s="13">
        <f t="shared" si="136"/>
        <v>0</v>
      </c>
    </row>
    <row r="389" spans="1:42" x14ac:dyDescent="0.25">
      <c r="A389" s="14" t="s">
        <v>347</v>
      </c>
      <c r="B389" s="14" t="s">
        <v>347</v>
      </c>
      <c r="C389" s="15" t="s">
        <v>479</v>
      </c>
      <c r="D389" s="44" t="s">
        <v>15</v>
      </c>
      <c r="E389" s="59">
        <v>28</v>
      </c>
      <c r="F389" s="70">
        <v>0</v>
      </c>
      <c r="G389" s="9">
        <f t="shared" si="137"/>
        <v>0</v>
      </c>
      <c r="H389" s="69">
        <v>0</v>
      </c>
      <c r="I389" s="9">
        <f t="shared" si="138"/>
        <v>0</v>
      </c>
      <c r="J389" s="10"/>
      <c r="K389" s="9">
        <f t="shared" si="155"/>
        <v>0</v>
      </c>
      <c r="L389" s="11"/>
      <c r="M389" s="9">
        <f t="shared" si="140"/>
        <v>0</v>
      </c>
      <c r="N389" s="11"/>
      <c r="O389" s="9">
        <f t="shared" si="156"/>
        <v>0</v>
      </c>
      <c r="P389" s="10"/>
      <c r="Q389" s="9">
        <f t="shared" si="142"/>
        <v>0</v>
      </c>
      <c r="R389" s="10"/>
      <c r="S389" s="9">
        <f t="shared" si="143"/>
        <v>0</v>
      </c>
      <c r="T389" s="10"/>
      <c r="U389" s="9">
        <f t="shared" si="144"/>
        <v>0</v>
      </c>
      <c r="V389" s="11"/>
      <c r="W389" s="9">
        <f t="shared" si="145"/>
        <v>0</v>
      </c>
      <c r="X389" s="11"/>
      <c r="Y389" s="9">
        <f t="shared" si="146"/>
        <v>0</v>
      </c>
      <c r="Z389" s="10"/>
      <c r="AA389" s="9">
        <f t="shared" si="147"/>
        <v>0</v>
      </c>
      <c r="AB389" s="11"/>
      <c r="AC389" s="9">
        <f t="shared" si="148"/>
        <v>0</v>
      </c>
      <c r="AD389" s="11"/>
      <c r="AE389" s="9">
        <f t="shared" si="149"/>
        <v>0</v>
      </c>
      <c r="AF389" s="11"/>
      <c r="AG389" s="9">
        <f t="shared" si="150"/>
        <v>0</v>
      </c>
      <c r="AH389" s="11"/>
      <c r="AI389" s="9">
        <f t="shared" si="151"/>
        <v>0</v>
      </c>
      <c r="AJ389" s="11"/>
      <c r="AK389" s="9">
        <f t="shared" si="152"/>
        <v>0</v>
      </c>
      <c r="AL389" s="11"/>
      <c r="AM389" s="9">
        <f t="shared" si="153"/>
        <v>0</v>
      </c>
      <c r="AN389" s="10"/>
      <c r="AO389" s="12">
        <f t="shared" si="154"/>
        <v>0</v>
      </c>
      <c r="AP389" s="13">
        <f t="shared" si="136"/>
        <v>0</v>
      </c>
    </row>
    <row r="390" spans="1:42" x14ac:dyDescent="0.25">
      <c r="A390" s="14" t="s">
        <v>347</v>
      </c>
      <c r="B390" s="14" t="s">
        <v>347</v>
      </c>
      <c r="C390" s="15" t="s">
        <v>350</v>
      </c>
      <c r="D390" s="49" t="s">
        <v>15</v>
      </c>
      <c r="E390" s="56">
        <v>47.41</v>
      </c>
      <c r="F390" s="70">
        <v>0</v>
      </c>
      <c r="G390" s="9">
        <f t="shared" si="137"/>
        <v>0</v>
      </c>
      <c r="H390" s="69">
        <v>0</v>
      </c>
      <c r="I390" s="9">
        <f t="shared" si="138"/>
        <v>0</v>
      </c>
      <c r="J390" s="10"/>
      <c r="K390" s="9">
        <f t="shared" si="155"/>
        <v>0</v>
      </c>
      <c r="L390" s="11"/>
      <c r="M390" s="9">
        <f t="shared" si="140"/>
        <v>0</v>
      </c>
      <c r="N390" s="11"/>
      <c r="O390" s="9">
        <f t="shared" si="156"/>
        <v>0</v>
      </c>
      <c r="P390" s="10"/>
      <c r="Q390" s="9">
        <f t="shared" si="142"/>
        <v>0</v>
      </c>
      <c r="R390" s="10"/>
      <c r="S390" s="9">
        <f t="shared" si="143"/>
        <v>0</v>
      </c>
      <c r="T390" s="10"/>
      <c r="U390" s="9">
        <f t="shared" si="144"/>
        <v>0</v>
      </c>
      <c r="V390" s="11"/>
      <c r="W390" s="9">
        <f t="shared" si="145"/>
        <v>0</v>
      </c>
      <c r="X390" s="11"/>
      <c r="Y390" s="9">
        <f t="shared" si="146"/>
        <v>0</v>
      </c>
      <c r="Z390" s="10"/>
      <c r="AA390" s="9">
        <f t="shared" si="147"/>
        <v>0</v>
      </c>
      <c r="AB390" s="11"/>
      <c r="AC390" s="9">
        <f t="shared" si="148"/>
        <v>0</v>
      </c>
      <c r="AD390" s="11"/>
      <c r="AE390" s="9">
        <f t="shared" si="149"/>
        <v>0</v>
      </c>
      <c r="AF390" s="11"/>
      <c r="AG390" s="9">
        <f t="shared" si="150"/>
        <v>0</v>
      </c>
      <c r="AH390" s="11"/>
      <c r="AI390" s="9">
        <f t="shared" si="151"/>
        <v>0</v>
      </c>
      <c r="AJ390" s="11"/>
      <c r="AK390" s="9">
        <f t="shared" si="152"/>
        <v>0</v>
      </c>
      <c r="AL390" s="11"/>
      <c r="AM390" s="9">
        <f t="shared" si="153"/>
        <v>0</v>
      </c>
      <c r="AN390" s="10"/>
      <c r="AO390" s="12">
        <f t="shared" si="154"/>
        <v>0</v>
      </c>
      <c r="AP390" s="13">
        <f t="shared" si="136"/>
        <v>0</v>
      </c>
    </row>
    <row r="391" spans="1:42" x14ac:dyDescent="0.25">
      <c r="A391" s="14" t="s">
        <v>347</v>
      </c>
      <c r="B391" s="14" t="s">
        <v>347</v>
      </c>
      <c r="C391" s="15" t="s">
        <v>493</v>
      </c>
      <c r="D391" s="49" t="s">
        <v>15</v>
      </c>
      <c r="E391" s="56">
        <v>8.5</v>
      </c>
      <c r="F391" s="70">
        <v>0</v>
      </c>
      <c r="G391" s="9">
        <f t="shared" si="137"/>
        <v>0</v>
      </c>
      <c r="H391" s="69">
        <v>0</v>
      </c>
      <c r="I391" s="9">
        <f t="shared" si="138"/>
        <v>0</v>
      </c>
      <c r="J391" s="10"/>
      <c r="K391" s="9">
        <f t="shared" si="155"/>
        <v>0</v>
      </c>
      <c r="L391" s="11"/>
      <c r="M391" s="9">
        <f t="shared" si="140"/>
        <v>0</v>
      </c>
      <c r="N391" s="11"/>
      <c r="O391" s="9">
        <f t="shared" si="156"/>
        <v>0</v>
      </c>
      <c r="P391" s="10"/>
      <c r="Q391" s="9">
        <f t="shared" si="142"/>
        <v>0</v>
      </c>
      <c r="R391" s="10"/>
      <c r="S391" s="9">
        <f t="shared" si="143"/>
        <v>0</v>
      </c>
      <c r="T391" s="10"/>
      <c r="U391" s="9">
        <f t="shared" si="144"/>
        <v>0</v>
      </c>
      <c r="V391" s="11"/>
      <c r="W391" s="9">
        <f t="shared" si="145"/>
        <v>0</v>
      </c>
      <c r="X391" s="11"/>
      <c r="Y391" s="9">
        <f t="shared" si="146"/>
        <v>0</v>
      </c>
      <c r="Z391" s="10"/>
      <c r="AA391" s="9">
        <f t="shared" si="147"/>
        <v>0</v>
      </c>
      <c r="AB391" s="11"/>
      <c r="AC391" s="9">
        <f t="shared" si="148"/>
        <v>0</v>
      </c>
      <c r="AD391" s="11"/>
      <c r="AE391" s="9">
        <f t="shared" si="149"/>
        <v>0</v>
      </c>
      <c r="AF391" s="11"/>
      <c r="AG391" s="9">
        <f t="shared" si="150"/>
        <v>0</v>
      </c>
      <c r="AH391" s="11"/>
      <c r="AI391" s="9">
        <f t="shared" si="151"/>
        <v>0</v>
      </c>
      <c r="AJ391" s="11"/>
      <c r="AK391" s="9">
        <f t="shared" si="152"/>
        <v>0</v>
      </c>
      <c r="AL391" s="11"/>
      <c r="AM391" s="9">
        <f t="shared" si="153"/>
        <v>0</v>
      </c>
      <c r="AN391" s="10"/>
      <c r="AO391" s="12">
        <f t="shared" si="154"/>
        <v>0</v>
      </c>
      <c r="AP391" s="13">
        <f t="shared" ref="AP391:AP437" si="168">G391+I391+K391+M391+O391+Q391+S391+U391+W391+Y391+AA391+AC391+AE391+AG391+AI391+AM391+AO391+AK391</f>
        <v>0</v>
      </c>
    </row>
    <row r="392" spans="1:42" x14ac:dyDescent="0.25">
      <c r="A392" s="14" t="s">
        <v>347</v>
      </c>
      <c r="B392" s="14" t="s">
        <v>347</v>
      </c>
      <c r="C392" s="15" t="s">
        <v>351</v>
      </c>
      <c r="D392" s="48" t="s">
        <v>15</v>
      </c>
      <c r="E392" s="56">
        <v>5.17</v>
      </c>
      <c r="F392" s="70">
        <v>0</v>
      </c>
      <c r="G392" s="9">
        <f t="shared" si="137"/>
        <v>0</v>
      </c>
      <c r="H392" s="69">
        <v>0</v>
      </c>
      <c r="I392" s="9">
        <f t="shared" si="138"/>
        <v>0</v>
      </c>
      <c r="J392" s="10"/>
      <c r="K392" s="9">
        <f t="shared" si="155"/>
        <v>0</v>
      </c>
      <c r="L392" s="11"/>
      <c r="M392" s="9">
        <f t="shared" si="140"/>
        <v>0</v>
      </c>
      <c r="N392" s="11"/>
      <c r="O392" s="9">
        <f t="shared" si="156"/>
        <v>0</v>
      </c>
      <c r="P392" s="10"/>
      <c r="Q392" s="9">
        <f t="shared" si="142"/>
        <v>0</v>
      </c>
      <c r="R392" s="10"/>
      <c r="S392" s="9">
        <f t="shared" si="143"/>
        <v>0</v>
      </c>
      <c r="T392" s="10"/>
      <c r="U392" s="9">
        <f t="shared" si="144"/>
        <v>0</v>
      </c>
      <c r="V392" s="11"/>
      <c r="W392" s="9">
        <f t="shared" si="145"/>
        <v>0</v>
      </c>
      <c r="X392" s="11"/>
      <c r="Y392" s="9">
        <f t="shared" si="146"/>
        <v>0</v>
      </c>
      <c r="Z392" s="10"/>
      <c r="AA392" s="9">
        <f t="shared" si="147"/>
        <v>0</v>
      </c>
      <c r="AB392" s="11"/>
      <c r="AC392" s="9">
        <f t="shared" si="148"/>
        <v>0</v>
      </c>
      <c r="AD392" s="11"/>
      <c r="AE392" s="9">
        <f t="shared" si="149"/>
        <v>0</v>
      </c>
      <c r="AF392" s="11"/>
      <c r="AG392" s="9">
        <f t="shared" si="150"/>
        <v>0</v>
      </c>
      <c r="AH392" s="11"/>
      <c r="AI392" s="9">
        <f t="shared" si="151"/>
        <v>0</v>
      </c>
      <c r="AJ392" s="11"/>
      <c r="AK392" s="9">
        <f t="shared" si="152"/>
        <v>0</v>
      </c>
      <c r="AL392" s="11"/>
      <c r="AM392" s="9">
        <f t="shared" si="153"/>
        <v>0</v>
      </c>
      <c r="AN392" s="10"/>
      <c r="AO392" s="12">
        <f t="shared" si="154"/>
        <v>0</v>
      </c>
      <c r="AP392" s="13">
        <f t="shared" si="168"/>
        <v>0</v>
      </c>
    </row>
    <row r="393" spans="1:42" x14ac:dyDescent="0.25">
      <c r="A393" s="14" t="s">
        <v>347</v>
      </c>
      <c r="B393" s="14" t="s">
        <v>347</v>
      </c>
      <c r="C393" s="15" t="s">
        <v>352</v>
      </c>
      <c r="D393" s="44" t="s">
        <v>48</v>
      </c>
      <c r="E393" s="56">
        <v>116.51</v>
      </c>
      <c r="F393" s="70">
        <v>15</v>
      </c>
      <c r="G393" s="9">
        <f t="shared" ref="G393:G435" si="169">E393*F393</f>
        <v>1747.65</v>
      </c>
      <c r="H393" s="69">
        <v>0</v>
      </c>
      <c r="I393" s="9">
        <f t="shared" ref="I393:I435" si="170">(H393*E393)*1.16</f>
        <v>0</v>
      </c>
      <c r="J393" s="10"/>
      <c r="K393" s="9">
        <f t="shared" si="155"/>
        <v>0</v>
      </c>
      <c r="L393" s="11"/>
      <c r="M393" s="9">
        <f t="shared" ref="M393:M435" si="171">(L393*E393)*1.16</f>
        <v>0</v>
      </c>
      <c r="N393" s="107">
        <v>20</v>
      </c>
      <c r="O393" s="9">
        <f t="shared" si="156"/>
        <v>2703.0320000000002</v>
      </c>
      <c r="P393" s="10"/>
      <c r="Q393" s="9">
        <f t="shared" si="142"/>
        <v>0</v>
      </c>
      <c r="R393" s="10"/>
      <c r="S393" s="9">
        <f t="shared" si="143"/>
        <v>0</v>
      </c>
      <c r="T393" s="10"/>
      <c r="U393" s="9">
        <f t="shared" si="144"/>
        <v>0</v>
      </c>
      <c r="V393" s="11">
        <v>12</v>
      </c>
      <c r="W393" s="9">
        <f t="shared" si="145"/>
        <v>1621.8192000000001</v>
      </c>
      <c r="X393" s="11"/>
      <c r="Y393" s="9">
        <f t="shared" si="146"/>
        <v>0</v>
      </c>
      <c r="Z393" s="10"/>
      <c r="AA393" s="9">
        <f t="shared" si="147"/>
        <v>0</v>
      </c>
      <c r="AB393" s="11"/>
      <c r="AC393" s="9">
        <f t="shared" si="148"/>
        <v>0</v>
      </c>
      <c r="AD393" s="11"/>
      <c r="AE393" s="9">
        <f t="shared" si="149"/>
        <v>0</v>
      </c>
      <c r="AF393" s="11"/>
      <c r="AG393" s="9">
        <f t="shared" si="150"/>
        <v>0</v>
      </c>
      <c r="AH393" s="11"/>
      <c r="AI393" s="9">
        <f t="shared" si="151"/>
        <v>0</v>
      </c>
      <c r="AJ393" s="11"/>
      <c r="AK393" s="9">
        <f t="shared" si="152"/>
        <v>0</v>
      </c>
      <c r="AL393" s="11"/>
      <c r="AM393" s="9">
        <f t="shared" si="153"/>
        <v>0</v>
      </c>
      <c r="AN393" s="10"/>
      <c r="AO393" s="12">
        <f t="shared" si="154"/>
        <v>0</v>
      </c>
      <c r="AP393" s="13">
        <f t="shared" si="168"/>
        <v>6072.5012000000006</v>
      </c>
    </row>
    <row r="394" spans="1:42" x14ac:dyDescent="0.25">
      <c r="A394" s="14" t="s">
        <v>347</v>
      </c>
      <c r="B394" s="14" t="s">
        <v>347</v>
      </c>
      <c r="C394" s="15" t="s">
        <v>353</v>
      </c>
      <c r="D394" s="46" t="s">
        <v>354</v>
      </c>
      <c r="E394" s="59">
        <v>30</v>
      </c>
      <c r="F394" s="70">
        <v>0</v>
      </c>
      <c r="G394" s="9">
        <f t="shared" si="169"/>
        <v>0</v>
      </c>
      <c r="H394" s="69">
        <v>0</v>
      </c>
      <c r="I394" s="9">
        <f t="shared" si="170"/>
        <v>0</v>
      </c>
      <c r="J394" s="10"/>
      <c r="K394" s="9">
        <f t="shared" si="155"/>
        <v>0</v>
      </c>
      <c r="L394" s="11"/>
      <c r="M394" s="9">
        <f t="shared" si="171"/>
        <v>0</v>
      </c>
      <c r="N394" s="11"/>
      <c r="O394" s="9">
        <f t="shared" si="156"/>
        <v>0</v>
      </c>
      <c r="P394" s="10"/>
      <c r="Q394" s="9">
        <f t="shared" si="142"/>
        <v>0</v>
      </c>
      <c r="R394" s="10"/>
      <c r="S394" s="9">
        <f t="shared" si="143"/>
        <v>0</v>
      </c>
      <c r="T394" s="10"/>
      <c r="U394" s="9">
        <f t="shared" si="144"/>
        <v>0</v>
      </c>
      <c r="V394" s="11"/>
      <c r="W394" s="9">
        <f t="shared" si="145"/>
        <v>0</v>
      </c>
      <c r="X394" s="11"/>
      <c r="Y394" s="9">
        <f t="shared" si="146"/>
        <v>0</v>
      </c>
      <c r="Z394" s="10"/>
      <c r="AA394" s="9">
        <f t="shared" si="147"/>
        <v>0</v>
      </c>
      <c r="AB394" s="11"/>
      <c r="AC394" s="9">
        <f t="shared" si="148"/>
        <v>0</v>
      </c>
      <c r="AD394" s="11"/>
      <c r="AE394" s="9">
        <f t="shared" si="149"/>
        <v>0</v>
      </c>
      <c r="AF394" s="11"/>
      <c r="AG394" s="9">
        <f t="shared" si="150"/>
        <v>0</v>
      </c>
      <c r="AH394" s="11"/>
      <c r="AI394" s="9">
        <f t="shared" si="151"/>
        <v>0</v>
      </c>
      <c r="AJ394" s="11"/>
      <c r="AK394" s="9">
        <f t="shared" si="152"/>
        <v>0</v>
      </c>
      <c r="AL394" s="11"/>
      <c r="AM394" s="9">
        <f t="shared" si="153"/>
        <v>0</v>
      </c>
      <c r="AN394" s="10"/>
      <c r="AO394" s="12">
        <f t="shared" si="154"/>
        <v>0</v>
      </c>
      <c r="AP394" s="13">
        <f t="shared" si="168"/>
        <v>0</v>
      </c>
    </row>
    <row r="395" spans="1:42" x14ac:dyDescent="0.25">
      <c r="A395" s="14" t="s">
        <v>347</v>
      </c>
      <c r="B395" s="14" t="s">
        <v>347</v>
      </c>
      <c r="C395" s="15" t="s">
        <v>355</v>
      </c>
      <c r="D395" s="48" t="s">
        <v>15</v>
      </c>
      <c r="E395" s="56">
        <v>75</v>
      </c>
      <c r="F395" s="70">
        <v>0</v>
      </c>
      <c r="G395" s="9">
        <f t="shared" si="169"/>
        <v>0</v>
      </c>
      <c r="H395" s="69">
        <v>0</v>
      </c>
      <c r="I395" s="9">
        <f t="shared" si="170"/>
        <v>0</v>
      </c>
      <c r="J395" s="10"/>
      <c r="K395" s="9">
        <f t="shared" si="155"/>
        <v>0</v>
      </c>
      <c r="L395" s="11"/>
      <c r="M395" s="9">
        <f t="shared" si="171"/>
        <v>0</v>
      </c>
      <c r="N395" s="11"/>
      <c r="O395" s="9">
        <f t="shared" si="156"/>
        <v>0</v>
      </c>
      <c r="P395" s="10"/>
      <c r="Q395" s="9">
        <f t="shared" si="142"/>
        <v>0</v>
      </c>
      <c r="R395" s="10"/>
      <c r="S395" s="9">
        <f t="shared" si="143"/>
        <v>0</v>
      </c>
      <c r="T395" s="10"/>
      <c r="U395" s="9">
        <f t="shared" si="144"/>
        <v>0</v>
      </c>
      <c r="V395" s="11"/>
      <c r="W395" s="9">
        <f t="shared" si="145"/>
        <v>0</v>
      </c>
      <c r="X395" s="11"/>
      <c r="Y395" s="9">
        <f t="shared" si="146"/>
        <v>0</v>
      </c>
      <c r="Z395" s="10"/>
      <c r="AA395" s="9">
        <f t="shared" si="147"/>
        <v>0</v>
      </c>
      <c r="AB395" s="11"/>
      <c r="AC395" s="9">
        <f t="shared" si="148"/>
        <v>0</v>
      </c>
      <c r="AD395" s="11"/>
      <c r="AE395" s="9">
        <f t="shared" si="149"/>
        <v>0</v>
      </c>
      <c r="AF395" s="11"/>
      <c r="AG395" s="9">
        <f t="shared" si="150"/>
        <v>0</v>
      </c>
      <c r="AH395" s="11"/>
      <c r="AI395" s="9">
        <f t="shared" si="151"/>
        <v>0</v>
      </c>
      <c r="AJ395" s="11"/>
      <c r="AK395" s="9">
        <f t="shared" si="152"/>
        <v>0</v>
      </c>
      <c r="AL395" s="11"/>
      <c r="AM395" s="9">
        <f t="shared" si="153"/>
        <v>0</v>
      </c>
      <c r="AN395" s="10"/>
      <c r="AO395" s="12">
        <f t="shared" si="154"/>
        <v>0</v>
      </c>
      <c r="AP395" s="13">
        <f t="shared" si="168"/>
        <v>0</v>
      </c>
    </row>
    <row r="396" spans="1:42" x14ac:dyDescent="0.25">
      <c r="A396" s="20" t="s">
        <v>347</v>
      </c>
      <c r="B396" s="20" t="s">
        <v>347</v>
      </c>
      <c r="C396" s="15" t="s">
        <v>356</v>
      </c>
      <c r="D396" s="42" t="s">
        <v>15</v>
      </c>
      <c r="E396" s="56">
        <v>50.76</v>
      </c>
      <c r="F396" s="70">
        <v>0</v>
      </c>
      <c r="G396" s="9">
        <f t="shared" si="169"/>
        <v>0</v>
      </c>
      <c r="H396" s="69">
        <v>0</v>
      </c>
      <c r="I396" s="9">
        <f t="shared" si="170"/>
        <v>0</v>
      </c>
      <c r="J396" s="10"/>
      <c r="K396" s="9">
        <f t="shared" si="155"/>
        <v>0</v>
      </c>
      <c r="L396" s="11"/>
      <c r="M396" s="9">
        <f t="shared" si="171"/>
        <v>0</v>
      </c>
      <c r="N396" s="107">
        <v>15</v>
      </c>
      <c r="O396" s="9">
        <f t="shared" si="156"/>
        <v>883.22399999999993</v>
      </c>
      <c r="P396" s="10"/>
      <c r="Q396" s="9">
        <f t="shared" si="142"/>
        <v>0</v>
      </c>
      <c r="R396" s="10"/>
      <c r="S396" s="9">
        <f t="shared" si="143"/>
        <v>0</v>
      </c>
      <c r="T396" s="10"/>
      <c r="U396" s="9">
        <f t="shared" si="144"/>
        <v>0</v>
      </c>
      <c r="V396" s="71">
        <v>2</v>
      </c>
      <c r="W396" s="9">
        <f t="shared" si="145"/>
        <v>117.76319999999998</v>
      </c>
      <c r="X396" s="11"/>
      <c r="Y396" s="9">
        <f t="shared" si="146"/>
        <v>0</v>
      </c>
      <c r="Z396" s="10"/>
      <c r="AA396" s="9">
        <f t="shared" si="147"/>
        <v>0</v>
      </c>
      <c r="AB396" s="11"/>
      <c r="AC396" s="9">
        <f t="shared" si="148"/>
        <v>0</v>
      </c>
      <c r="AD396" s="11"/>
      <c r="AE396" s="9">
        <f t="shared" si="149"/>
        <v>0</v>
      </c>
      <c r="AF396" s="11"/>
      <c r="AG396" s="9">
        <f t="shared" si="150"/>
        <v>0</v>
      </c>
      <c r="AH396" s="11"/>
      <c r="AI396" s="9">
        <f t="shared" si="151"/>
        <v>0</v>
      </c>
      <c r="AJ396" s="11"/>
      <c r="AK396" s="9">
        <f t="shared" si="152"/>
        <v>0</v>
      </c>
      <c r="AL396" s="11"/>
      <c r="AM396" s="9">
        <f t="shared" si="153"/>
        <v>0</v>
      </c>
      <c r="AN396" s="10"/>
      <c r="AO396" s="12">
        <f t="shared" si="154"/>
        <v>0</v>
      </c>
      <c r="AP396" s="13">
        <f t="shared" si="168"/>
        <v>1000.9871999999999</v>
      </c>
    </row>
    <row r="397" spans="1:42" x14ac:dyDescent="0.25">
      <c r="A397" s="20" t="s">
        <v>357</v>
      </c>
      <c r="B397" s="20" t="s">
        <v>357</v>
      </c>
      <c r="C397" s="21" t="s">
        <v>358</v>
      </c>
      <c r="D397" s="46" t="s">
        <v>359</v>
      </c>
      <c r="E397" s="56">
        <v>18.12</v>
      </c>
      <c r="F397" s="70">
        <v>0</v>
      </c>
      <c r="G397" s="9">
        <f t="shared" si="169"/>
        <v>0</v>
      </c>
      <c r="H397" s="69">
        <v>0</v>
      </c>
      <c r="I397" s="9">
        <f t="shared" si="170"/>
        <v>0</v>
      </c>
      <c r="J397" s="10"/>
      <c r="K397" s="9">
        <f t="shared" si="155"/>
        <v>0</v>
      </c>
      <c r="L397" s="11"/>
      <c r="M397" s="9">
        <f t="shared" si="171"/>
        <v>0</v>
      </c>
      <c r="N397" s="11"/>
      <c r="O397" s="9">
        <f t="shared" si="156"/>
        <v>0</v>
      </c>
      <c r="P397" s="10"/>
      <c r="Q397" s="9">
        <f t="shared" ref="Q397:Q438" si="172">(P397*E397)*1.16</f>
        <v>0</v>
      </c>
      <c r="R397" s="10"/>
      <c r="S397" s="9">
        <f t="shared" ref="S397:S438" si="173">(R397*E397)*1.16</f>
        <v>0</v>
      </c>
      <c r="T397" s="10"/>
      <c r="U397" s="9">
        <f t="shared" ref="U397:U438" si="174">(T397*E397)*1.16</f>
        <v>0</v>
      </c>
      <c r="V397" s="11"/>
      <c r="W397" s="9">
        <f t="shared" ref="W397:W438" si="175">(V397*E397)*1.16</f>
        <v>0</v>
      </c>
      <c r="X397" s="11"/>
      <c r="Y397" s="9">
        <f t="shared" ref="Y397:Y438" si="176">(X397*E397)*1.16</f>
        <v>0</v>
      </c>
      <c r="Z397" s="10"/>
      <c r="AA397" s="9">
        <f t="shared" ref="AA397:AA438" si="177">(Z397*E397)*1.16</f>
        <v>0</v>
      </c>
      <c r="AB397" s="11"/>
      <c r="AC397" s="9">
        <f t="shared" ref="AC397:AC438" si="178">(AB397*E397)*1.16</f>
        <v>0</v>
      </c>
      <c r="AD397" s="11"/>
      <c r="AE397" s="9">
        <f t="shared" ref="AE397:AE438" si="179">(AD397*E397)*1.16</f>
        <v>0</v>
      </c>
      <c r="AF397" s="11"/>
      <c r="AG397" s="9">
        <f t="shared" ref="AG397:AG438" si="180">(AF397*E397)*1.16</f>
        <v>0</v>
      </c>
      <c r="AH397" s="11"/>
      <c r="AI397" s="9">
        <f t="shared" ref="AI397:AI438" si="181">(AH397*E397)*1.16</f>
        <v>0</v>
      </c>
      <c r="AJ397" s="11"/>
      <c r="AK397" s="9">
        <f t="shared" ref="AK397:AK437" si="182">(AJ397*E397)*1.16</f>
        <v>0</v>
      </c>
      <c r="AL397" s="11"/>
      <c r="AM397" s="9">
        <f t="shared" ref="AM397:AM437" si="183">(AL397*E397)*1.16</f>
        <v>0</v>
      </c>
      <c r="AN397" s="10"/>
      <c r="AO397" s="12">
        <f t="shared" ref="AO397:AO437" si="184">(AN397*E397)*1.16</f>
        <v>0</v>
      </c>
      <c r="AP397" s="13">
        <f t="shared" si="168"/>
        <v>0</v>
      </c>
    </row>
    <row r="398" spans="1:42" x14ac:dyDescent="0.25">
      <c r="A398" s="20" t="s">
        <v>357</v>
      </c>
      <c r="B398" s="20" t="s">
        <v>357</v>
      </c>
      <c r="C398" s="15" t="s">
        <v>396</v>
      </c>
      <c r="D398" s="46" t="s">
        <v>359</v>
      </c>
      <c r="E398" s="56">
        <f>109.8/5</f>
        <v>21.96</v>
      </c>
      <c r="F398" s="70">
        <v>0</v>
      </c>
      <c r="G398" s="9">
        <f t="shared" si="169"/>
        <v>0</v>
      </c>
      <c r="H398" s="69">
        <v>0</v>
      </c>
      <c r="I398" s="9">
        <f t="shared" si="170"/>
        <v>0</v>
      </c>
      <c r="J398" s="10"/>
      <c r="K398" s="9">
        <f t="shared" si="155"/>
        <v>0</v>
      </c>
      <c r="L398" s="11"/>
      <c r="M398" s="9">
        <f t="shared" si="171"/>
        <v>0</v>
      </c>
      <c r="N398" s="11"/>
      <c r="O398" s="9">
        <f t="shared" si="156"/>
        <v>0</v>
      </c>
      <c r="P398" s="10"/>
      <c r="Q398" s="9">
        <f t="shared" si="172"/>
        <v>0</v>
      </c>
      <c r="R398" s="10"/>
      <c r="S398" s="9">
        <f t="shared" si="173"/>
        <v>0</v>
      </c>
      <c r="T398" s="10"/>
      <c r="U398" s="9">
        <f t="shared" si="174"/>
        <v>0</v>
      </c>
      <c r="V398" s="11"/>
      <c r="W398" s="9">
        <f t="shared" si="175"/>
        <v>0</v>
      </c>
      <c r="X398" s="11"/>
      <c r="Y398" s="9">
        <f t="shared" si="176"/>
        <v>0</v>
      </c>
      <c r="Z398" s="10"/>
      <c r="AA398" s="9">
        <f t="shared" si="177"/>
        <v>0</v>
      </c>
      <c r="AB398" s="11"/>
      <c r="AC398" s="9">
        <f t="shared" si="178"/>
        <v>0</v>
      </c>
      <c r="AD398" s="11"/>
      <c r="AE398" s="9">
        <f t="shared" si="179"/>
        <v>0</v>
      </c>
      <c r="AF398" s="11"/>
      <c r="AG398" s="9">
        <f t="shared" si="180"/>
        <v>0</v>
      </c>
      <c r="AH398" s="11"/>
      <c r="AI398" s="9">
        <f t="shared" si="181"/>
        <v>0</v>
      </c>
      <c r="AJ398" s="11"/>
      <c r="AK398" s="9">
        <f t="shared" si="182"/>
        <v>0</v>
      </c>
      <c r="AL398" s="11"/>
      <c r="AM398" s="9">
        <f t="shared" si="183"/>
        <v>0</v>
      </c>
      <c r="AN398" s="10"/>
      <c r="AO398" s="12">
        <f t="shared" si="184"/>
        <v>0</v>
      </c>
      <c r="AP398" s="13">
        <f t="shared" si="168"/>
        <v>0</v>
      </c>
    </row>
    <row r="399" spans="1:42" x14ac:dyDescent="0.25">
      <c r="A399" s="20" t="s">
        <v>357</v>
      </c>
      <c r="B399" s="20" t="s">
        <v>357</v>
      </c>
      <c r="C399" s="15" t="s">
        <v>360</v>
      </c>
      <c r="D399" s="46" t="s">
        <v>504</v>
      </c>
      <c r="E399" s="56">
        <f>(40.34/42)</f>
        <v>0.96047619047619059</v>
      </c>
      <c r="F399" s="70">
        <v>12</v>
      </c>
      <c r="G399" s="9">
        <f t="shared" si="169"/>
        <v>11.525714285714287</v>
      </c>
      <c r="H399" s="69">
        <v>52</v>
      </c>
      <c r="I399" s="9">
        <f t="shared" si="170"/>
        <v>57.935923809523814</v>
      </c>
      <c r="J399" s="10"/>
      <c r="K399" s="9">
        <f t="shared" si="155"/>
        <v>0</v>
      </c>
      <c r="L399" s="11"/>
      <c r="M399" s="9">
        <f t="shared" si="171"/>
        <v>0</v>
      </c>
      <c r="N399" s="11"/>
      <c r="O399" s="9">
        <f t="shared" si="156"/>
        <v>0</v>
      </c>
      <c r="P399" s="10"/>
      <c r="Q399" s="9">
        <f t="shared" si="172"/>
        <v>0</v>
      </c>
      <c r="R399" s="10"/>
      <c r="S399" s="9">
        <f t="shared" si="173"/>
        <v>0</v>
      </c>
      <c r="T399" s="10"/>
      <c r="U399" s="9">
        <f t="shared" si="174"/>
        <v>0</v>
      </c>
      <c r="V399" s="11"/>
      <c r="W399" s="9">
        <f t="shared" si="175"/>
        <v>0</v>
      </c>
      <c r="X399" s="11"/>
      <c r="Y399" s="9">
        <f t="shared" si="176"/>
        <v>0</v>
      </c>
      <c r="Z399" s="10"/>
      <c r="AA399" s="9">
        <f t="shared" si="177"/>
        <v>0</v>
      </c>
      <c r="AB399" s="11"/>
      <c r="AC399" s="9">
        <f t="shared" si="178"/>
        <v>0</v>
      </c>
      <c r="AD399" s="11"/>
      <c r="AE399" s="9">
        <f t="shared" si="179"/>
        <v>0</v>
      </c>
      <c r="AF399" s="11"/>
      <c r="AG399" s="9">
        <f t="shared" si="180"/>
        <v>0</v>
      </c>
      <c r="AH399" s="11"/>
      <c r="AI399" s="9">
        <f t="shared" si="181"/>
        <v>0</v>
      </c>
      <c r="AJ399" s="11"/>
      <c r="AK399" s="9">
        <f t="shared" si="182"/>
        <v>0</v>
      </c>
      <c r="AL399" s="11"/>
      <c r="AM399" s="9">
        <f t="shared" si="183"/>
        <v>0</v>
      </c>
      <c r="AN399" s="10"/>
      <c r="AO399" s="12">
        <f t="shared" si="184"/>
        <v>0</v>
      </c>
      <c r="AP399" s="13">
        <f t="shared" si="168"/>
        <v>69.461638095238101</v>
      </c>
    </row>
    <row r="400" spans="1:42" x14ac:dyDescent="0.25">
      <c r="A400" s="20" t="s">
        <v>357</v>
      </c>
      <c r="B400" s="20" t="s">
        <v>357</v>
      </c>
      <c r="C400" s="15" t="s">
        <v>362</v>
      </c>
      <c r="D400" s="46" t="s">
        <v>505</v>
      </c>
      <c r="E400" s="56">
        <f>(40.34/12)</f>
        <v>3.3616666666666668</v>
      </c>
      <c r="F400" s="70">
        <v>0</v>
      </c>
      <c r="G400" s="9">
        <f t="shared" si="169"/>
        <v>0</v>
      </c>
      <c r="H400" s="69">
        <v>0</v>
      </c>
      <c r="I400" s="9">
        <f t="shared" si="170"/>
        <v>0</v>
      </c>
      <c r="J400" s="10"/>
      <c r="K400" s="9">
        <f t="shared" si="155"/>
        <v>0</v>
      </c>
      <c r="L400" s="11"/>
      <c r="M400" s="9">
        <f t="shared" si="171"/>
        <v>0</v>
      </c>
      <c r="N400" s="11"/>
      <c r="O400" s="9">
        <f t="shared" si="156"/>
        <v>0</v>
      </c>
      <c r="P400" s="10"/>
      <c r="Q400" s="9">
        <f t="shared" si="172"/>
        <v>0</v>
      </c>
      <c r="R400" s="10"/>
      <c r="S400" s="9">
        <f t="shared" si="173"/>
        <v>0</v>
      </c>
      <c r="T400" s="10"/>
      <c r="U400" s="9">
        <f t="shared" si="174"/>
        <v>0</v>
      </c>
      <c r="V400" s="11"/>
      <c r="W400" s="9">
        <f t="shared" si="175"/>
        <v>0</v>
      </c>
      <c r="X400" s="11"/>
      <c r="Y400" s="9">
        <f t="shared" si="176"/>
        <v>0</v>
      </c>
      <c r="Z400" s="10"/>
      <c r="AA400" s="9">
        <f t="shared" si="177"/>
        <v>0</v>
      </c>
      <c r="AB400" s="11"/>
      <c r="AC400" s="9">
        <f t="shared" si="178"/>
        <v>0</v>
      </c>
      <c r="AD400" s="11"/>
      <c r="AE400" s="9">
        <f t="shared" si="179"/>
        <v>0</v>
      </c>
      <c r="AF400" s="11"/>
      <c r="AG400" s="9">
        <f t="shared" si="180"/>
        <v>0</v>
      </c>
      <c r="AH400" s="11"/>
      <c r="AI400" s="9">
        <f t="shared" si="181"/>
        <v>0</v>
      </c>
      <c r="AJ400" s="11"/>
      <c r="AK400" s="9">
        <f t="shared" si="182"/>
        <v>0</v>
      </c>
      <c r="AL400" s="11"/>
      <c r="AM400" s="9">
        <f t="shared" si="183"/>
        <v>0</v>
      </c>
      <c r="AN400" s="10"/>
      <c r="AO400" s="12">
        <f t="shared" si="184"/>
        <v>0</v>
      </c>
      <c r="AP400" s="13">
        <f t="shared" si="168"/>
        <v>0</v>
      </c>
    </row>
    <row r="401" spans="1:42" x14ac:dyDescent="0.25">
      <c r="A401" s="20" t="s">
        <v>357</v>
      </c>
      <c r="B401" s="20" t="s">
        <v>357</v>
      </c>
      <c r="C401" s="15" t="s">
        <v>361</v>
      </c>
      <c r="D401" s="46" t="s">
        <v>506</v>
      </c>
      <c r="E401" s="56">
        <f>(40.34/11)</f>
        <v>3.6672727272727275</v>
      </c>
      <c r="F401" s="70">
        <v>1</v>
      </c>
      <c r="G401" s="9">
        <f t="shared" si="169"/>
        <v>3.6672727272727275</v>
      </c>
      <c r="H401" s="69">
        <v>3</v>
      </c>
      <c r="I401" s="9">
        <f t="shared" si="170"/>
        <v>12.762109090909091</v>
      </c>
      <c r="J401" s="10"/>
      <c r="K401" s="9">
        <f t="shared" si="155"/>
        <v>0</v>
      </c>
      <c r="L401" s="11"/>
      <c r="M401" s="9">
        <f t="shared" si="171"/>
        <v>0</v>
      </c>
      <c r="N401" s="11"/>
      <c r="O401" s="9">
        <f t="shared" si="156"/>
        <v>0</v>
      </c>
      <c r="P401" s="10"/>
      <c r="Q401" s="9">
        <f t="shared" si="172"/>
        <v>0</v>
      </c>
      <c r="R401" s="10"/>
      <c r="S401" s="9">
        <f t="shared" si="173"/>
        <v>0</v>
      </c>
      <c r="T401" s="10"/>
      <c r="U401" s="9">
        <f t="shared" si="174"/>
        <v>0</v>
      </c>
      <c r="V401" s="11"/>
      <c r="W401" s="9">
        <f t="shared" si="175"/>
        <v>0</v>
      </c>
      <c r="X401" s="11"/>
      <c r="Y401" s="9">
        <f t="shared" si="176"/>
        <v>0</v>
      </c>
      <c r="Z401" s="10"/>
      <c r="AA401" s="9">
        <f t="shared" si="177"/>
        <v>0</v>
      </c>
      <c r="AB401" s="11"/>
      <c r="AC401" s="9">
        <f t="shared" si="178"/>
        <v>0</v>
      </c>
      <c r="AD401" s="11"/>
      <c r="AE401" s="9">
        <f t="shared" si="179"/>
        <v>0</v>
      </c>
      <c r="AF401" s="11"/>
      <c r="AG401" s="9">
        <f t="shared" si="180"/>
        <v>0</v>
      </c>
      <c r="AH401" s="11"/>
      <c r="AI401" s="9">
        <f t="shared" si="181"/>
        <v>0</v>
      </c>
      <c r="AJ401" s="11"/>
      <c r="AK401" s="9">
        <f t="shared" si="182"/>
        <v>0</v>
      </c>
      <c r="AL401" s="11"/>
      <c r="AM401" s="9">
        <f t="shared" si="183"/>
        <v>0</v>
      </c>
      <c r="AN401" s="10"/>
      <c r="AO401" s="12">
        <f t="shared" si="184"/>
        <v>0</v>
      </c>
      <c r="AP401" s="13">
        <f t="shared" si="168"/>
        <v>16.429381818181817</v>
      </c>
    </row>
    <row r="402" spans="1:42" x14ac:dyDescent="0.25">
      <c r="A402" s="20" t="s">
        <v>357</v>
      </c>
      <c r="B402" s="20" t="s">
        <v>357</v>
      </c>
      <c r="C402" s="21" t="s">
        <v>363</v>
      </c>
      <c r="D402" s="46" t="s">
        <v>141</v>
      </c>
      <c r="E402" s="56">
        <v>834.13</v>
      </c>
      <c r="F402" s="70">
        <v>0</v>
      </c>
      <c r="G402" s="9">
        <f t="shared" si="169"/>
        <v>0</v>
      </c>
      <c r="H402" s="69">
        <v>0</v>
      </c>
      <c r="I402" s="9">
        <f t="shared" si="170"/>
        <v>0</v>
      </c>
      <c r="J402" s="10"/>
      <c r="K402" s="9">
        <f t="shared" si="155"/>
        <v>0</v>
      </c>
      <c r="L402" s="11"/>
      <c r="M402" s="9">
        <f t="shared" si="171"/>
        <v>0</v>
      </c>
      <c r="N402" s="11"/>
      <c r="O402" s="9">
        <f t="shared" si="156"/>
        <v>0</v>
      </c>
      <c r="P402" s="10"/>
      <c r="Q402" s="9">
        <f t="shared" si="172"/>
        <v>0</v>
      </c>
      <c r="R402" s="10"/>
      <c r="S402" s="9">
        <f t="shared" si="173"/>
        <v>0</v>
      </c>
      <c r="T402" s="10"/>
      <c r="U402" s="9">
        <f t="shared" si="174"/>
        <v>0</v>
      </c>
      <c r="V402" s="11"/>
      <c r="W402" s="9">
        <f t="shared" si="175"/>
        <v>0</v>
      </c>
      <c r="X402" s="11"/>
      <c r="Y402" s="9">
        <f t="shared" si="176"/>
        <v>0</v>
      </c>
      <c r="Z402" s="10"/>
      <c r="AA402" s="9">
        <f t="shared" si="177"/>
        <v>0</v>
      </c>
      <c r="AB402" s="11"/>
      <c r="AC402" s="9">
        <f t="shared" si="178"/>
        <v>0</v>
      </c>
      <c r="AD402" s="11"/>
      <c r="AE402" s="9">
        <f t="shared" si="179"/>
        <v>0</v>
      </c>
      <c r="AF402" s="11"/>
      <c r="AG402" s="9">
        <f t="shared" si="180"/>
        <v>0</v>
      </c>
      <c r="AH402" s="11"/>
      <c r="AI402" s="9">
        <f t="shared" si="181"/>
        <v>0</v>
      </c>
      <c r="AJ402" s="11"/>
      <c r="AK402" s="9">
        <f t="shared" si="182"/>
        <v>0</v>
      </c>
      <c r="AL402" s="11"/>
      <c r="AM402" s="9">
        <f t="shared" si="183"/>
        <v>0</v>
      </c>
      <c r="AN402" s="10"/>
      <c r="AO402" s="12">
        <f t="shared" si="184"/>
        <v>0</v>
      </c>
      <c r="AP402" s="13">
        <f t="shared" si="168"/>
        <v>0</v>
      </c>
    </row>
    <row r="403" spans="1:42" x14ac:dyDescent="0.25">
      <c r="A403" s="20" t="s">
        <v>357</v>
      </c>
      <c r="B403" s="20" t="s">
        <v>357</v>
      </c>
      <c r="C403" s="21" t="s">
        <v>364</v>
      </c>
      <c r="D403" s="46" t="s">
        <v>141</v>
      </c>
      <c r="E403" s="56">
        <v>52.94</v>
      </c>
      <c r="F403" s="70">
        <v>0</v>
      </c>
      <c r="G403" s="9">
        <f t="shared" si="169"/>
        <v>0</v>
      </c>
      <c r="H403" s="69">
        <v>0</v>
      </c>
      <c r="I403" s="9">
        <f t="shared" si="170"/>
        <v>0</v>
      </c>
      <c r="J403" s="10"/>
      <c r="K403" s="9">
        <f t="shared" si="155"/>
        <v>0</v>
      </c>
      <c r="L403" s="11"/>
      <c r="M403" s="9">
        <f t="shared" si="171"/>
        <v>0</v>
      </c>
      <c r="N403" s="11"/>
      <c r="O403" s="9">
        <f t="shared" si="156"/>
        <v>0</v>
      </c>
      <c r="P403" s="10"/>
      <c r="Q403" s="9">
        <f t="shared" si="172"/>
        <v>0</v>
      </c>
      <c r="R403" s="10"/>
      <c r="S403" s="9">
        <f t="shared" si="173"/>
        <v>0</v>
      </c>
      <c r="T403" s="10"/>
      <c r="U403" s="9">
        <f t="shared" si="174"/>
        <v>0</v>
      </c>
      <c r="V403" s="11"/>
      <c r="W403" s="9">
        <f t="shared" si="175"/>
        <v>0</v>
      </c>
      <c r="X403" s="11"/>
      <c r="Y403" s="9">
        <f t="shared" si="176"/>
        <v>0</v>
      </c>
      <c r="Z403" s="10"/>
      <c r="AA403" s="9">
        <f t="shared" si="177"/>
        <v>0</v>
      </c>
      <c r="AB403" s="11"/>
      <c r="AC403" s="9">
        <f t="shared" si="178"/>
        <v>0</v>
      </c>
      <c r="AD403" s="11"/>
      <c r="AE403" s="9">
        <f t="shared" si="179"/>
        <v>0</v>
      </c>
      <c r="AF403" s="11"/>
      <c r="AG403" s="9">
        <f t="shared" si="180"/>
        <v>0</v>
      </c>
      <c r="AH403" s="11"/>
      <c r="AI403" s="9">
        <f t="shared" si="181"/>
        <v>0</v>
      </c>
      <c r="AJ403" s="11"/>
      <c r="AK403" s="9">
        <f t="shared" si="182"/>
        <v>0</v>
      </c>
      <c r="AL403" s="11"/>
      <c r="AM403" s="9">
        <f t="shared" si="183"/>
        <v>0</v>
      </c>
      <c r="AN403" s="10"/>
      <c r="AO403" s="12">
        <f t="shared" si="184"/>
        <v>0</v>
      </c>
      <c r="AP403" s="13">
        <f t="shared" si="168"/>
        <v>0</v>
      </c>
    </row>
    <row r="404" spans="1:42" x14ac:dyDescent="0.25">
      <c r="A404" s="20" t="s">
        <v>357</v>
      </c>
      <c r="B404" s="20" t="s">
        <v>357</v>
      </c>
      <c r="C404" s="15" t="s">
        <v>391</v>
      </c>
      <c r="D404" s="46" t="s">
        <v>15</v>
      </c>
      <c r="E404" s="56">
        <v>63.8</v>
      </c>
      <c r="F404" s="70">
        <v>0</v>
      </c>
      <c r="G404" s="9">
        <f t="shared" si="169"/>
        <v>0</v>
      </c>
      <c r="H404" s="69">
        <v>0</v>
      </c>
      <c r="I404" s="9">
        <f t="shared" si="170"/>
        <v>0</v>
      </c>
      <c r="J404" s="10"/>
      <c r="K404" s="9">
        <f t="shared" si="155"/>
        <v>0</v>
      </c>
      <c r="L404" s="11"/>
      <c r="M404" s="9">
        <f t="shared" si="171"/>
        <v>0</v>
      </c>
      <c r="N404" s="11"/>
      <c r="O404" s="9">
        <f t="shared" si="156"/>
        <v>0</v>
      </c>
      <c r="P404" s="10"/>
      <c r="Q404" s="9">
        <f t="shared" si="172"/>
        <v>0</v>
      </c>
      <c r="R404" s="10"/>
      <c r="S404" s="9">
        <f t="shared" si="173"/>
        <v>0</v>
      </c>
      <c r="T404" s="10"/>
      <c r="U404" s="9">
        <f t="shared" si="174"/>
        <v>0</v>
      </c>
      <c r="V404" s="11"/>
      <c r="W404" s="9">
        <f t="shared" si="175"/>
        <v>0</v>
      </c>
      <c r="X404" s="11"/>
      <c r="Y404" s="9">
        <f t="shared" si="176"/>
        <v>0</v>
      </c>
      <c r="Z404" s="10"/>
      <c r="AA404" s="9">
        <f t="shared" si="177"/>
        <v>0</v>
      </c>
      <c r="AB404" s="11"/>
      <c r="AC404" s="9">
        <f t="shared" si="178"/>
        <v>0</v>
      </c>
      <c r="AD404" s="11"/>
      <c r="AE404" s="9">
        <f t="shared" si="179"/>
        <v>0</v>
      </c>
      <c r="AF404" s="11"/>
      <c r="AG404" s="9">
        <f t="shared" si="180"/>
        <v>0</v>
      </c>
      <c r="AH404" s="11"/>
      <c r="AI404" s="9">
        <f t="shared" si="181"/>
        <v>0</v>
      </c>
      <c r="AJ404" s="11"/>
      <c r="AK404" s="9">
        <f t="shared" si="182"/>
        <v>0</v>
      </c>
      <c r="AL404" s="11"/>
      <c r="AM404" s="9">
        <f t="shared" si="183"/>
        <v>0</v>
      </c>
      <c r="AN404" s="10"/>
      <c r="AO404" s="12">
        <f t="shared" si="184"/>
        <v>0</v>
      </c>
      <c r="AP404" s="13">
        <f t="shared" si="168"/>
        <v>0</v>
      </c>
    </row>
    <row r="405" spans="1:42" x14ac:dyDescent="0.25">
      <c r="A405" s="20" t="s">
        <v>357</v>
      </c>
      <c r="B405" s="20" t="s">
        <v>357</v>
      </c>
      <c r="C405" s="15" t="s">
        <v>365</v>
      </c>
      <c r="D405" s="46" t="s">
        <v>15</v>
      </c>
      <c r="E405" s="97">
        <v>46.09</v>
      </c>
      <c r="F405" s="70">
        <v>1</v>
      </c>
      <c r="G405" s="9">
        <f t="shared" si="169"/>
        <v>46.09</v>
      </c>
      <c r="H405" s="69">
        <v>1</v>
      </c>
      <c r="I405" s="9">
        <f t="shared" si="170"/>
        <v>53.464399999999998</v>
      </c>
      <c r="J405" s="10"/>
      <c r="K405" s="9">
        <f t="shared" si="155"/>
        <v>0</v>
      </c>
      <c r="L405" s="11"/>
      <c r="M405" s="9">
        <f t="shared" si="171"/>
        <v>0</v>
      </c>
      <c r="N405" s="11"/>
      <c r="O405" s="9">
        <f t="shared" si="156"/>
        <v>0</v>
      </c>
      <c r="P405" s="10"/>
      <c r="Q405" s="9">
        <f t="shared" si="172"/>
        <v>0</v>
      </c>
      <c r="R405" s="10"/>
      <c r="S405" s="9">
        <f t="shared" si="173"/>
        <v>0</v>
      </c>
      <c r="T405" s="10"/>
      <c r="U405" s="9">
        <f t="shared" si="174"/>
        <v>0</v>
      </c>
      <c r="V405" s="11"/>
      <c r="W405" s="9">
        <f t="shared" si="175"/>
        <v>0</v>
      </c>
      <c r="X405" s="11"/>
      <c r="Y405" s="9">
        <f t="shared" si="176"/>
        <v>0</v>
      </c>
      <c r="Z405" s="10"/>
      <c r="AA405" s="9">
        <f t="shared" si="177"/>
        <v>0</v>
      </c>
      <c r="AB405" s="11"/>
      <c r="AC405" s="9">
        <f t="shared" si="178"/>
        <v>0</v>
      </c>
      <c r="AD405" s="11"/>
      <c r="AE405" s="9">
        <f t="shared" si="179"/>
        <v>0</v>
      </c>
      <c r="AF405" s="11"/>
      <c r="AG405" s="9">
        <f t="shared" si="180"/>
        <v>0</v>
      </c>
      <c r="AH405" s="11"/>
      <c r="AI405" s="9">
        <f t="shared" si="181"/>
        <v>0</v>
      </c>
      <c r="AJ405" s="11"/>
      <c r="AK405" s="9">
        <f t="shared" si="182"/>
        <v>0</v>
      </c>
      <c r="AL405" s="11"/>
      <c r="AM405" s="9">
        <f t="shared" si="183"/>
        <v>0</v>
      </c>
      <c r="AN405" s="10"/>
      <c r="AO405" s="12">
        <f t="shared" si="184"/>
        <v>0</v>
      </c>
      <c r="AP405" s="13">
        <f t="shared" si="168"/>
        <v>99.554400000000001</v>
      </c>
    </row>
    <row r="406" spans="1:42" x14ac:dyDescent="0.25">
      <c r="A406" s="20" t="s">
        <v>357</v>
      </c>
      <c r="B406" s="20" t="s">
        <v>357</v>
      </c>
      <c r="C406" s="15" t="s">
        <v>495</v>
      </c>
      <c r="D406" s="46" t="s">
        <v>15</v>
      </c>
      <c r="E406" s="56">
        <v>10</v>
      </c>
      <c r="F406" s="70">
        <v>0</v>
      </c>
      <c r="G406" s="9">
        <f t="shared" si="169"/>
        <v>0</v>
      </c>
      <c r="H406" s="69">
        <v>0</v>
      </c>
      <c r="I406" s="9">
        <f t="shared" si="170"/>
        <v>0</v>
      </c>
      <c r="J406" s="10"/>
      <c r="K406" s="9">
        <f t="shared" si="155"/>
        <v>0</v>
      </c>
      <c r="L406" s="11"/>
      <c r="M406" s="9">
        <f t="shared" si="171"/>
        <v>0</v>
      </c>
      <c r="N406" s="11"/>
      <c r="O406" s="9">
        <f t="shared" si="156"/>
        <v>0</v>
      </c>
      <c r="P406" s="10"/>
      <c r="Q406" s="9">
        <f t="shared" si="172"/>
        <v>0</v>
      </c>
      <c r="R406" s="10"/>
      <c r="S406" s="9">
        <f t="shared" si="173"/>
        <v>0</v>
      </c>
      <c r="T406" s="10"/>
      <c r="U406" s="9">
        <f t="shared" si="174"/>
        <v>0</v>
      </c>
      <c r="V406" s="11"/>
      <c r="W406" s="9">
        <f t="shared" si="175"/>
        <v>0</v>
      </c>
      <c r="X406" s="11"/>
      <c r="Y406" s="9">
        <f t="shared" si="176"/>
        <v>0</v>
      </c>
      <c r="Z406" s="10"/>
      <c r="AA406" s="9">
        <f t="shared" si="177"/>
        <v>0</v>
      </c>
      <c r="AB406" s="11"/>
      <c r="AC406" s="9">
        <f t="shared" si="178"/>
        <v>0</v>
      </c>
      <c r="AD406" s="11"/>
      <c r="AE406" s="9">
        <f t="shared" si="179"/>
        <v>0</v>
      </c>
      <c r="AF406" s="11"/>
      <c r="AG406" s="9">
        <f t="shared" si="180"/>
        <v>0</v>
      </c>
      <c r="AH406" s="11"/>
      <c r="AI406" s="9">
        <f t="shared" si="181"/>
        <v>0</v>
      </c>
      <c r="AJ406" s="11"/>
      <c r="AK406" s="9">
        <f t="shared" si="182"/>
        <v>0</v>
      </c>
      <c r="AL406" s="11"/>
      <c r="AM406" s="9">
        <f t="shared" si="183"/>
        <v>0</v>
      </c>
      <c r="AN406" s="10"/>
      <c r="AO406" s="12">
        <f t="shared" si="184"/>
        <v>0</v>
      </c>
      <c r="AP406" s="13">
        <f t="shared" si="168"/>
        <v>0</v>
      </c>
    </row>
    <row r="407" spans="1:42" x14ac:dyDescent="0.25">
      <c r="A407" s="20" t="s">
        <v>357</v>
      </c>
      <c r="B407" s="20" t="s">
        <v>357</v>
      </c>
      <c r="C407" s="15" t="s">
        <v>575</v>
      </c>
      <c r="D407" s="46" t="s">
        <v>349</v>
      </c>
      <c r="E407" s="56">
        <f>161.04/20</f>
        <v>8.0519999999999996</v>
      </c>
      <c r="F407" s="70">
        <v>0</v>
      </c>
      <c r="G407" s="9">
        <f t="shared" si="169"/>
        <v>0</v>
      </c>
      <c r="H407" s="69">
        <v>0</v>
      </c>
      <c r="I407" s="9">
        <f t="shared" si="170"/>
        <v>0</v>
      </c>
      <c r="J407" s="10"/>
      <c r="K407" s="9">
        <f t="shared" si="155"/>
        <v>0</v>
      </c>
      <c r="L407" s="11"/>
      <c r="M407" s="9">
        <f t="shared" si="171"/>
        <v>0</v>
      </c>
      <c r="N407" s="11"/>
      <c r="O407" s="9">
        <f t="shared" si="156"/>
        <v>0</v>
      </c>
      <c r="P407" s="10"/>
      <c r="Q407" s="9">
        <f t="shared" si="172"/>
        <v>0</v>
      </c>
      <c r="R407" s="10"/>
      <c r="S407" s="9">
        <f t="shared" si="173"/>
        <v>0</v>
      </c>
      <c r="T407" s="10"/>
      <c r="U407" s="9">
        <f t="shared" si="174"/>
        <v>0</v>
      </c>
      <c r="V407" s="11"/>
      <c r="W407" s="9">
        <f t="shared" si="175"/>
        <v>0</v>
      </c>
      <c r="X407" s="11"/>
      <c r="Y407" s="9">
        <f t="shared" si="176"/>
        <v>0</v>
      </c>
      <c r="Z407" s="10"/>
      <c r="AA407" s="9">
        <f t="shared" si="177"/>
        <v>0</v>
      </c>
      <c r="AB407" s="11"/>
      <c r="AC407" s="9">
        <f t="shared" si="178"/>
        <v>0</v>
      </c>
      <c r="AD407" s="11"/>
      <c r="AE407" s="9">
        <f t="shared" si="179"/>
        <v>0</v>
      </c>
      <c r="AF407" s="11"/>
      <c r="AG407" s="9">
        <f t="shared" si="180"/>
        <v>0</v>
      </c>
      <c r="AH407" s="11"/>
      <c r="AI407" s="9">
        <f t="shared" si="181"/>
        <v>0</v>
      </c>
      <c r="AJ407" s="11"/>
      <c r="AK407" s="9">
        <f t="shared" si="182"/>
        <v>0</v>
      </c>
      <c r="AL407" s="11"/>
      <c r="AM407" s="9">
        <f t="shared" si="183"/>
        <v>0</v>
      </c>
      <c r="AN407" s="10"/>
      <c r="AO407" s="12">
        <f t="shared" si="184"/>
        <v>0</v>
      </c>
      <c r="AP407" s="13">
        <f t="shared" si="168"/>
        <v>0</v>
      </c>
    </row>
    <row r="408" spans="1:42" x14ac:dyDescent="0.25">
      <c r="A408" s="20" t="s">
        <v>357</v>
      </c>
      <c r="B408" s="20" t="s">
        <v>357</v>
      </c>
      <c r="C408" s="15" t="s">
        <v>576</v>
      </c>
      <c r="D408" s="46" t="s">
        <v>349</v>
      </c>
      <c r="E408" s="56">
        <f>61/5</f>
        <v>12.2</v>
      </c>
      <c r="F408" s="70">
        <v>0</v>
      </c>
      <c r="G408" s="9">
        <f t="shared" si="169"/>
        <v>0</v>
      </c>
      <c r="H408" s="69">
        <v>0</v>
      </c>
      <c r="I408" s="9">
        <f t="shared" si="170"/>
        <v>0</v>
      </c>
      <c r="J408" s="10"/>
      <c r="K408" s="9">
        <f t="shared" si="155"/>
        <v>0</v>
      </c>
      <c r="L408" s="11"/>
      <c r="M408" s="9">
        <f t="shared" si="171"/>
        <v>0</v>
      </c>
      <c r="N408" s="11"/>
      <c r="O408" s="9">
        <f t="shared" si="156"/>
        <v>0</v>
      </c>
      <c r="P408" s="10"/>
      <c r="Q408" s="9">
        <f t="shared" si="172"/>
        <v>0</v>
      </c>
      <c r="R408" s="10"/>
      <c r="S408" s="9">
        <f t="shared" si="173"/>
        <v>0</v>
      </c>
      <c r="T408" s="10"/>
      <c r="U408" s="9">
        <f t="shared" si="174"/>
        <v>0</v>
      </c>
      <c r="V408" s="11"/>
      <c r="W408" s="9">
        <f t="shared" si="175"/>
        <v>0</v>
      </c>
      <c r="X408" s="11"/>
      <c r="Y408" s="9">
        <f t="shared" si="176"/>
        <v>0</v>
      </c>
      <c r="Z408" s="10"/>
      <c r="AA408" s="9">
        <f t="shared" si="177"/>
        <v>0</v>
      </c>
      <c r="AB408" s="11"/>
      <c r="AC408" s="9">
        <f t="shared" si="178"/>
        <v>0</v>
      </c>
      <c r="AD408" s="11"/>
      <c r="AE408" s="9">
        <f t="shared" si="179"/>
        <v>0</v>
      </c>
      <c r="AF408" s="11"/>
      <c r="AG408" s="9">
        <f t="shared" si="180"/>
        <v>0</v>
      </c>
      <c r="AH408" s="11"/>
      <c r="AI408" s="9">
        <f t="shared" si="181"/>
        <v>0</v>
      </c>
      <c r="AJ408" s="11"/>
      <c r="AK408" s="9">
        <f t="shared" si="182"/>
        <v>0</v>
      </c>
      <c r="AL408" s="11"/>
      <c r="AM408" s="9">
        <f t="shared" si="183"/>
        <v>0</v>
      </c>
      <c r="AN408" s="10"/>
      <c r="AO408" s="12">
        <f t="shared" si="184"/>
        <v>0</v>
      </c>
      <c r="AP408" s="13">
        <f t="shared" si="168"/>
        <v>0</v>
      </c>
    </row>
    <row r="409" spans="1:42" x14ac:dyDescent="0.25">
      <c r="A409" s="20" t="s">
        <v>357</v>
      </c>
      <c r="B409" s="20" t="s">
        <v>357</v>
      </c>
      <c r="C409" s="21" t="s">
        <v>366</v>
      </c>
      <c r="D409" s="46" t="s">
        <v>367</v>
      </c>
      <c r="E409" s="56">
        <v>69.47</v>
      </c>
      <c r="F409" s="70">
        <v>0</v>
      </c>
      <c r="G409" s="9">
        <f t="shared" si="169"/>
        <v>0</v>
      </c>
      <c r="H409" s="69">
        <v>0</v>
      </c>
      <c r="I409" s="9">
        <f t="shared" si="170"/>
        <v>0</v>
      </c>
      <c r="J409" s="10"/>
      <c r="K409" s="9">
        <f t="shared" si="155"/>
        <v>0</v>
      </c>
      <c r="L409" s="11"/>
      <c r="M409" s="9">
        <f t="shared" si="171"/>
        <v>0</v>
      </c>
      <c r="N409" s="11"/>
      <c r="O409" s="9">
        <f t="shared" si="156"/>
        <v>0</v>
      </c>
      <c r="P409" s="10"/>
      <c r="Q409" s="9">
        <f t="shared" si="172"/>
        <v>0</v>
      </c>
      <c r="R409" s="10"/>
      <c r="S409" s="9">
        <f t="shared" si="173"/>
        <v>0</v>
      </c>
      <c r="T409" s="10"/>
      <c r="U409" s="9">
        <f t="shared" si="174"/>
        <v>0</v>
      </c>
      <c r="V409" s="11"/>
      <c r="W409" s="9">
        <f t="shared" si="175"/>
        <v>0</v>
      </c>
      <c r="X409" s="11"/>
      <c r="Y409" s="9">
        <f t="shared" si="176"/>
        <v>0</v>
      </c>
      <c r="Z409" s="10"/>
      <c r="AA409" s="9">
        <f t="shared" si="177"/>
        <v>0</v>
      </c>
      <c r="AB409" s="11"/>
      <c r="AC409" s="9">
        <f t="shared" si="178"/>
        <v>0</v>
      </c>
      <c r="AD409" s="11"/>
      <c r="AE409" s="9">
        <f t="shared" si="179"/>
        <v>0</v>
      </c>
      <c r="AF409" s="11"/>
      <c r="AG409" s="9">
        <f t="shared" si="180"/>
        <v>0</v>
      </c>
      <c r="AH409" s="11"/>
      <c r="AI409" s="9">
        <f t="shared" si="181"/>
        <v>0</v>
      </c>
      <c r="AJ409" s="11"/>
      <c r="AK409" s="9">
        <f t="shared" si="182"/>
        <v>0</v>
      </c>
      <c r="AL409" s="11"/>
      <c r="AM409" s="9">
        <f t="shared" si="183"/>
        <v>0</v>
      </c>
      <c r="AN409" s="10"/>
      <c r="AO409" s="12">
        <f t="shared" si="184"/>
        <v>0</v>
      </c>
      <c r="AP409" s="13">
        <f t="shared" si="168"/>
        <v>0</v>
      </c>
    </row>
    <row r="410" spans="1:42" x14ac:dyDescent="0.25">
      <c r="A410" s="20" t="s">
        <v>357</v>
      </c>
      <c r="B410" s="20" t="s">
        <v>357</v>
      </c>
      <c r="C410" s="15" t="s">
        <v>368</v>
      </c>
      <c r="D410" s="46" t="s">
        <v>15</v>
      </c>
      <c r="E410" s="59">
        <v>59.6</v>
      </c>
      <c r="F410" s="70">
        <v>0</v>
      </c>
      <c r="G410" s="9">
        <f t="shared" si="169"/>
        <v>0</v>
      </c>
      <c r="H410" s="69">
        <v>0</v>
      </c>
      <c r="I410" s="9">
        <f t="shared" si="170"/>
        <v>0</v>
      </c>
      <c r="J410" s="10"/>
      <c r="K410" s="9">
        <f t="shared" si="155"/>
        <v>0</v>
      </c>
      <c r="L410" s="11"/>
      <c r="M410" s="9">
        <f t="shared" si="171"/>
        <v>0</v>
      </c>
      <c r="N410" s="11"/>
      <c r="O410" s="9">
        <f t="shared" si="156"/>
        <v>0</v>
      </c>
      <c r="P410" s="10"/>
      <c r="Q410" s="9">
        <f t="shared" si="172"/>
        <v>0</v>
      </c>
      <c r="R410" s="10"/>
      <c r="S410" s="9">
        <f t="shared" si="173"/>
        <v>0</v>
      </c>
      <c r="T410" s="10"/>
      <c r="U410" s="9">
        <f t="shared" si="174"/>
        <v>0</v>
      </c>
      <c r="V410" s="11"/>
      <c r="W410" s="9">
        <f t="shared" si="175"/>
        <v>0</v>
      </c>
      <c r="X410" s="11"/>
      <c r="Y410" s="9">
        <f t="shared" si="176"/>
        <v>0</v>
      </c>
      <c r="Z410" s="10"/>
      <c r="AA410" s="9">
        <f t="shared" si="177"/>
        <v>0</v>
      </c>
      <c r="AB410" s="11"/>
      <c r="AC410" s="9">
        <f t="shared" si="178"/>
        <v>0</v>
      </c>
      <c r="AD410" s="11"/>
      <c r="AE410" s="9">
        <f t="shared" si="179"/>
        <v>0</v>
      </c>
      <c r="AF410" s="11"/>
      <c r="AG410" s="9">
        <f t="shared" si="180"/>
        <v>0</v>
      </c>
      <c r="AH410" s="11"/>
      <c r="AI410" s="9">
        <f t="shared" si="181"/>
        <v>0</v>
      </c>
      <c r="AJ410" s="11"/>
      <c r="AK410" s="9">
        <f t="shared" si="182"/>
        <v>0</v>
      </c>
      <c r="AL410" s="11"/>
      <c r="AM410" s="9">
        <f t="shared" si="183"/>
        <v>0</v>
      </c>
      <c r="AN410" s="10"/>
      <c r="AO410" s="12">
        <f t="shared" si="184"/>
        <v>0</v>
      </c>
      <c r="AP410" s="13">
        <f t="shared" si="168"/>
        <v>0</v>
      </c>
    </row>
    <row r="411" spans="1:42" x14ac:dyDescent="0.25">
      <c r="A411" s="20" t="s">
        <v>357</v>
      </c>
      <c r="B411" s="20" t="s">
        <v>357</v>
      </c>
      <c r="C411" s="15" t="s">
        <v>476</v>
      </c>
      <c r="D411" s="44" t="s">
        <v>369</v>
      </c>
      <c r="E411" s="56">
        <v>13</v>
      </c>
      <c r="F411" s="70">
        <v>0</v>
      </c>
      <c r="G411" s="9">
        <f t="shared" si="169"/>
        <v>0</v>
      </c>
      <c r="H411" s="69">
        <v>1</v>
      </c>
      <c r="I411" s="9">
        <f t="shared" si="170"/>
        <v>15.079999999999998</v>
      </c>
      <c r="J411" s="10"/>
      <c r="K411" s="9">
        <f t="shared" si="155"/>
        <v>0</v>
      </c>
      <c r="L411" s="11"/>
      <c r="M411" s="9">
        <f t="shared" si="171"/>
        <v>0</v>
      </c>
      <c r="N411" s="11"/>
      <c r="O411" s="9">
        <f t="shared" si="156"/>
        <v>0</v>
      </c>
      <c r="P411" s="10"/>
      <c r="Q411" s="9">
        <f t="shared" si="172"/>
        <v>0</v>
      </c>
      <c r="R411" s="10"/>
      <c r="S411" s="9">
        <f t="shared" si="173"/>
        <v>0</v>
      </c>
      <c r="T411" s="10"/>
      <c r="U411" s="9">
        <f t="shared" si="174"/>
        <v>0</v>
      </c>
      <c r="V411" s="11"/>
      <c r="W411" s="9">
        <f t="shared" si="175"/>
        <v>0</v>
      </c>
      <c r="X411" s="11"/>
      <c r="Y411" s="9">
        <f t="shared" si="176"/>
        <v>0</v>
      </c>
      <c r="Z411" s="10"/>
      <c r="AA411" s="9">
        <f t="shared" si="177"/>
        <v>0</v>
      </c>
      <c r="AB411" s="11"/>
      <c r="AC411" s="9">
        <f t="shared" si="178"/>
        <v>0</v>
      </c>
      <c r="AD411" s="11"/>
      <c r="AE411" s="9">
        <f t="shared" si="179"/>
        <v>0</v>
      </c>
      <c r="AF411" s="11"/>
      <c r="AG411" s="9">
        <f t="shared" si="180"/>
        <v>0</v>
      </c>
      <c r="AH411" s="11"/>
      <c r="AI411" s="9">
        <f t="shared" si="181"/>
        <v>0</v>
      </c>
      <c r="AJ411" s="11"/>
      <c r="AK411" s="9">
        <f t="shared" si="182"/>
        <v>0</v>
      </c>
      <c r="AL411" s="11"/>
      <c r="AM411" s="9">
        <f t="shared" si="183"/>
        <v>0</v>
      </c>
      <c r="AN411" s="10"/>
      <c r="AO411" s="12">
        <f t="shared" si="184"/>
        <v>0</v>
      </c>
      <c r="AP411" s="13">
        <f t="shared" si="168"/>
        <v>15.079999999999998</v>
      </c>
    </row>
    <row r="412" spans="1:42" x14ac:dyDescent="0.25">
      <c r="A412" s="20" t="s">
        <v>357</v>
      </c>
      <c r="B412" s="20" t="s">
        <v>357</v>
      </c>
      <c r="C412" s="15" t="s">
        <v>370</v>
      </c>
      <c r="D412" s="44" t="s">
        <v>15</v>
      </c>
      <c r="E412" s="56">
        <v>35.99</v>
      </c>
      <c r="F412" s="70">
        <v>1</v>
      </c>
      <c r="G412" s="9">
        <f t="shared" si="169"/>
        <v>35.99</v>
      </c>
      <c r="H412" s="69">
        <v>1</v>
      </c>
      <c r="I412" s="9">
        <f t="shared" si="170"/>
        <v>41.748399999999997</v>
      </c>
      <c r="J412" s="10"/>
      <c r="K412" s="9">
        <f t="shared" si="155"/>
        <v>0</v>
      </c>
      <c r="L412" s="11"/>
      <c r="M412" s="9">
        <f t="shared" si="171"/>
        <v>0</v>
      </c>
      <c r="N412" s="11"/>
      <c r="O412" s="9">
        <f t="shared" si="156"/>
        <v>0</v>
      </c>
      <c r="P412" s="10"/>
      <c r="Q412" s="9">
        <f t="shared" si="172"/>
        <v>0</v>
      </c>
      <c r="R412" s="10"/>
      <c r="S412" s="9">
        <f t="shared" si="173"/>
        <v>0</v>
      </c>
      <c r="T412" s="10"/>
      <c r="U412" s="9">
        <f t="shared" si="174"/>
        <v>0</v>
      </c>
      <c r="V412" s="11"/>
      <c r="W412" s="9">
        <f t="shared" si="175"/>
        <v>0</v>
      </c>
      <c r="X412" s="11"/>
      <c r="Y412" s="9">
        <f t="shared" si="176"/>
        <v>0</v>
      </c>
      <c r="Z412" s="10"/>
      <c r="AA412" s="9">
        <f t="shared" si="177"/>
        <v>0</v>
      </c>
      <c r="AB412" s="11"/>
      <c r="AC412" s="9">
        <f t="shared" si="178"/>
        <v>0</v>
      </c>
      <c r="AD412" s="11"/>
      <c r="AE412" s="9">
        <f t="shared" si="179"/>
        <v>0</v>
      </c>
      <c r="AF412" s="11"/>
      <c r="AG412" s="9">
        <f t="shared" si="180"/>
        <v>0</v>
      </c>
      <c r="AH412" s="11"/>
      <c r="AI412" s="9">
        <f t="shared" si="181"/>
        <v>0</v>
      </c>
      <c r="AJ412" s="11"/>
      <c r="AK412" s="9">
        <f t="shared" si="182"/>
        <v>0</v>
      </c>
      <c r="AL412" s="11"/>
      <c r="AM412" s="9">
        <f t="shared" si="183"/>
        <v>0</v>
      </c>
      <c r="AN412" s="10"/>
      <c r="AO412" s="12">
        <f t="shared" si="184"/>
        <v>0</v>
      </c>
      <c r="AP412" s="13">
        <f t="shared" si="168"/>
        <v>77.738399999999999</v>
      </c>
    </row>
    <row r="413" spans="1:42" x14ac:dyDescent="0.25">
      <c r="A413" s="20" t="s">
        <v>357</v>
      </c>
      <c r="B413" s="20" t="s">
        <v>357</v>
      </c>
      <c r="C413" s="15" t="s">
        <v>573</v>
      </c>
      <c r="D413" s="46" t="s">
        <v>349</v>
      </c>
      <c r="E413" s="56">
        <f>246.44/20</f>
        <v>12.321999999999999</v>
      </c>
      <c r="F413" s="70">
        <v>0</v>
      </c>
      <c r="G413" s="9">
        <f t="shared" si="169"/>
        <v>0</v>
      </c>
      <c r="H413" s="69">
        <v>0</v>
      </c>
      <c r="I413" s="9">
        <f t="shared" si="170"/>
        <v>0</v>
      </c>
      <c r="J413" s="10"/>
      <c r="K413" s="9">
        <f t="shared" si="155"/>
        <v>0</v>
      </c>
      <c r="L413" s="11"/>
      <c r="M413" s="9">
        <f t="shared" si="171"/>
        <v>0</v>
      </c>
      <c r="N413" s="11"/>
      <c r="O413" s="9">
        <f t="shared" si="156"/>
        <v>0</v>
      </c>
      <c r="P413" s="10"/>
      <c r="Q413" s="9">
        <f t="shared" si="172"/>
        <v>0</v>
      </c>
      <c r="R413" s="10"/>
      <c r="S413" s="9">
        <f t="shared" si="173"/>
        <v>0</v>
      </c>
      <c r="T413" s="10"/>
      <c r="U413" s="9">
        <f t="shared" si="174"/>
        <v>0</v>
      </c>
      <c r="V413" s="11"/>
      <c r="W413" s="9">
        <f t="shared" si="175"/>
        <v>0</v>
      </c>
      <c r="X413" s="11"/>
      <c r="Y413" s="9">
        <f t="shared" si="176"/>
        <v>0</v>
      </c>
      <c r="Z413" s="10"/>
      <c r="AA413" s="9">
        <f t="shared" si="177"/>
        <v>0</v>
      </c>
      <c r="AB413" s="11"/>
      <c r="AC413" s="9">
        <f t="shared" si="178"/>
        <v>0</v>
      </c>
      <c r="AD413" s="11"/>
      <c r="AE413" s="9">
        <f t="shared" si="179"/>
        <v>0</v>
      </c>
      <c r="AF413" s="11"/>
      <c r="AG413" s="9">
        <f t="shared" si="180"/>
        <v>0</v>
      </c>
      <c r="AH413" s="11"/>
      <c r="AI413" s="9">
        <f t="shared" si="181"/>
        <v>0</v>
      </c>
      <c r="AJ413" s="11"/>
      <c r="AK413" s="9">
        <f t="shared" si="182"/>
        <v>0</v>
      </c>
      <c r="AL413" s="11"/>
      <c r="AM413" s="9">
        <f t="shared" si="183"/>
        <v>0</v>
      </c>
      <c r="AN413" s="10"/>
      <c r="AO413" s="12">
        <f t="shared" si="184"/>
        <v>0</v>
      </c>
      <c r="AP413" s="13">
        <f t="shared" si="168"/>
        <v>0</v>
      </c>
    </row>
    <row r="414" spans="1:42" x14ac:dyDescent="0.25">
      <c r="A414" s="20" t="s">
        <v>357</v>
      </c>
      <c r="B414" s="20" t="s">
        <v>357</v>
      </c>
      <c r="C414" s="15" t="s">
        <v>574</v>
      </c>
      <c r="D414" s="46" t="s">
        <v>349</v>
      </c>
      <c r="E414" s="56">
        <f>76.86/5</f>
        <v>15.372</v>
      </c>
      <c r="F414" s="70">
        <v>0</v>
      </c>
      <c r="G414" s="9"/>
      <c r="H414" s="69">
        <v>0</v>
      </c>
      <c r="I414" s="9">
        <f t="shared" si="170"/>
        <v>0</v>
      </c>
      <c r="J414" s="10"/>
      <c r="K414" s="9">
        <f t="shared" si="155"/>
        <v>0</v>
      </c>
      <c r="L414" s="11"/>
      <c r="M414" s="9">
        <f t="shared" si="171"/>
        <v>0</v>
      </c>
      <c r="N414" s="11"/>
      <c r="O414" s="9">
        <f t="shared" si="156"/>
        <v>0</v>
      </c>
      <c r="P414" s="10"/>
      <c r="Q414" s="9">
        <f t="shared" si="172"/>
        <v>0</v>
      </c>
      <c r="R414" s="10"/>
      <c r="S414" s="9">
        <f t="shared" si="173"/>
        <v>0</v>
      </c>
      <c r="T414" s="10"/>
      <c r="U414" s="9">
        <f t="shared" si="174"/>
        <v>0</v>
      </c>
      <c r="V414" s="11"/>
      <c r="W414" s="9">
        <f t="shared" si="175"/>
        <v>0</v>
      </c>
      <c r="X414" s="11"/>
      <c r="Y414" s="9">
        <f t="shared" si="176"/>
        <v>0</v>
      </c>
      <c r="Z414" s="10"/>
      <c r="AA414" s="9">
        <f t="shared" si="177"/>
        <v>0</v>
      </c>
      <c r="AB414" s="11"/>
      <c r="AC414" s="9">
        <f t="shared" si="178"/>
        <v>0</v>
      </c>
      <c r="AD414" s="11"/>
      <c r="AE414" s="9">
        <f t="shared" si="179"/>
        <v>0</v>
      </c>
      <c r="AF414" s="11"/>
      <c r="AG414" s="9">
        <f t="shared" si="180"/>
        <v>0</v>
      </c>
      <c r="AH414" s="11"/>
      <c r="AI414" s="9">
        <f t="shared" si="181"/>
        <v>0</v>
      </c>
      <c r="AJ414" s="11"/>
      <c r="AK414" s="9">
        <f t="shared" si="182"/>
        <v>0</v>
      </c>
      <c r="AL414" s="11"/>
      <c r="AM414" s="9">
        <f t="shared" si="183"/>
        <v>0</v>
      </c>
      <c r="AN414" s="10"/>
      <c r="AO414" s="12">
        <f t="shared" si="184"/>
        <v>0</v>
      </c>
      <c r="AP414" s="13">
        <f t="shared" si="168"/>
        <v>0</v>
      </c>
    </row>
    <row r="415" spans="1:42" x14ac:dyDescent="0.25">
      <c r="A415" s="20" t="s">
        <v>357</v>
      </c>
      <c r="B415" s="20" t="s">
        <v>357</v>
      </c>
      <c r="C415" s="15" t="s">
        <v>372</v>
      </c>
      <c r="D415" s="46" t="s">
        <v>15</v>
      </c>
      <c r="E415" s="98">
        <v>20.100000000000001</v>
      </c>
      <c r="F415" s="70">
        <v>0</v>
      </c>
      <c r="G415" s="9">
        <f t="shared" si="169"/>
        <v>0</v>
      </c>
      <c r="H415" s="69">
        <v>1</v>
      </c>
      <c r="I415" s="9">
        <f t="shared" si="170"/>
        <v>23.315999999999999</v>
      </c>
      <c r="J415" s="10"/>
      <c r="K415" s="9">
        <f t="shared" si="155"/>
        <v>0</v>
      </c>
      <c r="L415" s="11"/>
      <c r="M415" s="9">
        <f t="shared" si="171"/>
        <v>0</v>
      </c>
      <c r="N415" s="11"/>
      <c r="O415" s="9">
        <f t="shared" si="156"/>
        <v>0</v>
      </c>
      <c r="P415" s="10"/>
      <c r="Q415" s="9">
        <f t="shared" si="172"/>
        <v>0</v>
      </c>
      <c r="R415" s="10"/>
      <c r="S415" s="9">
        <f t="shared" si="173"/>
        <v>0</v>
      </c>
      <c r="T415" s="10"/>
      <c r="U415" s="9">
        <f t="shared" si="174"/>
        <v>0</v>
      </c>
      <c r="V415" s="11"/>
      <c r="W415" s="9">
        <f t="shared" si="175"/>
        <v>0</v>
      </c>
      <c r="X415" s="11"/>
      <c r="Y415" s="9">
        <f t="shared" si="176"/>
        <v>0</v>
      </c>
      <c r="Z415" s="10"/>
      <c r="AA415" s="9">
        <f t="shared" si="177"/>
        <v>0</v>
      </c>
      <c r="AB415" s="11"/>
      <c r="AC415" s="9">
        <f t="shared" si="178"/>
        <v>0</v>
      </c>
      <c r="AD415" s="11"/>
      <c r="AE415" s="9">
        <f t="shared" si="179"/>
        <v>0</v>
      </c>
      <c r="AF415" s="11"/>
      <c r="AG415" s="9">
        <f t="shared" si="180"/>
        <v>0</v>
      </c>
      <c r="AH415" s="11"/>
      <c r="AI415" s="9">
        <f t="shared" si="181"/>
        <v>0</v>
      </c>
      <c r="AJ415" s="11"/>
      <c r="AK415" s="9">
        <f t="shared" si="182"/>
        <v>0</v>
      </c>
      <c r="AL415" s="11"/>
      <c r="AM415" s="9">
        <f t="shared" si="183"/>
        <v>0</v>
      </c>
      <c r="AN415" s="10"/>
      <c r="AO415" s="12">
        <f t="shared" si="184"/>
        <v>0</v>
      </c>
      <c r="AP415" s="13">
        <f t="shared" si="168"/>
        <v>23.315999999999999</v>
      </c>
    </row>
    <row r="416" spans="1:42" x14ac:dyDescent="0.25">
      <c r="A416" s="20" t="s">
        <v>357</v>
      </c>
      <c r="B416" s="20" t="s">
        <v>357</v>
      </c>
      <c r="C416" s="15" t="s">
        <v>373</v>
      </c>
      <c r="D416" s="49" t="s">
        <v>15</v>
      </c>
      <c r="E416" s="55">
        <v>19</v>
      </c>
      <c r="F416" s="70">
        <v>1</v>
      </c>
      <c r="G416" s="9">
        <f t="shared" si="169"/>
        <v>19</v>
      </c>
      <c r="H416" s="69">
        <v>1</v>
      </c>
      <c r="I416" s="9">
        <f t="shared" si="170"/>
        <v>22.04</v>
      </c>
      <c r="J416" s="10"/>
      <c r="K416" s="9">
        <f t="shared" si="155"/>
        <v>0</v>
      </c>
      <c r="L416" s="11"/>
      <c r="M416" s="9">
        <f t="shared" si="171"/>
        <v>0</v>
      </c>
      <c r="N416" s="11"/>
      <c r="O416" s="9">
        <f t="shared" si="156"/>
        <v>0</v>
      </c>
      <c r="P416" s="10"/>
      <c r="Q416" s="9">
        <f t="shared" si="172"/>
        <v>0</v>
      </c>
      <c r="R416" s="10"/>
      <c r="S416" s="9">
        <f t="shared" si="173"/>
        <v>0</v>
      </c>
      <c r="T416" s="10"/>
      <c r="U416" s="9">
        <f t="shared" si="174"/>
        <v>0</v>
      </c>
      <c r="V416" s="11"/>
      <c r="W416" s="9">
        <f t="shared" si="175"/>
        <v>0</v>
      </c>
      <c r="X416" s="11"/>
      <c r="Y416" s="9">
        <f t="shared" si="176"/>
        <v>0</v>
      </c>
      <c r="Z416" s="10"/>
      <c r="AA416" s="9">
        <f t="shared" si="177"/>
        <v>0</v>
      </c>
      <c r="AB416" s="11"/>
      <c r="AC416" s="9">
        <f t="shared" si="178"/>
        <v>0</v>
      </c>
      <c r="AD416" s="11"/>
      <c r="AE416" s="9">
        <f t="shared" si="179"/>
        <v>0</v>
      </c>
      <c r="AF416" s="11"/>
      <c r="AG416" s="9">
        <f t="shared" si="180"/>
        <v>0</v>
      </c>
      <c r="AH416" s="11"/>
      <c r="AI416" s="9">
        <f t="shared" si="181"/>
        <v>0</v>
      </c>
      <c r="AJ416" s="11"/>
      <c r="AK416" s="9">
        <f t="shared" si="182"/>
        <v>0</v>
      </c>
      <c r="AL416" s="11"/>
      <c r="AM416" s="9">
        <f t="shared" si="183"/>
        <v>0</v>
      </c>
      <c r="AN416" s="10"/>
      <c r="AO416" s="12">
        <f t="shared" si="184"/>
        <v>0</v>
      </c>
      <c r="AP416" s="13">
        <f t="shared" si="168"/>
        <v>41.04</v>
      </c>
    </row>
    <row r="417" spans="1:42" x14ac:dyDescent="0.25">
      <c r="A417" s="20" t="s">
        <v>357</v>
      </c>
      <c r="B417" s="20" t="s">
        <v>357</v>
      </c>
      <c r="C417" s="15" t="s">
        <v>433</v>
      </c>
      <c r="D417" s="49" t="s">
        <v>15</v>
      </c>
      <c r="E417" s="55">
        <v>0</v>
      </c>
      <c r="F417" s="70">
        <v>0</v>
      </c>
      <c r="G417" s="9">
        <f t="shared" si="169"/>
        <v>0</v>
      </c>
      <c r="H417" s="69">
        <v>0</v>
      </c>
      <c r="I417" s="9">
        <f t="shared" si="170"/>
        <v>0</v>
      </c>
      <c r="J417" s="10"/>
      <c r="K417" s="9">
        <f t="shared" si="155"/>
        <v>0</v>
      </c>
      <c r="L417" s="11"/>
      <c r="M417" s="9">
        <f t="shared" si="171"/>
        <v>0</v>
      </c>
      <c r="N417" s="11"/>
      <c r="O417" s="9">
        <f t="shared" si="156"/>
        <v>0</v>
      </c>
      <c r="P417" s="10"/>
      <c r="Q417" s="9">
        <f t="shared" si="172"/>
        <v>0</v>
      </c>
      <c r="R417" s="10"/>
      <c r="S417" s="9">
        <f t="shared" si="173"/>
        <v>0</v>
      </c>
      <c r="T417" s="10"/>
      <c r="U417" s="9">
        <f t="shared" si="174"/>
        <v>0</v>
      </c>
      <c r="V417" s="11"/>
      <c r="W417" s="9">
        <f t="shared" si="175"/>
        <v>0</v>
      </c>
      <c r="X417" s="11"/>
      <c r="Y417" s="9">
        <f t="shared" si="176"/>
        <v>0</v>
      </c>
      <c r="Z417" s="10"/>
      <c r="AA417" s="9">
        <f t="shared" si="177"/>
        <v>0</v>
      </c>
      <c r="AB417" s="11"/>
      <c r="AC417" s="9">
        <f t="shared" si="178"/>
        <v>0</v>
      </c>
      <c r="AD417" s="11"/>
      <c r="AE417" s="9">
        <f t="shared" si="179"/>
        <v>0</v>
      </c>
      <c r="AF417" s="11"/>
      <c r="AG417" s="9">
        <f t="shared" si="180"/>
        <v>0</v>
      </c>
      <c r="AH417" s="11"/>
      <c r="AI417" s="9">
        <f t="shared" si="181"/>
        <v>0</v>
      </c>
      <c r="AJ417" s="11"/>
      <c r="AK417" s="9">
        <f t="shared" si="182"/>
        <v>0</v>
      </c>
      <c r="AL417" s="11"/>
      <c r="AM417" s="9">
        <f t="shared" si="183"/>
        <v>0</v>
      </c>
      <c r="AN417" s="10"/>
      <c r="AO417" s="12">
        <f t="shared" si="184"/>
        <v>0</v>
      </c>
      <c r="AP417" s="13">
        <f t="shared" si="168"/>
        <v>0</v>
      </c>
    </row>
    <row r="418" spans="1:42" x14ac:dyDescent="0.25">
      <c r="A418" s="20" t="s">
        <v>357</v>
      </c>
      <c r="B418" s="20" t="s">
        <v>357</v>
      </c>
      <c r="C418" s="15" t="s">
        <v>374</v>
      </c>
      <c r="D418" s="46" t="s">
        <v>349</v>
      </c>
      <c r="E418" s="56">
        <v>49.31</v>
      </c>
      <c r="F418" s="70">
        <v>0</v>
      </c>
      <c r="G418" s="9">
        <f t="shared" si="169"/>
        <v>0</v>
      </c>
      <c r="H418" s="69">
        <v>0</v>
      </c>
      <c r="I418" s="9">
        <f t="shared" si="170"/>
        <v>0</v>
      </c>
      <c r="J418" s="10"/>
      <c r="K418" s="9">
        <f t="shared" si="155"/>
        <v>0</v>
      </c>
      <c r="L418" s="11"/>
      <c r="M418" s="9">
        <f t="shared" si="171"/>
        <v>0</v>
      </c>
      <c r="N418" s="11"/>
      <c r="O418" s="9">
        <f t="shared" si="156"/>
        <v>0</v>
      </c>
      <c r="P418" s="10"/>
      <c r="Q418" s="9">
        <f t="shared" si="172"/>
        <v>0</v>
      </c>
      <c r="R418" s="10"/>
      <c r="S418" s="9">
        <f t="shared" si="173"/>
        <v>0</v>
      </c>
      <c r="T418" s="10"/>
      <c r="U418" s="9">
        <f t="shared" si="174"/>
        <v>0</v>
      </c>
      <c r="V418" s="11"/>
      <c r="W418" s="9">
        <f t="shared" si="175"/>
        <v>0</v>
      </c>
      <c r="X418" s="11"/>
      <c r="Y418" s="9">
        <f t="shared" si="176"/>
        <v>0</v>
      </c>
      <c r="Z418" s="10"/>
      <c r="AA418" s="9">
        <f t="shared" si="177"/>
        <v>0</v>
      </c>
      <c r="AB418" s="11"/>
      <c r="AC418" s="9">
        <f t="shared" si="178"/>
        <v>0</v>
      </c>
      <c r="AD418" s="11"/>
      <c r="AE418" s="9">
        <f t="shared" si="179"/>
        <v>0</v>
      </c>
      <c r="AF418" s="11"/>
      <c r="AG418" s="9">
        <f t="shared" si="180"/>
        <v>0</v>
      </c>
      <c r="AH418" s="11"/>
      <c r="AI418" s="9">
        <f t="shared" si="181"/>
        <v>0</v>
      </c>
      <c r="AJ418" s="11"/>
      <c r="AK418" s="9">
        <f t="shared" si="182"/>
        <v>0</v>
      </c>
      <c r="AL418" s="11"/>
      <c r="AM418" s="9">
        <f t="shared" si="183"/>
        <v>0</v>
      </c>
      <c r="AN418" s="10"/>
      <c r="AO418" s="12">
        <f t="shared" si="184"/>
        <v>0</v>
      </c>
      <c r="AP418" s="13">
        <f t="shared" si="168"/>
        <v>0</v>
      </c>
    </row>
    <row r="419" spans="1:42" x14ac:dyDescent="0.25">
      <c r="A419" s="20" t="s">
        <v>357</v>
      </c>
      <c r="B419" s="20" t="s">
        <v>357</v>
      </c>
      <c r="C419" s="15" t="s">
        <v>441</v>
      </c>
      <c r="D419" s="46" t="s">
        <v>442</v>
      </c>
      <c r="E419" s="56">
        <v>28.37</v>
      </c>
      <c r="F419" s="70">
        <v>0</v>
      </c>
      <c r="G419" s="9">
        <f t="shared" si="169"/>
        <v>0</v>
      </c>
      <c r="H419" s="69">
        <v>2</v>
      </c>
      <c r="I419" s="9">
        <f t="shared" si="170"/>
        <v>65.818399999999997</v>
      </c>
      <c r="J419" s="10"/>
      <c r="K419" s="9">
        <f t="shared" si="155"/>
        <v>0</v>
      </c>
      <c r="L419" s="11"/>
      <c r="M419" s="9">
        <f t="shared" si="171"/>
        <v>0</v>
      </c>
      <c r="N419" s="11"/>
      <c r="O419" s="9">
        <f t="shared" si="156"/>
        <v>0</v>
      </c>
      <c r="P419" s="10"/>
      <c r="Q419" s="9">
        <f t="shared" si="172"/>
        <v>0</v>
      </c>
      <c r="R419" s="10"/>
      <c r="S419" s="9">
        <f t="shared" si="173"/>
        <v>0</v>
      </c>
      <c r="T419" s="10"/>
      <c r="U419" s="9">
        <f t="shared" si="174"/>
        <v>0</v>
      </c>
      <c r="V419" s="11"/>
      <c r="W419" s="9">
        <f t="shared" si="175"/>
        <v>0</v>
      </c>
      <c r="X419" s="11"/>
      <c r="Y419" s="9">
        <f t="shared" si="176"/>
        <v>0</v>
      </c>
      <c r="Z419" s="10"/>
      <c r="AA419" s="9">
        <f t="shared" si="177"/>
        <v>0</v>
      </c>
      <c r="AB419" s="11"/>
      <c r="AC419" s="9">
        <f t="shared" si="178"/>
        <v>0</v>
      </c>
      <c r="AD419" s="11"/>
      <c r="AE419" s="9">
        <f t="shared" si="179"/>
        <v>0</v>
      </c>
      <c r="AF419" s="11"/>
      <c r="AG419" s="9">
        <f t="shared" si="180"/>
        <v>0</v>
      </c>
      <c r="AH419" s="11"/>
      <c r="AI419" s="9">
        <f t="shared" si="181"/>
        <v>0</v>
      </c>
      <c r="AJ419" s="11"/>
      <c r="AK419" s="9">
        <f t="shared" si="182"/>
        <v>0</v>
      </c>
      <c r="AL419" s="11"/>
      <c r="AM419" s="9">
        <f t="shared" si="183"/>
        <v>0</v>
      </c>
      <c r="AN419" s="10"/>
      <c r="AO419" s="12">
        <f t="shared" si="184"/>
        <v>0</v>
      </c>
      <c r="AP419" s="13">
        <f t="shared" si="168"/>
        <v>65.818399999999997</v>
      </c>
    </row>
    <row r="420" spans="1:42" x14ac:dyDescent="0.25">
      <c r="A420" s="20" t="s">
        <v>357</v>
      </c>
      <c r="B420" s="20" t="s">
        <v>357</v>
      </c>
      <c r="C420" s="15" t="s">
        <v>375</v>
      </c>
      <c r="D420" s="44" t="s">
        <v>349</v>
      </c>
      <c r="E420" s="56">
        <f>344.04/20</f>
        <v>17.202000000000002</v>
      </c>
      <c r="F420" s="70">
        <v>0</v>
      </c>
      <c r="G420" s="9">
        <f t="shared" si="169"/>
        <v>0</v>
      </c>
      <c r="H420" s="69">
        <v>0</v>
      </c>
      <c r="I420" s="9">
        <f t="shared" si="170"/>
        <v>0</v>
      </c>
      <c r="J420" s="10"/>
      <c r="K420" s="9">
        <f t="shared" si="155"/>
        <v>0</v>
      </c>
      <c r="L420" s="11"/>
      <c r="M420" s="9">
        <f t="shared" si="171"/>
        <v>0</v>
      </c>
      <c r="N420" s="11"/>
      <c r="O420" s="9">
        <f t="shared" si="156"/>
        <v>0</v>
      </c>
      <c r="P420" s="10"/>
      <c r="Q420" s="9">
        <f t="shared" si="172"/>
        <v>0</v>
      </c>
      <c r="R420" s="10"/>
      <c r="S420" s="9">
        <f t="shared" si="173"/>
        <v>0</v>
      </c>
      <c r="T420" s="10"/>
      <c r="U420" s="9">
        <f t="shared" si="174"/>
        <v>0</v>
      </c>
      <c r="V420" s="11"/>
      <c r="W420" s="9">
        <f t="shared" si="175"/>
        <v>0</v>
      </c>
      <c r="X420" s="11"/>
      <c r="Y420" s="9">
        <f t="shared" si="176"/>
        <v>0</v>
      </c>
      <c r="Z420" s="10"/>
      <c r="AA420" s="9">
        <f t="shared" si="177"/>
        <v>0</v>
      </c>
      <c r="AB420" s="11"/>
      <c r="AC420" s="9">
        <f t="shared" si="178"/>
        <v>0</v>
      </c>
      <c r="AD420" s="11"/>
      <c r="AE420" s="9">
        <f t="shared" si="179"/>
        <v>0</v>
      </c>
      <c r="AF420" s="11"/>
      <c r="AG420" s="9">
        <f t="shared" si="180"/>
        <v>0</v>
      </c>
      <c r="AH420" s="11"/>
      <c r="AI420" s="9">
        <f t="shared" si="181"/>
        <v>0</v>
      </c>
      <c r="AJ420" s="11"/>
      <c r="AK420" s="9">
        <f t="shared" si="182"/>
        <v>0</v>
      </c>
      <c r="AL420" s="11"/>
      <c r="AM420" s="9">
        <f t="shared" si="183"/>
        <v>0</v>
      </c>
      <c r="AN420" s="10"/>
      <c r="AO420" s="12">
        <f t="shared" si="184"/>
        <v>0</v>
      </c>
      <c r="AP420" s="13">
        <f t="shared" si="168"/>
        <v>0</v>
      </c>
    </row>
    <row r="421" spans="1:42" x14ac:dyDescent="0.25">
      <c r="A421" s="20" t="s">
        <v>357</v>
      </c>
      <c r="B421" s="20" t="s">
        <v>357</v>
      </c>
      <c r="C421" s="15" t="s">
        <v>439</v>
      </c>
      <c r="D421" s="44" t="s">
        <v>442</v>
      </c>
      <c r="E421" s="56">
        <v>170.8</v>
      </c>
      <c r="F421" s="70">
        <v>0</v>
      </c>
      <c r="G421" s="9">
        <f t="shared" si="169"/>
        <v>0</v>
      </c>
      <c r="H421" s="69">
        <v>0</v>
      </c>
      <c r="I421" s="9">
        <f t="shared" si="170"/>
        <v>0</v>
      </c>
      <c r="J421" s="10"/>
      <c r="K421" s="9">
        <f t="shared" si="155"/>
        <v>0</v>
      </c>
      <c r="L421" s="11"/>
      <c r="M421" s="9">
        <f t="shared" si="171"/>
        <v>0</v>
      </c>
      <c r="N421" s="11"/>
      <c r="O421" s="9">
        <f t="shared" si="156"/>
        <v>0</v>
      </c>
      <c r="P421" s="10"/>
      <c r="Q421" s="9">
        <f t="shared" si="172"/>
        <v>0</v>
      </c>
      <c r="R421" s="10"/>
      <c r="S421" s="9">
        <f t="shared" si="173"/>
        <v>0</v>
      </c>
      <c r="T421" s="10"/>
      <c r="U421" s="9">
        <f t="shared" si="174"/>
        <v>0</v>
      </c>
      <c r="V421" s="11"/>
      <c r="W421" s="9">
        <f t="shared" si="175"/>
        <v>0</v>
      </c>
      <c r="X421" s="11"/>
      <c r="Y421" s="9">
        <f t="shared" si="176"/>
        <v>0</v>
      </c>
      <c r="Z421" s="10"/>
      <c r="AA421" s="9">
        <f t="shared" si="177"/>
        <v>0</v>
      </c>
      <c r="AB421" s="11"/>
      <c r="AC421" s="9">
        <f t="shared" si="178"/>
        <v>0</v>
      </c>
      <c r="AD421" s="11"/>
      <c r="AE421" s="9">
        <f t="shared" si="179"/>
        <v>0</v>
      </c>
      <c r="AF421" s="11"/>
      <c r="AG421" s="9">
        <f t="shared" si="180"/>
        <v>0</v>
      </c>
      <c r="AH421" s="11"/>
      <c r="AI421" s="9">
        <f t="shared" si="181"/>
        <v>0</v>
      </c>
      <c r="AJ421" s="11"/>
      <c r="AK421" s="9">
        <f t="shared" si="182"/>
        <v>0</v>
      </c>
      <c r="AL421" s="11"/>
      <c r="AM421" s="9">
        <f t="shared" si="183"/>
        <v>0</v>
      </c>
      <c r="AN421" s="10"/>
      <c r="AO421" s="12">
        <f t="shared" si="184"/>
        <v>0</v>
      </c>
      <c r="AP421" s="13">
        <f t="shared" si="168"/>
        <v>0</v>
      </c>
    </row>
    <row r="422" spans="1:42" x14ac:dyDescent="0.25">
      <c r="A422" s="20" t="s">
        <v>357</v>
      </c>
      <c r="B422" s="20" t="s">
        <v>357</v>
      </c>
      <c r="C422" s="15" t="s">
        <v>376</v>
      </c>
      <c r="D422" s="44" t="s">
        <v>349</v>
      </c>
      <c r="E422" s="55">
        <v>34</v>
      </c>
      <c r="F422" s="70">
        <v>0</v>
      </c>
      <c r="G422" s="9">
        <f t="shared" si="169"/>
        <v>0</v>
      </c>
      <c r="H422" s="69">
        <v>0</v>
      </c>
      <c r="I422" s="9">
        <f t="shared" si="170"/>
        <v>0</v>
      </c>
      <c r="J422" s="10"/>
      <c r="K422" s="9">
        <f t="shared" si="155"/>
        <v>0</v>
      </c>
      <c r="L422" s="11"/>
      <c r="M422" s="9">
        <f t="shared" si="171"/>
        <v>0</v>
      </c>
      <c r="N422" s="11"/>
      <c r="O422" s="9">
        <f t="shared" si="156"/>
        <v>0</v>
      </c>
      <c r="P422" s="10"/>
      <c r="Q422" s="9">
        <f t="shared" si="172"/>
        <v>0</v>
      </c>
      <c r="R422" s="10"/>
      <c r="S422" s="9">
        <f t="shared" si="173"/>
        <v>0</v>
      </c>
      <c r="T422" s="10"/>
      <c r="U422" s="9">
        <f t="shared" si="174"/>
        <v>0</v>
      </c>
      <c r="V422" s="11"/>
      <c r="W422" s="9">
        <f t="shared" si="175"/>
        <v>0</v>
      </c>
      <c r="X422" s="11"/>
      <c r="Y422" s="9">
        <f t="shared" si="176"/>
        <v>0</v>
      </c>
      <c r="Z422" s="10"/>
      <c r="AA422" s="9">
        <f t="shared" si="177"/>
        <v>0</v>
      </c>
      <c r="AB422" s="11"/>
      <c r="AC422" s="9">
        <f t="shared" si="178"/>
        <v>0</v>
      </c>
      <c r="AD422" s="11"/>
      <c r="AE422" s="9">
        <f t="shared" si="179"/>
        <v>0</v>
      </c>
      <c r="AF422" s="11"/>
      <c r="AG422" s="9">
        <f t="shared" si="180"/>
        <v>0</v>
      </c>
      <c r="AH422" s="11"/>
      <c r="AI422" s="9">
        <f t="shared" si="181"/>
        <v>0</v>
      </c>
      <c r="AJ422" s="11"/>
      <c r="AK422" s="9">
        <f t="shared" si="182"/>
        <v>0</v>
      </c>
      <c r="AL422" s="11"/>
      <c r="AM422" s="9">
        <f t="shared" si="183"/>
        <v>0</v>
      </c>
      <c r="AN422" s="10"/>
      <c r="AO422" s="12">
        <f t="shared" si="184"/>
        <v>0</v>
      </c>
      <c r="AP422" s="13">
        <f t="shared" si="168"/>
        <v>0</v>
      </c>
    </row>
    <row r="423" spans="1:42" x14ac:dyDescent="0.25">
      <c r="A423" s="20" t="s">
        <v>357</v>
      </c>
      <c r="B423" s="20" t="s">
        <v>357</v>
      </c>
      <c r="C423" s="15" t="s">
        <v>377</v>
      </c>
      <c r="D423" s="44" t="s">
        <v>349</v>
      </c>
      <c r="E423" s="56">
        <v>10</v>
      </c>
      <c r="F423" s="70">
        <v>1</v>
      </c>
      <c r="G423" s="9">
        <f t="shared" si="169"/>
        <v>10</v>
      </c>
      <c r="H423" s="69">
        <v>3</v>
      </c>
      <c r="I423" s="9">
        <f t="shared" si="170"/>
        <v>34.799999999999997</v>
      </c>
      <c r="J423" s="10"/>
      <c r="K423" s="9">
        <f t="shared" si="155"/>
        <v>0</v>
      </c>
      <c r="L423" s="11"/>
      <c r="M423" s="9">
        <f t="shared" si="171"/>
        <v>0</v>
      </c>
      <c r="N423" s="11"/>
      <c r="O423" s="9">
        <f t="shared" si="156"/>
        <v>0</v>
      </c>
      <c r="P423" s="10"/>
      <c r="Q423" s="9">
        <f t="shared" si="172"/>
        <v>0</v>
      </c>
      <c r="R423" s="10"/>
      <c r="S423" s="9">
        <f t="shared" si="173"/>
        <v>0</v>
      </c>
      <c r="T423" s="10"/>
      <c r="U423" s="9">
        <f t="shared" si="174"/>
        <v>0</v>
      </c>
      <c r="V423" s="11"/>
      <c r="W423" s="9">
        <f t="shared" si="175"/>
        <v>0</v>
      </c>
      <c r="X423" s="11"/>
      <c r="Y423" s="9">
        <f t="shared" si="176"/>
        <v>0</v>
      </c>
      <c r="Z423" s="10"/>
      <c r="AA423" s="9">
        <f t="shared" si="177"/>
        <v>0</v>
      </c>
      <c r="AB423" s="11"/>
      <c r="AC423" s="9">
        <f t="shared" si="178"/>
        <v>0</v>
      </c>
      <c r="AD423" s="11"/>
      <c r="AE423" s="9">
        <f t="shared" si="179"/>
        <v>0</v>
      </c>
      <c r="AF423" s="11"/>
      <c r="AG423" s="9">
        <f t="shared" si="180"/>
        <v>0</v>
      </c>
      <c r="AH423" s="11"/>
      <c r="AI423" s="9">
        <f t="shared" si="181"/>
        <v>0</v>
      </c>
      <c r="AJ423" s="11"/>
      <c r="AK423" s="9">
        <f t="shared" si="182"/>
        <v>0</v>
      </c>
      <c r="AL423" s="11"/>
      <c r="AM423" s="9">
        <f t="shared" si="183"/>
        <v>0</v>
      </c>
      <c r="AN423" s="10"/>
      <c r="AO423" s="12">
        <f t="shared" si="184"/>
        <v>0</v>
      </c>
      <c r="AP423" s="13">
        <f t="shared" si="168"/>
        <v>44.8</v>
      </c>
    </row>
    <row r="424" spans="1:42" x14ac:dyDescent="0.25">
      <c r="A424" s="20" t="s">
        <v>357</v>
      </c>
      <c r="B424" s="20" t="s">
        <v>357</v>
      </c>
      <c r="C424" s="15" t="s">
        <v>378</v>
      </c>
      <c r="D424" s="44" t="s">
        <v>379</v>
      </c>
      <c r="E424" s="56">
        <f>109.8/5</f>
        <v>21.96</v>
      </c>
      <c r="F424" s="70">
        <v>0</v>
      </c>
      <c r="G424" s="9">
        <f t="shared" si="169"/>
        <v>0</v>
      </c>
      <c r="H424" s="69">
        <v>0</v>
      </c>
      <c r="I424" s="9">
        <f t="shared" si="170"/>
        <v>0</v>
      </c>
      <c r="J424" s="10"/>
      <c r="K424" s="9">
        <f t="shared" si="155"/>
        <v>0</v>
      </c>
      <c r="L424" s="11"/>
      <c r="M424" s="9">
        <f t="shared" si="171"/>
        <v>0</v>
      </c>
      <c r="N424" s="11"/>
      <c r="O424" s="9">
        <f t="shared" si="156"/>
        <v>0</v>
      </c>
      <c r="P424" s="10"/>
      <c r="Q424" s="9">
        <f t="shared" si="172"/>
        <v>0</v>
      </c>
      <c r="R424" s="10"/>
      <c r="S424" s="9">
        <f t="shared" si="173"/>
        <v>0</v>
      </c>
      <c r="T424" s="10"/>
      <c r="U424" s="9">
        <f t="shared" si="174"/>
        <v>0</v>
      </c>
      <c r="V424" s="11"/>
      <c r="W424" s="9">
        <f t="shared" si="175"/>
        <v>0</v>
      </c>
      <c r="X424" s="11"/>
      <c r="Y424" s="9">
        <f t="shared" si="176"/>
        <v>0</v>
      </c>
      <c r="Z424" s="10"/>
      <c r="AA424" s="9">
        <f t="shared" si="177"/>
        <v>0</v>
      </c>
      <c r="AB424" s="11"/>
      <c r="AC424" s="9">
        <f t="shared" si="178"/>
        <v>0</v>
      </c>
      <c r="AD424" s="11"/>
      <c r="AE424" s="9">
        <f t="shared" si="179"/>
        <v>0</v>
      </c>
      <c r="AF424" s="11"/>
      <c r="AG424" s="9">
        <f t="shared" si="180"/>
        <v>0</v>
      </c>
      <c r="AH424" s="11"/>
      <c r="AI424" s="9">
        <f t="shared" si="181"/>
        <v>0</v>
      </c>
      <c r="AJ424" s="11"/>
      <c r="AK424" s="9">
        <f t="shared" si="182"/>
        <v>0</v>
      </c>
      <c r="AL424" s="11"/>
      <c r="AM424" s="9">
        <f t="shared" si="183"/>
        <v>0</v>
      </c>
      <c r="AN424" s="10"/>
      <c r="AO424" s="12">
        <f t="shared" si="184"/>
        <v>0</v>
      </c>
      <c r="AP424" s="13">
        <f t="shared" si="168"/>
        <v>0</v>
      </c>
    </row>
    <row r="425" spans="1:42" x14ac:dyDescent="0.25">
      <c r="A425" s="14" t="s">
        <v>357</v>
      </c>
      <c r="B425" s="14" t="s">
        <v>357</v>
      </c>
      <c r="C425" s="15" t="s">
        <v>380</v>
      </c>
      <c r="D425" s="44" t="s">
        <v>29</v>
      </c>
      <c r="E425" s="56">
        <f>343.22/12</f>
        <v>28.60166666666667</v>
      </c>
      <c r="F425" s="70">
        <v>11</v>
      </c>
      <c r="G425" s="9">
        <f t="shared" si="169"/>
        <v>314.6183333333334</v>
      </c>
      <c r="H425" s="69">
        <v>51</v>
      </c>
      <c r="I425" s="9">
        <f t="shared" si="170"/>
        <v>1692.0746000000001</v>
      </c>
      <c r="J425" s="10"/>
      <c r="K425" s="9">
        <f t="shared" si="155"/>
        <v>0</v>
      </c>
      <c r="L425" s="11"/>
      <c r="M425" s="9">
        <f t="shared" si="171"/>
        <v>0</v>
      </c>
      <c r="N425" s="11"/>
      <c r="O425" s="9">
        <f t="shared" si="156"/>
        <v>0</v>
      </c>
      <c r="P425" s="10"/>
      <c r="Q425" s="9">
        <f t="shared" si="172"/>
        <v>0</v>
      </c>
      <c r="R425" s="10"/>
      <c r="S425" s="9">
        <f t="shared" si="173"/>
        <v>0</v>
      </c>
      <c r="T425" s="10"/>
      <c r="U425" s="9">
        <f t="shared" si="174"/>
        <v>0</v>
      </c>
      <c r="V425" s="11"/>
      <c r="W425" s="9">
        <f t="shared" si="175"/>
        <v>0</v>
      </c>
      <c r="X425" s="11"/>
      <c r="Y425" s="9">
        <f t="shared" si="176"/>
        <v>0</v>
      </c>
      <c r="Z425" s="10"/>
      <c r="AA425" s="9">
        <f t="shared" si="177"/>
        <v>0</v>
      </c>
      <c r="AB425" s="11"/>
      <c r="AC425" s="9">
        <f t="shared" si="178"/>
        <v>0</v>
      </c>
      <c r="AD425" s="11"/>
      <c r="AE425" s="9">
        <f t="shared" si="179"/>
        <v>0</v>
      </c>
      <c r="AF425" s="11"/>
      <c r="AG425" s="9">
        <f t="shared" si="180"/>
        <v>0</v>
      </c>
      <c r="AH425" s="11"/>
      <c r="AI425" s="9">
        <f t="shared" si="181"/>
        <v>0</v>
      </c>
      <c r="AJ425" s="11"/>
      <c r="AK425" s="9">
        <f t="shared" si="182"/>
        <v>0</v>
      </c>
      <c r="AL425" s="11"/>
      <c r="AM425" s="9">
        <f t="shared" si="183"/>
        <v>0</v>
      </c>
      <c r="AN425" s="10"/>
      <c r="AO425" s="12">
        <f t="shared" si="184"/>
        <v>0</v>
      </c>
      <c r="AP425" s="13">
        <f t="shared" si="168"/>
        <v>2006.6929333333335</v>
      </c>
    </row>
    <row r="426" spans="1:42" x14ac:dyDescent="0.25">
      <c r="A426" s="20" t="s">
        <v>357</v>
      </c>
      <c r="B426" s="20" t="s">
        <v>357</v>
      </c>
      <c r="C426" s="15" t="s">
        <v>381</v>
      </c>
      <c r="D426" s="44" t="s">
        <v>15</v>
      </c>
      <c r="E426" s="56">
        <v>11</v>
      </c>
      <c r="F426" s="70">
        <v>0</v>
      </c>
      <c r="G426" s="9">
        <f t="shared" si="169"/>
        <v>0</v>
      </c>
      <c r="H426" s="69">
        <v>19</v>
      </c>
      <c r="I426" s="9">
        <f t="shared" si="170"/>
        <v>242.43999999999997</v>
      </c>
      <c r="J426" s="10"/>
      <c r="K426" s="9">
        <f t="shared" si="155"/>
        <v>0</v>
      </c>
      <c r="L426" s="11"/>
      <c r="M426" s="9">
        <f t="shared" si="171"/>
        <v>0</v>
      </c>
      <c r="N426" s="11"/>
      <c r="O426" s="9">
        <f t="shared" si="156"/>
        <v>0</v>
      </c>
      <c r="P426" s="10"/>
      <c r="Q426" s="9">
        <f t="shared" si="172"/>
        <v>0</v>
      </c>
      <c r="R426" s="10"/>
      <c r="S426" s="9">
        <f t="shared" si="173"/>
        <v>0</v>
      </c>
      <c r="T426" s="10"/>
      <c r="U426" s="9">
        <f t="shared" si="174"/>
        <v>0</v>
      </c>
      <c r="V426" s="11"/>
      <c r="W426" s="9">
        <f t="shared" si="175"/>
        <v>0</v>
      </c>
      <c r="X426" s="11"/>
      <c r="Y426" s="9">
        <f t="shared" si="176"/>
        <v>0</v>
      </c>
      <c r="Z426" s="10"/>
      <c r="AA426" s="9">
        <f t="shared" si="177"/>
        <v>0</v>
      </c>
      <c r="AB426" s="11"/>
      <c r="AC426" s="9">
        <f t="shared" si="178"/>
        <v>0</v>
      </c>
      <c r="AD426" s="11"/>
      <c r="AE426" s="9">
        <f t="shared" si="179"/>
        <v>0</v>
      </c>
      <c r="AF426" s="11"/>
      <c r="AG426" s="9">
        <f t="shared" si="180"/>
        <v>0</v>
      </c>
      <c r="AH426" s="11"/>
      <c r="AI426" s="9">
        <f t="shared" si="181"/>
        <v>0</v>
      </c>
      <c r="AJ426" s="11"/>
      <c r="AK426" s="9">
        <f t="shared" si="182"/>
        <v>0</v>
      </c>
      <c r="AL426" s="11"/>
      <c r="AM426" s="9">
        <f t="shared" si="183"/>
        <v>0</v>
      </c>
      <c r="AN426" s="10"/>
      <c r="AO426" s="12">
        <f t="shared" si="184"/>
        <v>0</v>
      </c>
      <c r="AP426" s="13">
        <f t="shared" si="168"/>
        <v>242.43999999999997</v>
      </c>
    </row>
    <row r="427" spans="1:42" x14ac:dyDescent="0.25">
      <c r="A427" s="20" t="s">
        <v>357</v>
      </c>
      <c r="B427" s="20" t="s">
        <v>357</v>
      </c>
      <c r="C427" s="15" t="s">
        <v>382</v>
      </c>
      <c r="D427" s="46" t="s">
        <v>349</v>
      </c>
      <c r="E427" s="56">
        <f>246.44/20</f>
        <v>12.321999999999999</v>
      </c>
      <c r="F427" s="70">
        <v>0</v>
      </c>
      <c r="G427" s="9">
        <f t="shared" si="169"/>
        <v>0</v>
      </c>
      <c r="H427" s="69">
        <v>0</v>
      </c>
      <c r="I427" s="9">
        <f t="shared" si="170"/>
        <v>0</v>
      </c>
      <c r="J427" s="10"/>
      <c r="K427" s="9">
        <f t="shared" si="155"/>
        <v>0</v>
      </c>
      <c r="L427" s="11"/>
      <c r="M427" s="9">
        <f t="shared" si="171"/>
        <v>0</v>
      </c>
      <c r="N427" s="11"/>
      <c r="O427" s="9">
        <f t="shared" si="156"/>
        <v>0</v>
      </c>
      <c r="P427" s="10"/>
      <c r="Q427" s="9">
        <f t="shared" si="172"/>
        <v>0</v>
      </c>
      <c r="R427" s="10"/>
      <c r="S427" s="9">
        <f t="shared" si="173"/>
        <v>0</v>
      </c>
      <c r="T427" s="10"/>
      <c r="U427" s="9">
        <f t="shared" si="174"/>
        <v>0</v>
      </c>
      <c r="V427" s="11"/>
      <c r="W427" s="9">
        <f t="shared" si="175"/>
        <v>0</v>
      </c>
      <c r="X427" s="11"/>
      <c r="Y427" s="9">
        <f t="shared" si="176"/>
        <v>0</v>
      </c>
      <c r="Z427" s="10"/>
      <c r="AA427" s="9">
        <f t="shared" si="177"/>
        <v>0</v>
      </c>
      <c r="AB427" s="11"/>
      <c r="AC427" s="9">
        <f t="shared" si="178"/>
        <v>0</v>
      </c>
      <c r="AD427" s="11"/>
      <c r="AE427" s="9">
        <f t="shared" si="179"/>
        <v>0</v>
      </c>
      <c r="AF427" s="11"/>
      <c r="AG427" s="9">
        <f t="shared" si="180"/>
        <v>0</v>
      </c>
      <c r="AH427" s="11"/>
      <c r="AI427" s="9">
        <f t="shared" si="181"/>
        <v>0</v>
      </c>
      <c r="AJ427" s="11"/>
      <c r="AK427" s="9">
        <f t="shared" si="182"/>
        <v>0</v>
      </c>
      <c r="AL427" s="11"/>
      <c r="AM427" s="9">
        <f t="shared" si="183"/>
        <v>0</v>
      </c>
      <c r="AN427" s="10"/>
      <c r="AO427" s="12">
        <f t="shared" si="184"/>
        <v>0</v>
      </c>
      <c r="AP427" s="13">
        <f t="shared" si="168"/>
        <v>0</v>
      </c>
    </row>
    <row r="428" spans="1:42" x14ac:dyDescent="0.25">
      <c r="A428" s="20" t="s">
        <v>357</v>
      </c>
      <c r="B428" s="20" t="s">
        <v>357</v>
      </c>
      <c r="C428" s="15" t="s">
        <v>383</v>
      </c>
      <c r="D428" s="46" t="s">
        <v>349</v>
      </c>
      <c r="E428" s="59">
        <v>53.55</v>
      </c>
      <c r="F428" s="70">
        <v>0</v>
      </c>
      <c r="G428" s="9">
        <f t="shared" si="169"/>
        <v>0</v>
      </c>
      <c r="H428" s="69">
        <v>0</v>
      </c>
      <c r="I428" s="9">
        <f t="shared" si="170"/>
        <v>0</v>
      </c>
      <c r="J428" s="10"/>
      <c r="K428" s="9">
        <f t="shared" si="155"/>
        <v>0</v>
      </c>
      <c r="L428" s="11"/>
      <c r="M428" s="9">
        <f t="shared" si="171"/>
        <v>0</v>
      </c>
      <c r="N428" s="11"/>
      <c r="O428" s="9">
        <f t="shared" si="156"/>
        <v>0</v>
      </c>
      <c r="P428" s="10"/>
      <c r="Q428" s="9">
        <f t="shared" si="172"/>
        <v>0</v>
      </c>
      <c r="R428" s="10"/>
      <c r="S428" s="9">
        <f t="shared" si="173"/>
        <v>0</v>
      </c>
      <c r="T428" s="10"/>
      <c r="U428" s="9">
        <f t="shared" si="174"/>
        <v>0</v>
      </c>
      <c r="V428" s="11"/>
      <c r="W428" s="9">
        <f t="shared" si="175"/>
        <v>0</v>
      </c>
      <c r="X428" s="11"/>
      <c r="Y428" s="9">
        <f t="shared" si="176"/>
        <v>0</v>
      </c>
      <c r="Z428" s="10"/>
      <c r="AA428" s="9">
        <f t="shared" si="177"/>
        <v>0</v>
      </c>
      <c r="AB428" s="11"/>
      <c r="AC428" s="9">
        <f t="shared" si="178"/>
        <v>0</v>
      </c>
      <c r="AD428" s="11"/>
      <c r="AE428" s="9">
        <f t="shared" si="179"/>
        <v>0</v>
      </c>
      <c r="AF428" s="11"/>
      <c r="AG428" s="9">
        <f t="shared" si="180"/>
        <v>0</v>
      </c>
      <c r="AH428" s="11"/>
      <c r="AI428" s="9">
        <f t="shared" si="181"/>
        <v>0</v>
      </c>
      <c r="AJ428" s="11"/>
      <c r="AK428" s="9">
        <f t="shared" si="182"/>
        <v>0</v>
      </c>
      <c r="AL428" s="11"/>
      <c r="AM428" s="9">
        <f t="shared" si="183"/>
        <v>0</v>
      </c>
      <c r="AN428" s="10"/>
      <c r="AO428" s="12">
        <f t="shared" si="184"/>
        <v>0</v>
      </c>
      <c r="AP428" s="13">
        <f t="shared" si="168"/>
        <v>0</v>
      </c>
    </row>
    <row r="429" spans="1:42" x14ac:dyDescent="0.25">
      <c r="A429" s="22" t="s">
        <v>357</v>
      </c>
      <c r="B429" s="22" t="s">
        <v>357</v>
      </c>
      <c r="C429" s="23" t="s">
        <v>384</v>
      </c>
      <c r="D429" s="50" t="s">
        <v>141</v>
      </c>
      <c r="E429" s="55">
        <v>298.95999999999998</v>
      </c>
      <c r="F429" s="70">
        <v>0</v>
      </c>
      <c r="G429" s="9">
        <f t="shared" si="169"/>
        <v>0</v>
      </c>
      <c r="H429" s="69">
        <v>0</v>
      </c>
      <c r="I429" s="9">
        <f t="shared" si="170"/>
        <v>0</v>
      </c>
      <c r="J429" s="10"/>
      <c r="K429" s="9">
        <f t="shared" ref="K429:K435" si="185">(J429*E429)*1.16</f>
        <v>0</v>
      </c>
      <c r="L429" s="11"/>
      <c r="M429" s="9">
        <f t="shared" si="171"/>
        <v>0</v>
      </c>
      <c r="N429" s="11"/>
      <c r="O429" s="9">
        <f t="shared" ref="O429:O435" si="186">(N429*E429)*1.16</f>
        <v>0</v>
      </c>
      <c r="P429" s="10"/>
      <c r="Q429" s="9">
        <f t="shared" si="172"/>
        <v>0</v>
      </c>
      <c r="R429" s="10"/>
      <c r="S429" s="9">
        <f t="shared" si="173"/>
        <v>0</v>
      </c>
      <c r="T429" s="10"/>
      <c r="U429" s="9">
        <f t="shared" si="174"/>
        <v>0</v>
      </c>
      <c r="V429" s="11"/>
      <c r="W429" s="9">
        <f t="shared" si="175"/>
        <v>0</v>
      </c>
      <c r="X429" s="11"/>
      <c r="Y429" s="9">
        <f t="shared" si="176"/>
        <v>0</v>
      </c>
      <c r="Z429" s="10"/>
      <c r="AA429" s="9">
        <f t="shared" si="177"/>
        <v>0</v>
      </c>
      <c r="AB429" s="11"/>
      <c r="AC429" s="9">
        <f t="shared" si="178"/>
        <v>0</v>
      </c>
      <c r="AD429" s="11"/>
      <c r="AE429" s="9">
        <f t="shared" si="179"/>
        <v>0</v>
      </c>
      <c r="AF429" s="11"/>
      <c r="AG429" s="9">
        <f t="shared" si="180"/>
        <v>0</v>
      </c>
      <c r="AH429" s="11"/>
      <c r="AI429" s="9">
        <f t="shared" si="181"/>
        <v>0</v>
      </c>
      <c r="AJ429" s="11"/>
      <c r="AK429" s="9">
        <f t="shared" si="182"/>
        <v>0</v>
      </c>
      <c r="AL429" s="11"/>
      <c r="AM429" s="9">
        <f t="shared" si="183"/>
        <v>0</v>
      </c>
      <c r="AN429" s="10"/>
      <c r="AO429" s="12">
        <f t="shared" si="184"/>
        <v>0</v>
      </c>
      <c r="AP429" s="13">
        <f t="shared" si="168"/>
        <v>0</v>
      </c>
    </row>
    <row r="430" spans="1:42" x14ac:dyDescent="0.25">
      <c r="A430" s="20" t="s">
        <v>357</v>
      </c>
      <c r="B430" s="20" t="s">
        <v>357</v>
      </c>
      <c r="C430" s="15" t="s">
        <v>385</v>
      </c>
      <c r="D430" s="46" t="s">
        <v>349</v>
      </c>
      <c r="E430" s="56">
        <v>11.25</v>
      </c>
      <c r="F430" s="70">
        <v>0</v>
      </c>
      <c r="G430" s="9">
        <f t="shared" si="169"/>
        <v>0</v>
      </c>
      <c r="H430" s="69">
        <v>0</v>
      </c>
      <c r="I430" s="9">
        <f t="shared" si="170"/>
        <v>0</v>
      </c>
      <c r="J430" s="10"/>
      <c r="K430" s="9">
        <f t="shared" si="185"/>
        <v>0</v>
      </c>
      <c r="L430" s="11"/>
      <c r="M430" s="9">
        <f t="shared" si="171"/>
        <v>0</v>
      </c>
      <c r="N430" s="11"/>
      <c r="O430" s="9">
        <f t="shared" si="186"/>
        <v>0</v>
      </c>
      <c r="P430" s="10"/>
      <c r="Q430" s="9">
        <f t="shared" si="172"/>
        <v>0</v>
      </c>
      <c r="R430" s="10"/>
      <c r="S430" s="9">
        <f t="shared" si="173"/>
        <v>0</v>
      </c>
      <c r="T430" s="10"/>
      <c r="U430" s="9">
        <f t="shared" si="174"/>
        <v>0</v>
      </c>
      <c r="V430" s="11"/>
      <c r="W430" s="9">
        <f t="shared" si="175"/>
        <v>0</v>
      </c>
      <c r="X430" s="11"/>
      <c r="Y430" s="9">
        <f t="shared" si="176"/>
        <v>0</v>
      </c>
      <c r="Z430" s="10"/>
      <c r="AA430" s="9">
        <f t="shared" si="177"/>
        <v>0</v>
      </c>
      <c r="AB430" s="11"/>
      <c r="AC430" s="9">
        <f t="shared" si="178"/>
        <v>0</v>
      </c>
      <c r="AD430" s="11"/>
      <c r="AE430" s="9">
        <f t="shared" si="179"/>
        <v>0</v>
      </c>
      <c r="AF430" s="11"/>
      <c r="AG430" s="9">
        <f t="shared" si="180"/>
        <v>0</v>
      </c>
      <c r="AH430" s="11"/>
      <c r="AI430" s="9">
        <f t="shared" si="181"/>
        <v>0</v>
      </c>
      <c r="AJ430" s="11"/>
      <c r="AK430" s="9">
        <f t="shared" si="182"/>
        <v>0</v>
      </c>
      <c r="AL430" s="11"/>
      <c r="AM430" s="9">
        <f t="shared" si="183"/>
        <v>0</v>
      </c>
      <c r="AN430" s="10"/>
      <c r="AO430" s="12">
        <f t="shared" si="184"/>
        <v>0</v>
      </c>
      <c r="AP430" s="13">
        <f t="shared" si="168"/>
        <v>0</v>
      </c>
    </row>
    <row r="431" spans="1:42" x14ac:dyDescent="0.25">
      <c r="A431" s="22" t="s">
        <v>357</v>
      </c>
      <c r="B431" s="22" t="s">
        <v>357</v>
      </c>
      <c r="C431" s="24" t="s">
        <v>386</v>
      </c>
      <c r="D431" s="61" t="s">
        <v>387</v>
      </c>
      <c r="E431" s="56">
        <f>249.31/20</f>
        <v>12.4655</v>
      </c>
      <c r="F431" s="70">
        <v>14</v>
      </c>
      <c r="G431" s="9">
        <f t="shared" si="169"/>
        <v>174.517</v>
      </c>
      <c r="H431" s="69">
        <v>45</v>
      </c>
      <c r="I431" s="9">
        <f t="shared" si="170"/>
        <v>650.69909999999993</v>
      </c>
      <c r="J431" s="10"/>
      <c r="K431" s="9">
        <f t="shared" si="185"/>
        <v>0</v>
      </c>
      <c r="L431" s="11"/>
      <c r="M431" s="9">
        <f t="shared" si="171"/>
        <v>0</v>
      </c>
      <c r="N431" s="11"/>
      <c r="O431" s="9">
        <f t="shared" si="186"/>
        <v>0</v>
      </c>
      <c r="P431" s="10"/>
      <c r="Q431" s="9">
        <f t="shared" si="172"/>
        <v>0</v>
      </c>
      <c r="R431" s="10"/>
      <c r="S431" s="9">
        <f t="shared" si="173"/>
        <v>0</v>
      </c>
      <c r="T431" s="10"/>
      <c r="U431" s="9">
        <f t="shared" si="174"/>
        <v>0</v>
      </c>
      <c r="V431" s="11"/>
      <c r="W431" s="9">
        <f t="shared" si="175"/>
        <v>0</v>
      </c>
      <c r="X431" s="11"/>
      <c r="Y431" s="9">
        <f t="shared" si="176"/>
        <v>0</v>
      </c>
      <c r="Z431" s="10"/>
      <c r="AA431" s="9">
        <f t="shared" si="177"/>
        <v>0</v>
      </c>
      <c r="AB431" s="11"/>
      <c r="AC431" s="9">
        <f t="shared" si="178"/>
        <v>0</v>
      </c>
      <c r="AD431" s="11"/>
      <c r="AE431" s="9">
        <f t="shared" si="179"/>
        <v>0</v>
      </c>
      <c r="AF431" s="11"/>
      <c r="AG431" s="9">
        <f t="shared" si="180"/>
        <v>0</v>
      </c>
      <c r="AH431" s="11"/>
      <c r="AI431" s="9">
        <f t="shared" si="181"/>
        <v>0</v>
      </c>
      <c r="AJ431" s="11"/>
      <c r="AK431" s="9">
        <f t="shared" si="182"/>
        <v>0</v>
      </c>
      <c r="AL431" s="11"/>
      <c r="AM431" s="9">
        <f t="shared" si="183"/>
        <v>0</v>
      </c>
      <c r="AN431" s="10"/>
      <c r="AO431" s="12">
        <f t="shared" si="184"/>
        <v>0</v>
      </c>
      <c r="AP431" s="13">
        <f t="shared" si="168"/>
        <v>825.21609999999987</v>
      </c>
    </row>
    <row r="432" spans="1:42" x14ac:dyDescent="0.25">
      <c r="A432" s="20" t="s">
        <v>357</v>
      </c>
      <c r="B432" s="20" t="s">
        <v>357</v>
      </c>
      <c r="C432" s="15" t="s">
        <v>388</v>
      </c>
      <c r="D432" s="44" t="s">
        <v>15</v>
      </c>
      <c r="E432" s="56">
        <v>40.26</v>
      </c>
      <c r="F432" s="70">
        <v>2</v>
      </c>
      <c r="G432" s="9">
        <f t="shared" si="169"/>
        <v>80.52</v>
      </c>
      <c r="H432" s="69">
        <v>2</v>
      </c>
      <c r="I432" s="9">
        <f t="shared" si="170"/>
        <v>93.403199999999984</v>
      </c>
      <c r="J432" s="10"/>
      <c r="K432" s="9">
        <f t="shared" si="185"/>
        <v>0</v>
      </c>
      <c r="L432" s="11"/>
      <c r="M432" s="9">
        <f t="shared" si="171"/>
        <v>0</v>
      </c>
      <c r="N432" s="11"/>
      <c r="O432" s="9">
        <f t="shared" si="186"/>
        <v>0</v>
      </c>
      <c r="P432" s="10"/>
      <c r="Q432" s="9">
        <f t="shared" si="172"/>
        <v>0</v>
      </c>
      <c r="R432" s="10"/>
      <c r="S432" s="9">
        <f t="shared" si="173"/>
        <v>0</v>
      </c>
      <c r="T432" s="10"/>
      <c r="U432" s="9">
        <f t="shared" si="174"/>
        <v>0</v>
      </c>
      <c r="V432" s="11"/>
      <c r="W432" s="9">
        <f t="shared" si="175"/>
        <v>0</v>
      </c>
      <c r="X432" s="11"/>
      <c r="Y432" s="9">
        <f t="shared" si="176"/>
        <v>0</v>
      </c>
      <c r="Z432" s="10"/>
      <c r="AA432" s="9">
        <f t="shared" si="177"/>
        <v>0</v>
      </c>
      <c r="AB432" s="11"/>
      <c r="AC432" s="9">
        <f t="shared" si="178"/>
        <v>0</v>
      </c>
      <c r="AD432" s="11"/>
      <c r="AE432" s="9">
        <f t="shared" si="179"/>
        <v>0</v>
      </c>
      <c r="AF432" s="11"/>
      <c r="AG432" s="9">
        <f t="shared" si="180"/>
        <v>0</v>
      </c>
      <c r="AH432" s="11"/>
      <c r="AI432" s="9">
        <f t="shared" si="181"/>
        <v>0</v>
      </c>
      <c r="AJ432" s="11"/>
      <c r="AK432" s="9">
        <f t="shared" si="182"/>
        <v>0</v>
      </c>
      <c r="AL432" s="11"/>
      <c r="AM432" s="9">
        <f t="shared" si="183"/>
        <v>0</v>
      </c>
      <c r="AN432" s="10"/>
      <c r="AO432" s="12">
        <f t="shared" si="184"/>
        <v>0</v>
      </c>
      <c r="AP432" s="13">
        <f t="shared" si="168"/>
        <v>173.92319999999998</v>
      </c>
    </row>
    <row r="433" spans="1:42" x14ac:dyDescent="0.25">
      <c r="A433" s="22" t="s">
        <v>357</v>
      </c>
      <c r="B433" s="22" t="s">
        <v>357</v>
      </c>
      <c r="C433" s="24" t="s">
        <v>389</v>
      </c>
      <c r="D433" s="50" t="s">
        <v>15</v>
      </c>
      <c r="E433" s="56">
        <v>15</v>
      </c>
      <c r="F433" s="70">
        <v>8</v>
      </c>
      <c r="G433" s="9">
        <f t="shared" si="169"/>
        <v>120</v>
      </c>
      <c r="H433" s="69">
        <v>2</v>
      </c>
      <c r="I433" s="9">
        <f t="shared" si="170"/>
        <v>34.799999999999997</v>
      </c>
      <c r="J433" s="10"/>
      <c r="K433" s="9">
        <f t="shared" si="185"/>
        <v>0</v>
      </c>
      <c r="L433" s="11"/>
      <c r="M433" s="9">
        <f t="shared" si="171"/>
        <v>0</v>
      </c>
      <c r="N433" s="11"/>
      <c r="O433" s="9">
        <f t="shared" si="186"/>
        <v>0</v>
      </c>
      <c r="P433" s="10"/>
      <c r="Q433" s="9">
        <f t="shared" si="172"/>
        <v>0</v>
      </c>
      <c r="R433" s="10"/>
      <c r="S433" s="9">
        <f t="shared" si="173"/>
        <v>0</v>
      </c>
      <c r="T433" s="10"/>
      <c r="U433" s="9">
        <f t="shared" si="174"/>
        <v>0</v>
      </c>
      <c r="V433" s="11"/>
      <c r="W433" s="9">
        <f t="shared" si="175"/>
        <v>0</v>
      </c>
      <c r="X433" s="11"/>
      <c r="Y433" s="9">
        <f t="shared" si="176"/>
        <v>0</v>
      </c>
      <c r="Z433" s="10"/>
      <c r="AA433" s="9">
        <f t="shared" si="177"/>
        <v>0</v>
      </c>
      <c r="AB433" s="11"/>
      <c r="AC433" s="9">
        <f t="shared" si="178"/>
        <v>0</v>
      </c>
      <c r="AD433" s="11"/>
      <c r="AE433" s="9">
        <f t="shared" si="179"/>
        <v>0</v>
      </c>
      <c r="AF433" s="11"/>
      <c r="AG433" s="9">
        <f t="shared" si="180"/>
        <v>0</v>
      </c>
      <c r="AH433" s="11"/>
      <c r="AI433" s="9">
        <f t="shared" si="181"/>
        <v>0</v>
      </c>
      <c r="AJ433" s="11"/>
      <c r="AK433" s="9">
        <f t="shared" si="182"/>
        <v>0</v>
      </c>
      <c r="AL433" s="11"/>
      <c r="AM433" s="9">
        <f t="shared" si="183"/>
        <v>0</v>
      </c>
      <c r="AN433" s="10"/>
      <c r="AO433" s="12">
        <f t="shared" si="184"/>
        <v>0</v>
      </c>
      <c r="AP433" s="13">
        <f t="shared" si="168"/>
        <v>154.80000000000001</v>
      </c>
    </row>
    <row r="434" spans="1:42" x14ac:dyDescent="0.25">
      <c r="A434" s="20" t="s">
        <v>357</v>
      </c>
      <c r="B434" s="20" t="s">
        <v>357</v>
      </c>
      <c r="C434" s="15" t="s">
        <v>390</v>
      </c>
      <c r="D434" s="46" t="s">
        <v>15</v>
      </c>
      <c r="E434" s="102">
        <v>6.5</v>
      </c>
      <c r="F434" s="70">
        <v>0</v>
      </c>
      <c r="G434" s="9">
        <f t="shared" si="169"/>
        <v>0</v>
      </c>
      <c r="H434" s="69">
        <v>0</v>
      </c>
      <c r="I434" s="9">
        <f t="shared" si="170"/>
        <v>0</v>
      </c>
      <c r="J434" s="10"/>
      <c r="K434" s="9">
        <f t="shared" si="185"/>
        <v>0</v>
      </c>
      <c r="L434" s="11"/>
      <c r="M434" s="9">
        <f t="shared" si="171"/>
        <v>0</v>
      </c>
      <c r="N434" s="11"/>
      <c r="O434" s="9">
        <f t="shared" si="186"/>
        <v>0</v>
      </c>
      <c r="P434" s="10"/>
      <c r="Q434" s="9">
        <f t="shared" si="172"/>
        <v>0</v>
      </c>
      <c r="R434" s="10"/>
      <c r="S434" s="9">
        <f t="shared" si="173"/>
        <v>0</v>
      </c>
      <c r="T434" s="10"/>
      <c r="U434" s="9">
        <f t="shared" si="174"/>
        <v>0</v>
      </c>
      <c r="V434" s="11"/>
      <c r="W434" s="9">
        <f t="shared" si="175"/>
        <v>0</v>
      </c>
      <c r="X434" s="11"/>
      <c r="Y434" s="9">
        <f t="shared" si="176"/>
        <v>0</v>
      </c>
      <c r="Z434" s="10"/>
      <c r="AA434" s="9">
        <f t="shared" si="177"/>
        <v>0</v>
      </c>
      <c r="AB434" s="11"/>
      <c r="AC434" s="9">
        <f t="shared" si="178"/>
        <v>0</v>
      </c>
      <c r="AD434" s="11"/>
      <c r="AE434" s="9">
        <f t="shared" si="179"/>
        <v>0</v>
      </c>
      <c r="AF434" s="11"/>
      <c r="AG434" s="9">
        <f t="shared" si="180"/>
        <v>0</v>
      </c>
      <c r="AH434" s="11"/>
      <c r="AI434" s="9">
        <f t="shared" si="181"/>
        <v>0</v>
      </c>
      <c r="AJ434" s="11"/>
      <c r="AK434" s="9">
        <f t="shared" si="182"/>
        <v>0</v>
      </c>
      <c r="AL434" s="11"/>
      <c r="AM434" s="9">
        <f t="shared" si="183"/>
        <v>0</v>
      </c>
      <c r="AN434" s="10"/>
      <c r="AO434" s="12">
        <f t="shared" si="184"/>
        <v>0</v>
      </c>
      <c r="AP434" s="13">
        <f t="shared" si="168"/>
        <v>0</v>
      </c>
    </row>
    <row r="435" spans="1:42" x14ac:dyDescent="0.25">
      <c r="A435" s="81" t="s">
        <v>347</v>
      </c>
      <c r="B435" s="81" t="s">
        <v>347</v>
      </c>
      <c r="C435" s="15" t="s">
        <v>577</v>
      </c>
      <c r="D435" s="46" t="s">
        <v>15</v>
      </c>
      <c r="E435" s="59">
        <v>50</v>
      </c>
      <c r="F435" s="70">
        <v>0</v>
      </c>
      <c r="G435" s="9">
        <f t="shared" si="169"/>
        <v>0</v>
      </c>
      <c r="H435" s="69">
        <v>0</v>
      </c>
      <c r="I435" s="9">
        <f t="shared" si="170"/>
        <v>0</v>
      </c>
      <c r="J435" s="10"/>
      <c r="K435" s="9">
        <f t="shared" si="185"/>
        <v>0</v>
      </c>
      <c r="L435" s="11"/>
      <c r="M435" s="9">
        <f t="shared" si="171"/>
        <v>0</v>
      </c>
      <c r="N435" s="11"/>
      <c r="O435" s="9">
        <f t="shared" si="186"/>
        <v>0</v>
      </c>
      <c r="P435" s="10"/>
      <c r="Q435" s="9">
        <f t="shared" si="172"/>
        <v>0</v>
      </c>
      <c r="R435" s="10"/>
      <c r="S435" s="9">
        <f t="shared" si="173"/>
        <v>0</v>
      </c>
      <c r="T435" s="10"/>
      <c r="U435" s="9">
        <f t="shared" si="174"/>
        <v>0</v>
      </c>
      <c r="V435" s="11"/>
      <c r="W435" s="9">
        <f t="shared" si="175"/>
        <v>0</v>
      </c>
      <c r="X435" s="11">
        <v>25</v>
      </c>
      <c r="Y435" s="9">
        <f t="shared" si="176"/>
        <v>1450</v>
      </c>
      <c r="Z435" s="10"/>
      <c r="AA435" s="9">
        <f t="shared" si="177"/>
        <v>0</v>
      </c>
      <c r="AB435" s="11"/>
      <c r="AC435" s="9">
        <f t="shared" si="178"/>
        <v>0</v>
      </c>
      <c r="AD435" s="11"/>
      <c r="AE435" s="9">
        <f t="shared" si="179"/>
        <v>0</v>
      </c>
      <c r="AF435" s="11"/>
      <c r="AG435" s="9">
        <f t="shared" si="180"/>
        <v>0</v>
      </c>
      <c r="AH435" s="11"/>
      <c r="AI435" s="9">
        <f t="shared" si="181"/>
        <v>0</v>
      </c>
      <c r="AJ435" s="11"/>
      <c r="AK435" s="9">
        <f t="shared" si="182"/>
        <v>0</v>
      </c>
      <c r="AL435" s="11"/>
      <c r="AM435" s="9">
        <f t="shared" si="183"/>
        <v>0</v>
      </c>
      <c r="AN435" s="10"/>
      <c r="AO435" s="12">
        <f t="shared" si="184"/>
        <v>0</v>
      </c>
      <c r="AP435" s="13">
        <f t="shared" si="168"/>
        <v>1450</v>
      </c>
    </row>
    <row r="436" spans="1:42" x14ac:dyDescent="0.25">
      <c r="A436" s="81" t="s">
        <v>11</v>
      </c>
      <c r="B436" s="14" t="s">
        <v>11</v>
      </c>
      <c r="C436" s="21" t="s">
        <v>578</v>
      </c>
      <c r="D436" s="46" t="s">
        <v>15</v>
      </c>
      <c r="E436" s="110">
        <v>1770.66</v>
      </c>
      <c r="F436" s="70">
        <v>0</v>
      </c>
      <c r="G436" s="9">
        <f>E436*F436</f>
        <v>0</v>
      </c>
      <c r="H436" s="69"/>
      <c r="I436" s="9">
        <f t="shared" ref="I436" si="187">(H436*E436)*1.16</f>
        <v>0</v>
      </c>
      <c r="J436" s="10"/>
      <c r="K436" s="9">
        <f t="shared" ref="K436:K438" si="188">(J436*E436)*1.16</f>
        <v>0</v>
      </c>
      <c r="L436" s="11"/>
      <c r="M436" s="9">
        <f t="shared" ref="M436:M438" si="189">(L436*E436)*1.16</f>
        <v>0</v>
      </c>
      <c r="N436" s="11"/>
      <c r="O436" s="9">
        <f t="shared" ref="O436:O438" si="190">(N436*E436)*1.16</f>
        <v>0</v>
      </c>
      <c r="P436" s="10"/>
      <c r="Q436" s="9">
        <f t="shared" si="172"/>
        <v>0</v>
      </c>
      <c r="R436" s="10"/>
      <c r="S436" s="9">
        <f t="shared" si="173"/>
        <v>0</v>
      </c>
      <c r="T436" s="10"/>
      <c r="U436" s="9">
        <f t="shared" si="174"/>
        <v>0</v>
      </c>
      <c r="V436" s="11"/>
      <c r="W436" s="9">
        <f t="shared" si="175"/>
        <v>0</v>
      </c>
      <c r="X436" s="11"/>
      <c r="Y436" s="9">
        <f t="shared" si="176"/>
        <v>0</v>
      </c>
      <c r="Z436" s="10"/>
      <c r="AA436" s="9">
        <f t="shared" si="177"/>
        <v>0</v>
      </c>
      <c r="AB436" s="11"/>
      <c r="AC436" s="9">
        <f t="shared" si="178"/>
        <v>0</v>
      </c>
      <c r="AD436" s="11"/>
      <c r="AE436" s="9">
        <f t="shared" si="179"/>
        <v>0</v>
      </c>
      <c r="AF436" s="11"/>
      <c r="AG436" s="9">
        <f t="shared" si="180"/>
        <v>0</v>
      </c>
      <c r="AH436" s="11"/>
      <c r="AI436" s="9">
        <f t="shared" si="181"/>
        <v>0</v>
      </c>
      <c r="AJ436" s="11"/>
      <c r="AK436" s="9">
        <f t="shared" si="182"/>
        <v>0</v>
      </c>
      <c r="AL436" s="11"/>
      <c r="AM436" s="9">
        <f t="shared" si="183"/>
        <v>0</v>
      </c>
      <c r="AN436" s="10"/>
      <c r="AO436" s="12">
        <f t="shared" si="184"/>
        <v>0</v>
      </c>
      <c r="AP436" s="13">
        <f t="shared" si="168"/>
        <v>0</v>
      </c>
    </row>
    <row r="437" spans="1:42" x14ac:dyDescent="0.25">
      <c r="A437" s="81" t="s">
        <v>11</v>
      </c>
      <c r="B437" s="14" t="s">
        <v>11</v>
      </c>
      <c r="C437" s="21" t="s">
        <v>579</v>
      </c>
      <c r="D437" s="46" t="s">
        <v>15</v>
      </c>
      <c r="E437" s="103">
        <v>342.01</v>
      </c>
      <c r="F437" s="70">
        <v>0</v>
      </c>
      <c r="G437" s="9">
        <f t="shared" ref="G437" si="191">E437*F437</f>
        <v>0</v>
      </c>
      <c r="H437" s="69"/>
      <c r="I437" s="9">
        <f>(H437*E437)*1.16</f>
        <v>0</v>
      </c>
      <c r="J437" s="10"/>
      <c r="K437" s="9">
        <f t="shared" si="188"/>
        <v>0</v>
      </c>
      <c r="L437" s="11"/>
      <c r="M437" s="9">
        <f t="shared" si="189"/>
        <v>0</v>
      </c>
      <c r="N437" s="11"/>
      <c r="O437" s="9">
        <f t="shared" si="190"/>
        <v>0</v>
      </c>
      <c r="P437" s="10"/>
      <c r="Q437" s="9">
        <f t="shared" si="172"/>
        <v>0</v>
      </c>
      <c r="R437" s="10"/>
      <c r="S437" s="9">
        <f t="shared" si="173"/>
        <v>0</v>
      </c>
      <c r="T437" s="10"/>
      <c r="U437" s="9">
        <f t="shared" si="174"/>
        <v>0</v>
      </c>
      <c r="V437" s="11"/>
      <c r="W437" s="9">
        <f t="shared" si="175"/>
        <v>0</v>
      </c>
      <c r="X437" s="11"/>
      <c r="Y437" s="9">
        <f t="shared" si="176"/>
        <v>0</v>
      </c>
      <c r="Z437" s="10"/>
      <c r="AA437" s="9">
        <f t="shared" si="177"/>
        <v>0</v>
      </c>
      <c r="AB437" s="11"/>
      <c r="AC437" s="9">
        <f t="shared" si="178"/>
        <v>0</v>
      </c>
      <c r="AD437" s="11"/>
      <c r="AE437" s="9">
        <f t="shared" si="179"/>
        <v>0</v>
      </c>
      <c r="AF437" s="11"/>
      <c r="AG437" s="9">
        <f t="shared" si="180"/>
        <v>0</v>
      </c>
      <c r="AH437" s="11"/>
      <c r="AI437" s="9">
        <f t="shared" si="181"/>
        <v>0</v>
      </c>
      <c r="AJ437" s="11"/>
      <c r="AK437" s="9">
        <f t="shared" si="182"/>
        <v>0</v>
      </c>
      <c r="AL437" s="11"/>
      <c r="AM437" s="9">
        <f t="shared" si="183"/>
        <v>0</v>
      </c>
      <c r="AN437" s="10"/>
      <c r="AO437" s="12">
        <f t="shared" si="184"/>
        <v>0</v>
      </c>
      <c r="AP437" s="13">
        <f t="shared" si="168"/>
        <v>0</v>
      </c>
    </row>
    <row r="438" spans="1:42" x14ac:dyDescent="0.25">
      <c r="B438" s="14" t="s">
        <v>11</v>
      </c>
      <c r="C438" t="s">
        <v>581</v>
      </c>
      <c r="D438" s="46" t="s">
        <v>15</v>
      </c>
      <c r="E438" s="108">
        <v>122.83</v>
      </c>
      <c r="F438" s="70">
        <v>5</v>
      </c>
      <c r="G438" s="9">
        <f>E438*F438</f>
        <v>614.15</v>
      </c>
      <c r="H438" s="69"/>
      <c r="I438" s="9">
        <f>(H438*E438)*1.16</f>
        <v>0</v>
      </c>
      <c r="J438" s="10"/>
      <c r="K438" s="9">
        <f t="shared" si="188"/>
        <v>0</v>
      </c>
      <c r="L438" s="10"/>
      <c r="M438" s="9">
        <f t="shared" si="189"/>
        <v>0</v>
      </c>
      <c r="N438" s="10"/>
      <c r="O438" s="9">
        <f t="shared" si="190"/>
        <v>0</v>
      </c>
      <c r="P438" s="10"/>
      <c r="Q438" s="9">
        <f t="shared" si="172"/>
        <v>0</v>
      </c>
      <c r="R438" s="10"/>
      <c r="S438" s="9">
        <f t="shared" si="173"/>
        <v>0</v>
      </c>
      <c r="T438" s="10"/>
      <c r="U438" s="9">
        <f t="shared" si="174"/>
        <v>0</v>
      </c>
      <c r="V438" s="10"/>
      <c r="W438" s="9">
        <f t="shared" si="175"/>
        <v>0</v>
      </c>
      <c r="X438" s="10"/>
      <c r="Y438" s="9">
        <f t="shared" si="176"/>
        <v>0</v>
      </c>
      <c r="Z438" s="10"/>
      <c r="AA438" s="9">
        <f t="shared" si="177"/>
        <v>0</v>
      </c>
      <c r="AB438" s="10"/>
      <c r="AC438" s="9">
        <f t="shared" si="178"/>
        <v>0</v>
      </c>
      <c r="AD438" s="10"/>
      <c r="AE438" s="9">
        <f t="shared" si="179"/>
        <v>0</v>
      </c>
      <c r="AF438" s="10"/>
      <c r="AG438" s="9">
        <f t="shared" si="180"/>
        <v>0</v>
      </c>
      <c r="AH438" s="10"/>
      <c r="AI438" s="9">
        <f t="shared" si="181"/>
        <v>0</v>
      </c>
      <c r="AJ438" s="10"/>
      <c r="AK438" s="9"/>
      <c r="AL438" s="10"/>
      <c r="AM438" s="9"/>
      <c r="AN438" s="10"/>
      <c r="AO438" s="12">
        <f>(AN438*E438)*1.16</f>
        <v>0</v>
      </c>
      <c r="AP438" s="13">
        <f>G438+I438+K438+M438+O438+Q438+S438+U438+W438+Y438+AA438+AC438+AE438+AG438+AI438+AM438+AO438+AK438</f>
        <v>614.15</v>
      </c>
    </row>
    <row r="439" spans="1:42" x14ac:dyDescent="0.25">
      <c r="B439" s="14" t="s">
        <v>11</v>
      </c>
      <c r="C439" t="s">
        <v>582</v>
      </c>
      <c r="D439" s="46" t="s">
        <v>15</v>
      </c>
      <c r="E439" s="108">
        <v>37.909999999999997</v>
      </c>
      <c r="F439" s="70">
        <v>36</v>
      </c>
      <c r="G439" s="9">
        <f>E439*F439</f>
        <v>1364.7599999999998</v>
      </c>
      <c r="H439" s="69"/>
      <c r="I439" s="9"/>
    </row>
  </sheetData>
  <autoFilter ref="A4:AQ4" xr:uid="{F6E16048-3F5D-406E-B0E7-E7B3C3F3179F}"/>
  <mergeCells count="6">
    <mergeCell ref="A2:A4"/>
    <mergeCell ref="C2:C4"/>
    <mergeCell ref="D2:D4"/>
    <mergeCell ref="E2:E4"/>
    <mergeCell ref="AP3:AP4"/>
    <mergeCell ref="B2:B4"/>
  </mergeCells>
  <conditionalFormatting sqref="A392:A405 D186 D188 A213 E211:E213 A363:A379 A387:A390 A220:A296 A5:A36 A181:A211 A305:A361 D328:E360 A407:A434 A38:A176 E362 C66:E175 C413:D414 C415:E434 C407:D408 C409:E412 C193:E210 C189:E189 C190:D192 C38:E64 C27:E36 C181:D184 C65:D65 C26:D26 C176:D176 C185:E185 C387:E390 C363:E379 C361:E361 C187:E187 C305:E327 C392:E405 C5:E25 C220:E296">
    <cfRule type="expression" dxfId="62" priority="65">
      <formula>ROW()=CELL("fila")</formula>
    </cfRule>
  </conditionalFormatting>
  <conditionalFormatting sqref="A214:A219 C214:D219">
    <cfRule type="expression" dxfId="61" priority="64">
      <formula>ROW()=CELL("fila")</formula>
    </cfRule>
  </conditionalFormatting>
  <conditionalFormatting sqref="E214:E219">
    <cfRule type="expression" dxfId="60" priority="63">
      <formula>ROW()=CELL("fila")</formula>
    </cfRule>
  </conditionalFormatting>
  <conditionalFormatting sqref="A37 C37:D37">
    <cfRule type="expression" dxfId="59" priority="62">
      <formula>ROW()=CELL("fila")</formula>
    </cfRule>
  </conditionalFormatting>
  <conditionalFormatting sqref="E37">
    <cfRule type="expression" dxfId="58" priority="61">
      <formula>ROW()=CELL("fila")</formula>
    </cfRule>
  </conditionalFormatting>
  <conditionalFormatting sqref="A391 C391:D391">
    <cfRule type="expression" dxfId="57" priority="60">
      <formula>ROW()=CELL("fila")</formula>
    </cfRule>
  </conditionalFormatting>
  <conditionalFormatting sqref="E391">
    <cfRule type="expression" dxfId="56" priority="59">
      <formula>ROW()=CELL("fila")</formula>
    </cfRule>
  </conditionalFormatting>
  <conditionalFormatting sqref="A406 C406:D406">
    <cfRule type="expression" dxfId="55" priority="58">
      <formula>ROW()=CELL("fila")</formula>
    </cfRule>
  </conditionalFormatting>
  <conditionalFormatting sqref="E406">
    <cfRule type="expression" dxfId="54" priority="57">
      <formula>ROW()=CELL("fila")</formula>
    </cfRule>
  </conditionalFormatting>
  <conditionalFormatting sqref="A297:A304 C297:D304">
    <cfRule type="expression" dxfId="53" priority="56">
      <formula>ROW()=CELL("fila")</formula>
    </cfRule>
  </conditionalFormatting>
  <conditionalFormatting sqref="E297:E304">
    <cfRule type="expression" dxfId="52" priority="55">
      <formula>ROW()=CELL("fila")</formula>
    </cfRule>
  </conditionalFormatting>
  <conditionalFormatting sqref="E186">
    <cfRule type="expression" dxfId="51" priority="54">
      <formula>ROW()=CELL("fila")</formula>
    </cfRule>
  </conditionalFormatting>
  <conditionalFormatting sqref="C186">
    <cfRule type="expression" dxfId="50" priority="53">
      <formula>ROW()=CELL("fila")</formula>
    </cfRule>
  </conditionalFormatting>
  <conditionalFormatting sqref="C188">
    <cfRule type="expression" dxfId="49" priority="52">
      <formula>ROW()=CELL("fila")</formula>
    </cfRule>
  </conditionalFormatting>
  <conditionalFormatting sqref="C328:C360">
    <cfRule type="expression" dxfId="48" priority="51">
      <formula>ROW()=CELL("fila")</formula>
    </cfRule>
  </conditionalFormatting>
  <conditionalFormatting sqref="C211">
    <cfRule type="expression" dxfId="47" priority="50">
      <formula>ROW()=CELL("fila")</formula>
    </cfRule>
  </conditionalFormatting>
  <conditionalFormatting sqref="C213">
    <cfRule type="expression" dxfId="46" priority="49">
      <formula>ROW()=CELL("fila")</formula>
    </cfRule>
  </conditionalFormatting>
  <conditionalFormatting sqref="D211:D213">
    <cfRule type="expression" dxfId="45" priority="48">
      <formula>ROW()=CELL("fila")</formula>
    </cfRule>
  </conditionalFormatting>
  <conditionalFormatting sqref="A212">
    <cfRule type="expression" dxfId="44" priority="47">
      <formula>ROW()=CELL("fila")</formula>
    </cfRule>
  </conditionalFormatting>
  <conditionalFormatting sqref="C212">
    <cfRule type="expression" dxfId="43" priority="46">
      <formula>ROW()=CELL("fila")</formula>
    </cfRule>
  </conditionalFormatting>
  <conditionalFormatting sqref="A362 C362">
    <cfRule type="expression" dxfId="42" priority="45">
      <formula>ROW()=CELL("fila")</formula>
    </cfRule>
  </conditionalFormatting>
  <conditionalFormatting sqref="D362">
    <cfRule type="expression" dxfId="41" priority="44">
      <formula>ROW()=CELL("fila")</formula>
    </cfRule>
  </conditionalFormatting>
  <conditionalFormatting sqref="C380:E380 D381:E381 D382 C381:C386">
    <cfRule type="expression" dxfId="40" priority="43">
      <formula>ROW()=CELL("fila")</formula>
    </cfRule>
  </conditionalFormatting>
  <conditionalFormatting sqref="A380">
    <cfRule type="expression" dxfId="39" priority="42">
      <formula>ROW()=CELL("fila")</formula>
    </cfRule>
  </conditionalFormatting>
  <conditionalFormatting sqref="A381">
    <cfRule type="expression" dxfId="38" priority="41">
      <formula>ROW()=CELL("fila")</formula>
    </cfRule>
  </conditionalFormatting>
  <conditionalFormatting sqref="A382">
    <cfRule type="expression" dxfId="37" priority="40">
      <formula>ROW()=CELL("fila")</formula>
    </cfRule>
  </conditionalFormatting>
  <conditionalFormatting sqref="E382">
    <cfRule type="expression" dxfId="36" priority="39">
      <formula>ROW()=CELL("fila")</formula>
    </cfRule>
  </conditionalFormatting>
  <conditionalFormatting sqref="D383:D386">
    <cfRule type="expression" dxfId="35" priority="38">
      <formula>ROW()=CELL("fila")</formula>
    </cfRule>
  </conditionalFormatting>
  <conditionalFormatting sqref="A383:A386">
    <cfRule type="expression" dxfId="34" priority="37">
      <formula>ROW()=CELL("fila")</formula>
    </cfRule>
  </conditionalFormatting>
  <conditionalFormatting sqref="E383:E386">
    <cfRule type="expression" dxfId="33" priority="36">
      <formula>ROW()=CELL("fila")</formula>
    </cfRule>
  </conditionalFormatting>
  <conditionalFormatting sqref="A177:A179 C177:D179">
    <cfRule type="expression" dxfId="32" priority="35">
      <formula>ROW()=CELL("fila")</formula>
    </cfRule>
  </conditionalFormatting>
  <conditionalFormatting sqref="A180 C180:D180">
    <cfRule type="expression" dxfId="31" priority="34">
      <formula>ROW()=CELL("fila")</formula>
    </cfRule>
  </conditionalFormatting>
  <conditionalFormatting sqref="E176:E180">
    <cfRule type="expression" dxfId="30" priority="33">
      <formula>ROW()=CELL("fila")</formula>
    </cfRule>
  </conditionalFormatting>
  <conditionalFormatting sqref="E26">
    <cfRule type="expression" dxfId="29" priority="32">
      <formula>ROW()=CELL("fila")</formula>
    </cfRule>
  </conditionalFormatting>
  <conditionalFormatting sqref="E65">
    <cfRule type="expression" dxfId="28" priority="31">
      <formula>ROW()=CELL("fila")</formula>
    </cfRule>
  </conditionalFormatting>
  <conditionalFormatting sqref="E181:E184">
    <cfRule type="expression" dxfId="27" priority="30">
      <formula>ROW()=CELL("fila")</formula>
    </cfRule>
  </conditionalFormatting>
  <conditionalFormatting sqref="E190:E192 E188">
    <cfRule type="expression" dxfId="26" priority="29">
      <formula>ROW()=CELL("fila")</formula>
    </cfRule>
  </conditionalFormatting>
  <conditionalFormatting sqref="E413">
    <cfRule type="expression" dxfId="25" priority="28">
      <formula>ROW()=CELL("fila")</formula>
    </cfRule>
  </conditionalFormatting>
  <conditionalFormatting sqref="E414">
    <cfRule type="expression" dxfId="24" priority="27">
      <formula>ROW()=CELL("fila")</formula>
    </cfRule>
  </conditionalFormatting>
  <conditionalFormatting sqref="E407:E408">
    <cfRule type="expression" dxfId="23" priority="26">
      <formula>ROW()=CELL("fila")</formula>
    </cfRule>
  </conditionalFormatting>
  <conditionalFormatting sqref="E435">
    <cfRule type="expression" dxfId="22" priority="24">
      <formula>ROW()=CELL("fila")</formula>
    </cfRule>
  </conditionalFormatting>
  <conditionalFormatting sqref="A435 D436:D437 C435:D435">
    <cfRule type="expression" dxfId="21" priority="25">
      <formula>ROW()=CELL("fila")</formula>
    </cfRule>
  </conditionalFormatting>
  <conditionalFormatting sqref="A436:A437">
    <cfRule type="expression" dxfId="20" priority="23">
      <formula>ROW()=CELL("fila")</formula>
    </cfRule>
  </conditionalFormatting>
  <conditionalFormatting sqref="B392:B405 B213 B363:B379 B387:B390 B220:B296 B5:B36 B181:B211 B305:B361 B407:B434 B38:B176">
    <cfRule type="expression" dxfId="19" priority="22">
      <formula>ROW()=CELL("fila")</formula>
    </cfRule>
  </conditionalFormatting>
  <conditionalFormatting sqref="B214:B219">
    <cfRule type="expression" dxfId="18" priority="21">
      <formula>ROW()=CELL("fila")</formula>
    </cfRule>
  </conditionalFormatting>
  <conditionalFormatting sqref="B37">
    <cfRule type="expression" dxfId="17" priority="20">
      <formula>ROW()=CELL("fila")</formula>
    </cfRule>
  </conditionalFormatting>
  <conditionalFormatting sqref="B391">
    <cfRule type="expression" dxfId="16" priority="19">
      <formula>ROW()=CELL("fila")</formula>
    </cfRule>
  </conditionalFormatting>
  <conditionalFormatting sqref="B406">
    <cfRule type="expression" dxfId="15" priority="18">
      <formula>ROW()=CELL("fila")</formula>
    </cfRule>
  </conditionalFormatting>
  <conditionalFormatting sqref="B297:B304">
    <cfRule type="expression" dxfId="14" priority="17">
      <formula>ROW()=CELL("fila")</formula>
    </cfRule>
  </conditionalFormatting>
  <conditionalFormatting sqref="B212">
    <cfRule type="expression" dxfId="13" priority="16">
      <formula>ROW()=CELL("fila")</formula>
    </cfRule>
  </conditionalFormatting>
  <conditionalFormatting sqref="B362">
    <cfRule type="expression" dxfId="12" priority="15">
      <formula>ROW()=CELL("fila")</formula>
    </cfRule>
  </conditionalFormatting>
  <conditionalFormatting sqref="B380">
    <cfRule type="expression" dxfId="11" priority="14">
      <formula>ROW()=CELL("fila")</formula>
    </cfRule>
  </conditionalFormatting>
  <conditionalFormatting sqref="B381">
    <cfRule type="expression" dxfId="10" priority="13">
      <formula>ROW()=CELL("fila")</formula>
    </cfRule>
  </conditionalFormatting>
  <conditionalFormatting sqref="B382">
    <cfRule type="expression" dxfId="9" priority="12">
      <formula>ROW()=CELL("fila")</formula>
    </cfRule>
  </conditionalFormatting>
  <conditionalFormatting sqref="B383:B386">
    <cfRule type="expression" dxfId="8" priority="11">
      <formula>ROW()=CELL("fila")</formula>
    </cfRule>
  </conditionalFormatting>
  <conditionalFormatting sqref="B177:B179">
    <cfRule type="expression" dxfId="7" priority="10">
      <formula>ROW()=CELL("fila")</formula>
    </cfRule>
  </conditionalFormatting>
  <conditionalFormatting sqref="B180">
    <cfRule type="expression" dxfId="6" priority="9">
      <formula>ROW()=CELL("fila")</formula>
    </cfRule>
  </conditionalFormatting>
  <conditionalFormatting sqref="B435">
    <cfRule type="expression" dxfId="5" priority="8">
      <formula>ROW()=CELL("fila")</formula>
    </cfRule>
  </conditionalFormatting>
  <conditionalFormatting sqref="B436:B437">
    <cfRule type="expression" dxfId="4" priority="7">
      <formula>ROW()=CELL("fila")</formula>
    </cfRule>
  </conditionalFormatting>
  <conditionalFormatting sqref="B438">
    <cfRule type="expression" dxfId="3" priority="6">
      <formula>ROW()=CELL("fila")</formula>
    </cfRule>
  </conditionalFormatting>
  <conditionalFormatting sqref="D438">
    <cfRule type="expression" dxfId="2" priority="5">
      <formula>ROW()=CELL("fila")</formula>
    </cfRule>
  </conditionalFormatting>
  <conditionalFormatting sqref="B439">
    <cfRule type="expression" dxfId="1" priority="2">
      <formula>ROW()=CELL("fila")</formula>
    </cfRule>
  </conditionalFormatting>
  <conditionalFormatting sqref="D439">
    <cfRule type="expression" dxfId="0" priority="1">
      <formula>ROW()=CELL("fila")</formula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Anual</vt:lpstr>
      <vt:lpstr>Hoja1</vt:lpstr>
      <vt:lpstr>ENE</vt:lpstr>
      <vt:lpstr>FEB</vt:lpstr>
      <vt:lpstr>MAR</vt:lpstr>
      <vt:lpstr>ABR</vt:lpstr>
      <vt:lpstr>MAYO</vt:lpstr>
      <vt:lpstr>JUN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CADENA MENDOZA</dc:creator>
  <cp:lastModifiedBy>GABRIELA CADENA MENDOZA</cp:lastModifiedBy>
  <dcterms:created xsi:type="dcterms:W3CDTF">2023-12-28T18:47:13Z</dcterms:created>
  <dcterms:modified xsi:type="dcterms:W3CDTF">2025-06-26T19:52:47Z</dcterms:modified>
</cp:coreProperties>
</file>