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490" windowHeight="7755"/>
  </bookViews>
  <sheets>
    <sheet name="Declaração de Fluxo Monetário" sheetId="1" r:id="rId1"/>
  </sheets>
  <definedNames>
    <definedName name="DataInícioAnoFiscal">'Declaração de Fluxo Monetário'!$B$4</definedName>
  </definedNames>
  <calcPr calcId="152511"/>
</workbook>
</file>

<file path=xl/calcChain.xml><?xml version="1.0" encoding="utf-8"?>
<calcChain xmlns="http://schemas.openxmlformats.org/spreadsheetml/2006/main">
  <c r="R32" i="1" l="1"/>
  <c r="R33" i="1"/>
  <c r="R34" i="1"/>
  <c r="R35" i="1"/>
  <c r="R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R37" i="1" l="1"/>
  <c r="P3" i="1"/>
  <c r="O3" i="1"/>
  <c r="N3" i="1"/>
  <c r="M3" i="1"/>
  <c r="L3" i="1"/>
  <c r="K3" i="1"/>
  <c r="J3" i="1"/>
  <c r="I3" i="1"/>
  <c r="H3" i="1"/>
  <c r="G3" i="1"/>
  <c r="F3" i="1"/>
  <c r="E3" i="1"/>
  <c r="E27" i="1" l="1"/>
  <c r="F27" i="1"/>
  <c r="G27" i="1"/>
  <c r="H27" i="1"/>
  <c r="I27" i="1"/>
  <c r="J27" i="1"/>
  <c r="K27" i="1"/>
  <c r="L27" i="1"/>
  <c r="M27" i="1"/>
  <c r="N27" i="1"/>
  <c r="O27" i="1"/>
  <c r="P27" i="1"/>
  <c r="D27" i="1"/>
  <c r="D28" i="1" s="1"/>
  <c r="D13" i="1"/>
  <c r="R17" i="1"/>
  <c r="R18" i="1"/>
  <c r="R19" i="1"/>
  <c r="R20" i="1"/>
  <c r="R21" i="1"/>
  <c r="R22" i="1"/>
  <c r="R23" i="1"/>
  <c r="R24" i="1"/>
  <c r="R25" i="1"/>
  <c r="R26" i="1"/>
  <c r="R16" i="1"/>
  <c r="R10" i="1"/>
  <c r="R11" i="1"/>
  <c r="R9" i="1"/>
  <c r="E12" i="1"/>
  <c r="F12" i="1"/>
  <c r="G12" i="1"/>
  <c r="H12" i="1"/>
  <c r="I12" i="1"/>
  <c r="J12" i="1"/>
  <c r="K12" i="1"/>
  <c r="L12" i="1"/>
  <c r="M12" i="1"/>
  <c r="N12" i="1"/>
  <c r="O12" i="1"/>
  <c r="P12" i="1"/>
  <c r="D12" i="1"/>
  <c r="R38" i="1" l="1"/>
  <c r="R12" i="1"/>
  <c r="R27" i="1"/>
  <c r="D40" i="1" l="1"/>
  <c r="E6" i="1" s="1"/>
  <c r="E13" i="1" l="1"/>
  <c r="E40" i="1" l="1"/>
  <c r="F6" i="1" s="1"/>
  <c r="F13" i="1" s="1"/>
  <c r="E28" i="1"/>
  <c r="F40" i="1" l="1"/>
  <c r="G6" i="1" s="1"/>
  <c r="G13" i="1" s="1"/>
  <c r="F28" i="1"/>
  <c r="G40" i="1" l="1"/>
  <c r="H6" i="1" s="1"/>
  <c r="H13" i="1" s="1"/>
  <c r="G28" i="1"/>
  <c r="H40" i="1" l="1"/>
  <c r="I6" i="1" s="1"/>
  <c r="I13" i="1" s="1"/>
  <c r="H28" i="1"/>
  <c r="I40" i="1" l="1"/>
  <c r="J6" i="1" s="1"/>
  <c r="J13" i="1" s="1"/>
  <c r="I28" i="1"/>
  <c r="J40" i="1" l="1"/>
  <c r="K6" i="1" s="1"/>
  <c r="K13" i="1" s="1"/>
  <c r="J28" i="1"/>
  <c r="K40" i="1" l="1"/>
  <c r="L6" i="1" s="1"/>
  <c r="L13" i="1" s="1"/>
  <c r="K28" i="1"/>
  <c r="L40" i="1" l="1"/>
  <c r="M6" i="1" s="1"/>
  <c r="M13" i="1" s="1"/>
  <c r="L28" i="1"/>
  <c r="M40" i="1" l="1"/>
  <c r="N6" i="1" s="1"/>
  <c r="N13" i="1" s="1"/>
  <c r="M28" i="1"/>
  <c r="N40" i="1" l="1"/>
  <c r="O6" i="1" s="1"/>
  <c r="O13" i="1" s="1"/>
  <c r="N28" i="1"/>
  <c r="O40" i="1" l="1"/>
  <c r="P6" i="1" s="1"/>
  <c r="O28" i="1"/>
  <c r="P13" i="1" l="1"/>
  <c r="R6" i="1"/>
  <c r="R13" i="1" s="1"/>
  <c r="P40" i="1" l="1"/>
  <c r="P28" i="1"/>
  <c r="R40" i="1"/>
  <c r="R28" i="1"/>
</calcChain>
</file>

<file path=xl/sharedStrings.xml><?xml version="1.0" encoding="utf-8"?>
<sst xmlns="http://schemas.openxmlformats.org/spreadsheetml/2006/main" count="33" uniqueCount="29">
  <si>
    <t>Publicidade</t>
  </si>
  <si>
    <t>Pagamento principal de empréstimo</t>
  </si>
  <si>
    <t>Compra de capital (especificar)</t>
  </si>
  <si>
    <t>Outros custos de arranque</t>
  </si>
  <si>
    <t>Posição de Caixa (final do mês)</t>
  </si>
  <si>
    <t>Total</t>
  </si>
  <si>
    <t>Recebimentos de Caixa</t>
  </si>
  <si>
    <t>Numerário Pago</t>
  </si>
  <si>
    <t>Numerário Pago (Sem Lucro nem Prejuízo)</t>
  </si>
  <si>
    <t>Numerário Pago Total</t>
  </si>
  <si>
    <t>Início do ano fiscal:</t>
  </si>
  <si>
    <t>Reserva e/ou caução</t>
  </si>
  <si>
    <t>Levantamento dos proprietários</t>
  </si>
  <si>
    <t>Publicidade no site</t>
  </si>
  <si>
    <t>Vendas a Dinheiro (x 1000)</t>
  </si>
  <si>
    <t>Aluguel de escritorio</t>
  </si>
  <si>
    <t>Recepcionista</t>
  </si>
  <si>
    <t>Consultora de Eventos</t>
  </si>
  <si>
    <t>Consultoria técnica de TI</t>
  </si>
  <si>
    <t>Agua</t>
  </si>
  <si>
    <t>Luz</t>
  </si>
  <si>
    <t>Telefone &amp; Internet</t>
  </si>
  <si>
    <t>Combustivel para consultora</t>
  </si>
  <si>
    <t>Honorarios de contabilidade</t>
  </si>
  <si>
    <t>Despesas gerais</t>
  </si>
  <si>
    <t>Giro</t>
  </si>
  <si>
    <t>Dinheiro Total Disponível</t>
  </si>
  <si>
    <t>Posição de Caixa</t>
  </si>
  <si>
    <t xml:space="preserve">Fluxo de Caixa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</si>
</sst>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R$&quot;\ #,##0;\-&quot;R$&quot;\ #,##0"/>
    <numFmt numFmtId="164" formatCode="mmm"/>
    <numFmt numFmtId="165" formatCode="dd"/>
    <numFmt numFmtId="166" formatCode="0_);\-0_)"/>
    <numFmt numFmtId="167" formatCode="dd\-mm\-yyyy"/>
    <numFmt numFmtId="168" formatCode="&quot;R$&quot;\ #,##0.00"/>
  </numFmts>
  <fonts count="27" x14ac:knownFonts="1">
    <font>
      <sz val="10"/>
      <color theme="1" tint="0.14996795556505021"/>
      <name val="Franklin Gothic Medium"/>
      <family val="2"/>
      <scheme val="minor"/>
    </font>
    <font>
      <b/>
      <sz val="11"/>
      <color theme="4" tint="-0.249977111117893"/>
      <name val="Franklin Gothic Medium"/>
      <family val="2"/>
      <scheme val="minor"/>
    </font>
    <font>
      <sz val="10"/>
      <color theme="1" tint="0.14999847407452621"/>
      <name val="Franklin Gothic Medium"/>
      <family val="2"/>
      <scheme val="minor"/>
    </font>
    <font>
      <sz val="9"/>
      <color theme="1" tint="0.14999847407452621"/>
      <name val="Franklin Gothic Medium"/>
      <family val="2"/>
      <scheme val="minor"/>
    </font>
    <font>
      <b/>
      <sz val="28"/>
      <color theme="4"/>
      <name val="Franklin Gothic Medium"/>
      <family val="2"/>
      <scheme val="major"/>
    </font>
    <font>
      <sz val="18"/>
      <color theme="1" tint="0.14996795556505021"/>
      <name val="Franklin Gothic Medium"/>
      <family val="2"/>
      <scheme val="major"/>
    </font>
    <font>
      <sz val="11"/>
      <color theme="1" tint="0.14975432599871821"/>
      <name val="Franklin Gothic Medium"/>
      <family val="2"/>
      <scheme val="major"/>
    </font>
    <font>
      <sz val="12"/>
      <color theme="3"/>
      <name val="Franklin Gothic Medium"/>
      <family val="2"/>
      <scheme val="major"/>
    </font>
    <font>
      <sz val="11"/>
      <color theme="1" tint="0.14993743705557422"/>
      <name val="Franklin Gothic Medium"/>
      <family val="2"/>
      <scheme val="major"/>
    </font>
    <font>
      <sz val="10"/>
      <color theme="1" tint="0.499984740745262"/>
      <name val="Franklin Gothic Medium"/>
      <family val="2"/>
      <scheme val="minor"/>
    </font>
    <font>
      <sz val="10"/>
      <color theme="1" tint="0.14996795556505021"/>
      <name val="Franklin Gothic Medium"/>
      <scheme val="minor"/>
    </font>
    <font>
      <b/>
      <sz val="11"/>
      <color theme="4" tint="-0.249977111117893"/>
      <name val="Franklin Gothic Medium"/>
      <scheme val="minor"/>
    </font>
    <font>
      <b/>
      <sz val="8"/>
      <color theme="1" tint="0.14999847407452621"/>
      <name val="Franklin Gothic Medium"/>
      <family val="2"/>
      <scheme val="major"/>
    </font>
    <font>
      <sz val="8"/>
      <color theme="1" tint="0.14996795556505021"/>
      <name val="Franklin Gothic Medium"/>
      <family val="2"/>
      <scheme val="minor"/>
    </font>
    <font>
      <sz val="8"/>
      <color theme="1" tint="0.14999847407452621"/>
      <name val="Franklin Gothic Medium"/>
      <family val="2"/>
      <scheme val="minor"/>
    </font>
    <font>
      <sz val="8"/>
      <color theme="1" tint="0.14996795556505021"/>
      <name val="Franklin Gothic Medium"/>
      <family val="2"/>
      <scheme val="major"/>
    </font>
    <font>
      <b/>
      <sz val="8"/>
      <color theme="1" tint="0.14999847407452621"/>
      <name val="Franklin Gothic Medium"/>
      <family val="2"/>
      <scheme val="minor"/>
    </font>
    <font>
      <sz val="8"/>
      <color theme="1" tint="0.499984740745262"/>
      <name val="Franklin Gothic Medium"/>
      <family val="2"/>
      <scheme val="minor"/>
    </font>
    <font>
      <sz val="9"/>
      <color theme="1" tint="0.14996795556505021"/>
      <name val="Franklin Gothic Medium"/>
      <family val="2"/>
      <scheme val="minor"/>
    </font>
    <font>
      <b/>
      <sz val="9"/>
      <color theme="4" tint="-0.249977111117893"/>
      <name val="Franklin Gothic Medium"/>
      <family val="2"/>
      <scheme val="minor"/>
    </font>
    <font>
      <sz val="9"/>
      <color theme="1" tint="0.14975432599871821"/>
      <name val="Franklin Gothic Medium"/>
      <family val="2"/>
      <scheme val="major"/>
    </font>
    <font>
      <sz val="9"/>
      <color theme="1" tint="0.499984740745262"/>
      <name val="Franklin Gothic Medium"/>
      <family val="2"/>
      <scheme val="minor"/>
    </font>
    <font>
      <sz val="9"/>
      <color theme="1"/>
      <name val="Franklin Gothic Medium"/>
      <family val="2"/>
      <scheme val="minor"/>
    </font>
    <font>
      <b/>
      <sz val="11"/>
      <color theme="4"/>
      <name val="Franklin Gothic Medium"/>
      <family val="2"/>
      <scheme val="major"/>
    </font>
    <font>
      <sz val="11"/>
      <color theme="1" tint="0.14996795556505021"/>
      <name val="Franklin Gothic Medium"/>
      <family val="2"/>
      <scheme val="minor"/>
    </font>
    <font>
      <sz val="6"/>
      <color theme="1" tint="0.14999847407452621"/>
      <name val="Franklin Gothic Medium"/>
      <family val="2"/>
      <scheme val="minor"/>
    </font>
    <font>
      <sz val="6"/>
      <color theme="1" tint="0.14996795556505021"/>
      <name val="Franklin Gothic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63377788628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theme="1" tint="0.14996795556505021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/>
      </top>
      <bottom style="thin">
        <color theme="0"/>
      </bottom>
      <diagonal/>
    </border>
    <border>
      <left style="dotted">
        <color theme="0" tint="-0.34998626667073579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  <border>
      <left/>
      <right style="dotted">
        <color theme="0" tint="-0.34998626667073579"/>
      </right>
      <top/>
      <bottom style="medium">
        <color theme="4" tint="0.39994506668294322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66" fontId="2" fillId="3" borderId="10" applyFont="0" applyAlignment="0">
      <alignment vertical="center"/>
    </xf>
    <xf numFmtId="164" fontId="5" fillId="0" borderId="2">
      <alignment horizontal="right" vertical="center" wrapText="1" indent="1"/>
    </xf>
  </cellStyleXfs>
  <cellXfs count="83">
    <xf numFmtId="0" fontId="0" fillId="0" borderId="0" xfId="0">
      <alignment vertical="center"/>
    </xf>
    <xf numFmtId="3" fontId="0" fillId="0" borderId="0" xfId="0" applyNumberFormat="1" applyFont="1" applyFill="1" applyBorder="1">
      <alignment vertical="center"/>
    </xf>
    <xf numFmtId="3" fontId="3" fillId="0" borderId="0" xfId="0" applyNumberFormat="1" applyFont="1" applyFill="1" applyBorder="1" applyAlignment="1">
      <alignment horizontal="right" wrapText="1" indent="1"/>
    </xf>
    <xf numFmtId="0" fontId="6" fillId="0" borderId="0" xfId="2" applyAlignment="1">
      <alignment horizontal="left"/>
    </xf>
    <xf numFmtId="0" fontId="0" fillId="0" borderId="0" xfId="0" applyAlignment="1"/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1" fillId="0" borderId="11" xfId="0" applyFont="1" applyFill="1" applyBorder="1" applyAlignment="1"/>
    <xf numFmtId="166" fontId="2" fillId="3" borderId="10" xfId="5" applyFont="1" applyAlignment="1">
      <alignment vertical="center"/>
    </xf>
    <xf numFmtId="166" fontId="6" fillId="3" borderId="11" xfId="2" applyNumberFormat="1" applyFill="1" applyBorder="1" applyAlignment="1">
      <alignment horizontal="left" vertical="center"/>
    </xf>
    <xf numFmtId="166" fontId="0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horizontal="left" vertical="center" indent="1"/>
    </xf>
    <xf numFmtId="0" fontId="10" fillId="0" borderId="0" xfId="0" applyNumberFormat="1" applyFont="1" applyFill="1" applyBorder="1" applyAlignment="1">
      <alignment vertical="center"/>
    </xf>
    <xf numFmtId="0" fontId="11" fillId="0" borderId="11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>
      <alignment vertical="center"/>
    </xf>
    <xf numFmtId="3" fontId="14" fillId="0" borderId="2" xfId="0" applyNumberFormat="1" applyFont="1" applyFill="1" applyBorder="1" applyAlignment="1">
      <alignment horizontal="right" wrapText="1" indent="1"/>
    </xf>
    <xf numFmtId="3" fontId="14" fillId="0" borderId="3" xfId="0" applyNumberFormat="1" applyFont="1" applyFill="1" applyBorder="1" applyAlignment="1">
      <alignment horizontal="right" wrapText="1" indent="1"/>
    </xf>
    <xf numFmtId="166" fontId="14" fillId="3" borderId="10" xfId="5" applyFont="1" applyAlignment="1">
      <alignment vertical="center"/>
    </xf>
    <xf numFmtId="0" fontId="17" fillId="0" borderId="0" xfId="0" applyFont="1" applyFill="1" applyBorder="1" applyAlignment="1">
      <alignment horizontal="left" vertical="center" indent="1"/>
    </xf>
    <xf numFmtId="0" fontId="18" fillId="0" borderId="0" xfId="0" applyFont="1">
      <alignment vertical="center"/>
    </xf>
    <xf numFmtId="0" fontId="20" fillId="0" borderId="0" xfId="2" applyFont="1"/>
    <xf numFmtId="0" fontId="18" fillId="0" borderId="0" xfId="0" applyFont="1" applyFill="1" applyBorder="1">
      <alignment vertical="center"/>
    </xf>
    <xf numFmtId="167" fontId="3" fillId="0" borderId="0" xfId="0" applyNumberFormat="1" applyFont="1" applyBorder="1" applyAlignment="1">
      <alignment horizontal="left" vertical="center" indent="1"/>
    </xf>
    <xf numFmtId="14" fontId="3" fillId="0" borderId="0" xfId="0" applyNumberFormat="1" applyFont="1" applyBorder="1" applyAlignment="1">
      <alignment horizontal="left" vertical="center" indent="1"/>
    </xf>
    <xf numFmtId="166" fontId="20" fillId="0" borderId="11" xfId="2" applyNumberFormat="1" applyFont="1" applyFill="1" applyBorder="1" applyAlignment="1">
      <alignment horizontal="left" vertical="center"/>
    </xf>
    <xf numFmtId="0" fontId="19" fillId="0" borderId="10" xfId="0" applyFont="1" applyFill="1" applyBorder="1">
      <alignment vertical="center"/>
    </xf>
    <xf numFmtId="0" fontId="18" fillId="2" borderId="6" xfId="0" applyFont="1" applyFill="1" applyBorder="1">
      <alignment vertical="center"/>
    </xf>
    <xf numFmtId="0" fontId="20" fillId="0" borderId="0" xfId="2" applyFont="1" applyAlignment="1">
      <alignment vertical="center"/>
    </xf>
    <xf numFmtId="166" fontId="21" fillId="0" borderId="0" xfId="0" applyNumberFormat="1" applyFont="1" applyAlignment="1">
      <alignment horizontal="left" vertical="center" indent="1"/>
    </xf>
    <xf numFmtId="0" fontId="18" fillId="2" borderId="5" xfId="0" applyFont="1" applyFill="1" applyBorder="1">
      <alignment vertical="center"/>
    </xf>
    <xf numFmtId="0" fontId="22" fillId="0" borderId="0" xfId="0" applyNumberFormat="1" applyFont="1" applyAlignment="1">
      <alignment horizontal="left" vertical="center" indent="1"/>
    </xf>
    <xf numFmtId="0" fontId="18" fillId="2" borderId="4" xfId="0" applyFont="1" applyFill="1" applyBorder="1">
      <alignment vertical="center"/>
    </xf>
    <xf numFmtId="0" fontId="18" fillId="0" borderId="10" xfId="0" applyFont="1" applyBorder="1">
      <alignment vertical="center"/>
    </xf>
    <xf numFmtId="166" fontId="20" fillId="3" borderId="11" xfId="2" applyNumberFormat="1" applyFont="1" applyFill="1" applyBorder="1" applyAlignment="1">
      <alignment horizontal="left" vertical="center"/>
    </xf>
    <xf numFmtId="0" fontId="18" fillId="2" borderId="0" xfId="0" applyFont="1" applyFill="1">
      <alignment vertical="center"/>
    </xf>
    <xf numFmtId="0" fontId="18" fillId="0" borderId="0" xfId="0" applyFont="1" applyAlignment="1">
      <alignment horizontal="center"/>
    </xf>
    <xf numFmtId="0" fontId="20" fillId="0" borderId="0" xfId="2" applyFont="1" applyAlignment="1">
      <alignment horizontal="left"/>
    </xf>
    <xf numFmtId="3" fontId="18" fillId="0" borderId="0" xfId="0" applyNumberFormat="1" applyFont="1" applyFill="1" applyBorder="1">
      <alignment vertical="center"/>
    </xf>
    <xf numFmtId="0" fontId="18" fillId="0" borderId="0" xfId="0" applyFont="1" applyFill="1" applyBorder="1" applyAlignment="1">
      <alignment horizontal="left" vertical="center" indent="1"/>
    </xf>
    <xf numFmtId="0" fontId="19" fillId="0" borderId="11" xfId="0" applyFont="1" applyFill="1" applyBorder="1" applyAlignment="1"/>
    <xf numFmtId="0" fontId="24" fillId="0" borderId="0" xfId="0" applyFont="1">
      <alignment vertical="center"/>
    </xf>
    <xf numFmtId="5" fontId="25" fillId="0" borderId="10" xfId="0" applyNumberFormat="1" applyFont="1" applyFill="1" applyBorder="1" applyAlignment="1">
      <alignment horizontal="right" vertical="center"/>
    </xf>
    <xf numFmtId="0" fontId="26" fillId="0" borderId="0" xfId="0" applyFont="1">
      <alignment vertical="center"/>
    </xf>
    <xf numFmtId="0" fontId="23" fillId="0" borderId="1" xfId="1" applyFont="1" applyBorder="1" applyAlignment="1">
      <alignment horizontal="center"/>
    </xf>
    <xf numFmtId="166" fontId="26" fillId="0" borderId="0" xfId="0" applyNumberFormat="1" applyFont="1" applyFill="1" applyBorder="1" applyAlignment="1">
      <alignment horizontal="right" vertical="center"/>
    </xf>
    <xf numFmtId="168" fontId="26" fillId="0" borderId="0" xfId="0" applyNumberFormat="1" applyFont="1" applyFill="1" applyBorder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164" fontId="15" fillId="0" borderId="2" xfId="6" applyFont="1" applyAlignment="1">
      <alignment horizontal="center" vertical="center" wrapText="1"/>
    </xf>
    <xf numFmtId="164" fontId="12" fillId="2" borderId="7" xfId="0" applyNumberFormat="1" applyFont="1" applyFill="1" applyBorder="1" applyAlignment="1">
      <alignment horizontal="center" vertical="center" wrapText="1"/>
    </xf>
    <xf numFmtId="3" fontId="16" fillId="0" borderId="2" xfId="0" applyNumberFormat="1" applyFont="1" applyFill="1" applyBorder="1" applyAlignment="1">
      <alignment horizontal="center" vertical="center" wrapText="1"/>
    </xf>
    <xf numFmtId="165" fontId="14" fillId="0" borderId="3" xfId="0" applyNumberFormat="1" applyFont="1" applyFill="1" applyBorder="1" applyAlignment="1">
      <alignment horizontal="center" wrapText="1"/>
    </xf>
    <xf numFmtId="165" fontId="14" fillId="2" borderId="7" xfId="0" applyNumberFormat="1" applyFont="1" applyFill="1" applyBorder="1" applyAlignment="1">
      <alignment horizontal="center" wrapText="1"/>
    </xf>
    <xf numFmtId="3" fontId="14" fillId="0" borderId="2" xfId="0" applyNumberFormat="1" applyFont="1" applyFill="1" applyBorder="1" applyAlignment="1">
      <alignment horizontal="center" wrapText="1"/>
    </xf>
    <xf numFmtId="165" fontId="3" fillId="0" borderId="0" xfId="0" applyNumberFormat="1" applyFont="1" applyFill="1" applyBorder="1" applyAlignment="1">
      <alignment horizontal="center" wrapText="1"/>
    </xf>
    <xf numFmtId="165" fontId="3" fillId="2" borderId="6" xfId="0" applyNumberFormat="1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center" wrapText="1"/>
    </xf>
    <xf numFmtId="5" fontId="25" fillId="0" borderId="10" xfId="0" applyNumberFormat="1" applyFont="1" applyFill="1" applyBorder="1" applyAlignment="1">
      <alignment horizontal="center" vertical="center"/>
    </xf>
    <xf numFmtId="166" fontId="25" fillId="2" borderId="7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3" fontId="26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166" fontId="0" fillId="2" borderId="6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0" fillId="2" borderId="6" xfId="0" applyNumberFormat="1" applyFont="1" applyFill="1" applyBorder="1" applyAlignment="1">
      <alignment horizontal="center" vertical="center"/>
    </xf>
    <xf numFmtId="166" fontId="2" fillId="3" borderId="10" xfId="5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6" fontId="2" fillId="3" borderId="10" xfId="5" applyFont="1" applyBorder="1" applyAlignment="1">
      <alignment horizontal="center" vertical="center"/>
    </xf>
    <xf numFmtId="3" fontId="26" fillId="0" borderId="0" xfId="0" applyNumberFormat="1" applyFont="1" applyAlignment="1">
      <alignment horizontal="right" vertical="center"/>
    </xf>
    <xf numFmtId="3" fontId="26" fillId="0" borderId="0" xfId="0" applyNumberFormat="1" applyFont="1" applyAlignment="1">
      <alignment horizontal="center" vertical="center"/>
    </xf>
    <xf numFmtId="3" fontId="26" fillId="0" borderId="0" xfId="0" applyNumberFormat="1" applyFont="1">
      <alignment vertical="center"/>
    </xf>
    <xf numFmtId="3" fontId="25" fillId="3" borderId="10" xfId="5" applyNumberFormat="1" applyFont="1" applyAlignment="1">
      <alignment vertical="center"/>
    </xf>
    <xf numFmtId="3" fontId="25" fillId="3" borderId="10" xfId="5" applyNumberFormat="1" applyFont="1" applyAlignment="1">
      <alignment horizontal="center" vertical="center"/>
    </xf>
    <xf numFmtId="3" fontId="25" fillId="2" borderId="8" xfId="0" applyNumberFormat="1" applyFont="1" applyFill="1" applyBorder="1" applyAlignment="1">
      <alignment horizontal="center" vertical="center"/>
    </xf>
    <xf numFmtId="3" fontId="26" fillId="0" borderId="0" xfId="0" applyNumberFormat="1" applyFont="1" applyFill="1" applyBorder="1" applyAlignment="1">
      <alignment horizontal="center" vertical="center"/>
    </xf>
    <xf numFmtId="166" fontId="14" fillId="3" borderId="10" xfId="5" applyFont="1" applyAlignment="1">
      <alignment horizontal="center" vertical="center"/>
    </xf>
  </cellXfs>
  <cellStyles count="7">
    <cellStyle name="Month" xfId="6"/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s" xfId="5"/>
  </cellStyles>
  <dxfs count="13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4" tint="-0.249977111117893"/>
        <name val="Franklin Gothic Medium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168" formatCode="&quot;R$&quot;\ #,##0.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Franklin Gothic Medium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Franklin Gothic Medium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6"/>
        <name val="Franklin Gothic Medium"/>
        <scheme val="minor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166" formatCode="0_);\-0_)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\-0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6"/>
        <color theme="1" tint="0.14996795556505021"/>
        <name val="Franklin Gothic Medium"/>
        <scheme val="minor"/>
      </font>
    </dxf>
    <dxf>
      <font>
        <strike val="0"/>
        <outline val="0"/>
        <shadow val="0"/>
        <u val="none"/>
        <vertAlign val="baseline"/>
        <sz val="9"/>
        <name val="Franklin Gothic Medium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8"/>
        <color theme="1" tint="0.499984740745262"/>
        <name val="Franklin Gothic Medium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Franklin Gothic Medium"/>
        <scheme val="minor"/>
      </font>
      <border diagonalUp="0" diagonalDown="0" outline="0">
        <left style="dotted">
          <color theme="0" tint="-0.34998626667073579"/>
        </left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14996795556505021"/>
        <name val="Franklin Gothic Medium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/>
        <bottom style="thick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Franklin Gothic Medium"/>
        <scheme val="minor"/>
      </font>
      <numFmt numFmtId="0" formatCode="General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9"/>
        <name val="Franklin Gothic Medium"/>
      </font>
    </dxf>
    <dxf>
      <font>
        <strike val="0"/>
        <outline val="0"/>
        <shadow val="0"/>
        <u val="none"/>
        <vertAlign val="baseline"/>
        <sz val="9"/>
        <name val="Franklin Gothic Medium"/>
      </font>
    </dxf>
    <dxf>
      <font>
        <strike val="0"/>
        <outline val="0"/>
        <shadow val="0"/>
        <u val="none"/>
        <vertAlign val="baseline"/>
        <sz val="9"/>
        <name val="Franklin Gothic Medium"/>
      </font>
    </dxf>
    <dxf>
      <font>
        <strike val="0"/>
        <outline val="0"/>
        <shadow val="0"/>
        <u val="none"/>
        <vertAlign val="baseline"/>
        <sz val="9"/>
        <name val="Franklin Gothic Medium"/>
      </font>
    </dxf>
    <dxf>
      <font>
        <strike val="0"/>
        <outline val="0"/>
        <shadow val="0"/>
        <u val="none"/>
        <vertAlign val="baseline"/>
        <sz val="9"/>
        <name val="Franklin Gothic Medium"/>
      </font>
    </dxf>
    <dxf>
      <font>
        <strike val="0"/>
        <outline val="0"/>
        <shadow val="0"/>
        <u val="none"/>
        <vertAlign val="baseline"/>
        <sz val="9"/>
        <name val="Franklin Gothic Medium"/>
      </font>
    </dxf>
    <dxf>
      <font>
        <strike val="0"/>
        <outline val="0"/>
        <shadow val="0"/>
        <u val="none"/>
        <vertAlign val="baseline"/>
        <sz val="9"/>
        <name val="Franklin Gothic Medium"/>
      </font>
    </dxf>
    <dxf>
      <font>
        <strike val="0"/>
        <outline val="0"/>
        <shadow val="0"/>
        <u val="none"/>
        <vertAlign val="baseline"/>
        <sz val="9"/>
        <name val="Franklin Gothic Medium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9"/>
        <color theme="1" tint="0.499984740745262"/>
        <name val="Franklin Gothic Medium"/>
        <scheme val="minor"/>
      </font>
      <numFmt numFmtId="166" formatCode="0_);\-0_)"/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Franklin Gothic Medium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dotted">
          <color theme="0" tint="-0.34998626667073579"/>
        </right>
        <top/>
        <bottom style="medium">
          <color theme="4" tint="0.399945066682943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6" formatCode="0_);\-0_)"/>
      <alignment horizontal="righ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Franklin Gothic Medium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1" tint="0.499984740745262"/>
        <name val="Franklin Gothic Medium"/>
        <scheme val="minor"/>
      </font>
      <alignment horizontal="left" vertical="center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ill>
        <patternFill patternType="none">
          <bgColor auto="1"/>
        </patternFill>
      </fill>
      <border>
        <vertical/>
        <horizontal/>
      </border>
    </dxf>
    <dxf>
      <font>
        <color theme="1" tint="0.14996795556505021"/>
      </font>
    </dxf>
    <dxf>
      <border diagonalUp="0" diagonalDown="0">
        <left style="dotted">
          <color theme="0" tint="-0.34998626667073579"/>
        </left>
        <right style="dotted">
          <color theme="0" tint="-0.34998626667073579"/>
        </right>
        <top style="thin">
          <color theme="0" tint="-0.34998626667073579"/>
        </top>
        <bottom style="dotted">
          <color theme="0" tint="-0.34998626667073579"/>
        </bottom>
        <vertical/>
        <horizontal/>
      </border>
    </dxf>
    <dxf>
      <font>
        <b val="0"/>
        <i val="0"/>
        <color theme="1" tint="0.34998626667073579"/>
      </font>
    </dxf>
    <dxf>
      <font>
        <b val="0"/>
        <i val="0"/>
        <color theme="1" tint="0.14996795556505021"/>
      </font>
      <fill>
        <patternFill patternType="solid">
          <bgColor theme="4" tint="0.79998168889431442"/>
        </patternFill>
      </fill>
      <border>
        <top/>
        <bottom style="medium">
          <color theme="4" tint="0.39994506668294322"/>
        </bottom>
      </border>
    </dxf>
    <dxf>
      <font>
        <b val="0"/>
        <i val="0"/>
        <color theme="1" tint="0.14996795556505021"/>
      </font>
    </dxf>
    <dxf>
      <font>
        <color theme="1" tint="0.499984740745262"/>
      </font>
      <border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dotted">
          <color theme="0" tint="-0.34998626667073579"/>
        </vertical>
        <horizontal style="thin">
          <color theme="0" tint="-0.34998626667073579"/>
        </horizontal>
      </border>
    </dxf>
  </dxfs>
  <tableStyles count="1" defaultTableStyle="Cash Receipts" defaultPivotStyle="PivotStyleLight16">
    <tableStyle name="Cash Receipts" pivot="0" count="7">
      <tableStyleElement type="wholeTable" dxfId="132"/>
      <tableStyleElement type="headerRow" dxfId="131"/>
      <tableStyleElement type="totalRow" dxfId="130"/>
      <tableStyleElement type="firstColumn" dxfId="129"/>
      <tableStyleElement type="lastColumn" dxfId="128"/>
      <tableStyleElement type="firstTotalCell" dxfId="127"/>
      <tableStyleElement type="lastTotalCell" dxfId="1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cibosEmDinheiro" displayName="RecibosEmDinheiro" ref="B9:S12" headerRowCount="0" totalsRowCount="1" headerRowDxfId="108" dataDxfId="106" totalsRowDxfId="107">
  <tableColumns count="18">
    <tableColumn id="1" name="Itens" totalsRowLabel="Total" headerRowDxfId="125" dataDxfId="111" totalsRowDxfId="102"/>
    <tableColumn id="17" name="Coluna2" headerRowDxfId="124" dataDxfId="110" totalsRowDxfId="101"/>
    <tableColumn id="2" name="Período 0" totalsRowFunction="sum" dataDxfId="67" totalsRowDxfId="66"/>
    <tableColumn id="3" name="Período 1" totalsRowFunction="sum" dataDxfId="65" totalsRowDxfId="64"/>
    <tableColumn id="4" name="Período 2" totalsRowFunction="sum" dataDxfId="63" totalsRowDxfId="62"/>
    <tableColumn id="5" name="Período 3" totalsRowFunction="sum" dataDxfId="61" totalsRowDxfId="60"/>
    <tableColumn id="6" name="Período 4" totalsRowFunction="sum" dataDxfId="59" totalsRowDxfId="58"/>
    <tableColumn id="7" name="Período 5" totalsRowFunction="sum" dataDxfId="57" totalsRowDxfId="56"/>
    <tableColumn id="8" name="Período 6" totalsRowFunction="sum" dataDxfId="55" totalsRowDxfId="54"/>
    <tableColumn id="9" name="Período 7" totalsRowFunction="sum" dataDxfId="53" totalsRowDxfId="52"/>
    <tableColumn id="10" name="Período 8" totalsRowFunction="sum" dataDxfId="51" totalsRowDxfId="50"/>
    <tableColumn id="11" name="Período 9" totalsRowFunction="sum" dataDxfId="49" totalsRowDxfId="48"/>
    <tableColumn id="12" name="Período 10" totalsRowFunction="sum" dataDxfId="47" totalsRowDxfId="46"/>
    <tableColumn id="13" name="Período 11" totalsRowFunction="sum" dataDxfId="45" totalsRowDxfId="44"/>
    <tableColumn id="14" name="Período 12" totalsRowFunction="sum" dataDxfId="43" totalsRowDxfId="42"/>
    <tableColumn id="18" name="Coluna3" dataDxfId="41" totalsRowDxfId="40"/>
    <tableColumn id="15" name="Total" totalsRowFunction="sum" dataDxfId="39" totalsRowDxfId="38">
      <calculatedColumnFormula>SUM(RecibosEmDinheiro[[#This Row],[Período 0]:[Período 12]])</calculatedColumnFormula>
    </tableColumn>
    <tableColumn id="16" name="Coluna1" dataDxfId="109" totalsRowDxfId="100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Recebimentos de Caixa" altTextSummary="Recebimentos de caixa por um período de 12 meses com início no primeiro mês do ano fiscal, juntamente com um montante global calculado."/>
    </ext>
  </extLst>
</table>
</file>

<file path=xl/tables/table2.xml><?xml version="1.0" encoding="utf-8"?>
<table xmlns="http://schemas.openxmlformats.org/spreadsheetml/2006/main" id="2" name="PagoEmDinheiro" displayName="PagoEmDinheiro" ref="B16:S27" headerRowCount="0" totalsRowCount="1" headerRowDxfId="105" dataDxfId="103" totalsRowDxfId="104">
  <tableColumns count="18">
    <tableColumn id="1" name="Itens" totalsRowLabel="Total" headerRowDxfId="123" dataDxfId="99" totalsRowDxfId="21"/>
    <tableColumn id="17" name="Coluna2" headerRowDxfId="122" dataDxfId="98" totalsRowDxfId="20"/>
    <tableColumn id="2" name="Período 0" totalsRowFunction="sum" dataDxfId="97" totalsRowDxfId="19"/>
    <tableColumn id="3" name="Período 1" totalsRowFunction="sum" dataDxfId="37" totalsRowDxfId="18"/>
    <tableColumn id="4" name="Período 2" totalsRowFunction="sum" dataDxfId="36" totalsRowDxfId="17"/>
    <tableColumn id="5" name="Período 3" totalsRowFunction="sum" dataDxfId="35" totalsRowDxfId="16"/>
    <tableColumn id="6" name="Período 4" totalsRowFunction="sum" dataDxfId="34" totalsRowDxfId="15"/>
    <tableColumn id="7" name="Período 5" totalsRowFunction="sum" dataDxfId="33" totalsRowDxfId="14"/>
    <tableColumn id="8" name="Período 6" totalsRowFunction="sum" dataDxfId="32" totalsRowDxfId="13"/>
    <tableColumn id="9" name="Período 7" totalsRowFunction="sum" dataDxfId="31" totalsRowDxfId="12"/>
    <tableColumn id="10" name="Período 8" totalsRowFunction="sum" dataDxfId="30" totalsRowDxfId="11"/>
    <tableColumn id="11" name="Período 9" totalsRowFunction="sum" dataDxfId="29" totalsRowDxfId="10"/>
    <tableColumn id="12" name="Período 10" totalsRowFunction="sum" dataDxfId="28" totalsRowDxfId="9"/>
    <tableColumn id="13" name="Período 11" totalsRowFunction="sum" dataDxfId="27" totalsRowDxfId="8"/>
    <tableColumn id="14" name="Período 12" totalsRowFunction="sum" dataDxfId="26" totalsRowDxfId="7"/>
    <tableColumn id="18" name="Coluna3" dataDxfId="25" totalsRowDxfId="6"/>
    <tableColumn id="15" name="Total" totalsRowFunction="sum" dataDxfId="24" totalsRowDxfId="5">
      <calculatedColumnFormula>SUM(PagoEmDinheiro[[#This Row],[Período 0]:[Período 12]])</calculatedColumnFormula>
    </tableColumn>
    <tableColumn id="16" name="Coluna1" dataDxfId="96" totalsRowDxfId="4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Numerário Pago" altTextSummary="Numerários pagos por um período de 12 meses com início no primeiro mês do ano fiscal, juntamente com um montante global calculado."/>
    </ext>
  </extLst>
</table>
</file>

<file path=xl/tables/table3.xml><?xml version="1.0" encoding="utf-8"?>
<table xmlns="http://schemas.openxmlformats.org/spreadsheetml/2006/main" id="3" name="PagoEmDinheiro2" displayName="PagoEmDinheiro2" ref="B32:S37" headerRowCount="0" totalsRowCount="1">
  <tableColumns count="18">
    <tableColumn id="1" name="Itens" totalsRowLabel="Total" headerRowDxfId="121" dataDxfId="119" totalsRowDxfId="118"/>
    <tableColumn id="17" name="Coluna2" headerRowDxfId="120" dataDxfId="117" totalsRowDxfId="116"/>
    <tableColumn id="2" name="Período 0" totalsRowFunction="sum" dataDxfId="115" totalsRowDxfId="114"/>
    <tableColumn id="3" name="Período 1" totalsRowFunction="sum" dataDxfId="95" totalsRowDxfId="94"/>
    <tableColumn id="4" name="Período 2" totalsRowFunction="sum" dataDxfId="93" totalsRowDxfId="92"/>
    <tableColumn id="5" name="Período 3" totalsRowFunction="sum" dataDxfId="91" totalsRowDxfId="90"/>
    <tableColumn id="6" name="Período 4" totalsRowFunction="sum" dataDxfId="89" totalsRowDxfId="88"/>
    <tableColumn id="7" name="Período 5" totalsRowFunction="sum" dataDxfId="87" totalsRowDxfId="86"/>
    <tableColumn id="8" name="Período 6" totalsRowFunction="sum" dataDxfId="85" totalsRowDxfId="84"/>
    <tableColumn id="9" name="Período 7" totalsRowFunction="sum" dataDxfId="83" totalsRowDxfId="82"/>
    <tableColumn id="10" name="Período 8" totalsRowFunction="sum" dataDxfId="81" totalsRowDxfId="80"/>
    <tableColumn id="11" name="Período 9" totalsRowFunction="sum" dataDxfId="79" totalsRowDxfId="78"/>
    <tableColumn id="12" name="Período 10" totalsRowFunction="sum" dataDxfId="77" totalsRowDxfId="76"/>
    <tableColumn id="13" name="Período 11" totalsRowFunction="sum" dataDxfId="75" totalsRowDxfId="74"/>
    <tableColumn id="14" name="Período 12" totalsRowFunction="sum" dataDxfId="73" totalsRowDxfId="72"/>
    <tableColumn id="18" name="Coluna3" dataDxfId="71" totalsRowDxfId="70"/>
    <tableColumn id="15" name="Total" totalsRowFunction="sum" dataDxfId="69" totalsRowDxfId="68">
      <calculatedColumnFormula>SUM(PagoEmDinheiro2[[#This Row],[Período 0]:[Período 12]])</calculatedColumnFormula>
    </tableColumn>
    <tableColumn id="16" name="Coluna1" dataDxfId="113" totalsRowDxfId="112"/>
  </tableColumns>
  <tableStyleInfo name="Cash Receipts" showFirstColumn="1" showLastColumn="1" showRowStripes="0" showColumnStripes="0"/>
  <extLst>
    <ext xmlns:x14="http://schemas.microsoft.com/office/spreadsheetml/2009/9/main" uri="{504A1905-F514-4f6f-8877-14C23A59335A}">
      <x14:table altText="Numerário Pago (Sem Lucro nem Prejuízo)" altTextSummary="Recebimentos de Caixa (Sem Lucro nem Prejuízo) por um período de 12 meses com início no primeiro mês do ano fiscal, juntamente com um montante global calculado."/>
    </ext>
  </extLst>
</table>
</file>

<file path=xl/theme/theme1.xml><?xml version="1.0" encoding="utf-8"?>
<a:theme xmlns:a="http://schemas.openxmlformats.org/drawingml/2006/main" name="Office Theme">
  <a:themeElements>
    <a:clrScheme name="Cash Flow Statement">
      <a:dk1>
        <a:sysClr val="windowText" lastClr="000000"/>
      </a:dk1>
      <a:lt1>
        <a:sysClr val="window" lastClr="FFFFFF"/>
      </a:lt1>
      <a:dk2>
        <a:srgbClr val="313F55"/>
      </a:dk2>
      <a:lt2>
        <a:srgbClr val="F2F2F2"/>
      </a:lt2>
      <a:accent1>
        <a:srgbClr val="308DA2"/>
      </a:accent1>
      <a:accent2>
        <a:srgbClr val="EB7A20"/>
      </a:accent2>
      <a:accent3>
        <a:srgbClr val="009D00"/>
      </a:accent3>
      <a:accent4>
        <a:srgbClr val="9D4CA4"/>
      </a:accent4>
      <a:accent5>
        <a:srgbClr val="FFC000"/>
      </a:accent5>
      <a:accent6>
        <a:srgbClr val="DC3220"/>
      </a:accent6>
      <a:hlink>
        <a:srgbClr val="1AA2B5"/>
      </a:hlink>
      <a:folHlink>
        <a:srgbClr val="9D4CA4"/>
      </a:folHlink>
    </a:clrScheme>
    <a:fontScheme name="Cash Flow Statement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B1:S40"/>
  <sheetViews>
    <sheetView showGridLines="0" tabSelected="1" zoomScaleNormal="100" workbookViewId="0">
      <pane ySplit="4" topLeftCell="A5" activePane="bottomLeft" state="frozen"/>
      <selection pane="bottomLeft" activeCell="W19" sqref="W19"/>
    </sheetView>
  </sheetViews>
  <sheetFormatPr defaultRowHeight="17.25" customHeight="1" x14ac:dyDescent="0.25"/>
  <cols>
    <col min="1" max="1" width="0.875" customWidth="1"/>
    <col min="2" max="2" width="19.5" customWidth="1"/>
    <col min="3" max="3" width="1.25" customWidth="1"/>
    <col min="4" max="4" width="4.25" customWidth="1"/>
    <col min="5" max="5" width="4.375" style="66" customWidth="1"/>
    <col min="6" max="6" width="4.75" style="66" customWidth="1"/>
    <col min="7" max="7" width="5.125" style="66" customWidth="1"/>
    <col min="8" max="10" width="5" style="66" customWidth="1"/>
    <col min="11" max="11" width="5.25" style="66" customWidth="1"/>
    <col min="12" max="12" width="5.125" style="66" customWidth="1"/>
    <col min="13" max="13" width="5" style="66" customWidth="1"/>
    <col min="14" max="14" width="5.5" style="66" customWidth="1"/>
    <col min="15" max="15" width="5.125" style="66" customWidth="1"/>
    <col min="16" max="16" width="5" style="66" customWidth="1"/>
    <col min="17" max="17" width="1.25" style="66" customWidth="1"/>
    <col min="18" max="18" width="7.5" style="66" customWidth="1"/>
  </cols>
  <sheetData>
    <row r="1" spans="2:19" s="43" customFormat="1" ht="21" customHeight="1" thickBot="1" x14ac:dyDescent="0.35">
      <c r="B1" s="46" t="s">
        <v>28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2:19" s="22" customFormat="1" ht="12" customHeight="1" thickTop="1" x14ac:dyDescent="0.25"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  <c r="R2" s="49"/>
    </row>
    <row r="3" spans="2:19" s="22" customFormat="1" ht="15.75" customHeight="1" x14ac:dyDescent="0.25">
      <c r="B3" s="23" t="s">
        <v>10</v>
      </c>
      <c r="D3" s="18" t="s">
        <v>25</v>
      </c>
      <c r="E3" s="51" t="str">
        <f>UPPER(TEXT(DataInícioAnoFiscal,"MMM"))</f>
        <v>JAN</v>
      </c>
      <c r="F3" s="51" t="str">
        <f>UPPER(TEXT(EOMONTH(DataInícioAnoFiscal,1),"MMM"))</f>
        <v>FEV</v>
      </c>
      <c r="G3" s="51" t="str">
        <f>UPPER(TEXT(EOMONTH(DataInícioAnoFiscal,2),"MMM"))</f>
        <v>MAR</v>
      </c>
      <c r="H3" s="51" t="str">
        <f>UPPER(TEXT(EOMONTH(DataInícioAnoFiscal,3),"MMM"))</f>
        <v>ABR</v>
      </c>
      <c r="I3" s="51" t="str">
        <f>UPPER(TEXT(EOMONTH(DataInícioAnoFiscal,4),"MMM"))</f>
        <v>MAI</v>
      </c>
      <c r="J3" s="51" t="str">
        <f>UPPER(TEXT(EOMONTH(DataInícioAnoFiscal,5),"MMM"))</f>
        <v>JUN</v>
      </c>
      <c r="K3" s="51" t="str">
        <f>UPPER(TEXT(EOMONTH(DataInícioAnoFiscal,6),"MMM"))</f>
        <v>JUL</v>
      </c>
      <c r="L3" s="51" t="str">
        <f>UPPER(TEXT(EOMONTH(DataInícioAnoFiscal,7),"MMM"))</f>
        <v>AGO</v>
      </c>
      <c r="M3" s="51" t="str">
        <f>UPPER(TEXT(EOMONTH(DataInícioAnoFiscal,8),"MMM"))</f>
        <v>SET</v>
      </c>
      <c r="N3" s="51" t="str">
        <f>UPPER(TEXT(EOMONTH(DataInícioAnoFiscal,9),"MMM"))</f>
        <v>OUT</v>
      </c>
      <c r="O3" s="51" t="str">
        <f>UPPER(TEXT(EOMONTH(DataInícioAnoFiscal,10),"MMM"))</f>
        <v>NOV</v>
      </c>
      <c r="P3" s="51" t="str">
        <f>UPPER(TEXT(EOMONTH(DataInícioAnoFiscal,11),"MMM"))</f>
        <v>DEZ</v>
      </c>
      <c r="Q3" s="52"/>
      <c r="R3" s="53" t="s">
        <v>5</v>
      </c>
      <c r="S3" s="24"/>
    </row>
    <row r="4" spans="2:19" s="22" customFormat="1" ht="11.25" customHeight="1" thickBot="1" x14ac:dyDescent="0.3">
      <c r="B4" s="25">
        <v>42737</v>
      </c>
      <c r="D4" s="19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  <c r="R4" s="56"/>
      <c r="S4" s="24"/>
    </row>
    <row r="5" spans="2:19" s="22" customFormat="1" ht="5.25" customHeight="1" thickTop="1" x14ac:dyDescent="0.25">
      <c r="B5" s="26"/>
      <c r="D5" s="2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8"/>
      <c r="R5" s="59"/>
      <c r="S5" s="24"/>
    </row>
    <row r="6" spans="2:19" s="22" customFormat="1" ht="13.5" customHeight="1" thickBot="1" x14ac:dyDescent="0.2">
      <c r="B6" s="27" t="s">
        <v>25</v>
      </c>
      <c r="D6" s="44">
        <v>10</v>
      </c>
      <c r="E6" s="60">
        <f>D40</f>
        <v>10</v>
      </c>
      <c r="F6" s="60">
        <f t="shared" ref="F6:P6" si="0">E40</f>
        <v>44.2</v>
      </c>
      <c r="G6" s="60">
        <f t="shared" si="0"/>
        <v>121.39999999999999</v>
      </c>
      <c r="H6" s="60">
        <f t="shared" si="0"/>
        <v>198.59999999999997</v>
      </c>
      <c r="I6" s="60">
        <f t="shared" si="0"/>
        <v>275.79999999999995</v>
      </c>
      <c r="J6" s="60">
        <f t="shared" si="0"/>
        <v>352.99999999999994</v>
      </c>
      <c r="K6" s="60">
        <f t="shared" si="0"/>
        <v>430.19999999999993</v>
      </c>
      <c r="L6" s="60">
        <f t="shared" si="0"/>
        <v>507.39999999999992</v>
      </c>
      <c r="M6" s="60">
        <f t="shared" si="0"/>
        <v>584.59999999999991</v>
      </c>
      <c r="N6" s="60">
        <f t="shared" si="0"/>
        <v>661.8</v>
      </c>
      <c r="O6" s="60">
        <f t="shared" si="0"/>
        <v>739</v>
      </c>
      <c r="P6" s="60">
        <f t="shared" si="0"/>
        <v>816.2</v>
      </c>
      <c r="Q6" s="61"/>
      <c r="R6" s="60">
        <f>P6</f>
        <v>816.2</v>
      </c>
      <c r="S6" s="28"/>
    </row>
    <row r="7" spans="2:19" s="22" customFormat="1" ht="5.25" customHeight="1" x14ac:dyDescent="0.25">
      <c r="B7" s="17"/>
      <c r="D7" s="45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3"/>
      <c r="R7" s="62"/>
    </row>
    <row r="8" spans="2:19" s="22" customFormat="1" ht="14.25" customHeight="1" x14ac:dyDescent="0.25">
      <c r="B8" s="30" t="s">
        <v>6</v>
      </c>
      <c r="D8" s="45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3"/>
      <c r="R8" s="62"/>
    </row>
    <row r="9" spans="2:19" s="22" customFormat="1" ht="13.5" customHeight="1" x14ac:dyDescent="0.25">
      <c r="B9" s="31" t="s">
        <v>14</v>
      </c>
      <c r="C9" s="29"/>
      <c r="D9" s="75"/>
      <c r="E9" s="76">
        <v>44</v>
      </c>
      <c r="F9" s="76">
        <v>87</v>
      </c>
      <c r="G9" s="76">
        <v>87</v>
      </c>
      <c r="H9" s="76">
        <v>87</v>
      </c>
      <c r="I9" s="76">
        <v>87</v>
      </c>
      <c r="J9" s="76">
        <v>87</v>
      </c>
      <c r="K9" s="76">
        <v>87</v>
      </c>
      <c r="L9" s="76">
        <v>87</v>
      </c>
      <c r="M9" s="76">
        <v>87</v>
      </c>
      <c r="N9" s="76">
        <v>87</v>
      </c>
      <c r="O9" s="76">
        <v>87</v>
      </c>
      <c r="P9" s="76">
        <v>87</v>
      </c>
      <c r="Q9" s="65"/>
      <c r="R9" s="76">
        <f>SUM(RecibosEmDinheiro[[#This Row],[Período 0]:[Período 12]])</f>
        <v>1001</v>
      </c>
    </row>
    <row r="10" spans="2:19" s="22" customFormat="1" ht="12.75" customHeight="1" x14ac:dyDescent="0.25">
      <c r="B10" s="31" t="s">
        <v>13</v>
      </c>
      <c r="C10" s="29"/>
      <c r="D10" s="75">
        <v>0</v>
      </c>
      <c r="E10" s="76">
        <v>0</v>
      </c>
      <c r="F10" s="76">
        <v>0</v>
      </c>
      <c r="G10" s="76">
        <v>0</v>
      </c>
      <c r="H10" s="76">
        <v>0</v>
      </c>
      <c r="I10" s="76">
        <v>0</v>
      </c>
      <c r="J10" s="76">
        <v>0</v>
      </c>
      <c r="K10" s="76">
        <v>0</v>
      </c>
      <c r="L10" s="76">
        <v>0</v>
      </c>
      <c r="M10" s="76">
        <v>0</v>
      </c>
      <c r="N10" s="76">
        <v>0</v>
      </c>
      <c r="O10" s="76">
        <v>0</v>
      </c>
      <c r="P10" s="76">
        <v>0</v>
      </c>
      <c r="Q10" s="65"/>
      <c r="R10" s="76">
        <f>SUM(RecibosEmDinheiro[[#This Row],[Período 0]:[Período 12]])</f>
        <v>0</v>
      </c>
    </row>
    <row r="11" spans="2:19" s="22" customFormat="1" ht="12" customHeight="1" x14ac:dyDescent="0.25">
      <c r="B11" s="31"/>
      <c r="C11" s="32"/>
      <c r="D11" s="75">
        <v>0</v>
      </c>
      <c r="E11" s="76">
        <v>0</v>
      </c>
      <c r="F11" s="76">
        <v>0</v>
      </c>
      <c r="G11" s="76">
        <v>0</v>
      </c>
      <c r="H11" s="76">
        <v>0</v>
      </c>
      <c r="I11" s="76">
        <v>0</v>
      </c>
      <c r="J11" s="76">
        <v>0</v>
      </c>
      <c r="K11" s="76">
        <v>0</v>
      </c>
      <c r="L11" s="76">
        <v>0</v>
      </c>
      <c r="M11" s="76">
        <v>0</v>
      </c>
      <c r="N11" s="76">
        <v>0</v>
      </c>
      <c r="O11" s="76">
        <v>0</v>
      </c>
      <c r="P11" s="76">
        <v>0</v>
      </c>
      <c r="Q11" s="65"/>
      <c r="R11" s="76">
        <f>SUM(RecibosEmDinheiro[[#This Row],[Período 0]:[Período 12]])</f>
        <v>0</v>
      </c>
    </row>
    <row r="12" spans="2:19" s="22" customFormat="1" ht="13.5" customHeight="1" thickBot="1" x14ac:dyDescent="0.3">
      <c r="B12" s="33" t="s">
        <v>5</v>
      </c>
      <c r="C12" s="34"/>
      <c r="D12" s="77">
        <f>SUBTOTAL(109,RecibosEmDinheiro[Período 0])</f>
        <v>0</v>
      </c>
      <c r="E12" s="76">
        <f>SUBTOTAL(109,RecibosEmDinheiro[Período 1])</f>
        <v>44</v>
      </c>
      <c r="F12" s="76">
        <f>SUBTOTAL(109,RecibosEmDinheiro[Período 2])</f>
        <v>87</v>
      </c>
      <c r="G12" s="76">
        <f>SUBTOTAL(109,RecibosEmDinheiro[Período 3])</f>
        <v>87</v>
      </c>
      <c r="H12" s="76">
        <f>SUBTOTAL(109,RecibosEmDinheiro[Período 4])</f>
        <v>87</v>
      </c>
      <c r="I12" s="76">
        <f>SUBTOTAL(109,RecibosEmDinheiro[Período 5])</f>
        <v>87</v>
      </c>
      <c r="J12" s="76">
        <f>SUBTOTAL(109,RecibosEmDinheiro[Período 6])</f>
        <v>87</v>
      </c>
      <c r="K12" s="76">
        <f>SUBTOTAL(109,RecibosEmDinheiro[Período 7])</f>
        <v>87</v>
      </c>
      <c r="L12" s="76">
        <f>SUBTOTAL(109,RecibosEmDinheiro[Período 8])</f>
        <v>87</v>
      </c>
      <c r="M12" s="76">
        <f>SUBTOTAL(109,RecibosEmDinheiro[Período 9])</f>
        <v>87</v>
      </c>
      <c r="N12" s="76">
        <f>SUBTOTAL(109,RecibosEmDinheiro[Período 10])</f>
        <v>87</v>
      </c>
      <c r="O12" s="76">
        <f>SUBTOTAL(109,RecibosEmDinheiro[Período 11])</f>
        <v>87</v>
      </c>
      <c r="P12" s="76">
        <f>SUBTOTAL(109,RecibosEmDinheiro[Período 12])</f>
        <v>87</v>
      </c>
      <c r="Q12" s="65"/>
      <c r="R12" s="76">
        <f>SUBTOTAL(109,RecibosEmDinheiro[Total])</f>
        <v>1001</v>
      </c>
      <c r="S12" s="35"/>
    </row>
    <row r="13" spans="2:19" s="22" customFormat="1" ht="12.75" customHeight="1" thickTop="1" thickBot="1" x14ac:dyDescent="0.3">
      <c r="B13" s="36" t="s">
        <v>26</v>
      </c>
      <c r="C13" s="37"/>
      <c r="D13" s="78">
        <f>D6+SUM(RecibosEmDinheiro[Período 0])</f>
        <v>10</v>
      </c>
      <c r="E13" s="79">
        <f>E6+SUM(RecibosEmDinheiro[Período 1])</f>
        <v>54</v>
      </c>
      <c r="F13" s="79">
        <f>F6+SUM(RecibosEmDinheiro[Período 2])</f>
        <v>131.19999999999999</v>
      </c>
      <c r="G13" s="79">
        <f>G6+SUM(RecibosEmDinheiro[Período 3])</f>
        <v>208.39999999999998</v>
      </c>
      <c r="H13" s="79">
        <f>H6+SUM(RecibosEmDinheiro[Período 4])</f>
        <v>285.59999999999997</v>
      </c>
      <c r="I13" s="79">
        <f>I6+SUM(RecibosEmDinheiro[Período 5])</f>
        <v>362.79999999999995</v>
      </c>
      <c r="J13" s="79">
        <f>J6+SUM(RecibosEmDinheiro[Período 6])</f>
        <v>439.99999999999994</v>
      </c>
      <c r="K13" s="79">
        <f>K6+SUM(RecibosEmDinheiro[Período 7])</f>
        <v>517.19999999999993</v>
      </c>
      <c r="L13" s="79">
        <f>L6+SUM(RecibosEmDinheiro[Período 8])</f>
        <v>594.39999999999986</v>
      </c>
      <c r="M13" s="79">
        <f>M6+SUM(RecibosEmDinheiro[Período 9])</f>
        <v>671.59999999999991</v>
      </c>
      <c r="N13" s="79">
        <f>N6+SUM(RecibosEmDinheiro[Período 10])</f>
        <v>748.8</v>
      </c>
      <c r="O13" s="79">
        <f>O6+SUM(RecibosEmDinheiro[Período 11])</f>
        <v>826</v>
      </c>
      <c r="P13" s="79">
        <f>P6+SUM(RecibosEmDinheiro[Período 12])</f>
        <v>903.2</v>
      </c>
      <c r="Q13" s="80"/>
      <c r="R13" s="79">
        <f>R6+SUM(RecibosEmDinheiro[Total])</f>
        <v>1817.2</v>
      </c>
      <c r="S13" s="35"/>
    </row>
    <row r="14" spans="2:19" s="22" customFormat="1" ht="5.25" customHeight="1" x14ac:dyDescent="0.25"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</row>
    <row r="15" spans="2:19" s="22" customFormat="1" ht="10.5" customHeight="1" x14ac:dyDescent="0.25">
      <c r="B15" s="39" t="s">
        <v>7</v>
      </c>
      <c r="C15" s="2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64"/>
      <c r="R15" s="49"/>
    </row>
    <row r="16" spans="2:19" s="22" customFormat="1" ht="12.75" customHeight="1" x14ac:dyDescent="0.25">
      <c r="B16" s="21" t="s">
        <v>15</v>
      </c>
      <c r="C16" s="29"/>
      <c r="D16" s="47"/>
      <c r="E16" s="81">
        <v>2</v>
      </c>
      <c r="F16" s="81">
        <v>2</v>
      </c>
      <c r="G16" s="81">
        <v>2</v>
      </c>
      <c r="H16" s="81">
        <v>2</v>
      </c>
      <c r="I16" s="81">
        <v>2</v>
      </c>
      <c r="J16" s="81">
        <v>2</v>
      </c>
      <c r="K16" s="81">
        <v>2</v>
      </c>
      <c r="L16" s="81">
        <v>2</v>
      </c>
      <c r="M16" s="81">
        <v>2</v>
      </c>
      <c r="N16" s="81">
        <v>2</v>
      </c>
      <c r="O16" s="81">
        <v>2</v>
      </c>
      <c r="P16" s="81">
        <v>2</v>
      </c>
      <c r="Q16" s="65"/>
      <c r="R16" s="81">
        <f>SUM(PagoEmDinheiro[[#This Row],[Período 0]:[Período 12]])</f>
        <v>24</v>
      </c>
      <c r="S16" s="40"/>
    </row>
    <row r="17" spans="2:19" s="22" customFormat="1" ht="12.75" customHeight="1" x14ac:dyDescent="0.25">
      <c r="B17" s="21" t="s">
        <v>0</v>
      </c>
      <c r="C17" s="29"/>
      <c r="D17" s="47"/>
      <c r="E17" s="81">
        <v>0.3</v>
      </c>
      <c r="F17" s="81">
        <v>0.3</v>
      </c>
      <c r="G17" s="81">
        <v>0.3</v>
      </c>
      <c r="H17" s="81">
        <v>0.3</v>
      </c>
      <c r="I17" s="81">
        <v>0.3</v>
      </c>
      <c r="J17" s="81">
        <v>0.3</v>
      </c>
      <c r="K17" s="81">
        <v>0.3</v>
      </c>
      <c r="L17" s="81">
        <v>0.3</v>
      </c>
      <c r="M17" s="81">
        <v>0.3</v>
      </c>
      <c r="N17" s="81">
        <v>0.3</v>
      </c>
      <c r="O17" s="81">
        <v>0.3</v>
      </c>
      <c r="P17" s="81">
        <v>0.3</v>
      </c>
      <c r="Q17" s="65"/>
      <c r="R17" s="81">
        <f>SUM(PagoEmDinheiro[[#This Row],[Período 0]:[Período 12]])</f>
        <v>3.5999999999999992</v>
      </c>
      <c r="S17" s="40"/>
    </row>
    <row r="18" spans="2:19" s="22" customFormat="1" ht="12.75" customHeight="1" x14ac:dyDescent="0.25">
      <c r="B18" s="21" t="s">
        <v>16</v>
      </c>
      <c r="C18" s="29"/>
      <c r="D18" s="47"/>
      <c r="E18" s="81">
        <v>1.6</v>
      </c>
      <c r="F18" s="81">
        <v>1.6</v>
      </c>
      <c r="G18" s="81">
        <v>1.6</v>
      </c>
      <c r="H18" s="81">
        <v>1.6</v>
      </c>
      <c r="I18" s="81">
        <v>1.6</v>
      </c>
      <c r="J18" s="81">
        <v>1.6</v>
      </c>
      <c r="K18" s="81">
        <v>1.6</v>
      </c>
      <c r="L18" s="81">
        <v>1.6</v>
      </c>
      <c r="M18" s="81">
        <v>1.6</v>
      </c>
      <c r="N18" s="81">
        <v>1.6</v>
      </c>
      <c r="O18" s="81">
        <v>1.6</v>
      </c>
      <c r="P18" s="81">
        <v>1.6</v>
      </c>
      <c r="Q18" s="65"/>
      <c r="R18" s="81">
        <f>SUM(PagoEmDinheiro[[#This Row],[Período 0]:[Período 12]])</f>
        <v>19.2</v>
      </c>
      <c r="S18" s="40"/>
    </row>
    <row r="19" spans="2:19" s="22" customFormat="1" ht="13.5" customHeight="1" x14ac:dyDescent="0.25">
      <c r="B19" s="21" t="s">
        <v>17</v>
      </c>
      <c r="C19" s="29"/>
      <c r="D19" s="47"/>
      <c r="E19" s="81">
        <v>3.2</v>
      </c>
      <c r="F19" s="81">
        <v>3.2</v>
      </c>
      <c r="G19" s="81">
        <v>3.2</v>
      </c>
      <c r="H19" s="81">
        <v>3.2</v>
      </c>
      <c r="I19" s="81">
        <v>3.2</v>
      </c>
      <c r="J19" s="81">
        <v>3.2</v>
      </c>
      <c r="K19" s="81">
        <v>3.2</v>
      </c>
      <c r="L19" s="81">
        <v>3.2</v>
      </c>
      <c r="M19" s="81">
        <v>3.2</v>
      </c>
      <c r="N19" s="81">
        <v>3.2</v>
      </c>
      <c r="O19" s="81">
        <v>3.2</v>
      </c>
      <c r="P19" s="81">
        <v>3.2</v>
      </c>
      <c r="Q19" s="65"/>
      <c r="R19" s="81">
        <f>SUM(PagoEmDinheiro[[#This Row],[Período 0]:[Período 12]])</f>
        <v>38.4</v>
      </c>
      <c r="S19" s="40"/>
    </row>
    <row r="20" spans="2:19" s="22" customFormat="1" ht="13.5" customHeight="1" x14ac:dyDescent="0.25">
      <c r="B20" s="21" t="s">
        <v>18</v>
      </c>
      <c r="C20" s="29"/>
      <c r="D20" s="47"/>
      <c r="E20" s="81">
        <v>1.2</v>
      </c>
      <c r="F20" s="81">
        <v>1.2</v>
      </c>
      <c r="G20" s="81">
        <v>1.2</v>
      </c>
      <c r="H20" s="81">
        <v>1.2</v>
      </c>
      <c r="I20" s="81">
        <v>1.2</v>
      </c>
      <c r="J20" s="81">
        <v>1.2</v>
      </c>
      <c r="K20" s="81">
        <v>1.2</v>
      </c>
      <c r="L20" s="81">
        <v>1.2</v>
      </c>
      <c r="M20" s="81">
        <v>1.2</v>
      </c>
      <c r="N20" s="81">
        <v>1.2</v>
      </c>
      <c r="O20" s="81">
        <v>1.2</v>
      </c>
      <c r="P20" s="81">
        <v>1.2</v>
      </c>
      <c r="Q20" s="65"/>
      <c r="R20" s="81">
        <f>SUM(PagoEmDinheiro[[#This Row],[Período 0]:[Período 12]])</f>
        <v>14.399999999999997</v>
      </c>
      <c r="S20" s="40"/>
    </row>
    <row r="21" spans="2:19" s="22" customFormat="1" ht="13.5" customHeight="1" x14ac:dyDescent="0.25">
      <c r="B21" s="21" t="s">
        <v>19</v>
      </c>
      <c r="C21" s="29"/>
      <c r="D21" s="47"/>
      <c r="E21" s="81">
        <v>0.08</v>
      </c>
      <c r="F21" s="81">
        <v>0.08</v>
      </c>
      <c r="G21" s="81">
        <v>0.08</v>
      </c>
      <c r="H21" s="81">
        <v>0.08</v>
      </c>
      <c r="I21" s="81">
        <v>0.08</v>
      </c>
      <c r="J21" s="81">
        <v>0.08</v>
      </c>
      <c r="K21" s="81">
        <v>0.08</v>
      </c>
      <c r="L21" s="81">
        <v>0.08</v>
      </c>
      <c r="M21" s="81">
        <v>0.08</v>
      </c>
      <c r="N21" s="81">
        <v>0.08</v>
      </c>
      <c r="O21" s="81">
        <v>0.08</v>
      </c>
      <c r="P21" s="81">
        <v>0.08</v>
      </c>
      <c r="Q21" s="65"/>
      <c r="R21" s="81">
        <f>SUM(PagoEmDinheiro[[#This Row],[Período 0]:[Período 12]])</f>
        <v>0.95999999999999985</v>
      </c>
      <c r="S21" s="40"/>
    </row>
    <row r="22" spans="2:19" s="22" customFormat="1" ht="12.75" customHeight="1" x14ac:dyDescent="0.25">
      <c r="B22" s="21" t="s">
        <v>20</v>
      </c>
      <c r="C22" s="29"/>
      <c r="D22" s="47"/>
      <c r="E22" s="81">
        <v>0.22</v>
      </c>
      <c r="F22" s="81">
        <v>0.22</v>
      </c>
      <c r="G22" s="81">
        <v>0.22</v>
      </c>
      <c r="H22" s="81">
        <v>0.22</v>
      </c>
      <c r="I22" s="81">
        <v>0.22</v>
      </c>
      <c r="J22" s="81">
        <v>0.22</v>
      </c>
      <c r="K22" s="81">
        <v>0.22</v>
      </c>
      <c r="L22" s="81">
        <v>0.22</v>
      </c>
      <c r="M22" s="81">
        <v>0.22</v>
      </c>
      <c r="N22" s="81">
        <v>0.22</v>
      </c>
      <c r="O22" s="81">
        <v>0.22</v>
      </c>
      <c r="P22" s="81">
        <v>0.22</v>
      </c>
      <c r="Q22" s="65"/>
      <c r="R22" s="81">
        <f>SUM(PagoEmDinheiro[[#This Row],[Período 0]:[Período 12]])</f>
        <v>2.6400000000000006</v>
      </c>
      <c r="S22" s="40"/>
    </row>
    <row r="23" spans="2:19" s="22" customFormat="1" ht="13.5" customHeight="1" x14ac:dyDescent="0.25">
      <c r="B23" s="21" t="s">
        <v>21</v>
      </c>
      <c r="C23" s="29"/>
      <c r="D23" s="47"/>
      <c r="E23" s="81">
        <v>0.25</v>
      </c>
      <c r="F23" s="81">
        <v>0.25</v>
      </c>
      <c r="G23" s="81">
        <v>0.25</v>
      </c>
      <c r="H23" s="81">
        <v>0.25</v>
      </c>
      <c r="I23" s="81">
        <v>0.25</v>
      </c>
      <c r="J23" s="81">
        <v>0.25</v>
      </c>
      <c r="K23" s="81">
        <v>0.25</v>
      </c>
      <c r="L23" s="81">
        <v>0.25</v>
      </c>
      <c r="M23" s="81">
        <v>0.25</v>
      </c>
      <c r="N23" s="81">
        <v>0.25</v>
      </c>
      <c r="O23" s="81">
        <v>0.25</v>
      </c>
      <c r="P23" s="81">
        <v>0.25</v>
      </c>
      <c r="Q23" s="65"/>
      <c r="R23" s="81">
        <f>SUM(PagoEmDinheiro[[#This Row],[Período 0]:[Período 12]])</f>
        <v>3</v>
      </c>
      <c r="S23" s="40"/>
    </row>
    <row r="24" spans="2:19" s="22" customFormat="1" ht="13.5" customHeight="1" x14ac:dyDescent="0.25">
      <c r="B24" s="21" t="s">
        <v>22</v>
      </c>
      <c r="C24" s="29"/>
      <c r="D24" s="47"/>
      <c r="E24" s="81">
        <v>0.3</v>
      </c>
      <c r="F24" s="81">
        <v>0.3</v>
      </c>
      <c r="G24" s="81">
        <v>0.3</v>
      </c>
      <c r="H24" s="81">
        <v>0.3</v>
      </c>
      <c r="I24" s="81">
        <v>0.3</v>
      </c>
      <c r="J24" s="81">
        <v>0.3</v>
      </c>
      <c r="K24" s="81">
        <v>0.3</v>
      </c>
      <c r="L24" s="81">
        <v>0.3</v>
      </c>
      <c r="M24" s="81">
        <v>0.3</v>
      </c>
      <c r="N24" s="81">
        <v>0.3</v>
      </c>
      <c r="O24" s="81">
        <v>0.3</v>
      </c>
      <c r="P24" s="81">
        <v>0.3</v>
      </c>
      <c r="Q24" s="65"/>
      <c r="R24" s="81">
        <f>SUM(PagoEmDinheiro[[#This Row],[Período 0]:[Período 12]])</f>
        <v>3.5999999999999992</v>
      </c>
      <c r="S24" s="40"/>
    </row>
    <row r="25" spans="2:19" s="22" customFormat="1" ht="13.5" customHeight="1" x14ac:dyDescent="0.25">
      <c r="B25" s="21" t="s">
        <v>23</v>
      </c>
      <c r="C25" s="29"/>
      <c r="D25" s="47"/>
      <c r="E25" s="81">
        <v>0.25</v>
      </c>
      <c r="F25" s="81">
        <v>0.25</v>
      </c>
      <c r="G25" s="81">
        <v>0.25</v>
      </c>
      <c r="H25" s="81">
        <v>0.25</v>
      </c>
      <c r="I25" s="81">
        <v>0.25</v>
      </c>
      <c r="J25" s="81">
        <v>0.25</v>
      </c>
      <c r="K25" s="81">
        <v>0.25</v>
      </c>
      <c r="L25" s="81">
        <v>0.25</v>
      </c>
      <c r="M25" s="81">
        <v>0.25</v>
      </c>
      <c r="N25" s="81">
        <v>0.25</v>
      </c>
      <c r="O25" s="81">
        <v>0.25</v>
      </c>
      <c r="P25" s="81">
        <v>0.25</v>
      </c>
      <c r="Q25" s="65"/>
      <c r="R25" s="81">
        <f>SUM(PagoEmDinheiro[[#This Row],[Período 0]:[Período 12]])</f>
        <v>3</v>
      </c>
      <c r="S25" s="40"/>
    </row>
    <row r="26" spans="2:19" s="22" customFormat="1" ht="12.75" customHeight="1" x14ac:dyDescent="0.25">
      <c r="B26" s="21" t="s">
        <v>24</v>
      </c>
      <c r="C26" s="29"/>
      <c r="D26" s="47"/>
      <c r="E26" s="81">
        <v>0.4</v>
      </c>
      <c r="F26" s="81">
        <v>0.4</v>
      </c>
      <c r="G26" s="81">
        <v>0.4</v>
      </c>
      <c r="H26" s="81">
        <v>0.4</v>
      </c>
      <c r="I26" s="81">
        <v>0.4</v>
      </c>
      <c r="J26" s="81">
        <v>0.4</v>
      </c>
      <c r="K26" s="81">
        <v>0.4</v>
      </c>
      <c r="L26" s="81">
        <v>0.4</v>
      </c>
      <c r="M26" s="81">
        <v>0.4</v>
      </c>
      <c r="N26" s="81">
        <v>0.4</v>
      </c>
      <c r="O26" s="81">
        <v>0.4</v>
      </c>
      <c r="P26" s="81">
        <v>0.4</v>
      </c>
      <c r="Q26" s="65"/>
      <c r="R26" s="81">
        <f>SUM(PagoEmDinheiro[[#This Row],[Período 0]:[Período 12]])</f>
        <v>4.8</v>
      </c>
      <c r="S26" s="40"/>
    </row>
    <row r="27" spans="2:19" s="22" customFormat="1" ht="12.75" customHeight="1" thickBot="1" x14ac:dyDescent="0.3">
      <c r="B27" s="41" t="s">
        <v>5</v>
      </c>
      <c r="C27" s="29"/>
      <c r="D27" s="48">
        <f>SUBTOTAL(109,PagoEmDinheiro[Período 0])</f>
        <v>0</v>
      </c>
      <c r="E27" s="81">
        <f>SUBTOTAL(109,PagoEmDinheiro[Período 1])</f>
        <v>9.8000000000000007</v>
      </c>
      <c r="F27" s="81">
        <f>SUBTOTAL(109,PagoEmDinheiro[Período 2])</f>
        <v>9.8000000000000007</v>
      </c>
      <c r="G27" s="81">
        <f>SUBTOTAL(109,PagoEmDinheiro[Período 3])</f>
        <v>9.8000000000000007</v>
      </c>
      <c r="H27" s="81">
        <f>SUBTOTAL(109,PagoEmDinheiro[Período 4])</f>
        <v>9.8000000000000007</v>
      </c>
      <c r="I27" s="81">
        <f>SUBTOTAL(109,PagoEmDinheiro[Período 5])</f>
        <v>9.8000000000000007</v>
      </c>
      <c r="J27" s="81">
        <f>SUBTOTAL(109,PagoEmDinheiro[Período 6])</f>
        <v>9.8000000000000007</v>
      </c>
      <c r="K27" s="81">
        <f>SUBTOTAL(109,PagoEmDinheiro[Período 7])</f>
        <v>9.8000000000000007</v>
      </c>
      <c r="L27" s="81">
        <f>SUBTOTAL(109,PagoEmDinheiro[Período 8])</f>
        <v>9.8000000000000007</v>
      </c>
      <c r="M27" s="81">
        <f>SUBTOTAL(109,PagoEmDinheiro[Período 9])</f>
        <v>9.8000000000000007</v>
      </c>
      <c r="N27" s="81">
        <f>SUBTOTAL(109,PagoEmDinheiro[Período 10])</f>
        <v>9.8000000000000007</v>
      </c>
      <c r="O27" s="81">
        <f>SUBTOTAL(109,PagoEmDinheiro[Período 11])</f>
        <v>9.8000000000000007</v>
      </c>
      <c r="P27" s="81">
        <f>SUBTOTAL(109,PagoEmDinheiro[Período 12])</f>
        <v>9.8000000000000007</v>
      </c>
      <c r="Q27" s="65"/>
      <c r="R27" s="81">
        <f>SUBTOTAL(109,PagoEmDinheiro[Total])</f>
        <v>117.59999999999997</v>
      </c>
      <c r="S27" s="42"/>
    </row>
    <row r="28" spans="2:19" ht="12" customHeight="1" thickBot="1" x14ac:dyDescent="0.35">
      <c r="B28" s="36" t="s">
        <v>27</v>
      </c>
      <c r="C28" s="5"/>
      <c r="D28" s="20">
        <f>D1-D27</f>
        <v>0</v>
      </c>
      <c r="E28" s="82">
        <f>E13-PagoEmDinheiro[[#Totals],[Período 1]]</f>
        <v>44.2</v>
      </c>
      <c r="F28" s="82">
        <f>F13-PagoEmDinheiro[[#Totals],[Período 2]]</f>
        <v>121.39999999999999</v>
      </c>
      <c r="G28" s="82">
        <f>G13-PagoEmDinheiro[[#Totals],[Período 3]]</f>
        <v>198.59999999999997</v>
      </c>
      <c r="H28" s="82">
        <f>H13-PagoEmDinheiro[[#Totals],[Período 4]]</f>
        <v>275.79999999999995</v>
      </c>
      <c r="I28" s="82">
        <f>I13-PagoEmDinheiro[[#Totals],[Período 5]]</f>
        <v>352.99999999999994</v>
      </c>
      <c r="J28" s="82">
        <f>J13-PagoEmDinheiro[[#Totals],[Período 6]]</f>
        <v>430.19999999999993</v>
      </c>
      <c r="K28" s="82">
        <f>K13-PagoEmDinheiro[[#Totals],[Período 7]]</f>
        <v>507.39999999999992</v>
      </c>
      <c r="L28" s="82">
        <f>L13-PagoEmDinheiro[[#Totals],[Período 8]]</f>
        <v>584.59999999999991</v>
      </c>
      <c r="M28" s="82">
        <f>M13-PagoEmDinheiro[[#Totals],[Período 9]]</f>
        <v>661.8</v>
      </c>
      <c r="N28" s="82">
        <f>N13-PagoEmDinheiro[[#Totals],[Período 10]]</f>
        <v>739</v>
      </c>
      <c r="O28" s="82">
        <f>O13-PagoEmDinheiro[[#Totals],[Período 11]]</f>
        <v>816.2</v>
      </c>
      <c r="P28" s="82">
        <f>P13-PagoEmDinheiro[[#Totals],[Período 12]]</f>
        <v>893.40000000000009</v>
      </c>
      <c r="Q28" s="82"/>
      <c r="R28" s="82">
        <f>R13-PagoEmDinheiro[[#Totals],[Total]]</f>
        <v>1699.6000000000001</v>
      </c>
      <c r="S28" s="7"/>
    </row>
    <row r="29" spans="2:19" ht="17.25" customHeight="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2:19" ht="17.25" customHeight="1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2:19" ht="17.25" customHeight="1" x14ac:dyDescent="0.3">
      <c r="B31" s="3" t="s">
        <v>8</v>
      </c>
      <c r="C31" s="5"/>
      <c r="Q31" s="67"/>
    </row>
    <row r="32" spans="2:19" ht="17.25" customHeight="1" x14ac:dyDescent="0.25">
      <c r="B32" s="11" t="s">
        <v>1</v>
      </c>
      <c r="C32" s="6"/>
      <c r="D32" s="10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  <c r="R32" s="68">
        <f>SUM(PagoEmDinheiro2[[#This Row],[Período 0]:[Período 12]])</f>
        <v>0</v>
      </c>
      <c r="S32" s="1"/>
    </row>
    <row r="33" spans="2:19" ht="17.25" customHeight="1" x14ac:dyDescent="0.25">
      <c r="B33" s="11" t="s">
        <v>2</v>
      </c>
      <c r="C33" s="6"/>
      <c r="D33" s="10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9"/>
      <c r="R33" s="68">
        <f>SUM(PagoEmDinheiro2[[#This Row],[Período 0]:[Período 12]])</f>
        <v>0</v>
      </c>
      <c r="S33" s="1"/>
    </row>
    <row r="34" spans="2:19" ht="17.25" customHeight="1" x14ac:dyDescent="0.25">
      <c r="B34" s="11" t="s">
        <v>3</v>
      </c>
      <c r="C34" s="6"/>
      <c r="D34" s="10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8">
        <f>SUM(PagoEmDinheiro2[[#This Row],[Período 0]:[Período 12]])</f>
        <v>0</v>
      </c>
      <c r="S34" s="1"/>
    </row>
    <row r="35" spans="2:19" ht="17.25" customHeight="1" x14ac:dyDescent="0.25">
      <c r="B35" s="11" t="s">
        <v>11</v>
      </c>
      <c r="C35" s="6"/>
      <c r="D35" s="10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9"/>
      <c r="R35" s="68">
        <f>SUM(PagoEmDinheiro2[[#This Row],[Período 0]:[Período 12]])</f>
        <v>0</v>
      </c>
      <c r="S35" s="1"/>
    </row>
    <row r="36" spans="2:19" ht="17.25" customHeight="1" x14ac:dyDescent="0.25">
      <c r="B36" s="11" t="s">
        <v>12</v>
      </c>
      <c r="C36" s="6"/>
      <c r="D36" s="10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9"/>
      <c r="R36" s="68">
        <f>SUM(PagoEmDinheiro2[[#This Row],[Período 0]:[Período 12]])</f>
        <v>0</v>
      </c>
      <c r="S36" s="1"/>
    </row>
    <row r="37" spans="2:19" s="4" customFormat="1" ht="17.25" customHeight="1" thickBot="1" x14ac:dyDescent="0.35">
      <c r="B37" s="12" t="s">
        <v>5</v>
      </c>
      <c r="C37" s="6"/>
      <c r="D37" s="13">
        <f>SUBTOTAL(109,PagoEmDinheiro2[Período 0])</f>
        <v>0</v>
      </c>
      <c r="E37" s="70">
        <f>SUBTOTAL(109,PagoEmDinheiro2[Período 1])</f>
        <v>0</v>
      </c>
      <c r="F37" s="70">
        <f>SUBTOTAL(109,PagoEmDinheiro2[Período 2])</f>
        <v>0</v>
      </c>
      <c r="G37" s="70">
        <f>SUBTOTAL(109,PagoEmDinheiro2[Período 3])</f>
        <v>0</v>
      </c>
      <c r="H37" s="70">
        <f>SUBTOTAL(109,PagoEmDinheiro2[Período 4])</f>
        <v>0</v>
      </c>
      <c r="I37" s="70">
        <f>SUBTOTAL(109,PagoEmDinheiro2[Período 5])</f>
        <v>0</v>
      </c>
      <c r="J37" s="70">
        <f>SUBTOTAL(109,PagoEmDinheiro2[Período 6])</f>
        <v>0</v>
      </c>
      <c r="K37" s="70">
        <f>SUBTOTAL(109,PagoEmDinheiro2[Período 7])</f>
        <v>0</v>
      </c>
      <c r="L37" s="70">
        <f>SUBTOTAL(109,PagoEmDinheiro2[Período 8])</f>
        <v>0</v>
      </c>
      <c r="M37" s="70">
        <f>SUBTOTAL(109,PagoEmDinheiro2[Período 9])</f>
        <v>0</v>
      </c>
      <c r="N37" s="70">
        <f>SUBTOTAL(109,PagoEmDinheiro2[Período 10])</f>
        <v>0</v>
      </c>
      <c r="O37" s="70">
        <f>SUBTOTAL(109,PagoEmDinheiro2[Período 11])</f>
        <v>0</v>
      </c>
      <c r="P37" s="70">
        <f>SUBTOTAL(109,PagoEmDinheiro2[Período 12])</f>
        <v>0</v>
      </c>
      <c r="Q37" s="71"/>
      <c r="R37" s="70">
        <f>SUBTOTAL(109,PagoEmDinheiro2[Total])</f>
        <v>0</v>
      </c>
      <c r="S37" s="14"/>
    </row>
    <row r="38" spans="2:19" ht="17.25" customHeight="1" thickBot="1" x14ac:dyDescent="0.35">
      <c r="B38" s="9" t="s">
        <v>9</v>
      </c>
      <c r="C38" s="5"/>
      <c r="D38" s="8">
        <f>SUM(PagoEmDinheiro[Período 0],PagoEmDinheiro2[Período 0])</f>
        <v>0</v>
      </c>
      <c r="E38" s="72">
        <f>SUM(PagoEmDinheiro[Período 1],PagoEmDinheiro2[Período 1])</f>
        <v>9.8000000000000007</v>
      </c>
      <c r="F38" s="72">
        <f>SUM(PagoEmDinheiro[Período 2],PagoEmDinheiro2[Período 2])</f>
        <v>9.8000000000000007</v>
      </c>
      <c r="G38" s="72">
        <f>SUM(PagoEmDinheiro[Período 3],PagoEmDinheiro2[Período 3])</f>
        <v>9.8000000000000007</v>
      </c>
      <c r="H38" s="72">
        <f>SUM(PagoEmDinheiro[Período 4],PagoEmDinheiro2[Período 4])</f>
        <v>9.8000000000000007</v>
      </c>
      <c r="I38" s="72">
        <f>SUM(PagoEmDinheiro[Período 5],PagoEmDinheiro2[Período 5])</f>
        <v>9.8000000000000007</v>
      </c>
      <c r="J38" s="72">
        <f>SUM(PagoEmDinheiro[Período 6],PagoEmDinheiro2[Período 6])</f>
        <v>9.8000000000000007</v>
      </c>
      <c r="K38" s="72">
        <f>SUM(PagoEmDinheiro[Período 7],PagoEmDinheiro2[Período 7])</f>
        <v>9.8000000000000007</v>
      </c>
      <c r="L38" s="72">
        <f>SUM(PagoEmDinheiro[Período 8],PagoEmDinheiro2[Período 8])</f>
        <v>9.8000000000000007</v>
      </c>
      <c r="M38" s="72">
        <f>SUM(PagoEmDinheiro[Período 9],PagoEmDinheiro2[Período 9])</f>
        <v>9.8000000000000007</v>
      </c>
      <c r="N38" s="72">
        <f>SUM(PagoEmDinheiro[Período 10],PagoEmDinheiro2[Período 10])</f>
        <v>9.8000000000000007</v>
      </c>
      <c r="O38" s="72">
        <f>SUM(PagoEmDinheiro[Período 11],PagoEmDinheiro2[Período 11])</f>
        <v>9.8000000000000007</v>
      </c>
      <c r="P38" s="72">
        <f>SUM(PagoEmDinheiro[Período 12],PagoEmDinheiro2[Período 12])</f>
        <v>9.8000000000000007</v>
      </c>
      <c r="Q38" s="73"/>
      <c r="R38" s="72">
        <f>SUM(PagoEmDinheiro[Total],PagoEmDinheiro2[Total])</f>
        <v>117.59999999999997</v>
      </c>
      <c r="S38" s="7"/>
    </row>
    <row r="39" spans="2:19" ht="17.25" customHeight="1" x14ac:dyDescent="0.2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2:19" ht="17.25" customHeight="1" thickBot="1" x14ac:dyDescent="0.35">
      <c r="B40" s="9" t="s">
        <v>4</v>
      </c>
      <c r="C40" s="5"/>
      <c r="D40" s="8">
        <f>D13-D38</f>
        <v>10</v>
      </c>
      <c r="E40" s="72">
        <f>E13-E38</f>
        <v>44.2</v>
      </c>
      <c r="F40" s="72">
        <f>F13-F38</f>
        <v>121.39999999999999</v>
      </c>
      <c r="G40" s="72">
        <f>G13-G38</f>
        <v>198.59999999999997</v>
      </c>
      <c r="H40" s="72">
        <f>H13-H38</f>
        <v>275.79999999999995</v>
      </c>
      <c r="I40" s="72">
        <f>I13-I38</f>
        <v>352.99999999999994</v>
      </c>
      <c r="J40" s="72">
        <f>J13-J38</f>
        <v>430.19999999999993</v>
      </c>
      <c r="K40" s="72">
        <f>K13-K38</f>
        <v>507.39999999999992</v>
      </c>
      <c r="L40" s="72">
        <f>L13-L38</f>
        <v>584.59999999999991</v>
      </c>
      <c r="M40" s="72">
        <f>M13-M38</f>
        <v>661.8</v>
      </c>
      <c r="N40" s="72">
        <f>N13-N38</f>
        <v>739</v>
      </c>
      <c r="O40" s="72">
        <f>O13-O38</f>
        <v>816.2</v>
      </c>
      <c r="P40" s="74">
        <f>P13-P38</f>
        <v>893.40000000000009</v>
      </c>
      <c r="Q40" s="73"/>
      <c r="R40" s="72">
        <f>R13-R38</f>
        <v>1699.6000000000001</v>
      </c>
      <c r="S40" s="7"/>
    </row>
  </sheetData>
  <mergeCells count="3">
    <mergeCell ref="B14:S14"/>
    <mergeCell ref="B39:S39"/>
    <mergeCell ref="B1:S1"/>
  </mergeCells>
  <conditionalFormatting sqref="E6:P6">
    <cfRule type="expression" dxfId="3" priority="5">
      <formula>E6&lt;0</formula>
    </cfRule>
  </conditionalFormatting>
  <conditionalFormatting sqref="E40:P40">
    <cfRule type="expression" dxfId="2" priority="4">
      <formula>E40&lt;0</formula>
    </cfRule>
  </conditionalFormatting>
  <conditionalFormatting sqref="E13:P13">
    <cfRule type="expression" dxfId="1" priority="3">
      <formula>E13&lt;0</formula>
    </cfRule>
  </conditionalFormatting>
  <conditionalFormatting sqref="E28:R28">
    <cfRule type="expression" dxfId="0" priority="1">
      <formula>E28&lt;0</formula>
    </cfRule>
  </conditionalFormatting>
  <printOptions horizontalCentered="1" verticalCentered="1"/>
  <pageMargins left="0.5" right="0.5" top="0.5" bottom="0.5" header="0.3" footer="0.3"/>
  <pageSetup paperSize="9" scale="61" orientation="landscape" r:id="rId1"/>
  <tableParts count="3">
    <tablePart r:id="rId2"/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2A825BFE-E693-4238-8389-5BCCFE76FDDD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E6:R6</xm:sqref>
        </x14:conditionalFormatting>
        <x14:conditionalFormatting xmlns:xm="http://schemas.microsoft.com/office/excel/2006/main">
          <x14:cfRule type="iconSet" priority="12" id="{3C1E0335-68B6-4E32-9520-0CC0127E0E62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D13:R13</xm:sqref>
        </x14:conditionalFormatting>
        <x14:conditionalFormatting xmlns:xm="http://schemas.microsoft.com/office/excel/2006/main">
          <x14:cfRule type="iconSet" priority="13" id="{46DB4F99-6858-4D3F-B689-77C99193522A}">
            <x14:iconSet iconSet="3Flags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D40:P40 R40</xm:sqref>
        </x14:conditionalFormatting>
        <x14:conditionalFormatting xmlns:xm="http://schemas.microsoft.com/office/excel/2006/main">
          <x14:cfRule type="iconSet" priority="2" id="{73F0F849-3E66-47C9-A04D-79585601C3CC}">
            <x14:iconSet iconSet="3Flags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3Flags" iconId="0"/>
              <x14:cfIcon iconSet="NoIcons" iconId="0"/>
              <x14:cfIcon iconSet="NoIcons" iconId="0"/>
            </x14:iconSet>
          </x14:cfRule>
          <xm:sqref>D28:R28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'Declaração de Fluxo Monetário'!D28:P28</xm:f>
              <xm:sqref>S28</xm:sqref>
            </x14:sparkline>
          </x14:sparklines>
        </x14:sparklineGroup>
        <x14:sparklineGroup displayEmptyCellsAs="gap" markers="1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'Declaração de Fluxo Monetário'!D27:P27</xm:f>
              <xm:sqref>S27</xm:sqref>
            </x14:sparkline>
          </x14:sparklines>
        </x14:sparklineGroup>
        <x14:sparklineGroup displayEmptyCellsAs="gap" markers="1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'Declaração de Fluxo Monetário'!D37:P37</xm:f>
              <xm:sqref>S37</xm:sqref>
            </x14:sparkline>
          </x14:sparklines>
        </x14:sparklineGroup>
        <x14:sparklineGroup displayEmptyCellsAs="gap" markers="1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'Declaração de Fluxo Monetário'!D12:P12</xm:f>
              <xm:sqref>S12</xm:sqref>
            </x14:sparkline>
          </x14:sparklines>
        </x14:sparklineGroup>
        <x14:sparklineGroup displayEmptyCellsAs="gap" markers="1">
          <x14:colorSeries theme="0" tint="-0.34998626667073579"/>
          <x14:colorNegative theme="9"/>
          <x14:colorAxis rgb="FF000000"/>
          <x14:colorMarkers theme="9"/>
          <x14:colorFirst theme="4"/>
          <x14:colorLast theme="5"/>
          <x14:colorHigh theme="6"/>
          <x14:colorLow theme="7"/>
          <x14:sparklines>
            <x14:sparkline>
              <xm:f>'Declaração de Fluxo Monetário'!D40:P40</xm:f>
              <xm:sqref>S40</xm:sqref>
            </x14:sparkline>
            <x14:sparkline>
              <xm:f>'Declaração de Fluxo Monetário'!D13:P13</xm:f>
              <xm:sqref>S13</xm:sqref>
            </x14:sparkline>
            <x14:sparkline>
              <xm:f>'Declaração de Fluxo Monetário'!D38:P38</xm:f>
              <xm:sqref>S38</xm:sqref>
            </x14:sparkline>
            <x14:sparkline>
              <xm:f>'Declaração de Fluxo Monetário'!D6:P6</xm:f>
              <xm:sqref>S6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5EB5FCBB1E5ECD4D83FA6E62BA4F98FF04003B76559807ED7042AFCC9CD6E0E16B7A" ma:contentTypeVersion="56" ma:contentTypeDescription="Create a new document." ma:contentTypeScope="" ma:versionID="1bb8166288bc6583df760821a8465e9a">
  <xsd:schema xmlns:xsd="http://www.w3.org/2001/XMLSchema" xmlns:xs="http://www.w3.org/2001/XMLSchema" xmlns:p="http://schemas.microsoft.com/office/2006/metadata/properties" xmlns:ns2="8289c1ac-6532-4c62-99f0-6d047703163c" targetNamespace="http://schemas.microsoft.com/office/2006/metadata/properties" ma:root="true" ma:fieldsID="72dad6d391a7c203314e0cd163637bed" ns2:_="">
    <xsd:import namespace="8289c1ac-6532-4c62-99f0-6d047703163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9c1ac-6532-4c62-99f0-6d047703163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bdf52740-a1d7-4610-92ff-f21b5e9dc0f6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96D3B97A-7091-4962-A628-1341EA054D1C}" ma:internalName="CSXSubmissionMarket" ma:readOnly="false" ma:showField="MarketName" ma:web="8289c1ac-6532-4c62-99f0-6d047703163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b1724e4d-c2fd-4cce-a4dc-25a6fb8b18d0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A3699821-3E8B-4D34-8D50-9149D36CA131}" ma:internalName="InProjectListLookup" ma:readOnly="true" ma:showField="InProjectList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cedb78af-5ed4-499f-9639-632dc4fda4cc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A3699821-3E8B-4D34-8D50-9149D36CA131}" ma:internalName="LastCompleteVersionLookup" ma:readOnly="true" ma:showField="LastCompleteVersion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A3699821-3E8B-4D34-8D50-9149D36CA131}" ma:internalName="LastPreviewErrorLookup" ma:readOnly="true" ma:showField="LastPreviewError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A3699821-3E8B-4D34-8D50-9149D36CA131}" ma:internalName="LastPreviewResultLookup" ma:readOnly="true" ma:showField="LastPreviewResult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A3699821-3E8B-4D34-8D50-9149D36CA131}" ma:internalName="LastPreviewAttemptDateLookup" ma:readOnly="true" ma:showField="LastPreviewAttemptDate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A3699821-3E8B-4D34-8D50-9149D36CA131}" ma:internalName="LastPreviewedByLookup" ma:readOnly="true" ma:showField="LastPreviewedBy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A3699821-3E8B-4D34-8D50-9149D36CA131}" ma:internalName="LastPreviewTimeLookup" ma:readOnly="true" ma:showField="LastPreviewTime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A3699821-3E8B-4D34-8D50-9149D36CA131}" ma:internalName="LastPreviewVersionLookup" ma:readOnly="true" ma:showField="LastPreviewVersion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A3699821-3E8B-4D34-8D50-9149D36CA131}" ma:internalName="LastPublishErrorLookup" ma:readOnly="true" ma:showField="LastPublishError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A3699821-3E8B-4D34-8D50-9149D36CA131}" ma:internalName="LastPublishResultLookup" ma:readOnly="true" ma:showField="LastPublishResult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A3699821-3E8B-4D34-8D50-9149D36CA131}" ma:internalName="LastPublishAttemptDateLookup" ma:readOnly="true" ma:showField="LastPublishAttemptDate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A3699821-3E8B-4D34-8D50-9149D36CA131}" ma:internalName="LastPublishedByLookup" ma:readOnly="true" ma:showField="LastPublishedBy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A3699821-3E8B-4D34-8D50-9149D36CA131}" ma:internalName="LastPublishTimeLookup" ma:readOnly="true" ma:showField="LastPublishTime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A3699821-3E8B-4D34-8D50-9149D36CA131}" ma:internalName="LastPublishVersionLookup" ma:readOnly="true" ma:showField="LastPublishVersion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2B51FE6-7DF0-4C74-A55C-454F0900EEA3}" ma:internalName="LocLastLocAttemptVersionLookup" ma:readOnly="false" ma:showField="LastLocAttemptVersion" ma:web="8289c1ac-6532-4c62-99f0-6d047703163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2B51FE6-7DF0-4C74-A55C-454F0900EEA3}" ma:internalName="LocLastLocAttemptVersionTypeLookup" ma:readOnly="true" ma:showField="LastLocAttemptVersionType" ma:web="8289c1ac-6532-4c62-99f0-6d047703163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2B51FE6-7DF0-4C74-A55C-454F0900EEA3}" ma:internalName="LocNewPublishedVersionLookup" ma:readOnly="true" ma:showField="NewPublishedVersion" ma:web="8289c1ac-6532-4c62-99f0-6d047703163c">
      <xsd:simpleType>
        <xsd:restriction base="dms:Lookup"/>
      </xsd:simpleType>
    </xsd:element>
    <xsd:element name="LocOverallHandbackStatusLookup" ma:index="75" nillable="true" ma:displayName="Loc Overall Handback Status" ma:default="" ma:list="{D2B51FE6-7DF0-4C74-A55C-454F0900EEA3}" ma:internalName="LocOverallHandbackStatusLookup" ma:readOnly="true" ma:showField="OverallHandbackStatus" ma:web="8289c1ac-6532-4c62-99f0-6d047703163c">
      <xsd:simpleType>
        <xsd:restriction base="dms:Lookup"/>
      </xsd:simpleType>
    </xsd:element>
    <xsd:element name="LocOverallLocStatusLookup" ma:index="76" nillable="true" ma:displayName="Loc Overall Localize Status" ma:default="" ma:list="{D2B51FE6-7DF0-4C74-A55C-454F0900EEA3}" ma:internalName="LocOverallLocStatusLookup" ma:readOnly="true" ma:showField="OverallLocStatus" ma:web="8289c1ac-6532-4c62-99f0-6d047703163c">
      <xsd:simpleType>
        <xsd:restriction base="dms:Lookup"/>
      </xsd:simpleType>
    </xsd:element>
    <xsd:element name="LocOverallPreviewStatusLookup" ma:index="77" nillable="true" ma:displayName="Loc Overall Preview Status" ma:default="" ma:list="{D2B51FE6-7DF0-4C74-A55C-454F0900EEA3}" ma:internalName="LocOverallPreviewStatusLookup" ma:readOnly="true" ma:showField="OverallPreviewStatus" ma:web="8289c1ac-6532-4c62-99f0-6d047703163c">
      <xsd:simpleType>
        <xsd:restriction base="dms:Lookup"/>
      </xsd:simpleType>
    </xsd:element>
    <xsd:element name="LocOverallPublishStatusLookup" ma:index="78" nillable="true" ma:displayName="Loc Overall Publish Status" ma:default="" ma:list="{D2B51FE6-7DF0-4C74-A55C-454F0900EEA3}" ma:internalName="LocOverallPublishStatusLookup" ma:readOnly="true" ma:showField="OverallPublishStatus" ma:web="8289c1ac-6532-4c62-99f0-6d047703163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2B51FE6-7DF0-4C74-A55C-454F0900EEA3}" ma:internalName="LocProcessedForHandoffsLookup" ma:readOnly="true" ma:showField="ProcessedForHandoffs" ma:web="8289c1ac-6532-4c62-99f0-6d047703163c">
      <xsd:simpleType>
        <xsd:restriction base="dms:Lookup"/>
      </xsd:simpleType>
    </xsd:element>
    <xsd:element name="LocProcessedForMarketsLookup" ma:index="81" nillable="true" ma:displayName="Loc Processed For Markets" ma:default="" ma:list="{D2B51FE6-7DF0-4C74-A55C-454F0900EEA3}" ma:internalName="LocProcessedForMarketsLookup" ma:readOnly="true" ma:showField="ProcessedForMarkets" ma:web="8289c1ac-6532-4c62-99f0-6d047703163c">
      <xsd:simpleType>
        <xsd:restriction base="dms:Lookup"/>
      </xsd:simpleType>
    </xsd:element>
    <xsd:element name="LocPublishedDependentAssetsLookup" ma:index="82" nillable="true" ma:displayName="Loc Published Dependent Assets" ma:default="" ma:list="{D2B51FE6-7DF0-4C74-A55C-454F0900EEA3}" ma:internalName="LocPublishedDependentAssetsLookup" ma:readOnly="true" ma:showField="PublishedDependentAssets" ma:web="8289c1ac-6532-4c62-99f0-6d047703163c">
      <xsd:simpleType>
        <xsd:restriction base="dms:Lookup"/>
      </xsd:simpleType>
    </xsd:element>
    <xsd:element name="LocPublishedLinkedAssetsLookup" ma:index="83" nillable="true" ma:displayName="Loc Published Linked Assets" ma:default="" ma:list="{D2B51FE6-7DF0-4C74-A55C-454F0900EEA3}" ma:internalName="LocPublishedLinkedAssetsLookup" ma:readOnly="true" ma:showField="PublishedLinkedAssets" ma:web="8289c1ac-6532-4c62-99f0-6d047703163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bfba7468-1461-4c33-b276-c6b0f11e56ac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96D3B97A-7091-4962-A628-1341EA054D1C}" ma:internalName="Markets" ma:readOnly="false" ma:showField="MarketName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A3699821-3E8B-4D34-8D50-9149D36CA131}" ma:internalName="NumOfRatingsLookup" ma:readOnly="true" ma:showField="NumOfRatings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A3699821-3E8B-4D34-8D50-9149D36CA131}" ma:internalName="PublishStatusLookup" ma:readOnly="false" ma:showField="PublishStatus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7d04b479-8c6f-495c-aa6e-33bcaa9037bb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877ee78-c716-4f0a-ba73-cc9f8391e772}" ma:internalName="TaxCatchAll" ma:showField="CatchAllData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877ee78-c716-4f0a-ba73-cc9f8391e772}" ma:internalName="TaxCatchAllLabel" ma:readOnly="true" ma:showField="CatchAllDataLabel" ma:web="8289c1ac-6532-4c62-99f0-6d04770316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8289c1ac-6532-4c62-99f0-6d047703163c" xsi:nil="true"/>
    <AssetExpire xmlns="8289c1ac-6532-4c62-99f0-6d047703163c">2029-01-01T08:00:00+00:00</AssetExpire>
    <CampaignTagsTaxHTField0 xmlns="8289c1ac-6532-4c62-99f0-6d047703163c">
      <Terms xmlns="http://schemas.microsoft.com/office/infopath/2007/PartnerControls"/>
    </CampaignTagsTaxHTField0>
    <IntlLangReviewDate xmlns="8289c1ac-6532-4c62-99f0-6d047703163c" xsi:nil="true"/>
    <TPFriendlyName xmlns="8289c1ac-6532-4c62-99f0-6d047703163c" xsi:nil="true"/>
    <IntlLangReview xmlns="8289c1ac-6532-4c62-99f0-6d047703163c">false</IntlLangReview>
    <LocLastLocAttemptVersionLookup xmlns="8289c1ac-6532-4c62-99f0-6d047703163c">848662</LocLastLocAttemptVersionLookup>
    <PolicheckWords xmlns="8289c1ac-6532-4c62-99f0-6d047703163c" xsi:nil="true"/>
    <SubmitterId xmlns="8289c1ac-6532-4c62-99f0-6d047703163c" xsi:nil="true"/>
    <AcquiredFrom xmlns="8289c1ac-6532-4c62-99f0-6d047703163c">Internal MS</AcquiredFrom>
    <EditorialStatus xmlns="8289c1ac-6532-4c62-99f0-6d047703163c">Complete</EditorialStatus>
    <Markets xmlns="8289c1ac-6532-4c62-99f0-6d047703163c"/>
    <OriginAsset xmlns="8289c1ac-6532-4c62-99f0-6d047703163c" xsi:nil="true"/>
    <AssetStart xmlns="8289c1ac-6532-4c62-99f0-6d047703163c">2012-07-27T02:37:00+00:00</AssetStart>
    <FriendlyTitle xmlns="8289c1ac-6532-4c62-99f0-6d047703163c" xsi:nil="true"/>
    <MarketSpecific xmlns="8289c1ac-6532-4c62-99f0-6d047703163c">false</MarketSpecific>
    <TPNamespace xmlns="8289c1ac-6532-4c62-99f0-6d047703163c" xsi:nil="true"/>
    <PublishStatusLookup xmlns="8289c1ac-6532-4c62-99f0-6d047703163c">
      <Value>332598</Value>
    </PublishStatusLookup>
    <APAuthor xmlns="8289c1ac-6532-4c62-99f0-6d047703163c">
      <UserInfo>
        <DisplayName>REDMOND\v-sa</DisplayName>
        <AccountId>2467</AccountId>
        <AccountType/>
      </UserInfo>
    </APAuthor>
    <TPCommandLine xmlns="8289c1ac-6532-4c62-99f0-6d047703163c" xsi:nil="true"/>
    <IntlLangReviewer xmlns="8289c1ac-6532-4c62-99f0-6d047703163c" xsi:nil="true"/>
    <OpenTemplate xmlns="8289c1ac-6532-4c62-99f0-6d047703163c">true</OpenTemplate>
    <CSXSubmissionDate xmlns="8289c1ac-6532-4c62-99f0-6d047703163c" xsi:nil="true"/>
    <TaxCatchAll xmlns="8289c1ac-6532-4c62-99f0-6d047703163c"/>
    <Manager xmlns="8289c1ac-6532-4c62-99f0-6d047703163c" xsi:nil="true"/>
    <NumericId xmlns="8289c1ac-6532-4c62-99f0-6d047703163c" xsi:nil="true"/>
    <ParentAssetId xmlns="8289c1ac-6532-4c62-99f0-6d047703163c" xsi:nil="true"/>
    <OriginalSourceMarket xmlns="8289c1ac-6532-4c62-99f0-6d047703163c">english</OriginalSourceMarket>
    <ApprovalStatus xmlns="8289c1ac-6532-4c62-99f0-6d047703163c">InProgress</ApprovalStatus>
    <TPComponent xmlns="8289c1ac-6532-4c62-99f0-6d047703163c" xsi:nil="true"/>
    <EditorialTags xmlns="8289c1ac-6532-4c62-99f0-6d047703163c" xsi:nil="true"/>
    <TPExecutable xmlns="8289c1ac-6532-4c62-99f0-6d047703163c" xsi:nil="true"/>
    <TPLaunchHelpLink xmlns="8289c1ac-6532-4c62-99f0-6d047703163c" xsi:nil="true"/>
    <LocComments xmlns="8289c1ac-6532-4c62-99f0-6d047703163c" xsi:nil="true"/>
    <LocRecommendedHandoff xmlns="8289c1ac-6532-4c62-99f0-6d047703163c" xsi:nil="true"/>
    <SourceTitle xmlns="8289c1ac-6532-4c62-99f0-6d047703163c" xsi:nil="true"/>
    <CSXUpdate xmlns="8289c1ac-6532-4c62-99f0-6d047703163c">false</CSXUpdate>
    <IntlLocPriority xmlns="8289c1ac-6532-4c62-99f0-6d047703163c" xsi:nil="true"/>
    <UAProjectedTotalWords xmlns="8289c1ac-6532-4c62-99f0-6d047703163c" xsi:nil="true"/>
    <AssetType xmlns="8289c1ac-6532-4c62-99f0-6d047703163c">TP</AssetType>
    <MachineTranslated xmlns="8289c1ac-6532-4c62-99f0-6d047703163c">false</MachineTranslated>
    <OutputCachingOn xmlns="8289c1ac-6532-4c62-99f0-6d047703163c">false</OutputCachingOn>
    <TemplateStatus xmlns="8289c1ac-6532-4c62-99f0-6d047703163c">Complete</TemplateStatus>
    <IsSearchable xmlns="8289c1ac-6532-4c62-99f0-6d047703163c">true</IsSearchable>
    <ContentItem xmlns="8289c1ac-6532-4c62-99f0-6d047703163c" xsi:nil="true"/>
    <HandoffToMSDN xmlns="8289c1ac-6532-4c62-99f0-6d047703163c" xsi:nil="true"/>
    <ShowIn xmlns="8289c1ac-6532-4c62-99f0-6d047703163c">Show everywhere</ShowIn>
    <ThumbnailAssetId xmlns="8289c1ac-6532-4c62-99f0-6d047703163c" xsi:nil="true"/>
    <UALocComments xmlns="8289c1ac-6532-4c62-99f0-6d047703163c" xsi:nil="true"/>
    <UALocRecommendation xmlns="8289c1ac-6532-4c62-99f0-6d047703163c">Localize</UALocRecommendation>
    <LastModifiedDateTime xmlns="8289c1ac-6532-4c62-99f0-6d047703163c" xsi:nil="true"/>
    <LegacyData xmlns="8289c1ac-6532-4c62-99f0-6d047703163c" xsi:nil="true"/>
    <LocManualTestRequired xmlns="8289c1ac-6532-4c62-99f0-6d047703163c">false</LocManualTestRequired>
    <LocMarketGroupTiers2 xmlns="8289c1ac-6532-4c62-99f0-6d047703163c" xsi:nil="true"/>
    <ClipArtFilename xmlns="8289c1ac-6532-4c62-99f0-6d047703163c" xsi:nil="true"/>
    <TPApplication xmlns="8289c1ac-6532-4c62-99f0-6d047703163c" xsi:nil="true"/>
    <CSXHash xmlns="8289c1ac-6532-4c62-99f0-6d047703163c" xsi:nil="true"/>
    <DirectSourceMarket xmlns="8289c1ac-6532-4c62-99f0-6d047703163c">english</DirectSourceMarket>
    <PrimaryImageGen xmlns="8289c1ac-6532-4c62-99f0-6d047703163c">true</PrimaryImageGen>
    <PlannedPubDate xmlns="8289c1ac-6532-4c62-99f0-6d047703163c" xsi:nil="true"/>
    <CSXSubmissionMarket xmlns="8289c1ac-6532-4c62-99f0-6d047703163c" xsi:nil="true"/>
    <Downloads xmlns="8289c1ac-6532-4c62-99f0-6d047703163c">0</Downloads>
    <ArtSampleDocs xmlns="8289c1ac-6532-4c62-99f0-6d047703163c" xsi:nil="true"/>
    <TrustLevel xmlns="8289c1ac-6532-4c62-99f0-6d047703163c">1 Microsoft Managed Content</TrustLevel>
    <BlockPublish xmlns="8289c1ac-6532-4c62-99f0-6d047703163c">false</BlockPublish>
    <TPLaunchHelpLinkType xmlns="8289c1ac-6532-4c62-99f0-6d047703163c">Template</TPLaunchHelpLinkType>
    <LocalizationTagsTaxHTField0 xmlns="8289c1ac-6532-4c62-99f0-6d047703163c">
      <Terms xmlns="http://schemas.microsoft.com/office/infopath/2007/PartnerControls"/>
    </LocalizationTagsTaxHTField0>
    <BusinessGroup xmlns="8289c1ac-6532-4c62-99f0-6d047703163c" xsi:nil="true"/>
    <Providers xmlns="8289c1ac-6532-4c62-99f0-6d047703163c" xsi:nil="true"/>
    <TemplateTemplateType xmlns="8289c1ac-6532-4c62-99f0-6d047703163c">Excel 2007 Default</TemplateTemplateType>
    <TimesCloned xmlns="8289c1ac-6532-4c62-99f0-6d047703163c" xsi:nil="true"/>
    <TPAppVersion xmlns="8289c1ac-6532-4c62-99f0-6d047703163c" xsi:nil="true"/>
    <VoteCount xmlns="8289c1ac-6532-4c62-99f0-6d047703163c" xsi:nil="true"/>
    <FeatureTagsTaxHTField0 xmlns="8289c1ac-6532-4c62-99f0-6d047703163c">
      <Terms xmlns="http://schemas.microsoft.com/office/infopath/2007/PartnerControls"/>
    </FeatureTagsTaxHTField0>
    <Provider xmlns="8289c1ac-6532-4c62-99f0-6d047703163c" xsi:nil="true"/>
    <UACurrentWords xmlns="8289c1ac-6532-4c62-99f0-6d047703163c" xsi:nil="true"/>
    <AssetId xmlns="8289c1ac-6532-4c62-99f0-6d047703163c">TP103107636</AssetId>
    <TPClientViewer xmlns="8289c1ac-6532-4c62-99f0-6d047703163c" xsi:nil="true"/>
    <DSATActionTaken xmlns="8289c1ac-6532-4c62-99f0-6d047703163c" xsi:nil="true"/>
    <APEditor xmlns="8289c1ac-6532-4c62-99f0-6d047703163c">
      <UserInfo>
        <DisplayName/>
        <AccountId xsi:nil="true"/>
        <AccountType/>
      </UserInfo>
    </APEditor>
    <TPInstallLocation xmlns="8289c1ac-6532-4c62-99f0-6d047703163c" xsi:nil="true"/>
    <OOCacheId xmlns="8289c1ac-6532-4c62-99f0-6d047703163c" xsi:nil="true"/>
    <IsDeleted xmlns="8289c1ac-6532-4c62-99f0-6d047703163c">false</IsDeleted>
    <PublishTargets xmlns="8289c1ac-6532-4c62-99f0-6d047703163c">OfficeOnlineVNext</PublishTargets>
    <ApprovalLog xmlns="8289c1ac-6532-4c62-99f0-6d047703163c" xsi:nil="true"/>
    <BugNumber xmlns="8289c1ac-6532-4c62-99f0-6d047703163c" xsi:nil="true"/>
    <CrawlForDependencies xmlns="8289c1ac-6532-4c62-99f0-6d047703163c">false</CrawlForDependencies>
    <InternalTagsTaxHTField0 xmlns="8289c1ac-6532-4c62-99f0-6d047703163c">
      <Terms xmlns="http://schemas.microsoft.com/office/infopath/2007/PartnerControls"/>
    </InternalTagsTaxHTField0>
    <LastHandOff xmlns="8289c1ac-6532-4c62-99f0-6d047703163c" xsi:nil="true"/>
    <Milestone xmlns="8289c1ac-6532-4c62-99f0-6d047703163c" xsi:nil="true"/>
    <OriginalRelease xmlns="8289c1ac-6532-4c62-99f0-6d047703163c">15</OriginalRelease>
    <RecommendationsModifier xmlns="8289c1ac-6532-4c62-99f0-6d047703163c" xsi:nil="true"/>
    <ScenarioTagsTaxHTField0 xmlns="8289c1ac-6532-4c62-99f0-6d047703163c">
      <Terms xmlns="http://schemas.microsoft.com/office/infopath/2007/PartnerControls"/>
    </ScenarioTagsTaxHTField0>
    <UANotes xmlns="8289c1ac-6532-4c62-99f0-6d047703163c" xsi:nil="true"/>
  </documentManagement>
</p:properties>
</file>

<file path=customXml/item3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1BB9E77-C5B2-4BCB-9BAC-AE7FCC8F0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89c1ac-6532-4c62-99f0-6d04770316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3E0B03-3C0B-4CFD-B845-625A9F95FDA1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8289c1ac-6532-4c62-99f0-6d047703163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84A6592-B3DF-4E49-A978-FDD19C943E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Declaração de Fluxo Monetário</vt:lpstr>
      <vt:lpstr>DataInícioAnoFiscal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2012-07-26T18:07:35Z</dcterms:created>
  <dcterms:modified xsi:type="dcterms:W3CDTF">2016-11-17T17:36:45Z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0x0101005EB5FCBB1E5ECD4D83FA6E62BA4F98FF04003B76559807ED7042AFCC9CD6E0E16B7A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</Properties>
</file>