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oimspp-my.sharepoint.com/personal/bmanhart_nps_gov/Documents/Desktop/State and Local Partnerships LWCF/State LWCF/Connecticut/FY23/Cycle 3/09-00481 Sanitary Facility Replacements/"/>
    </mc:Choice>
  </mc:AlternateContent>
  <xr:revisionPtr revIDLastSave="0" documentId="13_ncr:1_{9942F2FF-A045-487B-BE5C-126F0002F4D7}" xr6:coauthVersionLast="47" xr6:coauthVersionMax="47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Park Budget Example" sheetId="4" r:id="rId1"/>
    <sheet name="Trail Budget Example" sheetId="1" r:id="rId2"/>
    <sheet name="Sanitary Facilities" sheetId="2" r:id="rId3"/>
    <sheet name="HBSP" sheetId="5" r:id="rId4"/>
    <sheet name="Sheet3" sheetId="3" r:id="rId5"/>
  </sheets>
  <definedNames>
    <definedName name="_xlnm.Print_Area" localSheetId="0">'Park Budget Example'!$A$1:$H$26</definedName>
    <definedName name="_xlnm.Print_Area" localSheetId="1">'Trail Budget Example'!$A$1:$H$59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J26" i="2"/>
  <c r="J17" i="2"/>
  <c r="J16" i="2"/>
  <c r="J14" i="2"/>
  <c r="J13" i="2"/>
  <c r="G28" i="2"/>
  <c r="F28" i="2"/>
  <c r="E12" i="2"/>
  <c r="G12" i="2" s="1"/>
  <c r="E15" i="2"/>
  <c r="G15" i="2" s="1"/>
  <c r="G29" i="5"/>
  <c r="F29" i="5"/>
  <c r="G31" i="5"/>
  <c r="G36" i="5"/>
  <c r="G37" i="5"/>
  <c r="G30" i="5"/>
  <c r="F30" i="5"/>
  <c r="H36" i="5"/>
  <c r="E16" i="2"/>
  <c r="G16" i="2" s="1"/>
  <c r="E17" i="2"/>
  <c r="G17" i="2" s="1"/>
  <c r="E18" i="2"/>
  <c r="F18" i="2" s="1"/>
  <c r="E19" i="2"/>
  <c r="G19" i="2" s="1"/>
  <c r="E20" i="2"/>
  <c r="H20" i="2" s="1"/>
  <c r="E21" i="2"/>
  <c r="G21" i="2" s="1"/>
  <c r="E22" i="2"/>
  <c r="G22" i="2" s="1"/>
  <c r="E24" i="2"/>
  <c r="F24" i="2" s="1"/>
  <c r="E25" i="2"/>
  <c r="G25" i="2" s="1"/>
  <c r="E26" i="2"/>
  <c r="G26" i="2" s="1"/>
  <c r="E27" i="2"/>
  <c r="G27" i="2" s="1"/>
  <c r="E28" i="2"/>
  <c r="E13" i="2"/>
  <c r="G13" i="2" s="1"/>
  <c r="E14" i="2"/>
  <c r="H14" i="2" s="1"/>
  <c r="E23" i="2"/>
  <c r="G23" i="2" s="1"/>
  <c r="G35" i="2"/>
  <c r="E30" i="5"/>
  <c r="E31" i="5"/>
  <c r="F31" i="5"/>
  <c r="H30" i="5"/>
  <c r="H31" i="5"/>
  <c r="E12" i="5"/>
  <c r="H12" i="5"/>
  <c r="G12" i="5"/>
  <c r="E13" i="5"/>
  <c r="G13" i="5"/>
  <c r="E14" i="5"/>
  <c r="G14" i="5"/>
  <c r="E15" i="5"/>
  <c r="G15" i="5"/>
  <c r="E16" i="5"/>
  <c r="G16" i="5"/>
  <c r="E17" i="5"/>
  <c r="G17" i="5"/>
  <c r="E18" i="5"/>
  <c r="G18" i="5"/>
  <c r="E19" i="5"/>
  <c r="G19" i="5"/>
  <c r="E20" i="5"/>
  <c r="G20" i="5"/>
  <c r="E21" i="5"/>
  <c r="G21" i="5"/>
  <c r="E22" i="5"/>
  <c r="G22" i="5"/>
  <c r="E23" i="5"/>
  <c r="G23" i="5"/>
  <c r="E24" i="5"/>
  <c r="G24" i="5"/>
  <c r="E25" i="5"/>
  <c r="G25" i="5"/>
  <c r="E26" i="5"/>
  <c r="G26" i="5"/>
  <c r="E27" i="5"/>
  <c r="G27" i="5"/>
  <c r="E28" i="5"/>
  <c r="G28" i="5"/>
  <c r="E29" i="5"/>
  <c r="G4" i="5"/>
  <c r="H4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5" i="5"/>
  <c r="H5" i="5"/>
  <c r="H7" i="5"/>
  <c r="H8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Q6" i="5"/>
  <c r="P6" i="5"/>
  <c r="H34" i="5"/>
  <c r="D41" i="5"/>
  <c r="G8" i="5"/>
  <c r="G34" i="5"/>
  <c r="D40" i="5"/>
  <c r="F8" i="5"/>
  <c r="F36" i="5"/>
  <c r="D39" i="5"/>
  <c r="H7" i="2"/>
  <c r="H35" i="2"/>
  <c r="H4" i="4"/>
  <c r="H5" i="4"/>
  <c r="H7" i="4"/>
  <c r="H8" i="4"/>
  <c r="H20" i="4"/>
  <c r="E22" i="4"/>
  <c r="G22" i="4"/>
  <c r="H22" i="4"/>
  <c r="H23" i="4"/>
  <c r="H25" i="4"/>
  <c r="D30" i="4"/>
  <c r="G8" i="4"/>
  <c r="G20" i="4"/>
  <c r="G23" i="4"/>
  <c r="G25" i="4"/>
  <c r="D29" i="4"/>
  <c r="F8" i="4"/>
  <c r="F20" i="4"/>
  <c r="F25" i="4"/>
  <c r="D28" i="4"/>
  <c r="G26" i="4"/>
  <c r="H53" i="1"/>
  <c r="G53" i="1"/>
  <c r="F53" i="1"/>
  <c r="F58" i="1"/>
  <c r="G59" i="1"/>
  <c r="E55" i="1"/>
  <c r="G55" i="1"/>
  <c r="H55" i="1"/>
  <c r="G8" i="1"/>
  <c r="F8" i="1"/>
  <c r="H7" i="1"/>
  <c r="H5" i="1"/>
  <c r="H4" i="1"/>
  <c r="H56" i="1"/>
  <c r="G56" i="1"/>
  <c r="G58" i="1"/>
  <c r="D62" i="1"/>
  <c r="H8" i="1"/>
  <c r="D61" i="1"/>
  <c r="H58" i="1"/>
  <c r="D63" i="1"/>
  <c r="H18" i="2" l="1"/>
  <c r="H24" i="2"/>
  <c r="H21" i="2"/>
  <c r="F21" i="2"/>
  <c r="G24" i="2"/>
  <c r="F13" i="2"/>
  <c r="H13" i="2"/>
  <c r="F23" i="2"/>
  <c r="H23" i="2"/>
  <c r="F17" i="2"/>
  <c r="H16" i="2"/>
  <c r="H26" i="2"/>
  <c r="F20" i="2"/>
  <c r="G20" i="2"/>
  <c r="H19" i="2"/>
  <c r="F19" i="2"/>
  <c r="G18" i="2"/>
  <c r="H17" i="2"/>
  <c r="F15" i="2"/>
  <c r="H15" i="2"/>
  <c r="H28" i="2"/>
  <c r="H22" i="2"/>
  <c r="F14" i="2"/>
  <c r="F25" i="2"/>
  <c r="G14" i="2"/>
  <c r="H25" i="2"/>
  <c r="F27" i="2"/>
  <c r="F12" i="2"/>
  <c r="E32" i="2"/>
  <c r="H27" i="2"/>
  <c r="H12" i="2"/>
  <c r="F26" i="2"/>
  <c r="F22" i="2"/>
  <c r="F16" i="2"/>
  <c r="G32" i="2" l="1"/>
  <c r="G4" i="2" s="1"/>
  <c r="F32" i="2"/>
  <c r="F37" i="2" s="1"/>
  <c r="H32" i="2"/>
  <c r="H37" i="2" s="1"/>
  <c r="G37" i="2"/>
  <c r="G38" i="2" s="1"/>
  <c r="F5" i="2" l="1"/>
  <c r="F8" i="2" s="1"/>
  <c r="G8" i="2"/>
  <c r="H4" i="2"/>
  <c r="H5" i="2" l="1"/>
  <c r="H8" i="2" s="1"/>
</calcChain>
</file>

<file path=xl/sharedStrings.xml><?xml version="1.0" encoding="utf-8"?>
<sst xmlns="http://schemas.openxmlformats.org/spreadsheetml/2006/main" count="292" uniqueCount="142">
  <si>
    <t>Park Example
LWCF Budget Form</t>
  </si>
  <si>
    <t>Source of Funds</t>
  </si>
  <si>
    <t>Date Secured</t>
  </si>
  <si>
    <t>LWCF Grant Funds</t>
  </si>
  <si>
    <t xml:space="preserve">Total Project Match </t>
  </si>
  <si>
    <t>Total Funding ($)</t>
  </si>
  <si>
    <t>CASH</t>
  </si>
  <si>
    <t>Sponsor</t>
  </si>
  <si>
    <t xml:space="preserve">LWCF Grant </t>
  </si>
  <si>
    <t>IN-KIND</t>
  </si>
  <si>
    <t>N/A</t>
  </si>
  <si>
    <t>TOTAL SOURCES OF FUNDS</t>
  </si>
  <si>
    <t>Quantity/Cost per Unit</t>
  </si>
  <si>
    <t>Qty</t>
  </si>
  <si>
    <t>Cost</t>
  </si>
  <si>
    <t>Total</t>
  </si>
  <si>
    <t>Total Project Match ($)</t>
  </si>
  <si>
    <t xml:space="preserve">Category 1 - Contracted Services- Construction </t>
  </si>
  <si>
    <t>Playground A - 3-5 year old equipment and installation</t>
  </si>
  <si>
    <t>ea</t>
  </si>
  <si>
    <t>Playground A - Surfacing, poured-in-place, installed</t>
  </si>
  <si>
    <t>s.f.</t>
  </si>
  <si>
    <t>Benches - 6ft, recycled plastic</t>
  </si>
  <si>
    <t>Picnic Tables - 8ft, ADA, recycled plastic</t>
  </si>
  <si>
    <t>Parking - 48 spaces, asphalt</t>
  </si>
  <si>
    <t>Walking Path - 6ft wide, 1800 linear ft, concrete</t>
  </si>
  <si>
    <t>Pre-Fab Restroom Building, 40 x 40</t>
  </si>
  <si>
    <t xml:space="preserve">Native plant mix #3, prairie </t>
  </si>
  <si>
    <t>ac</t>
  </si>
  <si>
    <t>USE OF FUNDS - CASH SUBTOTAL</t>
  </si>
  <si>
    <t>USE OF FUNDS - IN-KIND SUBTOTAL</t>
  </si>
  <si>
    <t>TOTAL PROJECT COST</t>
  </si>
  <si>
    <t>100% REQUIRED MATCH</t>
  </si>
  <si>
    <t>Trail Example
LWCF Budget Form</t>
  </si>
  <si>
    <t>Total Project Match 
[B]</t>
  </si>
  <si>
    <t>Total Funding ($) [C]</t>
  </si>
  <si>
    <t>Clearing &amp; Grubbing</t>
  </si>
  <si>
    <t xml:space="preserve">Imported Topsoil </t>
  </si>
  <si>
    <t>c.y</t>
  </si>
  <si>
    <t>Exacavation and Embankment</t>
  </si>
  <si>
    <t>cy</t>
  </si>
  <si>
    <t>Imported Embankment</t>
  </si>
  <si>
    <t xml:space="preserve">Excavation &amp; Removal - Other </t>
  </si>
  <si>
    <t>c.y.</t>
  </si>
  <si>
    <t xml:space="preserve">Remove Concrete Curb &amp; Gutter </t>
  </si>
  <si>
    <t>l.f</t>
  </si>
  <si>
    <t xml:space="preserve">Remove Concrete Sidewalk </t>
  </si>
  <si>
    <t>s.f</t>
  </si>
  <si>
    <t xml:space="preserve">Remove Asphalt </t>
  </si>
  <si>
    <t>s.y</t>
  </si>
  <si>
    <t xml:space="preserve">Remove CMP, 6" Diameter </t>
  </si>
  <si>
    <t xml:space="preserve">Remove CMP, 18" Diameter </t>
  </si>
  <si>
    <t xml:space="preserve"> l.f</t>
  </si>
  <si>
    <t xml:space="preserve">Remove CMP, 24" Diameter </t>
  </si>
  <si>
    <t>l.f.</t>
  </si>
  <si>
    <t>Subgrade Preparation</t>
  </si>
  <si>
    <t>s.y.</t>
  </si>
  <si>
    <t xml:space="preserve">ABC, Class 6 </t>
  </si>
  <si>
    <t xml:space="preserve">ACSC, 3” thick patch (incl. Dr. Aprons) </t>
  </si>
  <si>
    <t>tons</t>
  </si>
  <si>
    <t>ACSC, 6” thick patch</t>
  </si>
  <si>
    <t xml:space="preserve">Sub. Stab. – Aggregate </t>
  </si>
  <si>
    <t xml:space="preserve">Sub. Stab. – Geogrid </t>
  </si>
  <si>
    <t xml:space="preserve">Concrete Sidewalk, 4” thick </t>
  </si>
  <si>
    <t>truncated domes inserts, Cast Iron</t>
  </si>
  <si>
    <t xml:space="preserve">Concrete Driveway Apron 6" thick </t>
  </si>
  <si>
    <t xml:space="preserve">s.f </t>
  </si>
  <si>
    <t>Concrete Curb and Gtr 6" curb 18" pan</t>
  </si>
  <si>
    <t xml:space="preserve">l.f </t>
  </si>
  <si>
    <t>Concrete Retaining Wall</t>
  </si>
  <si>
    <t xml:space="preserve">Catch Basin 30X 36" </t>
  </si>
  <si>
    <t xml:space="preserve">Catch Basin 36 X 48" </t>
  </si>
  <si>
    <t>Area Drain (Behind Trail)</t>
  </si>
  <si>
    <t>Storm Drain CMP 24" Diameter</t>
  </si>
  <si>
    <t>lf</t>
  </si>
  <si>
    <t>Storm Drain CMP 8" Diameter</t>
  </si>
  <si>
    <t>Storm Drain CMP 12" Diameter</t>
  </si>
  <si>
    <t>Metal End Section 24" pipe</t>
  </si>
  <si>
    <t>Grade Shoulders, Ditches and Swales</t>
  </si>
  <si>
    <t>Adjust Manhole lids</t>
  </si>
  <si>
    <t>Adjust Monitoring Well lid</t>
  </si>
  <si>
    <t xml:space="preserve">Pedestrian Guardrail </t>
  </si>
  <si>
    <t>Traffic Control Signs</t>
  </si>
  <si>
    <t>Construction Fence</t>
  </si>
  <si>
    <t>Silt Fence</t>
  </si>
  <si>
    <t xml:space="preserve">Straw Logs </t>
  </si>
  <si>
    <t>Seeding, Mulching and Fertilizing</t>
  </si>
  <si>
    <t>a.c</t>
  </si>
  <si>
    <t>Pavement Marking, Epoxy Paint</t>
  </si>
  <si>
    <t>ga</t>
  </si>
  <si>
    <t>Maintenance of Traffic</t>
  </si>
  <si>
    <t>Mobilization and Demobilization</t>
  </si>
  <si>
    <t>CT DEEPS Parks Division</t>
  </si>
  <si>
    <t>Quantity</t>
  </si>
  <si>
    <t>Unit</t>
  </si>
  <si>
    <t>Cost Per Unit</t>
  </si>
  <si>
    <t>Preliminary Logistics &amp; Planning (Per Facility)</t>
  </si>
  <si>
    <t>Facility</t>
  </si>
  <si>
    <t>Arch/Eng</t>
  </si>
  <si>
    <t>Preliminary Construction Documentation</t>
  </si>
  <si>
    <t>Project Bidding (Conducted by Overall Contractor)</t>
  </si>
  <si>
    <t>Other Arch</t>
  </si>
  <si>
    <t>Site Cleanup</t>
  </si>
  <si>
    <t>Site</t>
  </si>
  <si>
    <t>Site Work</t>
  </si>
  <si>
    <t>Demolition &amp; Removal</t>
  </si>
  <si>
    <t>Demo/Removal</t>
  </si>
  <si>
    <t>Site Install Preparation</t>
  </si>
  <si>
    <t>Cascadian Single Unit</t>
  </si>
  <si>
    <t>Each</t>
  </si>
  <si>
    <t>Construction</t>
  </si>
  <si>
    <t>Cascadian Single Marine Package (Corrosion Resistance)</t>
  </si>
  <si>
    <t>Cascadian Double Unit</t>
  </si>
  <si>
    <t>Cascadian Double Marine Package (Corrosion Resistance)</t>
  </si>
  <si>
    <t>Cascadian Single Unit Shipping (From Plant)</t>
  </si>
  <si>
    <t>Cascadian Double Unit Shipping (From Plant)</t>
  </si>
  <si>
    <t>Cascadian Single Unit Installation</t>
  </si>
  <si>
    <t>Cascadian Double Unit Installation</t>
  </si>
  <si>
    <t>Landscaping/Site Cleanup (pathways, ramps, turf replacement, surfacing, etc.)</t>
  </si>
  <si>
    <t>Traffic Control (Equipment &amp; Labor)</t>
  </si>
  <si>
    <t>Facilty</t>
  </si>
  <si>
    <t>Equipment</t>
  </si>
  <si>
    <t>Restroom Signs</t>
  </si>
  <si>
    <t>Sq. ft</t>
  </si>
  <si>
    <t>Hammo</t>
  </si>
  <si>
    <t>Chatfield</t>
  </si>
  <si>
    <t>Discrepancy</t>
  </si>
  <si>
    <t>Tree &amp; Stump Removal - over 200 trees with varying dbh from 4" - 30" &amp; height 20' - 70'</t>
  </si>
  <si>
    <t>Topsoil (4" tosoil)</t>
  </si>
  <si>
    <t>Hydroseeding (Turf Establishment)</t>
  </si>
  <si>
    <t>Wood Disposal</t>
  </si>
  <si>
    <t>l.s</t>
  </si>
  <si>
    <t>Full Depth Reclamation (0 - 6")</t>
  </si>
  <si>
    <t>Hot Mix Asphalt (HMA S0.375) - 1 1/2" surface course</t>
  </si>
  <si>
    <t>Hot Mix Asphalt (HMA S0.5)  - 2" binder course</t>
  </si>
  <si>
    <t xml:space="preserve">Hot Mix Asphalt (HMA S0.375 Handwork) </t>
  </si>
  <si>
    <t>Machine placed curb (6" high x 9" wide)</t>
  </si>
  <si>
    <t>Replace CMP pipes (18 - 36" diamater) - labor &amp; equipment</t>
  </si>
  <si>
    <t>Material Testing</t>
  </si>
  <si>
    <t>Maintenance of Traffic (equipment, labor, etc.)</t>
  </si>
  <si>
    <t>Materails (CMPs, RCPs, Timber Rails &amp; Posts, 1 - 1/4" Process, Modified Rip rap, Bollards, Wheel stops etc.)</t>
  </si>
  <si>
    <t>Roadway Safety Features (Speed Bumps, Raised Crosswalks, Rumble Strips,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</si>
</sst>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wrapText="1"/>
    </xf>
    <xf numFmtId="44" fontId="1" fillId="0" borderId="0" xfId="1" applyFont="1"/>
    <xf numFmtId="0" fontId="2" fillId="0" borderId="0" xfId="0" applyFont="1"/>
    <xf numFmtId="0" fontId="0" fillId="0" borderId="1" xfId="0" applyBorder="1"/>
    <xf numFmtId="44" fontId="1" fillId="0" borderId="1" xfId="1" applyFont="1" applyBorder="1"/>
    <xf numFmtId="0" fontId="2" fillId="2" borderId="1" xfId="0" applyFont="1" applyFill="1" applyBorder="1"/>
    <xf numFmtId="44" fontId="2" fillId="2" borderId="1" xfId="1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0" fontId="0" fillId="0" borderId="0" xfId="0" applyFill="1"/>
    <xf numFmtId="0" fontId="2" fillId="2" borderId="2" xfId="0" applyFont="1" applyFill="1" applyBorder="1"/>
    <xf numFmtId="44" fontId="2" fillId="2" borderId="2" xfId="1" applyFont="1" applyFill="1" applyBorder="1"/>
    <xf numFmtId="0" fontId="2" fillId="0" borderId="3" xfId="0" applyFont="1" applyFill="1" applyBorder="1" applyAlignment="1">
      <alignment wrapText="1"/>
    </xf>
    <xf numFmtId="0" fontId="3" fillId="0" borderId="0" xfId="0" applyFont="1" applyFill="1" applyBorder="1"/>
    <xf numFmtId="44" fontId="3" fillId="0" borderId="0" xfId="1" applyFont="1" applyFill="1" applyBorder="1"/>
    <xf numFmtId="0" fontId="2" fillId="0" borderId="4" xfId="0" applyFont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wrapText="1"/>
    </xf>
    <xf numFmtId="0" fontId="3" fillId="2" borderId="2" xfId="0" applyFont="1" applyFill="1" applyBorder="1"/>
    <xf numFmtId="44" fontId="3" fillId="2" borderId="2" xfId="1" applyFont="1" applyFill="1" applyBorder="1"/>
    <xf numFmtId="44" fontId="2" fillId="0" borderId="0" xfId="1" applyFont="1" applyFill="1" applyBorder="1" applyAlignment="1"/>
    <xf numFmtId="44" fontId="4" fillId="0" borderId="0" xfId="1" applyFont="1" applyFill="1" applyBorder="1"/>
    <xf numFmtId="44" fontId="1" fillId="0" borderId="1" xfId="1" applyFont="1" applyBorder="1" applyProtection="1">
      <protection locked="0"/>
    </xf>
    <xf numFmtId="0" fontId="2" fillId="2" borderId="1" xfId="0" applyFont="1" applyFill="1" applyBorder="1" applyProtection="1">
      <protection locked="0"/>
    </xf>
    <xf numFmtId="44" fontId="2" fillId="2" borderId="1" xfId="1" applyFont="1" applyFill="1" applyBorder="1" applyProtection="1">
      <protection locked="0"/>
    </xf>
    <xf numFmtId="0" fontId="0" fillId="0" borderId="5" xfId="0" applyFont="1" applyFill="1" applyBorder="1" applyProtection="1">
      <protection locked="0"/>
    </xf>
    <xf numFmtId="44" fontId="1" fillId="0" borderId="6" xfId="1" applyFont="1" applyFill="1" applyBorder="1" applyProtection="1">
      <protection locked="0"/>
    </xf>
    <xf numFmtId="44" fontId="1" fillId="3" borderId="1" xfId="1" applyFont="1" applyFill="1" applyBorder="1" applyProtection="1">
      <protection locked="0"/>
    </xf>
    <xf numFmtId="0" fontId="0" fillId="3" borderId="1" xfId="0" applyFont="1" applyFill="1" applyBorder="1" applyAlignment="1" applyProtection="1">
      <alignment horizontal="center" vertical="center" wrapText="1"/>
      <protection locked="0"/>
    </xf>
    <xf numFmtId="44" fontId="1" fillId="3" borderId="1" xfId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Protection="1">
      <protection locked="0"/>
    </xf>
    <xf numFmtId="0" fontId="0" fillId="3" borderId="1" xfId="0" applyFont="1" applyFill="1" applyBorder="1" applyProtection="1">
      <protection locked="0"/>
    </xf>
    <xf numFmtId="14" fontId="0" fillId="0" borderId="1" xfId="0" applyNumberFormat="1" applyFont="1" applyBorder="1" applyProtection="1">
      <protection locked="0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44" fontId="1" fillId="3" borderId="1" xfId="1" applyFont="1" applyFill="1" applyBorder="1" applyAlignment="1" applyProtection="1">
      <alignment horizontal="center" vertical="center" wrapText="1"/>
    </xf>
    <xf numFmtId="44" fontId="1" fillId="0" borderId="1" xfId="1" applyFont="1" applyFill="1" applyBorder="1" applyAlignment="1" applyProtection="1">
      <alignment horizontal="center" vertical="center" wrapText="1"/>
    </xf>
    <xf numFmtId="44" fontId="2" fillId="2" borderId="1" xfId="1" applyFont="1" applyFill="1" applyBorder="1" applyProtection="1"/>
    <xf numFmtId="44" fontId="1" fillId="0" borderId="1" xfId="1" applyFont="1" applyBorder="1" applyProtection="1"/>
    <xf numFmtId="44" fontId="2" fillId="2" borderId="2" xfId="1" applyFont="1" applyFill="1" applyBorder="1" applyProtection="1"/>
    <xf numFmtId="44" fontId="1" fillId="0" borderId="6" xfId="1" applyFont="1" applyFill="1" applyBorder="1" applyProtection="1"/>
    <xf numFmtId="44" fontId="2" fillId="0" borderId="6" xfId="1" applyFont="1" applyFill="1" applyBorder="1" applyProtection="1"/>
    <xf numFmtId="44" fontId="1" fillId="0" borderId="4" xfId="1" applyFont="1" applyBorder="1" applyProtection="1"/>
    <xf numFmtId="44" fontId="1" fillId="3" borderId="1" xfId="1" applyFont="1" applyFill="1" applyBorder="1" applyProtection="1"/>
    <xf numFmtId="0" fontId="2" fillId="0" borderId="8" xfId="0" applyFont="1" applyBorder="1" applyAlignment="1">
      <alignment horizontal="center" vertical="center" wrapText="1"/>
    </xf>
    <xf numFmtId="44" fontId="2" fillId="0" borderId="8" xfId="1" applyFont="1" applyBorder="1" applyAlignment="1">
      <alignment horizontal="center" vertical="center" wrapText="1"/>
    </xf>
    <xf numFmtId="0" fontId="0" fillId="0" borderId="4" xfId="0" applyFont="1" applyBorder="1" applyProtection="1">
      <protection locked="0"/>
    </xf>
    <xf numFmtId="0" fontId="0" fillId="3" borderId="4" xfId="0" applyFont="1" applyFill="1" applyBorder="1" applyProtection="1">
      <protection locked="0"/>
    </xf>
    <xf numFmtId="44" fontId="1" fillId="3" borderId="4" xfId="1" applyFont="1" applyFill="1" applyBorder="1" applyProtection="1">
      <protection locked="0"/>
    </xf>
    <xf numFmtId="44" fontId="1" fillId="3" borderId="4" xfId="1" applyFont="1" applyFill="1" applyBorder="1" applyProtection="1"/>
    <xf numFmtId="14" fontId="0" fillId="0" borderId="1" xfId="0" applyNumberFormat="1" applyFont="1" applyBorder="1" applyAlignment="1" applyProtection="1">
      <alignment horizontal="right"/>
      <protection locked="0"/>
    </xf>
    <xf numFmtId="6" fontId="1" fillId="0" borderId="1" xfId="1" applyNumberFormat="1" applyFont="1" applyBorder="1" applyProtection="1"/>
    <xf numFmtId="9" fontId="0" fillId="3" borderId="1" xfId="0" applyNumberFormat="1" applyFont="1" applyFill="1" applyBorder="1" applyProtection="1">
      <protection locked="0"/>
    </xf>
    <xf numFmtId="0" fontId="0" fillId="0" borderId="1" xfId="0" applyFont="1" applyBorder="1" applyAlignment="1" applyProtection="1">
      <alignment wrapText="1"/>
      <protection locked="0"/>
    </xf>
    <xf numFmtId="6" fontId="1" fillId="3" borderId="1" xfId="1" applyNumberFormat="1" applyFont="1" applyFill="1" applyBorder="1" applyProtection="1">
      <protection locked="0"/>
    </xf>
    <xf numFmtId="0" fontId="0" fillId="5" borderId="1" xfId="0" applyFont="1" applyFill="1" applyBorder="1" applyAlignment="1" applyProtection="1">
      <alignment wrapText="1"/>
      <protection locked="0"/>
    </xf>
    <xf numFmtId="0" fontId="0" fillId="5" borderId="1" xfId="0" applyFont="1" applyFill="1" applyBorder="1" applyProtection="1">
      <protection locked="0"/>
    </xf>
    <xf numFmtId="44" fontId="1" fillId="5" borderId="1" xfId="1" applyFont="1" applyFill="1" applyBorder="1" applyProtection="1"/>
    <xf numFmtId="8" fontId="1" fillId="3" borderId="1" xfId="1" applyNumberFormat="1" applyFont="1" applyFill="1" applyBorder="1" applyProtection="1">
      <protection locked="0"/>
    </xf>
    <xf numFmtId="8" fontId="1" fillId="3" borderId="1" xfId="1" applyNumberFormat="1" applyFont="1" applyFill="1" applyBorder="1" applyProtection="1"/>
    <xf numFmtId="3" fontId="0" fillId="0" borderId="4" xfId="0" applyNumberFormat="1" applyFont="1" applyBorder="1" applyProtection="1">
      <protection locked="0"/>
    </xf>
    <xf numFmtId="3" fontId="0" fillId="0" borderId="1" xfId="0" applyNumberFormat="1" applyFont="1" applyBorder="1" applyProtection="1">
      <protection locked="0"/>
    </xf>
    <xf numFmtId="3" fontId="0" fillId="5" borderId="1" xfId="0" applyNumberFormat="1" applyFont="1" applyFill="1" applyBorder="1" applyProtection="1">
      <protection locked="0"/>
    </xf>
    <xf numFmtId="0" fontId="0" fillId="4" borderId="9" xfId="0" applyFont="1" applyFill="1" applyBorder="1" applyAlignment="1" applyProtection="1">
      <alignment wrapText="1"/>
      <protection locked="0"/>
    </xf>
    <xf numFmtId="44" fontId="1" fillId="4" borderId="9" xfId="1" applyFont="1" applyFill="1" applyBorder="1" applyAlignment="1" applyProtection="1">
      <alignment wrapText="1"/>
      <protection locked="0"/>
    </xf>
    <xf numFmtId="49" fontId="2" fillId="0" borderId="4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 applyProtection="1">
      <alignment wrapText="1"/>
      <protection locked="0"/>
    </xf>
    <xf numFmtId="0" fontId="0" fillId="0" borderId="6" xfId="0" applyFont="1" applyFill="1" applyBorder="1" applyAlignment="1" applyProtection="1">
      <alignment wrapText="1"/>
      <protection locked="0"/>
    </xf>
    <xf numFmtId="0" fontId="2" fillId="2" borderId="2" xfId="0" applyFont="1" applyFill="1" applyBorder="1" applyAlignment="1">
      <alignment wrapText="1"/>
    </xf>
    <xf numFmtId="44" fontId="2" fillId="0" borderId="12" xfId="1" applyFont="1" applyFill="1" applyBorder="1"/>
    <xf numFmtId="0" fontId="0" fillId="4" borderId="13" xfId="0" applyFont="1" applyFill="1" applyBorder="1" applyAlignment="1" applyProtection="1">
      <alignment wrapText="1"/>
      <protection locked="0"/>
    </xf>
    <xf numFmtId="44" fontId="1" fillId="4" borderId="14" xfId="1" applyFont="1" applyFill="1" applyBorder="1" applyAlignment="1">
      <alignment wrapText="1"/>
    </xf>
    <xf numFmtId="0" fontId="0" fillId="0" borderId="4" xfId="0" applyFont="1" applyBorder="1" applyAlignment="1" applyProtection="1">
      <alignment wrapText="1"/>
      <protection locked="0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 applyProtection="1">
      <alignment wrapText="1"/>
      <protection locked="0"/>
    </xf>
    <xf numFmtId="44" fontId="2" fillId="2" borderId="1" xfId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44" fontId="0" fillId="0" borderId="0" xfId="0" applyNumberFormat="1"/>
    <xf numFmtId="44" fontId="2" fillId="0" borderId="0" xfId="0" applyNumberFormat="1" applyFont="1"/>
    <xf numFmtId="44" fontId="1" fillId="0" borderId="1" xfId="1" applyNumberFormat="1" applyFont="1" applyBorder="1" applyProtection="1"/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44" fontId="1" fillId="5" borderId="1" xfId="1" applyFont="1" applyFill="1" applyBorder="1" applyAlignment="1" applyProtection="1">
      <alignment horizontal="center" vertical="center" wrapText="1"/>
      <protection locked="0"/>
    </xf>
    <xf numFmtId="44" fontId="1" fillId="5" borderId="1" xfId="1" applyFont="1" applyFill="1" applyBorder="1" applyAlignment="1" applyProtection="1">
      <alignment horizontal="center" vertical="center" wrapText="1"/>
    </xf>
    <xf numFmtId="43" fontId="0" fillId="0" borderId="0" xfId="0" applyNumberFormat="1"/>
    <xf numFmtId="43" fontId="2" fillId="0" borderId="0" xfId="0" applyNumberFormat="1" applyFont="1"/>
    <xf numFmtId="43" fontId="0" fillId="0" borderId="0" xfId="0" applyNumberFormat="1" applyAlignment="1">
      <alignment wrapText="1"/>
    </xf>
    <xf numFmtId="10" fontId="2" fillId="0" borderId="0" xfId="0" applyNumberFormat="1" applyFont="1"/>
    <xf numFmtId="10" fontId="0" fillId="0" borderId="0" xfId="0" applyNumberFormat="1"/>
    <xf numFmtId="44" fontId="0" fillId="0" borderId="0" xfId="0" applyNumberFormat="1" applyAlignment="1">
      <alignment wrapText="1"/>
    </xf>
    <xf numFmtId="0" fontId="6" fillId="0" borderId="0" xfId="0" applyFont="1"/>
    <xf numFmtId="3" fontId="2" fillId="0" borderId="0" xfId="0" applyNumberFormat="1" applyFont="1"/>
    <xf numFmtId="3" fontId="0" fillId="0" borderId="0" xfId="0" applyNumberFormat="1"/>
    <xf numFmtId="39" fontId="2" fillId="0" borderId="0" xfId="0" applyNumberFormat="1" applyFont="1"/>
    <xf numFmtId="0" fontId="6" fillId="0" borderId="0" xfId="0" applyFont="1" applyAlignment="1">
      <alignment wrapText="1"/>
    </xf>
    <xf numFmtId="6" fontId="0" fillId="0" borderId="0" xfId="0" applyNumberFormat="1" applyFill="1"/>
    <xf numFmtId="0" fontId="0" fillId="3" borderId="1" xfId="0" applyNumberFormat="1" applyFont="1" applyFill="1" applyBorder="1" applyProtection="1">
      <protection locked="0"/>
    </xf>
    <xf numFmtId="0" fontId="0" fillId="3" borderId="4" xfId="0" applyNumberFormat="1" applyFont="1" applyFill="1" applyBorder="1" applyProtection="1">
      <protection locked="0"/>
    </xf>
    <xf numFmtId="0" fontId="5" fillId="0" borderId="10" xfId="0" applyFont="1" applyBorder="1" applyAlignment="1">
      <alignment horizontal="center" wrapText="1"/>
    </xf>
    <xf numFmtId="0" fontId="2" fillId="0" borderId="7" xfId="0" applyFont="1" applyBorder="1" applyAlignment="1"/>
    <xf numFmtId="0" fontId="2" fillId="0" borderId="11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zoomScaleNormal="100" workbookViewId="0">
      <selection activeCell="D28" sqref="D28"/>
    </sheetView>
  </sheetViews>
  <sheetFormatPr defaultRowHeight="14.45"/>
  <cols>
    <col min="1" max="1" width="36.5703125" style="1" customWidth="1"/>
    <col min="2" max="2" width="15.28515625" customWidth="1"/>
    <col min="3" max="3" width="5.5703125" bestFit="1" customWidth="1"/>
    <col min="4" max="5" width="12.5703125" style="2" bestFit="1" customWidth="1"/>
    <col min="6" max="6" width="17.28515625" style="2" customWidth="1"/>
    <col min="7" max="7" width="18.5703125" style="2" customWidth="1"/>
    <col min="8" max="8" width="12.5703125" style="2" bestFit="1" customWidth="1"/>
    <col min="12" max="12" width="12.5703125" bestFit="1" customWidth="1"/>
  </cols>
  <sheetData>
    <row r="1" spans="1:8" ht="37.5" customHeight="1" thickBot="1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29.1">
      <c r="A2" s="16" t="s">
        <v>1</v>
      </c>
      <c r="B2" s="16" t="s">
        <v>2</v>
      </c>
      <c r="C2" s="16"/>
      <c r="D2" s="17"/>
      <c r="E2" s="17"/>
      <c r="F2" s="17" t="s">
        <v>3</v>
      </c>
      <c r="G2" s="17" t="s">
        <v>4</v>
      </c>
      <c r="H2" s="65" t="s">
        <v>5</v>
      </c>
    </row>
    <row r="3" spans="1:8">
      <c r="A3" s="66" t="s">
        <v>6</v>
      </c>
      <c r="B3" s="6"/>
      <c r="C3" s="6"/>
      <c r="D3" s="7"/>
      <c r="E3" s="7"/>
      <c r="F3" s="7"/>
      <c r="G3" s="7"/>
      <c r="H3" s="7"/>
    </row>
    <row r="4" spans="1:8">
      <c r="A4" s="53" t="s">
        <v>7</v>
      </c>
      <c r="B4" s="50">
        <v>43101</v>
      </c>
      <c r="C4" s="31"/>
      <c r="D4" s="23"/>
      <c r="E4" s="23"/>
      <c r="F4" s="51"/>
      <c r="G4" s="51">
        <v>153560</v>
      </c>
      <c r="H4" s="38">
        <f>SUM(F4:G4)</f>
        <v>153560</v>
      </c>
    </row>
    <row r="5" spans="1:8">
      <c r="A5" s="53" t="s">
        <v>8</v>
      </c>
      <c r="B5" s="33"/>
      <c r="C5" s="31"/>
      <c r="D5" s="23"/>
      <c r="E5" s="23"/>
      <c r="F5" s="38">
        <v>153560</v>
      </c>
      <c r="G5" s="38"/>
      <c r="H5" s="38">
        <f>SUM(F5:G5)</f>
        <v>153560</v>
      </c>
    </row>
    <row r="6" spans="1:8" s="3" customFormat="1">
      <c r="A6" s="67" t="s">
        <v>9</v>
      </c>
      <c r="B6" s="24"/>
      <c r="C6" s="24"/>
      <c r="D6" s="25"/>
      <c r="E6" s="25"/>
      <c r="F6" s="37"/>
      <c r="G6" s="37"/>
      <c r="H6" s="37"/>
    </row>
    <row r="7" spans="1:8" s="3" customFormat="1">
      <c r="A7" s="68" t="s">
        <v>10</v>
      </c>
      <c r="B7" s="26"/>
      <c r="C7" s="26"/>
      <c r="D7" s="27"/>
      <c r="E7" s="27"/>
      <c r="F7" s="40"/>
      <c r="G7" s="41"/>
      <c r="H7" s="38">
        <f>SUM(F7:G7)</f>
        <v>0</v>
      </c>
    </row>
    <row r="8" spans="1:8" ht="15" thickBot="1">
      <c r="A8" s="69" t="s">
        <v>11</v>
      </c>
      <c r="B8" s="11"/>
      <c r="C8" s="19"/>
      <c r="D8" s="20"/>
      <c r="E8" s="20"/>
      <c r="F8" s="39">
        <f>SUM(F3:F7)</f>
        <v>153560</v>
      </c>
      <c r="G8" s="39">
        <f>SUM(G3:G7)</f>
        <v>153560</v>
      </c>
      <c r="H8" s="39">
        <f>SUM(H3:H7)</f>
        <v>307120</v>
      </c>
    </row>
    <row r="9" spans="1:8" ht="15" thickBot="1">
      <c r="A9" s="13"/>
      <c r="B9" s="8"/>
      <c r="C9" s="14"/>
      <c r="D9" s="15"/>
      <c r="E9" s="15"/>
      <c r="F9" s="9"/>
      <c r="G9" s="9"/>
      <c r="H9" s="70"/>
    </row>
    <row r="10" spans="1:8" s="1" customFormat="1" ht="29.45" thickBot="1">
      <c r="A10" s="44" t="s">
        <v>6</v>
      </c>
      <c r="B10" s="44" t="s">
        <v>12</v>
      </c>
      <c r="C10" s="44" t="s">
        <v>13</v>
      </c>
      <c r="D10" s="45" t="s">
        <v>14</v>
      </c>
      <c r="E10" s="45" t="s">
        <v>15</v>
      </c>
      <c r="F10" s="45" t="s">
        <v>3</v>
      </c>
      <c r="G10" s="45" t="s">
        <v>16</v>
      </c>
      <c r="H10" s="45" t="s">
        <v>5</v>
      </c>
    </row>
    <row r="11" spans="1:8" s="1" customFormat="1" ht="29.1">
      <c r="A11" s="71" t="s">
        <v>17</v>
      </c>
      <c r="B11" s="63"/>
      <c r="C11" s="63"/>
      <c r="D11" s="64"/>
      <c r="E11" s="64"/>
      <c r="F11" s="64"/>
      <c r="G11" s="64"/>
      <c r="H11" s="72"/>
    </row>
    <row r="12" spans="1:8" ht="29.1">
      <c r="A12" s="53" t="s">
        <v>18</v>
      </c>
      <c r="B12" s="31">
        <v>1</v>
      </c>
      <c r="C12" s="52" t="s">
        <v>19</v>
      </c>
      <c r="D12" s="28">
        <v>80000</v>
      </c>
      <c r="E12" s="43">
        <v>80000</v>
      </c>
      <c r="F12" s="38">
        <v>30000</v>
      </c>
      <c r="G12" s="38">
        <v>50000</v>
      </c>
      <c r="H12" s="38">
        <v>80000</v>
      </c>
    </row>
    <row r="13" spans="1:8" ht="29.1">
      <c r="A13" s="53" t="s">
        <v>20</v>
      </c>
      <c r="B13" s="61">
        <v>1600</v>
      </c>
      <c r="C13" s="52" t="s">
        <v>21</v>
      </c>
      <c r="D13" s="28">
        <v>25</v>
      </c>
      <c r="E13" s="59">
        <v>40000</v>
      </c>
      <c r="F13" s="38">
        <v>40000</v>
      </c>
      <c r="G13" s="38"/>
      <c r="H13" s="38">
        <v>40000</v>
      </c>
    </row>
    <row r="14" spans="1:8">
      <c r="A14" s="53" t="s">
        <v>22</v>
      </c>
      <c r="B14" s="31">
        <v>10</v>
      </c>
      <c r="C14" s="52" t="s">
        <v>19</v>
      </c>
      <c r="D14" s="54">
        <v>600</v>
      </c>
      <c r="E14" s="59">
        <v>6000</v>
      </c>
      <c r="F14" s="38">
        <v>6000</v>
      </c>
      <c r="G14" s="38"/>
      <c r="H14" s="38">
        <v>6000</v>
      </c>
    </row>
    <row r="15" spans="1:8">
      <c r="A15" s="53" t="s">
        <v>23</v>
      </c>
      <c r="B15" s="31">
        <v>8</v>
      </c>
      <c r="C15" s="52" t="s">
        <v>19</v>
      </c>
      <c r="D15" s="28">
        <v>800</v>
      </c>
      <c r="E15" s="43">
        <v>6400</v>
      </c>
      <c r="F15" s="38">
        <v>6400</v>
      </c>
      <c r="G15" s="38"/>
      <c r="H15" s="38">
        <v>6400</v>
      </c>
    </row>
    <row r="16" spans="1:8">
      <c r="A16" s="53" t="s">
        <v>24</v>
      </c>
      <c r="B16" s="61">
        <v>14520</v>
      </c>
      <c r="C16" s="52" t="s">
        <v>21</v>
      </c>
      <c r="D16" s="28">
        <v>3</v>
      </c>
      <c r="E16" s="43">
        <v>43560</v>
      </c>
      <c r="F16" s="38"/>
      <c r="G16" s="38">
        <v>43560</v>
      </c>
      <c r="H16" s="38">
        <v>43560</v>
      </c>
    </row>
    <row r="17" spans="1:8" ht="29.1">
      <c r="A17" s="53" t="s">
        <v>25</v>
      </c>
      <c r="B17" s="61">
        <v>10800</v>
      </c>
      <c r="C17" s="52" t="s">
        <v>21</v>
      </c>
      <c r="D17" s="28">
        <v>5</v>
      </c>
      <c r="E17" s="43"/>
      <c r="F17" s="38">
        <v>54000</v>
      </c>
      <c r="G17" s="38"/>
      <c r="H17" s="38">
        <v>54000</v>
      </c>
    </row>
    <row r="18" spans="1:8">
      <c r="A18" s="53" t="s">
        <v>26</v>
      </c>
      <c r="B18" s="31">
        <v>1</v>
      </c>
      <c r="C18" s="32" t="s">
        <v>19</v>
      </c>
      <c r="D18" s="58">
        <v>75000</v>
      </c>
      <c r="E18" s="59">
        <v>75000</v>
      </c>
      <c r="F18" s="38">
        <v>15000</v>
      </c>
      <c r="G18" s="38">
        <v>60000</v>
      </c>
      <c r="H18" s="38">
        <v>75000</v>
      </c>
    </row>
    <row r="19" spans="1:8">
      <c r="A19" s="55" t="s">
        <v>27</v>
      </c>
      <c r="B19" s="62">
        <v>1</v>
      </c>
      <c r="C19" s="32" t="s">
        <v>28</v>
      </c>
      <c r="D19" s="28">
        <v>2160</v>
      </c>
      <c r="E19" s="43">
        <v>2160</v>
      </c>
      <c r="F19" s="57">
        <v>2160</v>
      </c>
      <c r="G19" s="57"/>
      <c r="H19" s="57">
        <v>2160</v>
      </c>
    </row>
    <row r="20" spans="1:8" s="10" customFormat="1">
      <c r="A20" s="66" t="s">
        <v>29</v>
      </c>
      <c r="B20" s="6"/>
      <c r="C20" s="6"/>
      <c r="D20" s="7"/>
      <c r="E20" s="37"/>
      <c r="F20" s="37">
        <f>SUM(F12:F19)</f>
        <v>153560</v>
      </c>
      <c r="G20" s="37">
        <f>SUM(G12:G19)</f>
        <v>153560</v>
      </c>
      <c r="H20" s="37">
        <f>SUM(H12:H19)</f>
        <v>307120</v>
      </c>
    </row>
    <row r="21" spans="1:8" s="10" customFormat="1">
      <c r="A21" s="74"/>
      <c r="B21" s="4"/>
      <c r="C21" s="4"/>
      <c r="D21" s="5"/>
      <c r="E21" s="5"/>
      <c r="F21" s="5"/>
      <c r="G21" s="5"/>
      <c r="H21" s="5"/>
    </row>
    <row r="22" spans="1:8" s="10" customFormat="1">
      <c r="A22" s="75"/>
      <c r="B22" s="34"/>
      <c r="C22" s="29"/>
      <c r="D22" s="30"/>
      <c r="E22" s="35">
        <f t="shared" ref="E22" si="0">C22*D22</f>
        <v>0</v>
      </c>
      <c r="F22" s="36"/>
      <c r="G22" s="36">
        <f t="shared" ref="G22" si="1">E22</f>
        <v>0</v>
      </c>
      <c r="H22" s="36">
        <f t="shared" ref="H22" si="2">F22+G22</f>
        <v>0</v>
      </c>
    </row>
    <row r="23" spans="1:8" s="10" customFormat="1">
      <c r="A23" s="66" t="s">
        <v>30</v>
      </c>
      <c r="B23" s="6"/>
      <c r="C23" s="6"/>
      <c r="D23" s="7"/>
      <c r="E23" s="37"/>
      <c r="F23" s="37">
        <v>0</v>
      </c>
      <c r="G23" s="37">
        <f>SUM(G22:G22)</f>
        <v>0</v>
      </c>
      <c r="H23" s="76">
        <f>SUM(H22:H22)</f>
        <v>0</v>
      </c>
    </row>
    <row r="24" spans="1:8" s="10" customFormat="1">
      <c r="A24" s="74"/>
      <c r="B24" s="4"/>
      <c r="C24" s="4"/>
      <c r="D24" s="5"/>
      <c r="E24" s="38"/>
      <c r="F24" s="38"/>
      <c r="G24" s="38"/>
      <c r="H24" s="38"/>
    </row>
    <row r="25" spans="1:8" s="10" customFormat="1">
      <c r="A25" s="77" t="s">
        <v>31</v>
      </c>
      <c r="B25" s="6"/>
      <c r="C25" s="6"/>
      <c r="D25" s="7"/>
      <c r="E25" s="37"/>
      <c r="F25" s="37">
        <f>F20</f>
        <v>153560</v>
      </c>
      <c r="G25" s="37">
        <f>G20+G23</f>
        <v>153560</v>
      </c>
      <c r="H25" s="37">
        <f>H20+H23</f>
        <v>307120</v>
      </c>
    </row>
    <row r="26" spans="1:8" ht="15" thickBot="1">
      <c r="A26" s="78" t="s">
        <v>32</v>
      </c>
      <c r="B26" s="11"/>
      <c r="C26" s="11"/>
      <c r="D26" s="12"/>
      <c r="E26" s="39"/>
      <c r="F26" s="39"/>
      <c r="G26" s="39">
        <f>F25*1</f>
        <v>153560</v>
      </c>
      <c r="H26" s="39"/>
    </row>
    <row r="27" spans="1:8">
      <c r="A27" s="18"/>
      <c r="B27" s="8"/>
      <c r="C27" s="8"/>
      <c r="D27" s="9"/>
      <c r="E27" s="9"/>
      <c r="F27" s="9"/>
      <c r="G27" s="9"/>
      <c r="H27" s="9"/>
    </row>
    <row r="28" spans="1:8">
      <c r="A28" s="18"/>
      <c r="B28" s="8"/>
      <c r="C28" s="8"/>
      <c r="D28" s="22" t="str">
        <f>IF(AND(F8&lt;&gt;F25),"Total Source of Funds (A) Does Not Equal Total Project Cost (A)", " ")</f>
        <v xml:space="preserve"> </v>
      </c>
      <c r="E28" s="21"/>
      <c r="F28" s="10"/>
      <c r="G28" s="9"/>
      <c r="H28" s="9"/>
    </row>
    <row r="29" spans="1:8">
      <c r="A29" s="18"/>
      <c r="B29" s="8"/>
      <c r="C29" s="8"/>
      <c r="D29" s="22" t="str">
        <f>IF(AND(G8&lt;&gt;G25),"Total Source of Funds (B) Does Not Equal Total Project Cost (B)", " ")</f>
        <v xml:space="preserve"> </v>
      </c>
      <c r="E29" s="9"/>
      <c r="F29" s="9"/>
      <c r="G29" s="9"/>
      <c r="H29" s="9"/>
    </row>
    <row r="30" spans="1:8">
      <c r="A30" s="18"/>
      <c r="B30" s="8"/>
      <c r="C30" s="8"/>
      <c r="D30" s="22" t="str">
        <f>IF(AND(H8&lt;&gt;H25),"Total Source of Funds (C) Does Not Equal Total Project Cost (C)", " ")</f>
        <v xml:space="preserve"> </v>
      </c>
      <c r="E30" s="9"/>
      <c r="F30" s="9"/>
      <c r="G30" s="9"/>
      <c r="H30" s="9"/>
    </row>
    <row r="32" spans="1:8">
      <c r="A32"/>
      <c r="D32"/>
      <c r="E32"/>
      <c r="F32"/>
      <c r="G32"/>
      <c r="H32"/>
    </row>
    <row r="34" customFormat="1"/>
    <row r="35" customFormat="1"/>
    <row r="36" customFormat="1"/>
    <row r="38" customFormat="1"/>
    <row r="40" customFormat="1"/>
  </sheetData>
  <sheetProtection formatCells="0" formatColumns="0" formatRows="0" insertColumns="0" insertRows="0" insertHyperlinks="0" deleteColumns="0" deleteRows="0" sort="0" autoFilter="0" pivotTables="0"/>
  <mergeCells count="1">
    <mergeCell ref="A1:H1"/>
  </mergeCells>
  <printOptions horizontalCentered="1"/>
  <pageMargins left="0.25" right="0.25" top="0.75" bottom="0.75" header="0.3" footer="0.3"/>
  <pageSetup scale="70" orientation="portrait" r:id="rId1"/>
  <headerFooter>
    <oddFooter>&amp;CExhibit B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3"/>
  <sheetViews>
    <sheetView topLeftCell="A6" zoomScaleNormal="100" workbookViewId="0">
      <selection activeCell="F14" sqref="F14"/>
    </sheetView>
  </sheetViews>
  <sheetFormatPr defaultRowHeight="14.45"/>
  <cols>
    <col min="1" max="1" width="36.5703125" style="1" customWidth="1"/>
    <col min="2" max="2" width="15.28515625" customWidth="1"/>
    <col min="3" max="3" width="5.5703125" bestFit="1" customWidth="1"/>
    <col min="4" max="5" width="12.5703125" style="2" bestFit="1" customWidth="1"/>
    <col min="6" max="6" width="17.28515625" style="2" customWidth="1"/>
    <col min="7" max="7" width="18.5703125" style="2" customWidth="1"/>
    <col min="8" max="8" width="12.5703125" style="2" bestFit="1" customWidth="1"/>
    <col min="12" max="12" width="12.5703125" bestFit="1" customWidth="1"/>
  </cols>
  <sheetData>
    <row r="1" spans="1:8" ht="37.5" customHeight="1" thickBot="1">
      <c r="A1" s="99" t="s">
        <v>33</v>
      </c>
      <c r="B1" s="100"/>
      <c r="C1" s="100"/>
      <c r="D1" s="100"/>
      <c r="E1" s="100"/>
      <c r="F1" s="100"/>
      <c r="G1" s="100"/>
      <c r="H1" s="101"/>
    </row>
    <row r="2" spans="1:8" ht="29.1">
      <c r="A2" s="16" t="s">
        <v>1</v>
      </c>
      <c r="B2" s="16" t="s">
        <v>2</v>
      </c>
      <c r="C2" s="16"/>
      <c r="D2" s="17"/>
      <c r="E2" s="17"/>
      <c r="F2" s="17" t="s">
        <v>3</v>
      </c>
      <c r="G2" s="17" t="s">
        <v>34</v>
      </c>
      <c r="H2" s="65" t="s">
        <v>35</v>
      </c>
    </row>
    <row r="3" spans="1:8">
      <c r="A3" s="66" t="s">
        <v>6</v>
      </c>
      <c r="B3" s="6"/>
      <c r="C3" s="6"/>
      <c r="D3" s="7"/>
      <c r="E3" s="7"/>
      <c r="F3" s="7"/>
      <c r="G3" s="7"/>
      <c r="H3" s="7"/>
    </row>
    <row r="4" spans="1:8">
      <c r="A4" s="53" t="s">
        <v>7</v>
      </c>
      <c r="B4" s="50">
        <v>43101</v>
      </c>
      <c r="C4" s="31"/>
      <c r="D4" s="23"/>
      <c r="E4" s="23"/>
      <c r="F4" s="51"/>
      <c r="G4" s="51">
        <v>314900</v>
      </c>
      <c r="H4" s="38">
        <f>SUM(F4:G4)</f>
        <v>314900</v>
      </c>
    </row>
    <row r="5" spans="1:8">
      <c r="A5" s="53" t="s">
        <v>8</v>
      </c>
      <c r="B5" s="33"/>
      <c r="C5" s="31"/>
      <c r="D5" s="23"/>
      <c r="E5" s="23"/>
      <c r="F5" s="38">
        <v>314900</v>
      </c>
      <c r="G5" s="38"/>
      <c r="H5" s="38">
        <f>SUM(F5:G5)</f>
        <v>314900</v>
      </c>
    </row>
    <row r="6" spans="1:8" s="3" customFormat="1">
      <c r="A6" s="67" t="s">
        <v>9</v>
      </c>
      <c r="B6" s="24"/>
      <c r="C6" s="24"/>
      <c r="D6" s="25"/>
      <c r="E6" s="25"/>
      <c r="F6" s="37"/>
      <c r="G6" s="37"/>
      <c r="H6" s="37"/>
    </row>
    <row r="7" spans="1:8" s="3" customFormat="1">
      <c r="A7" s="68" t="s">
        <v>10</v>
      </c>
      <c r="B7" s="26"/>
      <c r="C7" s="26"/>
      <c r="D7" s="27"/>
      <c r="E7" s="27"/>
      <c r="F7" s="40"/>
      <c r="G7" s="41"/>
      <c r="H7" s="38">
        <f>SUM(F7:G7)</f>
        <v>0</v>
      </c>
    </row>
    <row r="8" spans="1:8" ht="15" thickBot="1">
      <c r="A8" s="69" t="s">
        <v>11</v>
      </c>
      <c r="B8" s="11"/>
      <c r="C8" s="19"/>
      <c r="D8" s="20"/>
      <c r="E8" s="20"/>
      <c r="F8" s="39">
        <f>SUM(F3:F7)</f>
        <v>314900</v>
      </c>
      <c r="G8" s="39">
        <f>SUM(G3:G7)</f>
        <v>314900</v>
      </c>
      <c r="H8" s="39">
        <f>SUM(H3:H7)</f>
        <v>629800</v>
      </c>
    </row>
    <row r="9" spans="1:8" ht="15" thickBot="1">
      <c r="A9" s="13"/>
      <c r="B9" s="8"/>
      <c r="C9" s="14"/>
      <c r="D9" s="15"/>
      <c r="E9" s="15"/>
      <c r="F9" s="9"/>
      <c r="G9" s="9"/>
      <c r="H9" s="70"/>
    </row>
    <row r="10" spans="1:8" s="1" customFormat="1" ht="29.45" thickBot="1">
      <c r="A10" s="44" t="s">
        <v>6</v>
      </c>
      <c r="B10" s="44" t="s">
        <v>12</v>
      </c>
      <c r="C10" s="44" t="s">
        <v>13</v>
      </c>
      <c r="D10" s="45" t="s">
        <v>14</v>
      </c>
      <c r="E10" s="45" t="s">
        <v>15</v>
      </c>
      <c r="F10" s="45" t="s">
        <v>3</v>
      </c>
      <c r="G10" s="45" t="s">
        <v>16</v>
      </c>
      <c r="H10" s="45" t="s">
        <v>5</v>
      </c>
    </row>
    <row r="11" spans="1:8" s="1" customFormat="1" ht="29.1">
      <c r="A11" s="71" t="s">
        <v>17</v>
      </c>
      <c r="B11" s="63"/>
      <c r="C11" s="63"/>
      <c r="D11" s="64"/>
      <c r="E11" s="64"/>
      <c r="F11" s="64"/>
      <c r="G11" s="64"/>
      <c r="H11" s="72"/>
    </row>
    <row r="12" spans="1:8">
      <c r="A12" s="53" t="s">
        <v>36</v>
      </c>
      <c r="B12" s="31">
        <v>1</v>
      </c>
      <c r="C12" s="52" t="s">
        <v>19</v>
      </c>
      <c r="D12" s="28">
        <v>5000</v>
      </c>
      <c r="E12" s="43">
        <v>5000</v>
      </c>
      <c r="F12" s="38"/>
      <c r="G12" s="38">
        <v>5000</v>
      </c>
      <c r="H12" s="38">
        <v>5000</v>
      </c>
    </row>
    <row r="13" spans="1:8">
      <c r="A13" s="53" t="s">
        <v>37</v>
      </c>
      <c r="B13" s="31">
        <v>200</v>
      </c>
      <c r="C13" s="52" t="s">
        <v>38</v>
      </c>
      <c r="D13" s="28">
        <v>25</v>
      </c>
      <c r="E13" s="59">
        <v>5000</v>
      </c>
      <c r="F13" s="38"/>
      <c r="G13" s="38">
        <v>5000</v>
      </c>
      <c r="H13" s="38">
        <v>5000</v>
      </c>
    </row>
    <row r="14" spans="1:8">
      <c r="A14" s="53" t="s">
        <v>39</v>
      </c>
      <c r="B14" s="31">
        <v>500</v>
      </c>
      <c r="C14" s="52" t="s">
        <v>40</v>
      </c>
      <c r="D14" s="54">
        <v>20</v>
      </c>
      <c r="E14" s="59">
        <v>10000</v>
      </c>
      <c r="F14" s="38"/>
      <c r="G14" s="38">
        <v>10000</v>
      </c>
      <c r="H14" s="38">
        <v>10000</v>
      </c>
    </row>
    <row r="15" spans="1:8">
      <c r="A15" s="53" t="s">
        <v>41</v>
      </c>
      <c r="B15" s="31">
        <v>500</v>
      </c>
      <c r="C15" s="52" t="s">
        <v>38</v>
      </c>
      <c r="D15" s="28">
        <v>25</v>
      </c>
      <c r="E15" s="43">
        <v>12500</v>
      </c>
      <c r="F15" s="38"/>
      <c r="G15" s="38">
        <v>12500</v>
      </c>
      <c r="H15" s="38">
        <v>12500</v>
      </c>
    </row>
    <row r="16" spans="1:8">
      <c r="A16" s="53" t="s">
        <v>42</v>
      </c>
      <c r="B16" s="31">
        <v>500</v>
      </c>
      <c r="C16" s="52" t="s">
        <v>43</v>
      </c>
      <c r="D16" s="28">
        <v>15</v>
      </c>
      <c r="E16" s="43">
        <v>7500</v>
      </c>
      <c r="F16" s="38"/>
      <c r="G16" s="38">
        <v>7500</v>
      </c>
      <c r="H16" s="38">
        <v>7500</v>
      </c>
    </row>
    <row r="17" spans="1:12">
      <c r="A17" s="53" t="s">
        <v>44</v>
      </c>
      <c r="B17" s="31">
        <v>16</v>
      </c>
      <c r="C17" s="52" t="s">
        <v>45</v>
      </c>
      <c r="D17" s="28">
        <v>20</v>
      </c>
      <c r="E17" s="43">
        <v>320</v>
      </c>
      <c r="F17" s="38"/>
      <c r="G17" s="38">
        <v>320</v>
      </c>
      <c r="H17" s="38">
        <v>320</v>
      </c>
    </row>
    <row r="18" spans="1:12">
      <c r="A18" s="53" t="s">
        <v>46</v>
      </c>
      <c r="B18" s="31">
        <v>200</v>
      </c>
      <c r="C18" s="32" t="s">
        <v>47</v>
      </c>
      <c r="D18" s="58">
        <v>5</v>
      </c>
      <c r="E18" s="59">
        <v>1000</v>
      </c>
      <c r="F18" s="38"/>
      <c r="G18" s="38">
        <v>1000</v>
      </c>
      <c r="H18" s="38">
        <v>1000</v>
      </c>
    </row>
    <row r="19" spans="1:12">
      <c r="A19" s="55" t="s">
        <v>48</v>
      </c>
      <c r="B19" s="62">
        <v>1500</v>
      </c>
      <c r="C19" s="32" t="s">
        <v>49</v>
      </c>
      <c r="D19" s="28">
        <v>2</v>
      </c>
      <c r="E19" s="43">
        <v>3000</v>
      </c>
      <c r="F19" s="57"/>
      <c r="G19" s="57">
        <v>3000</v>
      </c>
      <c r="H19" s="57">
        <v>3000</v>
      </c>
    </row>
    <row r="20" spans="1:12">
      <c r="A20" s="53" t="s">
        <v>50</v>
      </c>
      <c r="B20" s="31">
        <v>250</v>
      </c>
      <c r="C20" s="32" t="s">
        <v>45</v>
      </c>
      <c r="D20" s="28">
        <v>10</v>
      </c>
      <c r="E20" s="43">
        <v>2500</v>
      </c>
      <c r="F20" s="38"/>
      <c r="G20" s="38">
        <v>2500</v>
      </c>
      <c r="H20" s="38">
        <v>2500</v>
      </c>
    </row>
    <row r="21" spans="1:12">
      <c r="A21" s="53" t="s">
        <v>51</v>
      </c>
      <c r="B21" s="31">
        <v>36</v>
      </c>
      <c r="C21" s="32" t="s">
        <v>52</v>
      </c>
      <c r="D21" s="28">
        <v>15</v>
      </c>
      <c r="E21" s="43">
        <v>540</v>
      </c>
      <c r="F21" s="38"/>
      <c r="G21" s="38">
        <v>540</v>
      </c>
      <c r="H21" s="38">
        <v>540</v>
      </c>
    </row>
    <row r="22" spans="1:12">
      <c r="A22" s="53" t="s">
        <v>53</v>
      </c>
      <c r="B22" s="31">
        <v>85</v>
      </c>
      <c r="C22" s="32" t="s">
        <v>54</v>
      </c>
      <c r="D22" s="28">
        <v>20</v>
      </c>
      <c r="E22" s="43">
        <v>1700</v>
      </c>
      <c r="F22" s="38"/>
      <c r="G22" s="38">
        <v>1700</v>
      </c>
      <c r="H22" s="38">
        <v>1700</v>
      </c>
    </row>
    <row r="23" spans="1:12">
      <c r="A23" s="55" t="s">
        <v>55</v>
      </c>
      <c r="B23" s="62">
        <v>4500</v>
      </c>
      <c r="C23" s="32" t="s">
        <v>56</v>
      </c>
      <c r="D23" s="58">
        <v>2.5</v>
      </c>
      <c r="E23" s="59">
        <v>11250</v>
      </c>
      <c r="F23" s="57"/>
      <c r="G23" s="57">
        <v>11250</v>
      </c>
      <c r="H23" s="57">
        <v>11250</v>
      </c>
    </row>
    <row r="24" spans="1:12">
      <c r="A24" s="53" t="s">
        <v>57</v>
      </c>
      <c r="B24" s="31">
        <v>600</v>
      </c>
      <c r="C24" s="32" t="s">
        <v>38</v>
      </c>
      <c r="D24" s="28">
        <v>45</v>
      </c>
      <c r="E24" s="43">
        <v>27000</v>
      </c>
      <c r="F24" s="38"/>
      <c r="G24" s="38">
        <v>27000</v>
      </c>
      <c r="H24" s="38">
        <v>27000</v>
      </c>
    </row>
    <row r="25" spans="1:12">
      <c r="A25" s="53" t="s">
        <v>58</v>
      </c>
      <c r="B25" s="31">
        <v>100</v>
      </c>
      <c r="C25" s="32" t="s">
        <v>59</v>
      </c>
      <c r="D25" s="28">
        <v>200</v>
      </c>
      <c r="E25" s="43">
        <v>20000</v>
      </c>
      <c r="F25" s="38"/>
      <c r="G25" s="38">
        <v>20000</v>
      </c>
      <c r="H25" s="38">
        <v>20000</v>
      </c>
    </row>
    <row r="26" spans="1:12">
      <c r="A26" s="53" t="s">
        <v>60</v>
      </c>
      <c r="B26" s="31">
        <v>2</v>
      </c>
      <c r="C26" s="32" t="s">
        <v>59</v>
      </c>
      <c r="D26" s="28">
        <v>200</v>
      </c>
      <c r="E26" s="43">
        <v>400</v>
      </c>
      <c r="F26" s="38"/>
      <c r="G26" s="38">
        <v>400</v>
      </c>
      <c r="H26" s="38">
        <v>400</v>
      </c>
    </row>
    <row r="27" spans="1:12">
      <c r="A27" s="53" t="s">
        <v>61</v>
      </c>
      <c r="B27" s="31">
        <v>200</v>
      </c>
      <c r="C27" s="32" t="s">
        <v>38</v>
      </c>
      <c r="D27" s="28">
        <v>60</v>
      </c>
      <c r="E27" s="43">
        <v>12000</v>
      </c>
      <c r="F27" s="38"/>
      <c r="G27" s="38">
        <v>12000</v>
      </c>
      <c r="H27" s="38">
        <v>12000</v>
      </c>
    </row>
    <row r="28" spans="1:12">
      <c r="A28" s="55" t="s">
        <v>62</v>
      </c>
      <c r="B28" s="56">
        <v>60</v>
      </c>
      <c r="C28" s="32" t="s">
        <v>49</v>
      </c>
      <c r="D28" s="54">
        <v>5</v>
      </c>
      <c r="E28" s="43">
        <v>3000</v>
      </c>
      <c r="F28" s="57"/>
      <c r="G28" s="57">
        <v>3000</v>
      </c>
      <c r="H28" s="57">
        <v>3000</v>
      </c>
    </row>
    <row r="29" spans="1:12">
      <c r="A29" s="53" t="s">
        <v>63</v>
      </c>
      <c r="B29" s="61">
        <v>17500</v>
      </c>
      <c r="C29" s="32" t="s">
        <v>47</v>
      </c>
      <c r="D29" s="28">
        <v>6.5</v>
      </c>
      <c r="E29" s="43">
        <v>113750</v>
      </c>
      <c r="F29" s="38">
        <v>113750</v>
      </c>
      <c r="G29" s="38"/>
      <c r="H29" s="38">
        <v>113750</v>
      </c>
      <c r="L29" s="79"/>
    </row>
    <row r="30" spans="1:12">
      <c r="A30" s="53" t="s">
        <v>64</v>
      </c>
      <c r="B30" s="31">
        <v>16</v>
      </c>
      <c r="C30" s="32" t="s">
        <v>47</v>
      </c>
      <c r="D30" s="28">
        <v>50</v>
      </c>
      <c r="E30" s="43">
        <v>800</v>
      </c>
      <c r="F30" s="38"/>
      <c r="G30" s="38">
        <v>800</v>
      </c>
      <c r="H30" s="38">
        <v>800</v>
      </c>
      <c r="L30" s="79"/>
    </row>
    <row r="31" spans="1:12">
      <c r="A31" s="73" t="s">
        <v>65</v>
      </c>
      <c r="B31" s="60">
        <v>5000</v>
      </c>
      <c r="C31" s="47" t="s">
        <v>66</v>
      </c>
      <c r="D31" s="48">
        <v>8</v>
      </c>
      <c r="E31" s="49">
        <v>40000</v>
      </c>
      <c r="F31" s="42">
        <v>40000</v>
      </c>
      <c r="G31" s="42"/>
      <c r="H31" s="42">
        <v>40000</v>
      </c>
      <c r="L31" s="79"/>
    </row>
    <row r="32" spans="1:12">
      <c r="A32" s="73" t="s">
        <v>67</v>
      </c>
      <c r="B32" s="60">
        <v>1200</v>
      </c>
      <c r="C32" s="47" t="s">
        <v>68</v>
      </c>
      <c r="D32" s="48">
        <v>32</v>
      </c>
      <c r="E32" s="49">
        <v>38400</v>
      </c>
      <c r="F32" s="42">
        <v>11150</v>
      </c>
      <c r="G32" s="42">
        <v>13150</v>
      </c>
      <c r="H32" s="42">
        <v>24300</v>
      </c>
    </row>
    <row r="33" spans="1:8">
      <c r="A33" s="73" t="s">
        <v>69</v>
      </c>
      <c r="B33" s="60">
        <v>100</v>
      </c>
      <c r="C33" s="47" t="s">
        <v>43</v>
      </c>
      <c r="D33" s="48">
        <v>1500</v>
      </c>
      <c r="E33" s="49">
        <v>150000</v>
      </c>
      <c r="F33" s="42">
        <v>150000</v>
      </c>
      <c r="G33" s="42"/>
      <c r="H33" s="42">
        <v>150000</v>
      </c>
    </row>
    <row r="34" spans="1:8">
      <c r="A34" s="73" t="s">
        <v>70</v>
      </c>
      <c r="B34" s="60">
        <v>6</v>
      </c>
      <c r="C34" s="47" t="s">
        <v>19</v>
      </c>
      <c r="D34" s="48">
        <v>3000</v>
      </c>
      <c r="E34" s="49">
        <v>18000</v>
      </c>
      <c r="F34" s="42"/>
      <c r="G34" s="42">
        <v>18000</v>
      </c>
      <c r="H34" s="42">
        <v>18000</v>
      </c>
    </row>
    <row r="35" spans="1:8">
      <c r="A35" s="73" t="s">
        <v>71</v>
      </c>
      <c r="B35" s="60">
        <v>3</v>
      </c>
      <c r="C35" s="47" t="s">
        <v>19</v>
      </c>
      <c r="D35" s="48">
        <v>3500</v>
      </c>
      <c r="E35" s="49">
        <v>10500</v>
      </c>
      <c r="F35" s="42"/>
      <c r="G35" s="42">
        <v>10500</v>
      </c>
      <c r="H35" s="42">
        <v>10500</v>
      </c>
    </row>
    <row r="36" spans="1:8">
      <c r="A36" s="73" t="s">
        <v>72</v>
      </c>
      <c r="B36" s="60">
        <v>13</v>
      </c>
      <c r="C36" s="47" t="s">
        <v>19</v>
      </c>
      <c r="D36" s="48">
        <v>250</v>
      </c>
      <c r="E36" s="49">
        <v>3250</v>
      </c>
      <c r="F36" s="42"/>
      <c r="G36" s="42">
        <v>3250</v>
      </c>
      <c r="H36" s="42">
        <v>3250</v>
      </c>
    </row>
    <row r="37" spans="1:8">
      <c r="A37" s="73" t="s">
        <v>73</v>
      </c>
      <c r="B37" s="46">
        <v>120</v>
      </c>
      <c r="C37" s="47" t="s">
        <v>74</v>
      </c>
      <c r="D37" s="48">
        <v>72</v>
      </c>
      <c r="E37" s="49">
        <v>8640</v>
      </c>
      <c r="F37" s="42"/>
      <c r="G37" s="42">
        <v>8640</v>
      </c>
      <c r="H37" s="42">
        <v>8640</v>
      </c>
    </row>
    <row r="38" spans="1:8">
      <c r="A38" s="73" t="s">
        <v>75</v>
      </c>
      <c r="B38" s="46">
        <v>200</v>
      </c>
      <c r="C38" s="47" t="s">
        <v>45</v>
      </c>
      <c r="D38" s="48">
        <v>20</v>
      </c>
      <c r="E38" s="49">
        <v>4000</v>
      </c>
      <c r="F38" s="42"/>
      <c r="G38" s="42">
        <v>4000</v>
      </c>
      <c r="H38" s="42">
        <v>4000</v>
      </c>
    </row>
    <row r="39" spans="1:8">
      <c r="A39" s="73" t="s">
        <v>76</v>
      </c>
      <c r="B39" s="46">
        <v>1200</v>
      </c>
      <c r="C39" s="47" t="s">
        <v>74</v>
      </c>
      <c r="D39" s="48">
        <v>30</v>
      </c>
      <c r="E39" s="49">
        <v>36000</v>
      </c>
      <c r="F39" s="42"/>
      <c r="G39" s="42">
        <v>36000</v>
      </c>
      <c r="H39" s="42">
        <v>36000</v>
      </c>
    </row>
    <row r="40" spans="1:8">
      <c r="A40" s="73" t="s">
        <v>77</v>
      </c>
      <c r="B40" s="46">
        <v>4</v>
      </c>
      <c r="C40" s="47" t="s">
        <v>19</v>
      </c>
      <c r="D40" s="48">
        <v>350</v>
      </c>
      <c r="E40" s="49">
        <v>1400</v>
      </c>
      <c r="F40" s="42"/>
      <c r="G40" s="42">
        <v>1400</v>
      </c>
      <c r="H40" s="42">
        <v>1400</v>
      </c>
    </row>
    <row r="41" spans="1:8">
      <c r="A41" s="73" t="s">
        <v>78</v>
      </c>
      <c r="B41" s="46">
        <v>1600</v>
      </c>
      <c r="C41" s="47" t="s">
        <v>45</v>
      </c>
      <c r="D41" s="48">
        <v>2</v>
      </c>
      <c r="E41" s="49">
        <v>3200</v>
      </c>
      <c r="F41" s="42"/>
      <c r="G41" s="42">
        <v>3200</v>
      </c>
      <c r="H41" s="42">
        <v>3200</v>
      </c>
    </row>
    <row r="42" spans="1:8">
      <c r="A42" s="73" t="s">
        <v>79</v>
      </c>
      <c r="B42" s="46">
        <v>3</v>
      </c>
      <c r="C42" s="47" t="s">
        <v>19</v>
      </c>
      <c r="D42" s="48">
        <v>750</v>
      </c>
      <c r="E42" s="49">
        <v>2250</v>
      </c>
      <c r="F42" s="42"/>
      <c r="G42" s="42">
        <v>2250</v>
      </c>
      <c r="H42" s="42">
        <v>2250</v>
      </c>
    </row>
    <row r="43" spans="1:8">
      <c r="A43" s="73" t="s">
        <v>80</v>
      </c>
      <c r="B43" s="46">
        <v>1</v>
      </c>
      <c r="C43" s="47" t="s">
        <v>19</v>
      </c>
      <c r="D43" s="48">
        <v>500</v>
      </c>
      <c r="E43" s="49">
        <v>500</v>
      </c>
      <c r="F43" s="42"/>
      <c r="G43" s="42">
        <v>500</v>
      </c>
      <c r="H43" s="42">
        <v>500</v>
      </c>
    </row>
    <row r="44" spans="1:8">
      <c r="A44" s="73" t="s">
        <v>81</v>
      </c>
      <c r="B44" s="46">
        <v>175</v>
      </c>
      <c r="C44" s="47" t="s">
        <v>45</v>
      </c>
      <c r="D44" s="48">
        <v>200</v>
      </c>
      <c r="E44" s="49">
        <v>35000</v>
      </c>
      <c r="F44" s="42"/>
      <c r="G44" s="42">
        <v>35000</v>
      </c>
      <c r="H44" s="42">
        <v>35000</v>
      </c>
    </row>
    <row r="45" spans="1:8">
      <c r="A45" s="73" t="s">
        <v>82</v>
      </c>
      <c r="B45" s="46">
        <v>10</v>
      </c>
      <c r="C45" s="47" t="s">
        <v>19</v>
      </c>
      <c r="D45" s="48">
        <v>500</v>
      </c>
      <c r="E45" s="49">
        <v>5000</v>
      </c>
      <c r="F45" s="42"/>
      <c r="G45" s="42">
        <v>5000</v>
      </c>
      <c r="H45" s="42">
        <v>5000</v>
      </c>
    </row>
    <row r="46" spans="1:8">
      <c r="A46" s="73" t="s">
        <v>83</v>
      </c>
      <c r="B46" s="46">
        <v>1000</v>
      </c>
      <c r="C46" s="47" t="s">
        <v>45</v>
      </c>
      <c r="D46" s="48">
        <v>4</v>
      </c>
      <c r="E46" s="49">
        <v>4000</v>
      </c>
      <c r="F46" s="42"/>
      <c r="G46" s="42">
        <v>4000</v>
      </c>
      <c r="H46" s="42">
        <v>4000</v>
      </c>
    </row>
    <row r="47" spans="1:8">
      <c r="A47" s="73" t="s">
        <v>84</v>
      </c>
      <c r="B47" s="46">
        <v>1000</v>
      </c>
      <c r="C47" s="47" t="s">
        <v>45</v>
      </c>
      <c r="D47" s="48">
        <v>6</v>
      </c>
      <c r="E47" s="49">
        <v>6000</v>
      </c>
      <c r="F47" s="42"/>
      <c r="G47" s="42">
        <v>6000</v>
      </c>
      <c r="H47" s="42">
        <v>6000</v>
      </c>
    </row>
    <row r="48" spans="1:8" s="3" customFormat="1">
      <c r="A48" s="73" t="s">
        <v>85</v>
      </c>
      <c r="B48" s="46">
        <v>1000</v>
      </c>
      <c r="C48" s="47" t="s">
        <v>45</v>
      </c>
      <c r="D48" s="48">
        <v>5</v>
      </c>
      <c r="E48" s="49">
        <v>5000</v>
      </c>
      <c r="F48" s="42"/>
      <c r="G48" s="42">
        <v>5000</v>
      </c>
      <c r="H48" s="42">
        <v>5000</v>
      </c>
    </row>
    <row r="49" spans="1:8">
      <c r="A49" s="53" t="s">
        <v>86</v>
      </c>
      <c r="B49" s="31">
        <v>1</v>
      </c>
      <c r="C49" s="32" t="s">
        <v>87</v>
      </c>
      <c r="D49" s="28">
        <v>5000</v>
      </c>
      <c r="E49" s="43">
        <v>5000</v>
      </c>
      <c r="F49" s="38"/>
      <c r="G49" s="38">
        <v>5000</v>
      </c>
      <c r="H49" s="38">
        <v>5000</v>
      </c>
    </row>
    <row r="50" spans="1:8">
      <c r="A50" s="53" t="s">
        <v>88</v>
      </c>
      <c r="B50" s="31">
        <v>1</v>
      </c>
      <c r="C50" s="32" t="s">
        <v>89</v>
      </c>
      <c r="D50" s="28">
        <v>500</v>
      </c>
      <c r="E50" s="43">
        <v>500</v>
      </c>
      <c r="F50" s="38"/>
      <c r="G50" s="38">
        <v>500</v>
      </c>
      <c r="H50" s="38">
        <v>500</v>
      </c>
    </row>
    <row r="51" spans="1:8">
      <c r="A51" s="53" t="s">
        <v>90</v>
      </c>
      <c r="B51" s="31">
        <v>1</v>
      </c>
      <c r="C51" s="52" t="s">
        <v>19</v>
      </c>
      <c r="D51" s="28">
        <v>15000</v>
      </c>
      <c r="E51" s="43">
        <v>15000</v>
      </c>
      <c r="F51" s="38"/>
      <c r="G51" s="38">
        <v>15000</v>
      </c>
      <c r="H51" s="38">
        <v>15000</v>
      </c>
    </row>
    <row r="52" spans="1:8">
      <c r="A52" s="53" t="s">
        <v>91</v>
      </c>
      <c r="B52" s="31">
        <v>1</v>
      </c>
      <c r="C52" s="52" t="s">
        <v>19</v>
      </c>
      <c r="D52" s="28">
        <v>15000</v>
      </c>
      <c r="E52" s="43">
        <v>15000</v>
      </c>
      <c r="F52" s="38"/>
      <c r="G52" s="38">
        <v>15000</v>
      </c>
      <c r="H52" s="38">
        <v>15000</v>
      </c>
    </row>
    <row r="53" spans="1:8" s="10" customFormat="1">
      <c r="A53" s="66" t="s">
        <v>29</v>
      </c>
      <c r="B53" s="6"/>
      <c r="C53" s="6"/>
      <c r="D53" s="7"/>
      <c r="E53" s="37"/>
      <c r="F53" s="37">
        <f>SUM(F12:F52)</f>
        <v>314900</v>
      </c>
      <c r="G53" s="37">
        <f>SUM(G12:G52)</f>
        <v>314900</v>
      </c>
      <c r="H53" s="37">
        <f>SUM(H12:H52)</f>
        <v>629800</v>
      </c>
    </row>
    <row r="54" spans="1:8" s="10" customFormat="1">
      <c r="A54" s="74"/>
      <c r="B54" s="4"/>
      <c r="C54" s="4"/>
      <c r="D54" s="5"/>
      <c r="E54" s="5"/>
      <c r="F54" s="5"/>
      <c r="G54" s="5"/>
      <c r="H54" s="5"/>
    </row>
    <row r="55" spans="1:8" s="10" customFormat="1">
      <c r="A55" s="75"/>
      <c r="B55" s="34"/>
      <c r="C55" s="29"/>
      <c r="D55" s="30"/>
      <c r="E55" s="35">
        <f t="shared" ref="E55" si="0">C55*D55</f>
        <v>0</v>
      </c>
      <c r="F55" s="36"/>
      <c r="G55" s="36">
        <f t="shared" ref="G55" si="1">E55</f>
        <v>0</v>
      </c>
      <c r="H55" s="36">
        <f t="shared" ref="H55" si="2">F55+G55</f>
        <v>0</v>
      </c>
    </row>
    <row r="56" spans="1:8" s="10" customFormat="1">
      <c r="A56" s="66" t="s">
        <v>30</v>
      </c>
      <c r="B56" s="6"/>
      <c r="C56" s="6"/>
      <c r="D56" s="7"/>
      <c r="E56" s="37"/>
      <c r="F56" s="37">
        <v>0</v>
      </c>
      <c r="G56" s="37">
        <f>SUM(G55:G55)</f>
        <v>0</v>
      </c>
      <c r="H56" s="76">
        <f>SUM(H55:H55)</f>
        <v>0</v>
      </c>
    </row>
    <row r="57" spans="1:8" s="10" customFormat="1">
      <c r="A57" s="74"/>
      <c r="B57" s="4"/>
      <c r="C57" s="4"/>
      <c r="D57" s="5"/>
      <c r="E57" s="38"/>
      <c r="F57" s="38"/>
      <c r="G57" s="38"/>
      <c r="H57" s="38"/>
    </row>
    <row r="58" spans="1:8" s="10" customFormat="1">
      <c r="A58" s="77" t="s">
        <v>31</v>
      </c>
      <c r="B58" s="6"/>
      <c r="C58" s="6"/>
      <c r="D58" s="7"/>
      <c r="E58" s="37"/>
      <c r="F58" s="37">
        <f>F53</f>
        <v>314900</v>
      </c>
      <c r="G58" s="37">
        <f>G53+G56</f>
        <v>314900</v>
      </c>
      <c r="H58" s="37">
        <f>H53+H56</f>
        <v>629800</v>
      </c>
    </row>
    <row r="59" spans="1:8" ht="15" thickBot="1">
      <c r="A59" s="78" t="s">
        <v>32</v>
      </c>
      <c r="B59" s="11"/>
      <c r="C59" s="11"/>
      <c r="D59" s="12"/>
      <c r="E59" s="39"/>
      <c r="F59" s="39"/>
      <c r="G59" s="39">
        <f>F58*1</f>
        <v>314900</v>
      </c>
      <c r="H59" s="39"/>
    </row>
    <row r="60" spans="1:8">
      <c r="A60" s="18"/>
      <c r="B60" s="8"/>
      <c r="C60" s="8"/>
      <c r="D60" s="9"/>
      <c r="E60" s="9"/>
      <c r="F60" s="9"/>
      <c r="G60" s="9"/>
      <c r="H60" s="9"/>
    </row>
    <row r="61" spans="1:8">
      <c r="A61" s="18"/>
      <c r="B61" s="8"/>
      <c r="C61" s="8"/>
      <c r="D61" s="22" t="str">
        <f>IF(AND(F8&lt;&gt;F58),"Total Source of Funds (A) Does Not Equal Total Project Cost (A)", " ")</f>
        <v xml:space="preserve"> </v>
      </c>
      <c r="E61" s="21"/>
      <c r="F61" s="10"/>
      <c r="G61" s="9"/>
      <c r="H61" s="9"/>
    </row>
    <row r="62" spans="1:8">
      <c r="A62" s="18"/>
      <c r="B62" s="8"/>
      <c r="C62" s="8"/>
      <c r="D62" s="22" t="str">
        <f>IF(AND(G8&lt;&gt;G58),"Total Source of Funds (B) Does Not Equal Total Project Cost (B)", " ")</f>
        <v xml:space="preserve"> </v>
      </c>
      <c r="E62" s="9"/>
      <c r="F62" s="9"/>
      <c r="G62" s="9"/>
      <c r="H62" s="9"/>
    </row>
    <row r="63" spans="1:8">
      <c r="A63" s="18"/>
      <c r="B63" s="8"/>
      <c r="C63" s="8"/>
      <c r="D63" s="22" t="str">
        <f>IF(AND(H8&lt;&gt;H58),"Total Source of Funds (C) Does Not Equal Total Project Cost (C)", " ")</f>
        <v xml:space="preserve"> </v>
      </c>
      <c r="E63" s="9"/>
      <c r="F63" s="9"/>
      <c r="G63" s="9"/>
      <c r="H63" s="9"/>
    </row>
    <row r="65" customFormat="1"/>
    <row r="67" customFormat="1"/>
    <row r="68" customFormat="1"/>
    <row r="69" customFormat="1"/>
    <row r="71" customFormat="1"/>
    <row r="73" customFormat="1"/>
  </sheetData>
  <sheetProtection formatCells="0" formatColumns="0" formatRows="0" insertColumns="0" insertRows="0" insertHyperlinks="0" deleteColumns="0" deleteRows="0" sort="0" autoFilter="0" pivotTables="0"/>
  <mergeCells count="1">
    <mergeCell ref="A1:H1"/>
  </mergeCells>
  <printOptions horizontalCentered="1"/>
  <pageMargins left="0.25" right="0.25" top="0.75" bottom="0.75" header="0.3" footer="0.3"/>
  <pageSetup scale="70" orientation="portrait" r:id="rId1"/>
  <headerFooter>
    <oddFooter>&amp;CExhibit B Page &amp;P of &amp;N</oddFooter>
  </headerFooter>
  <ignoredErrors>
    <ignoredError sqref="E55 G5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2"/>
  <sheetViews>
    <sheetView tabSelected="1" topLeftCell="A7" workbookViewId="0">
      <selection activeCell="A13" sqref="A13"/>
    </sheetView>
  </sheetViews>
  <sheetFormatPr defaultRowHeight="14.45"/>
  <cols>
    <col min="1" max="1" width="34.7109375" style="1" bestFit="1" customWidth="1"/>
    <col min="2" max="2" width="15.28515625" customWidth="1"/>
    <col min="3" max="3" width="7.28515625" bestFit="1" customWidth="1"/>
    <col min="4" max="4" width="12.5703125" style="2" bestFit="1" customWidth="1"/>
    <col min="5" max="5" width="14.28515625" style="2" bestFit="1" customWidth="1"/>
    <col min="6" max="6" width="17.28515625" style="2" customWidth="1"/>
    <col min="7" max="7" width="18.5703125" style="2" customWidth="1"/>
    <col min="8" max="8" width="15.28515625" style="2" bestFit="1" customWidth="1"/>
    <col min="10" max="10" width="14.28515625" bestFit="1" customWidth="1"/>
    <col min="12" max="12" width="12.5703125" bestFit="1" customWidth="1"/>
    <col min="13" max="13" width="14.7109375" bestFit="1" customWidth="1"/>
    <col min="14" max="16" width="14.28515625" bestFit="1" customWidth="1"/>
    <col min="17" max="17" width="11.5703125" bestFit="1" customWidth="1"/>
  </cols>
  <sheetData>
    <row r="1" spans="1:10" ht="37.5" customHeight="1" thickBot="1">
      <c r="A1" s="99" t="s">
        <v>33</v>
      </c>
      <c r="B1" s="100"/>
      <c r="C1" s="100"/>
      <c r="D1" s="100"/>
      <c r="E1" s="100"/>
      <c r="F1" s="100"/>
      <c r="G1" s="100"/>
      <c r="H1" s="101"/>
    </row>
    <row r="2" spans="1:10" ht="29.1">
      <c r="A2" s="16" t="s">
        <v>1</v>
      </c>
      <c r="B2" s="16" t="s">
        <v>2</v>
      </c>
      <c r="C2" s="16"/>
      <c r="D2" s="17"/>
      <c r="E2" s="17"/>
      <c r="F2" s="17" t="s">
        <v>3</v>
      </c>
      <c r="G2" s="17" t="s">
        <v>34</v>
      </c>
      <c r="H2" s="65" t="s">
        <v>35</v>
      </c>
    </row>
    <row r="3" spans="1:10">
      <c r="A3" s="66" t="s">
        <v>6</v>
      </c>
      <c r="B3" s="6"/>
      <c r="C3" s="6"/>
      <c r="D3" s="7"/>
      <c r="E3" s="7"/>
      <c r="F3" s="7"/>
      <c r="G3" s="7"/>
      <c r="H3" s="7"/>
    </row>
    <row r="4" spans="1:10">
      <c r="A4" s="53" t="s">
        <v>92</v>
      </c>
      <c r="B4" s="50">
        <v>45047</v>
      </c>
      <c r="C4" s="31"/>
      <c r="D4" s="23"/>
      <c r="E4" s="23"/>
      <c r="F4" s="51"/>
      <c r="G4" s="81">
        <f>G32</f>
        <v>2048005</v>
      </c>
      <c r="H4" s="38">
        <f>SUM(F4:G4)</f>
        <v>2048005</v>
      </c>
    </row>
    <row r="5" spans="1:10">
      <c r="A5" s="53" t="s">
        <v>8</v>
      </c>
      <c r="B5" s="33"/>
      <c r="C5" s="31"/>
      <c r="D5" s="23"/>
      <c r="E5" s="23"/>
      <c r="F5" s="38">
        <f>F32</f>
        <v>2048000</v>
      </c>
      <c r="G5" s="38"/>
      <c r="H5" s="38">
        <f>SUM(F5:G5)</f>
        <v>2048000</v>
      </c>
    </row>
    <row r="6" spans="1:10" s="3" customFormat="1">
      <c r="A6" s="67" t="s">
        <v>9</v>
      </c>
      <c r="B6" s="24"/>
      <c r="C6" s="24"/>
      <c r="D6" s="25"/>
      <c r="E6" s="25"/>
      <c r="F6" s="37"/>
      <c r="G6" s="37"/>
      <c r="H6" s="37"/>
    </row>
    <row r="7" spans="1:10" s="3" customFormat="1">
      <c r="A7" s="68" t="s">
        <v>10</v>
      </c>
      <c r="B7" s="26"/>
      <c r="C7" s="26"/>
      <c r="D7" s="27"/>
      <c r="E7" s="27"/>
      <c r="F7" s="40"/>
      <c r="G7" s="41"/>
      <c r="H7" s="38">
        <f>SUM(F7:G7)</f>
        <v>0</v>
      </c>
    </row>
    <row r="8" spans="1:10" ht="15" thickBot="1">
      <c r="A8" s="69" t="s">
        <v>11</v>
      </c>
      <c r="B8" s="11"/>
      <c r="C8" s="19"/>
      <c r="D8" s="20"/>
      <c r="E8" s="20"/>
      <c r="F8" s="39">
        <f>SUM(F3:F7)</f>
        <v>2048000</v>
      </c>
      <c r="G8" s="39">
        <f>SUM(G3:G7)</f>
        <v>2048005</v>
      </c>
      <c r="H8" s="39">
        <f>SUM(H3:H7)</f>
        <v>4096005</v>
      </c>
    </row>
    <row r="9" spans="1:10" ht="15" thickBot="1">
      <c r="A9" s="13"/>
      <c r="B9" s="8"/>
      <c r="C9" s="14"/>
      <c r="D9" s="15"/>
      <c r="E9" s="15"/>
      <c r="F9" s="9"/>
      <c r="G9" s="9"/>
      <c r="H9" s="70"/>
    </row>
    <row r="10" spans="1:10" s="1" customFormat="1" ht="29.45" thickBot="1">
      <c r="A10" s="44" t="s">
        <v>6</v>
      </c>
      <c r="B10" s="44" t="s">
        <v>93</v>
      </c>
      <c r="C10" s="44" t="s">
        <v>94</v>
      </c>
      <c r="D10" s="45" t="s">
        <v>95</v>
      </c>
      <c r="E10" s="45" t="s">
        <v>15</v>
      </c>
      <c r="F10" s="45" t="s">
        <v>3</v>
      </c>
      <c r="G10" s="45" t="s">
        <v>16</v>
      </c>
      <c r="H10" s="45" t="s">
        <v>5</v>
      </c>
    </row>
    <row r="11" spans="1:10" s="1" customFormat="1" ht="29.1">
      <c r="A11" s="71" t="s">
        <v>17</v>
      </c>
      <c r="B11" s="63"/>
      <c r="C11" s="63"/>
      <c r="D11" s="64"/>
      <c r="E11" s="64"/>
      <c r="F11" s="64"/>
      <c r="G11" s="64"/>
      <c r="H11" s="72"/>
    </row>
    <row r="12" spans="1:10" ht="29.1">
      <c r="A12" s="53" t="s">
        <v>96</v>
      </c>
      <c r="B12" s="31">
        <v>17</v>
      </c>
      <c r="C12" s="97" t="s">
        <v>97</v>
      </c>
      <c r="D12" s="28">
        <v>2000</v>
      </c>
      <c r="E12" s="43">
        <f>B12*D12</f>
        <v>34000</v>
      </c>
      <c r="F12" s="38">
        <f>E12/2</f>
        <v>17000</v>
      </c>
      <c r="G12" s="38">
        <f>E12/2</f>
        <v>17000</v>
      </c>
      <c r="H12" s="38">
        <f>E12</f>
        <v>34000</v>
      </c>
      <c r="I12" t="s">
        <v>98</v>
      </c>
    </row>
    <row r="13" spans="1:10" ht="29.1">
      <c r="A13" s="73" t="s">
        <v>99</v>
      </c>
      <c r="B13" s="46">
        <v>17</v>
      </c>
      <c r="C13" s="98" t="s">
        <v>97</v>
      </c>
      <c r="D13" s="48">
        <v>3000</v>
      </c>
      <c r="E13" s="43">
        <f>B13*D13</f>
        <v>51000</v>
      </c>
      <c r="F13" s="38">
        <f>E13/2</f>
        <v>25500</v>
      </c>
      <c r="G13" s="38">
        <f>E13/2</f>
        <v>25500</v>
      </c>
      <c r="H13" s="38">
        <f>E13</f>
        <v>51000</v>
      </c>
      <c r="I13" t="s">
        <v>98</v>
      </c>
      <c r="J13" s="79">
        <f>E13+E12</f>
        <v>85000</v>
      </c>
    </row>
    <row r="14" spans="1:10" ht="29.1">
      <c r="A14" s="73" t="s">
        <v>100</v>
      </c>
      <c r="B14" s="46">
        <v>17</v>
      </c>
      <c r="C14" s="98" t="s">
        <v>97</v>
      </c>
      <c r="D14" s="48">
        <v>2000</v>
      </c>
      <c r="E14" s="43">
        <f>B14*D14</f>
        <v>34000</v>
      </c>
      <c r="F14" s="38">
        <f>E14/2</f>
        <v>17000</v>
      </c>
      <c r="G14" s="38">
        <f>E14/2</f>
        <v>17000</v>
      </c>
      <c r="H14" s="38">
        <f>E14</f>
        <v>34000</v>
      </c>
      <c r="I14" t="s">
        <v>101</v>
      </c>
      <c r="J14" s="79">
        <f>E14</f>
        <v>34000</v>
      </c>
    </row>
    <row r="15" spans="1:10">
      <c r="A15" s="53" t="s">
        <v>102</v>
      </c>
      <c r="B15" s="31">
        <v>57</v>
      </c>
      <c r="C15" s="97" t="s">
        <v>103</v>
      </c>
      <c r="D15" s="28">
        <v>1000</v>
      </c>
      <c r="E15" s="43">
        <f>B15*D15</f>
        <v>57000</v>
      </c>
      <c r="F15" s="38">
        <f t="shared" ref="F15:F27" si="0">E15/2</f>
        <v>28500</v>
      </c>
      <c r="G15" s="38">
        <f t="shared" ref="G15:G27" si="1">E15/2</f>
        <v>28500</v>
      </c>
      <c r="H15" s="38">
        <f t="shared" ref="H15:H28" si="2">E15</f>
        <v>57000</v>
      </c>
      <c r="I15" t="s">
        <v>104</v>
      </c>
    </row>
    <row r="16" spans="1:10">
      <c r="A16" s="53" t="s">
        <v>105</v>
      </c>
      <c r="B16" s="61">
        <v>57</v>
      </c>
      <c r="C16" s="97" t="s">
        <v>103</v>
      </c>
      <c r="D16" s="54">
        <v>12000</v>
      </c>
      <c r="E16" s="43">
        <f t="shared" ref="E16:E28" si="3">B16*D16</f>
        <v>684000</v>
      </c>
      <c r="F16" s="38">
        <f t="shared" si="0"/>
        <v>342000</v>
      </c>
      <c r="G16" s="38">
        <f t="shared" si="1"/>
        <v>342000</v>
      </c>
      <c r="H16" s="38">
        <f t="shared" si="2"/>
        <v>684000</v>
      </c>
      <c r="I16" t="s">
        <v>106</v>
      </c>
      <c r="J16" s="79">
        <f>E16</f>
        <v>684000</v>
      </c>
    </row>
    <row r="17" spans="1:18">
      <c r="A17" s="1" t="s">
        <v>107</v>
      </c>
      <c r="B17" s="31">
        <v>41</v>
      </c>
      <c r="C17" s="97" t="s">
        <v>103</v>
      </c>
      <c r="D17" s="28">
        <v>5000</v>
      </c>
      <c r="E17" s="43">
        <f t="shared" si="3"/>
        <v>205000</v>
      </c>
      <c r="F17" s="38">
        <f t="shared" si="0"/>
        <v>102500</v>
      </c>
      <c r="G17" s="38">
        <f t="shared" si="1"/>
        <v>102500</v>
      </c>
      <c r="H17" s="38">
        <f t="shared" si="2"/>
        <v>205000</v>
      </c>
      <c r="I17" t="s">
        <v>104</v>
      </c>
      <c r="J17" s="79">
        <f>E17+E15</f>
        <v>262000</v>
      </c>
    </row>
    <row r="18" spans="1:18">
      <c r="A18" s="53" t="s">
        <v>108</v>
      </c>
      <c r="B18" s="31">
        <v>22</v>
      </c>
      <c r="C18" s="97" t="s">
        <v>109</v>
      </c>
      <c r="D18" s="28">
        <v>32000</v>
      </c>
      <c r="E18" s="43">
        <f t="shared" si="3"/>
        <v>704000</v>
      </c>
      <c r="F18" s="38">
        <f t="shared" si="0"/>
        <v>352000</v>
      </c>
      <c r="G18" s="38">
        <f t="shared" si="1"/>
        <v>352000</v>
      </c>
      <c r="H18" s="38">
        <f t="shared" si="2"/>
        <v>704000</v>
      </c>
      <c r="I18" t="s">
        <v>110</v>
      </c>
    </row>
    <row r="19" spans="1:18" ht="29.1">
      <c r="A19" s="53" t="s">
        <v>111</v>
      </c>
      <c r="B19" s="61">
        <v>3</v>
      </c>
      <c r="C19" s="97" t="s">
        <v>109</v>
      </c>
      <c r="D19" s="28">
        <v>3000</v>
      </c>
      <c r="E19" s="43">
        <f>B19*D19</f>
        <v>9000</v>
      </c>
      <c r="F19" s="38">
        <f t="shared" si="0"/>
        <v>4500</v>
      </c>
      <c r="G19" s="38">
        <f t="shared" si="1"/>
        <v>4500</v>
      </c>
      <c r="H19" s="38">
        <f t="shared" si="2"/>
        <v>9000</v>
      </c>
      <c r="I19" t="s">
        <v>110</v>
      </c>
    </row>
    <row r="20" spans="1:18" ht="14.25" customHeight="1">
      <c r="A20" s="53" t="s">
        <v>112</v>
      </c>
      <c r="B20" s="31">
        <v>19</v>
      </c>
      <c r="C20" s="97" t="s">
        <v>109</v>
      </c>
      <c r="D20" s="58">
        <v>57000</v>
      </c>
      <c r="E20" s="43">
        <f t="shared" si="3"/>
        <v>1083000</v>
      </c>
      <c r="F20" s="38">
        <f t="shared" si="0"/>
        <v>541500</v>
      </c>
      <c r="G20" s="38">
        <f t="shared" si="1"/>
        <v>541500</v>
      </c>
      <c r="H20" s="38">
        <f t="shared" si="2"/>
        <v>1083000</v>
      </c>
      <c r="I20" t="s">
        <v>110</v>
      </c>
    </row>
    <row r="21" spans="1:18" ht="29.1">
      <c r="A21" s="53" t="s">
        <v>113</v>
      </c>
      <c r="B21" s="62">
        <v>1</v>
      </c>
      <c r="C21" s="97" t="s">
        <v>109</v>
      </c>
      <c r="D21" s="28">
        <v>5000</v>
      </c>
      <c r="E21" s="43">
        <f t="shared" si="3"/>
        <v>5000</v>
      </c>
      <c r="F21" s="38">
        <f t="shared" si="0"/>
        <v>2500</v>
      </c>
      <c r="G21" s="38">
        <f t="shared" si="1"/>
        <v>2500</v>
      </c>
      <c r="H21" s="38">
        <f t="shared" si="2"/>
        <v>5000</v>
      </c>
      <c r="I21" t="s">
        <v>110</v>
      </c>
    </row>
    <row r="22" spans="1:18" ht="29.25" customHeight="1">
      <c r="A22" s="53" t="s">
        <v>114</v>
      </c>
      <c r="B22" s="31">
        <v>22</v>
      </c>
      <c r="C22" s="97" t="s">
        <v>94</v>
      </c>
      <c r="D22" s="28">
        <v>11400</v>
      </c>
      <c r="E22" s="43">
        <f t="shared" si="3"/>
        <v>250800</v>
      </c>
      <c r="F22" s="38">
        <f t="shared" si="0"/>
        <v>125400</v>
      </c>
      <c r="G22" s="38">
        <f t="shared" si="1"/>
        <v>125400</v>
      </c>
      <c r="H22" s="38">
        <f t="shared" si="2"/>
        <v>250800</v>
      </c>
      <c r="I22" t="s">
        <v>110</v>
      </c>
    </row>
    <row r="23" spans="1:18" ht="45.75" customHeight="1">
      <c r="A23" s="73" t="s">
        <v>115</v>
      </c>
      <c r="B23" s="46">
        <v>19</v>
      </c>
      <c r="C23" s="98" t="s">
        <v>94</v>
      </c>
      <c r="D23" s="48">
        <v>18600</v>
      </c>
      <c r="E23" s="43">
        <f>B23*D23</f>
        <v>353400</v>
      </c>
      <c r="F23" s="38">
        <f>E23/2</f>
        <v>176700</v>
      </c>
      <c r="G23" s="38">
        <f>E23/2</f>
        <v>176700</v>
      </c>
      <c r="H23" s="38">
        <f>E23</f>
        <v>353400</v>
      </c>
      <c r="I23" t="s">
        <v>110</v>
      </c>
    </row>
    <row r="24" spans="1:18">
      <c r="A24" s="53" t="s">
        <v>116</v>
      </c>
      <c r="B24" s="31">
        <v>22</v>
      </c>
      <c r="C24" s="97" t="s">
        <v>94</v>
      </c>
      <c r="D24" s="28">
        <v>6000</v>
      </c>
      <c r="E24" s="43">
        <f t="shared" si="3"/>
        <v>132000</v>
      </c>
      <c r="F24" s="38">
        <f>E24/2</f>
        <v>66000</v>
      </c>
      <c r="G24" s="38">
        <f>E24/2</f>
        <v>66000</v>
      </c>
      <c r="H24" s="38">
        <f t="shared" si="2"/>
        <v>132000</v>
      </c>
      <c r="I24" t="s">
        <v>110</v>
      </c>
    </row>
    <row r="25" spans="1:18">
      <c r="A25" s="53" t="s">
        <v>117</v>
      </c>
      <c r="B25" s="31">
        <v>19</v>
      </c>
      <c r="C25" s="97" t="s">
        <v>94</v>
      </c>
      <c r="D25" s="28">
        <v>8000</v>
      </c>
      <c r="E25" s="43">
        <f t="shared" si="3"/>
        <v>152000</v>
      </c>
      <c r="F25" s="38">
        <f t="shared" si="0"/>
        <v>76000</v>
      </c>
      <c r="G25" s="38">
        <f t="shared" si="1"/>
        <v>76000</v>
      </c>
      <c r="H25" s="38">
        <f t="shared" si="2"/>
        <v>152000</v>
      </c>
      <c r="I25" t="s">
        <v>110</v>
      </c>
    </row>
    <row r="26" spans="1:18" ht="29.1">
      <c r="A26" s="53" t="s">
        <v>118</v>
      </c>
      <c r="B26" s="31">
        <v>41</v>
      </c>
      <c r="C26" s="97" t="s">
        <v>103</v>
      </c>
      <c r="D26" s="58">
        <v>4450</v>
      </c>
      <c r="E26" s="43">
        <f t="shared" si="3"/>
        <v>182450</v>
      </c>
      <c r="F26" s="38">
        <f t="shared" si="0"/>
        <v>91225</v>
      </c>
      <c r="G26" s="38">
        <f t="shared" si="1"/>
        <v>91225</v>
      </c>
      <c r="H26" s="38">
        <f t="shared" si="2"/>
        <v>182450</v>
      </c>
      <c r="I26" t="s">
        <v>110</v>
      </c>
      <c r="J26" s="79">
        <f>SUM(E18:E26)</f>
        <v>2871650</v>
      </c>
    </row>
    <row r="27" spans="1:18">
      <c r="A27" s="53" t="s">
        <v>119</v>
      </c>
      <c r="B27" s="31">
        <v>17</v>
      </c>
      <c r="C27" s="97" t="s">
        <v>120</v>
      </c>
      <c r="D27" s="28">
        <v>9000</v>
      </c>
      <c r="E27" s="43">
        <f t="shared" si="3"/>
        <v>153000</v>
      </c>
      <c r="F27" s="38">
        <f t="shared" si="0"/>
        <v>76500</v>
      </c>
      <c r="G27" s="38">
        <f t="shared" si="1"/>
        <v>76500</v>
      </c>
      <c r="H27" s="38">
        <f t="shared" si="2"/>
        <v>153000</v>
      </c>
      <c r="I27" t="s">
        <v>121</v>
      </c>
      <c r="L27" s="3"/>
      <c r="M27" s="3"/>
      <c r="N27" s="80"/>
      <c r="O27" s="3"/>
      <c r="P27" s="80"/>
      <c r="Q27" s="3"/>
      <c r="R27" s="3"/>
    </row>
    <row r="28" spans="1:18" s="3" customFormat="1">
      <c r="A28" s="73" t="s">
        <v>122</v>
      </c>
      <c r="B28" s="46">
        <v>41</v>
      </c>
      <c r="C28" s="98" t="s">
        <v>109</v>
      </c>
      <c r="D28" s="48">
        <v>155</v>
      </c>
      <c r="E28" s="43">
        <f t="shared" si="3"/>
        <v>6355</v>
      </c>
      <c r="F28" s="38">
        <f>(E28/2)-2.5</f>
        <v>3175</v>
      </c>
      <c r="G28" s="38">
        <f>(E28/2)+2.5</f>
        <v>3180</v>
      </c>
      <c r="H28" s="38">
        <f t="shared" si="2"/>
        <v>6355</v>
      </c>
      <c r="I28" s="3" t="s">
        <v>121</v>
      </c>
      <c r="J28" s="80">
        <f>SUM(E27:E28)</f>
        <v>159355</v>
      </c>
      <c r="L28"/>
      <c r="N28" s="79"/>
      <c r="O28"/>
      <c r="P28"/>
      <c r="Q28"/>
      <c r="R28"/>
    </row>
    <row r="29" spans="1:18">
      <c r="A29"/>
      <c r="D29"/>
      <c r="E29" s="3"/>
      <c r="F29" s="80"/>
      <c r="G29"/>
      <c r="H29"/>
    </row>
    <row r="30" spans="1:18">
      <c r="A30"/>
      <c r="D30"/>
      <c r="E30"/>
      <c r="F30"/>
      <c r="G30"/>
      <c r="H30"/>
    </row>
    <row r="31" spans="1:18">
      <c r="A31"/>
      <c r="D31" s="10"/>
      <c r="E31" s="10"/>
      <c r="F31" s="10"/>
      <c r="G31" s="10"/>
      <c r="H31" s="10"/>
      <c r="I31" s="10"/>
      <c r="J31" s="10"/>
    </row>
    <row r="32" spans="1:18" s="10" customFormat="1">
      <c r="A32" s="66" t="s">
        <v>29</v>
      </c>
      <c r="B32" s="6"/>
      <c r="C32" s="6"/>
      <c r="D32" s="7"/>
      <c r="E32" s="37">
        <f>SUM(E12:E28)</f>
        <v>4096005</v>
      </c>
      <c r="F32" s="37">
        <f>SUM(F12:F28)</f>
        <v>2048000</v>
      </c>
      <c r="G32" s="37">
        <f>SUM(G12:G28)</f>
        <v>2048005</v>
      </c>
      <c r="H32" s="37">
        <f>SUM(H12:H28)</f>
        <v>4096005</v>
      </c>
    </row>
    <row r="33" spans="1:18" s="10" customFormat="1">
      <c r="A33" s="74"/>
      <c r="B33" s="4"/>
      <c r="C33" s="4"/>
      <c r="D33" s="5"/>
      <c r="E33" s="5"/>
      <c r="F33" s="5"/>
      <c r="G33" s="5"/>
      <c r="H33" s="5"/>
    </row>
    <row r="34" spans="1:18" s="10" customFormat="1">
      <c r="A34" s="75"/>
      <c r="B34" s="34"/>
      <c r="C34" s="82"/>
      <c r="D34" s="83"/>
      <c r="E34" s="84"/>
      <c r="F34" s="36"/>
      <c r="G34" s="36"/>
      <c r="H34" s="36"/>
    </row>
    <row r="35" spans="1:18" s="10" customFormat="1">
      <c r="A35" s="66" t="s">
        <v>30</v>
      </c>
      <c r="B35" s="6"/>
      <c r="C35" s="6"/>
      <c r="D35" s="7"/>
      <c r="E35" s="37"/>
      <c r="F35" s="37">
        <v>0</v>
      </c>
      <c r="G35" s="37">
        <f>SUM(G34:G34)</f>
        <v>0</v>
      </c>
      <c r="H35" s="76">
        <f>SUM(H34:H34)</f>
        <v>0</v>
      </c>
    </row>
    <row r="36" spans="1:18" s="10" customFormat="1">
      <c r="A36" s="74"/>
      <c r="B36" s="4"/>
      <c r="C36" s="4"/>
      <c r="D36" s="5"/>
      <c r="E36" s="38"/>
      <c r="F36" s="38"/>
      <c r="G36" s="38"/>
      <c r="H36" s="38"/>
    </row>
    <row r="37" spans="1:18" s="10" customFormat="1">
      <c r="A37" s="77" t="s">
        <v>31</v>
      </c>
      <c r="B37" s="6"/>
      <c r="C37" s="6"/>
      <c r="D37" s="7"/>
      <c r="E37" s="37"/>
      <c r="F37" s="37">
        <f>F32</f>
        <v>2048000</v>
      </c>
      <c r="G37" s="37">
        <f>G32+G35</f>
        <v>2048005</v>
      </c>
      <c r="H37" s="37">
        <f>H32+H35</f>
        <v>4096005</v>
      </c>
      <c r="L37"/>
      <c r="M37"/>
      <c r="N37"/>
      <c r="O37"/>
      <c r="P37"/>
      <c r="Q37"/>
      <c r="R37"/>
    </row>
    <row r="38" spans="1:18" ht="15" thickBot="1">
      <c r="A38" s="78" t="s">
        <v>32</v>
      </c>
      <c r="B38" s="11"/>
      <c r="C38" s="11"/>
      <c r="D38" s="12"/>
      <c r="E38" s="39"/>
      <c r="F38" s="39"/>
      <c r="G38" s="39">
        <f>G37</f>
        <v>2048005</v>
      </c>
      <c r="H38" s="39"/>
    </row>
    <row r="39" spans="1:18">
      <c r="A39" s="18"/>
      <c r="B39" s="8"/>
      <c r="C39" s="8"/>
      <c r="D39" s="9"/>
      <c r="E39" s="9"/>
      <c r="F39" s="9"/>
      <c r="G39" s="9"/>
      <c r="H39" s="9"/>
    </row>
    <row r="40" spans="1:18">
      <c r="A40" s="18"/>
      <c r="B40" s="8"/>
      <c r="C40" s="8"/>
      <c r="D40" s="22"/>
      <c r="E40" s="21"/>
      <c r="F40" s="10"/>
      <c r="G40" s="9"/>
      <c r="H40" s="9"/>
    </row>
    <row r="41" spans="1:18">
      <c r="A41" s="18"/>
      <c r="B41" s="8"/>
      <c r="C41" s="8"/>
      <c r="D41" s="22"/>
      <c r="E41" s="9"/>
      <c r="F41" s="21"/>
      <c r="G41" s="9"/>
      <c r="H41" s="9"/>
    </row>
    <row r="42" spans="1:18">
      <c r="A42" s="18"/>
      <c r="B42" s="8"/>
      <c r="C42" s="8"/>
      <c r="D42" s="22"/>
      <c r="E42" s="9"/>
      <c r="F42" s="9"/>
      <c r="G42" s="9"/>
      <c r="H42" s="9"/>
    </row>
    <row r="44" spans="1:18">
      <c r="A44"/>
      <c r="D44"/>
      <c r="E44"/>
      <c r="F44"/>
      <c r="G44"/>
      <c r="H44"/>
    </row>
    <row r="46" spans="1:18">
      <c r="A46"/>
      <c r="D46"/>
      <c r="E46"/>
      <c r="F46"/>
      <c r="G46"/>
      <c r="H46"/>
    </row>
    <row r="47" spans="1:18">
      <c r="A47"/>
      <c r="D47"/>
      <c r="E47"/>
      <c r="F47"/>
      <c r="G47"/>
      <c r="H47"/>
    </row>
    <row r="48" spans="1:18">
      <c r="A48"/>
      <c r="D48"/>
      <c r="E48"/>
      <c r="F48"/>
      <c r="G48"/>
      <c r="H48"/>
    </row>
    <row r="50" customFormat="1"/>
    <row r="52" customFormat="1"/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9107-E1B5-45A5-B4CA-4C5DDBA3CF95}">
  <dimension ref="A1:S51"/>
  <sheetViews>
    <sheetView topLeftCell="A18" workbookViewId="0">
      <selection activeCell="G40" sqref="G40"/>
    </sheetView>
  </sheetViews>
  <sheetFormatPr defaultRowHeight="14.45"/>
  <cols>
    <col min="1" max="1" width="37.140625" style="1" customWidth="1"/>
    <col min="2" max="2" width="15.28515625" customWidth="1"/>
    <col min="3" max="3" width="6.5703125" bestFit="1" customWidth="1"/>
    <col min="4" max="4" width="12.5703125" style="2" bestFit="1" customWidth="1"/>
    <col min="5" max="5" width="14.28515625" style="2" bestFit="1" customWidth="1"/>
    <col min="6" max="6" width="17.28515625" style="2" customWidth="1"/>
    <col min="7" max="7" width="18.5703125" style="2" customWidth="1"/>
    <col min="8" max="8" width="14.28515625" style="2" bestFit="1" customWidth="1"/>
    <col min="10" max="10" width="19" bestFit="1" customWidth="1"/>
    <col min="11" max="11" width="11.7109375" bestFit="1" customWidth="1"/>
    <col min="12" max="12" width="22" bestFit="1" customWidth="1"/>
    <col min="13" max="13" width="14.7109375" bestFit="1" customWidth="1"/>
    <col min="14" max="15" width="14.28515625" bestFit="1" customWidth="1"/>
    <col min="16" max="16" width="9.140625" bestFit="1" customWidth="1"/>
    <col min="17" max="17" width="13.28515625" bestFit="1" customWidth="1"/>
    <col min="18" max="18" width="14.28515625" bestFit="1" customWidth="1"/>
  </cols>
  <sheetData>
    <row r="1" spans="1:19" ht="37.5" customHeight="1" thickBot="1">
      <c r="A1" s="99" t="s">
        <v>33</v>
      </c>
      <c r="B1" s="100"/>
      <c r="C1" s="100"/>
      <c r="D1" s="100"/>
      <c r="E1" s="100"/>
      <c r="F1" s="100"/>
      <c r="G1" s="100"/>
      <c r="H1" s="101"/>
    </row>
    <row r="2" spans="1:19" ht="29.1">
      <c r="A2" s="16" t="s">
        <v>1</v>
      </c>
      <c r="B2" s="16" t="s">
        <v>2</v>
      </c>
      <c r="C2" s="16"/>
      <c r="D2" s="17"/>
      <c r="E2" s="17"/>
      <c r="F2" s="17" t="s">
        <v>3</v>
      </c>
      <c r="G2" s="17" t="s">
        <v>34</v>
      </c>
      <c r="H2" s="65" t="s">
        <v>35</v>
      </c>
      <c r="M2" s="85"/>
      <c r="P2" t="s">
        <v>123</v>
      </c>
      <c r="Q2" t="s">
        <v>14</v>
      </c>
    </row>
    <row r="3" spans="1:19">
      <c r="A3" s="66" t="s">
        <v>6</v>
      </c>
      <c r="B3" s="6"/>
      <c r="C3" s="6"/>
      <c r="D3" s="7"/>
      <c r="E3" s="7"/>
      <c r="F3" s="7"/>
      <c r="G3" s="7"/>
      <c r="H3" s="7"/>
      <c r="L3" s="91"/>
      <c r="M3" s="85"/>
      <c r="O3" t="s">
        <v>124</v>
      </c>
      <c r="P3" s="93">
        <v>1285145</v>
      </c>
      <c r="Q3" s="85">
        <v>6200997.4500000002</v>
      </c>
    </row>
    <row r="4" spans="1:19">
      <c r="A4" s="53" t="s">
        <v>92</v>
      </c>
      <c r="B4" s="50">
        <v>45047</v>
      </c>
      <c r="C4" s="31"/>
      <c r="D4" s="23"/>
      <c r="E4" s="23"/>
      <c r="F4" s="51"/>
      <c r="G4" s="81">
        <f>G31</f>
        <v>3100523.7374999998</v>
      </c>
      <c r="H4" s="38">
        <f>SUM(F4:G4)</f>
        <v>3100523.7374999998</v>
      </c>
      <c r="M4" s="85"/>
      <c r="O4" t="s">
        <v>125</v>
      </c>
      <c r="P4" s="93">
        <v>265731</v>
      </c>
      <c r="Q4" s="85">
        <v>1449002.55</v>
      </c>
    </row>
    <row r="5" spans="1:19">
      <c r="A5" s="53" t="s">
        <v>8</v>
      </c>
      <c r="B5" s="33"/>
      <c r="C5" s="31"/>
      <c r="D5" s="23"/>
      <c r="E5" s="23"/>
      <c r="F5" s="38">
        <f>F31</f>
        <v>3100473.7374999998</v>
      </c>
      <c r="G5" s="38"/>
      <c r="H5" s="38">
        <f>SUM(F5:G5)</f>
        <v>3100473.7374999998</v>
      </c>
      <c r="M5" s="85"/>
      <c r="N5" s="89"/>
      <c r="Q5" s="79"/>
      <c r="R5" s="85"/>
    </row>
    <row r="6" spans="1:19" s="3" customFormat="1">
      <c r="A6" s="67" t="s">
        <v>9</v>
      </c>
      <c r="B6" s="24"/>
      <c r="C6" s="24"/>
      <c r="D6" s="25"/>
      <c r="E6" s="25"/>
      <c r="F6" s="37"/>
      <c r="G6" s="37"/>
      <c r="H6" s="37"/>
      <c r="M6" s="86"/>
      <c r="N6" s="88"/>
      <c r="O6" s="3" t="s">
        <v>126</v>
      </c>
      <c r="P6" s="3">
        <f>P3/P4</f>
        <v>4.836262987758297</v>
      </c>
      <c r="Q6" s="94">
        <f>Q3/Q4</f>
        <v>4.2794938145553987</v>
      </c>
      <c r="R6" s="86"/>
    </row>
    <row r="7" spans="1:19" s="3" customFormat="1">
      <c r="A7" s="68" t="s">
        <v>10</v>
      </c>
      <c r="B7" s="26"/>
      <c r="C7" s="26"/>
      <c r="D7" s="27"/>
      <c r="E7" s="27"/>
      <c r="F7" s="40"/>
      <c r="G7" s="41"/>
      <c r="H7" s="38">
        <f>SUM(F7:G7)</f>
        <v>0</v>
      </c>
      <c r="K7" s="86"/>
      <c r="M7" s="86"/>
      <c r="N7" s="89"/>
      <c r="P7" s="92"/>
      <c r="Q7" s="80"/>
      <c r="R7" s="86"/>
      <c r="S7" s="80"/>
    </row>
    <row r="8" spans="1:19" ht="15" thickBot="1">
      <c r="A8" s="69" t="s">
        <v>11</v>
      </c>
      <c r="B8" s="11"/>
      <c r="C8" s="19"/>
      <c r="D8" s="20"/>
      <c r="E8" s="20"/>
      <c r="F8" s="39">
        <f>SUM(F3:F7)</f>
        <v>3100473.7374999998</v>
      </c>
      <c r="G8" s="39">
        <f>SUM(G3:G7)</f>
        <v>3100523.7374999998</v>
      </c>
      <c r="H8" s="39">
        <f>SUM(H3:H7)</f>
        <v>6200997.4749999996</v>
      </c>
      <c r="I8" s="85"/>
      <c r="M8" s="85"/>
      <c r="N8" s="89"/>
      <c r="Q8" s="79"/>
      <c r="R8" s="85"/>
    </row>
    <row r="9" spans="1:19" ht="15" thickBot="1">
      <c r="A9" s="13"/>
      <c r="B9" s="8"/>
      <c r="C9" s="14"/>
      <c r="D9" s="15"/>
      <c r="E9" s="15"/>
      <c r="F9" s="9"/>
      <c r="G9" s="9"/>
      <c r="H9" s="70"/>
      <c r="M9" s="85"/>
      <c r="N9" s="88"/>
      <c r="Q9" s="79"/>
      <c r="R9" s="85"/>
    </row>
    <row r="10" spans="1:19" s="1" customFormat="1" ht="29.45" thickBot="1">
      <c r="A10" s="44" t="s">
        <v>6</v>
      </c>
      <c r="B10" s="44" t="s">
        <v>12</v>
      </c>
      <c r="C10" s="44" t="s">
        <v>13</v>
      </c>
      <c r="D10" s="45" t="s">
        <v>14</v>
      </c>
      <c r="E10" s="45" t="s">
        <v>15</v>
      </c>
      <c r="F10" s="45" t="s">
        <v>3</v>
      </c>
      <c r="G10" s="45" t="s">
        <v>16</v>
      </c>
      <c r="H10" s="45" t="s">
        <v>5</v>
      </c>
      <c r="J10" s="95"/>
      <c r="M10" s="87"/>
      <c r="N10" s="89"/>
      <c r="Q10" s="90"/>
      <c r="R10" s="87"/>
    </row>
    <row r="11" spans="1:19" s="1" customFormat="1" ht="29.1">
      <c r="A11" s="71" t="s">
        <v>17</v>
      </c>
      <c r="B11" s="63"/>
      <c r="C11" s="63"/>
      <c r="D11" s="64"/>
      <c r="E11" s="64"/>
      <c r="F11" s="64"/>
      <c r="G11" s="64"/>
      <c r="H11" s="72"/>
      <c r="M11" s="87"/>
      <c r="N11" s="89"/>
      <c r="Q11" s="90"/>
      <c r="R11" s="87"/>
    </row>
    <row r="12" spans="1:19" ht="43.5">
      <c r="A12" s="53" t="s">
        <v>127</v>
      </c>
      <c r="B12" s="31">
        <v>50</v>
      </c>
      <c r="C12" s="52" t="s">
        <v>19</v>
      </c>
      <c r="D12" s="28">
        <v>720</v>
      </c>
      <c r="E12" s="43">
        <f t="shared" ref="E12:E30" si="0">B12*D12</f>
        <v>36000</v>
      </c>
      <c r="F12" s="38">
        <f>E12/2</f>
        <v>18000</v>
      </c>
      <c r="G12" s="38">
        <f>E12/2</f>
        <v>18000</v>
      </c>
      <c r="H12" s="38">
        <f>E12</f>
        <v>36000</v>
      </c>
      <c r="J12" s="79"/>
      <c r="M12" s="85"/>
      <c r="N12" s="88"/>
      <c r="Q12" s="79"/>
      <c r="R12" s="85"/>
    </row>
    <row r="13" spans="1:19">
      <c r="A13" s="53" t="s">
        <v>128</v>
      </c>
      <c r="B13" s="31">
        <v>9000</v>
      </c>
      <c r="C13" s="52" t="s">
        <v>38</v>
      </c>
      <c r="D13" s="28">
        <v>26</v>
      </c>
      <c r="E13" s="43">
        <f t="shared" si="0"/>
        <v>234000</v>
      </c>
      <c r="F13" s="38">
        <f t="shared" ref="F13:F28" si="1">E13/2</f>
        <v>117000</v>
      </c>
      <c r="G13" s="38">
        <f t="shared" ref="G13:G28" si="2">E13/2</f>
        <v>117000</v>
      </c>
      <c r="H13" s="38">
        <f t="shared" ref="H13:H30" si="3">E13</f>
        <v>234000</v>
      </c>
      <c r="J13" s="79"/>
      <c r="K13" s="89"/>
      <c r="L13" s="79"/>
      <c r="M13" s="85"/>
      <c r="N13" s="89"/>
      <c r="Q13" s="79"/>
      <c r="R13" s="85"/>
    </row>
    <row r="14" spans="1:19">
      <c r="A14" s="53" t="s">
        <v>129</v>
      </c>
      <c r="B14" s="61">
        <v>697500</v>
      </c>
      <c r="C14" s="52" t="s">
        <v>49</v>
      </c>
      <c r="D14" s="54">
        <v>0.5</v>
      </c>
      <c r="E14" s="43">
        <f t="shared" si="0"/>
        <v>348750</v>
      </c>
      <c r="F14" s="38">
        <f t="shared" si="1"/>
        <v>174375</v>
      </c>
      <c r="G14" s="38">
        <f t="shared" si="2"/>
        <v>174375</v>
      </c>
      <c r="H14" s="38">
        <f t="shared" si="3"/>
        <v>348750</v>
      </c>
      <c r="J14" s="79"/>
      <c r="K14" s="89"/>
      <c r="L14" s="79"/>
      <c r="M14" s="85"/>
      <c r="N14" s="89"/>
      <c r="Q14" s="79"/>
      <c r="R14" s="85"/>
    </row>
    <row r="15" spans="1:19">
      <c r="A15" s="53" t="s">
        <v>130</v>
      </c>
      <c r="B15" s="31">
        <v>1</v>
      </c>
      <c r="C15" s="52" t="s">
        <v>131</v>
      </c>
      <c r="D15" s="54">
        <v>5000</v>
      </c>
      <c r="E15" s="43">
        <f t="shared" si="0"/>
        <v>5000</v>
      </c>
      <c r="F15" s="38">
        <f t="shared" si="1"/>
        <v>2500</v>
      </c>
      <c r="G15" s="38">
        <f t="shared" si="2"/>
        <v>2500</v>
      </c>
      <c r="H15" s="38">
        <f t="shared" si="3"/>
        <v>5000</v>
      </c>
      <c r="J15" s="79"/>
      <c r="M15" s="85"/>
      <c r="N15" s="89"/>
      <c r="Q15" s="79"/>
      <c r="R15" s="85"/>
    </row>
    <row r="16" spans="1:19">
      <c r="A16" s="53" t="s">
        <v>132</v>
      </c>
      <c r="B16" s="61">
        <v>117000</v>
      </c>
      <c r="C16" s="52" t="s">
        <v>49</v>
      </c>
      <c r="D16" s="28">
        <v>3.48</v>
      </c>
      <c r="E16" s="43">
        <f t="shared" si="0"/>
        <v>407160</v>
      </c>
      <c r="F16" s="38">
        <f t="shared" si="1"/>
        <v>203580</v>
      </c>
      <c r="G16" s="38">
        <f t="shared" si="2"/>
        <v>203580</v>
      </c>
      <c r="H16" s="38">
        <f t="shared" si="3"/>
        <v>407160</v>
      </c>
      <c r="J16" s="79"/>
      <c r="M16" s="85"/>
      <c r="N16" s="89"/>
      <c r="Q16" s="79"/>
      <c r="R16" s="85"/>
    </row>
    <row r="17" spans="1:18" ht="29.1">
      <c r="A17" s="53" t="s">
        <v>133</v>
      </c>
      <c r="B17" s="31">
        <v>14017.5</v>
      </c>
      <c r="C17" s="32" t="s">
        <v>59</v>
      </c>
      <c r="D17" s="58">
        <v>82.5</v>
      </c>
      <c r="E17" s="43">
        <f t="shared" si="0"/>
        <v>1156443.75</v>
      </c>
      <c r="F17" s="38">
        <f t="shared" si="1"/>
        <v>578221.875</v>
      </c>
      <c r="G17" s="38">
        <f t="shared" si="2"/>
        <v>578221.875</v>
      </c>
      <c r="H17" s="38">
        <f t="shared" si="3"/>
        <v>1156443.75</v>
      </c>
      <c r="J17" s="79"/>
      <c r="M17" s="85"/>
    </row>
    <row r="18" spans="1:18" ht="29.1">
      <c r="A18" s="53" t="s">
        <v>134</v>
      </c>
      <c r="B18" s="62">
        <v>18688.5</v>
      </c>
      <c r="C18" s="32" t="s">
        <v>59</v>
      </c>
      <c r="D18" s="28">
        <v>79</v>
      </c>
      <c r="E18" s="43">
        <f t="shared" si="0"/>
        <v>1476391.5</v>
      </c>
      <c r="F18" s="38">
        <f t="shared" si="1"/>
        <v>738195.75</v>
      </c>
      <c r="G18" s="38">
        <f t="shared" si="2"/>
        <v>738195.75</v>
      </c>
      <c r="H18" s="38">
        <f t="shared" si="3"/>
        <v>1476391.5</v>
      </c>
      <c r="J18" s="79"/>
      <c r="M18" s="85"/>
    </row>
    <row r="19" spans="1:18" ht="14.25" customHeight="1">
      <c r="A19" s="53" t="s">
        <v>135</v>
      </c>
      <c r="B19" s="31">
        <v>1125</v>
      </c>
      <c r="C19" s="32" t="s">
        <v>45</v>
      </c>
      <c r="D19" s="28">
        <v>178</v>
      </c>
      <c r="E19" s="43">
        <f t="shared" si="0"/>
        <v>200250</v>
      </c>
      <c r="F19" s="38">
        <f t="shared" si="1"/>
        <v>100125</v>
      </c>
      <c r="G19" s="38">
        <f t="shared" si="2"/>
        <v>100125</v>
      </c>
      <c r="H19" s="38">
        <f t="shared" si="3"/>
        <v>200250</v>
      </c>
      <c r="J19" s="79"/>
      <c r="M19" s="85"/>
    </row>
    <row r="20" spans="1:18">
      <c r="A20" s="53" t="s">
        <v>136</v>
      </c>
      <c r="B20" s="31">
        <v>4846.5</v>
      </c>
      <c r="C20" s="32" t="s">
        <v>45</v>
      </c>
      <c r="D20" s="28">
        <v>4.6500000000000004</v>
      </c>
      <c r="E20" s="43">
        <f t="shared" si="0"/>
        <v>22536.225000000002</v>
      </c>
      <c r="F20" s="38">
        <f>E20/2</f>
        <v>11268.112500000001</v>
      </c>
      <c r="G20" s="38">
        <f>E20/2</f>
        <v>11268.112500000001</v>
      </c>
      <c r="H20" s="38">
        <f t="shared" si="3"/>
        <v>22536.225000000002</v>
      </c>
      <c r="J20" s="79"/>
      <c r="N20" s="79"/>
      <c r="R20" s="79"/>
    </row>
    <row r="21" spans="1:18" ht="29.25" customHeight="1">
      <c r="A21" s="53" t="s">
        <v>137</v>
      </c>
      <c r="B21" s="31">
        <v>95</v>
      </c>
      <c r="C21" s="32" t="s">
        <v>19</v>
      </c>
      <c r="D21" s="28">
        <v>9810</v>
      </c>
      <c r="E21" s="43">
        <f t="shared" si="0"/>
        <v>931950</v>
      </c>
      <c r="F21" s="38">
        <f t="shared" si="1"/>
        <v>465975</v>
      </c>
      <c r="G21" s="38">
        <f t="shared" si="2"/>
        <v>465975</v>
      </c>
      <c r="H21" s="38">
        <f t="shared" si="3"/>
        <v>931950</v>
      </c>
      <c r="J21" s="79"/>
      <c r="M21" s="93"/>
      <c r="N21" s="79"/>
      <c r="R21" s="79"/>
    </row>
    <row r="22" spans="1:18">
      <c r="A22" s="53" t="s">
        <v>138</v>
      </c>
      <c r="B22" s="31">
        <v>1</v>
      </c>
      <c r="C22" s="32" t="s">
        <v>19</v>
      </c>
      <c r="D22" s="28">
        <v>67500</v>
      </c>
      <c r="E22" s="43">
        <f t="shared" si="0"/>
        <v>67500</v>
      </c>
      <c r="F22" s="38">
        <f t="shared" si="1"/>
        <v>33750</v>
      </c>
      <c r="G22" s="38">
        <f t="shared" si="2"/>
        <v>33750</v>
      </c>
      <c r="H22" s="38">
        <f t="shared" si="3"/>
        <v>67500</v>
      </c>
      <c r="J22" s="79"/>
    </row>
    <row r="23" spans="1:18">
      <c r="A23" s="73" t="s">
        <v>82</v>
      </c>
      <c r="B23" s="46">
        <v>85</v>
      </c>
      <c r="C23" s="47" t="s">
        <v>19</v>
      </c>
      <c r="D23" s="48">
        <v>500</v>
      </c>
      <c r="E23" s="43">
        <f t="shared" si="0"/>
        <v>42500</v>
      </c>
      <c r="F23" s="38">
        <f t="shared" si="1"/>
        <v>21250</v>
      </c>
      <c r="G23" s="38">
        <f t="shared" si="2"/>
        <v>21250</v>
      </c>
      <c r="H23" s="38">
        <f t="shared" si="3"/>
        <v>42500</v>
      </c>
      <c r="J23" s="79"/>
      <c r="K23" s="89"/>
      <c r="L23" s="79"/>
    </row>
    <row r="24" spans="1:18">
      <c r="A24" s="73" t="s">
        <v>83</v>
      </c>
      <c r="B24" s="46">
        <v>11754</v>
      </c>
      <c r="C24" s="47" t="s">
        <v>45</v>
      </c>
      <c r="D24" s="48">
        <v>4</v>
      </c>
      <c r="E24" s="43">
        <f t="shared" si="0"/>
        <v>47016</v>
      </c>
      <c r="F24" s="38">
        <f t="shared" si="1"/>
        <v>23508</v>
      </c>
      <c r="G24" s="38">
        <f t="shared" si="2"/>
        <v>23508</v>
      </c>
      <c r="H24" s="38">
        <f t="shared" si="3"/>
        <v>47016</v>
      </c>
      <c r="J24" s="79"/>
      <c r="K24" s="89"/>
      <c r="L24" s="79"/>
    </row>
    <row r="25" spans="1:18">
      <c r="A25" s="73" t="s">
        <v>84</v>
      </c>
      <c r="B25" s="46">
        <v>21750</v>
      </c>
      <c r="C25" s="47" t="s">
        <v>45</v>
      </c>
      <c r="D25" s="48">
        <v>6</v>
      </c>
      <c r="E25" s="43">
        <f t="shared" si="0"/>
        <v>130500</v>
      </c>
      <c r="F25" s="38">
        <f t="shared" si="1"/>
        <v>65250</v>
      </c>
      <c r="G25" s="38">
        <f t="shared" si="2"/>
        <v>65250</v>
      </c>
      <c r="H25" s="38">
        <f t="shared" si="3"/>
        <v>130500</v>
      </c>
      <c r="J25" s="79"/>
      <c r="K25" s="89"/>
      <c r="L25" s="79"/>
    </row>
    <row r="26" spans="1:18" s="3" customFormat="1">
      <c r="A26" s="73" t="s">
        <v>85</v>
      </c>
      <c r="B26" s="46">
        <v>22000</v>
      </c>
      <c r="C26" s="47" t="s">
        <v>45</v>
      </c>
      <c r="D26" s="48">
        <v>5</v>
      </c>
      <c r="E26" s="43">
        <f t="shared" si="0"/>
        <v>110000</v>
      </c>
      <c r="F26" s="38">
        <f t="shared" si="1"/>
        <v>55000</v>
      </c>
      <c r="G26" s="38">
        <f t="shared" si="2"/>
        <v>55000</v>
      </c>
      <c r="H26" s="38">
        <f t="shared" si="3"/>
        <v>110000</v>
      </c>
      <c r="I26"/>
      <c r="J26" s="79"/>
      <c r="K26" s="88"/>
      <c r="L26" s="79"/>
      <c r="N26" s="80"/>
      <c r="P26" s="80"/>
    </row>
    <row r="27" spans="1:18">
      <c r="A27" s="53" t="s">
        <v>88</v>
      </c>
      <c r="B27" s="31">
        <v>100</v>
      </c>
      <c r="C27" s="32" t="s">
        <v>19</v>
      </c>
      <c r="D27" s="28">
        <v>1500</v>
      </c>
      <c r="E27" s="43">
        <f t="shared" si="0"/>
        <v>150000</v>
      </c>
      <c r="F27" s="38">
        <f t="shared" si="1"/>
        <v>75000</v>
      </c>
      <c r="G27" s="38">
        <f t="shared" si="2"/>
        <v>75000</v>
      </c>
      <c r="H27" s="38">
        <f t="shared" si="3"/>
        <v>150000</v>
      </c>
      <c r="J27" s="79"/>
      <c r="K27" s="89"/>
      <c r="L27" s="79"/>
      <c r="M27" s="3"/>
      <c r="N27" s="79"/>
    </row>
    <row r="28" spans="1:18" ht="29.1">
      <c r="A28" s="53" t="s">
        <v>139</v>
      </c>
      <c r="B28" s="31">
        <v>19</v>
      </c>
      <c r="C28" s="52" t="s">
        <v>19</v>
      </c>
      <c r="D28" s="28">
        <v>15000</v>
      </c>
      <c r="E28" s="43">
        <f t="shared" si="0"/>
        <v>285000</v>
      </c>
      <c r="F28" s="38">
        <f t="shared" si="1"/>
        <v>142500</v>
      </c>
      <c r="G28" s="38">
        <f t="shared" si="2"/>
        <v>142500</v>
      </c>
      <c r="H28" s="38">
        <f t="shared" si="3"/>
        <v>285000</v>
      </c>
      <c r="J28" s="79"/>
      <c r="K28" s="89"/>
      <c r="L28" s="79"/>
      <c r="M28" s="3"/>
      <c r="N28" s="80"/>
    </row>
    <row r="29" spans="1:18" ht="43.5">
      <c r="A29" s="53" t="s">
        <v>140</v>
      </c>
      <c r="B29" s="31">
        <v>150</v>
      </c>
      <c r="C29" s="52" t="s">
        <v>19</v>
      </c>
      <c r="D29" s="28">
        <v>2000</v>
      </c>
      <c r="E29" s="43">
        <f t="shared" si="0"/>
        <v>300000</v>
      </c>
      <c r="F29" s="38">
        <f>E29/2-25</f>
        <v>149975</v>
      </c>
      <c r="G29" s="38">
        <f>E29/2+25</f>
        <v>150025</v>
      </c>
      <c r="H29" s="38">
        <f t="shared" si="3"/>
        <v>300000</v>
      </c>
      <c r="J29" s="79"/>
      <c r="K29" s="89"/>
      <c r="L29" s="79"/>
      <c r="M29" s="3"/>
    </row>
    <row r="30" spans="1:18" ht="29.1">
      <c r="A30" s="53" t="s">
        <v>141</v>
      </c>
      <c r="B30" s="31">
        <v>100</v>
      </c>
      <c r="C30" s="52" t="s">
        <v>19</v>
      </c>
      <c r="D30" s="28">
        <v>2500</v>
      </c>
      <c r="E30" s="43">
        <f t="shared" si="0"/>
        <v>250000</v>
      </c>
      <c r="F30" s="38">
        <f>E30/2</f>
        <v>125000</v>
      </c>
      <c r="G30" s="38">
        <f>E30/2</f>
        <v>125000</v>
      </c>
      <c r="H30" s="38">
        <f t="shared" si="3"/>
        <v>250000</v>
      </c>
      <c r="J30" s="79"/>
      <c r="K30" s="89"/>
      <c r="L30" s="79"/>
      <c r="M30" s="3"/>
    </row>
    <row r="31" spans="1:18" s="10" customFormat="1">
      <c r="A31" s="66" t="s">
        <v>29</v>
      </c>
      <c r="B31" s="6"/>
      <c r="C31" s="6"/>
      <c r="D31" s="7"/>
      <c r="E31" s="37">
        <f>SUM(E12:E30)</f>
        <v>6200997.4749999996</v>
      </c>
      <c r="F31" s="37">
        <f>SUM(F12:F30)</f>
        <v>3100473.7374999998</v>
      </c>
      <c r="G31" s="37">
        <f>SUM(G12:G30)</f>
        <v>3100523.7374999998</v>
      </c>
      <c r="H31" s="37">
        <f>SUM(H12:H30)</f>
        <v>6200997.4749999996</v>
      </c>
      <c r="J31" s="79"/>
    </row>
    <row r="32" spans="1:18" s="10" customFormat="1">
      <c r="A32" s="74"/>
      <c r="B32" s="4"/>
      <c r="C32" s="4"/>
      <c r="D32" s="5"/>
      <c r="E32" s="5"/>
      <c r="F32" s="5"/>
      <c r="G32" s="5"/>
      <c r="H32" s="5"/>
      <c r="J32"/>
      <c r="L32" s="79"/>
    </row>
    <row r="33" spans="1:15" s="10" customFormat="1">
      <c r="A33" s="75"/>
      <c r="B33" s="34"/>
      <c r="C33" s="82"/>
      <c r="D33" s="83"/>
      <c r="E33" s="84"/>
      <c r="F33" s="36"/>
      <c r="G33" s="36"/>
      <c r="H33" s="36"/>
      <c r="O33" s="96"/>
    </row>
    <row r="34" spans="1:15" s="10" customFormat="1">
      <c r="A34" s="66" t="s">
        <v>30</v>
      </c>
      <c r="B34" s="6"/>
      <c r="C34" s="6"/>
      <c r="D34" s="7"/>
      <c r="E34" s="37"/>
      <c r="F34" s="37">
        <v>0</v>
      </c>
      <c r="G34" s="37">
        <f>SUM(G33:G33)</f>
        <v>0</v>
      </c>
      <c r="H34" s="76">
        <f>SUM(H33:H33)</f>
        <v>0</v>
      </c>
    </row>
    <row r="35" spans="1:15" s="10" customFormat="1">
      <c r="A35" s="74"/>
      <c r="B35" s="4"/>
      <c r="C35" s="4"/>
      <c r="D35" s="5"/>
      <c r="E35" s="38"/>
      <c r="F35" s="38"/>
      <c r="G35" s="38"/>
      <c r="H35" s="38"/>
    </row>
    <row r="36" spans="1:15" s="10" customFormat="1">
      <c r="A36" s="77" t="s">
        <v>31</v>
      </c>
      <c r="B36" s="6"/>
      <c r="C36" s="6"/>
      <c r="D36" s="7"/>
      <c r="E36" s="37"/>
      <c r="F36" s="37">
        <f>F31</f>
        <v>3100473.7374999998</v>
      </c>
      <c r="G36" s="37">
        <f>G31+G34</f>
        <v>3100523.7374999998</v>
      </c>
      <c r="H36" s="37">
        <f>H31+H34</f>
        <v>6200997.4749999996</v>
      </c>
    </row>
    <row r="37" spans="1:15" ht="15" thickBot="1">
      <c r="A37" s="78" t="s">
        <v>32</v>
      </c>
      <c r="B37" s="11"/>
      <c r="C37" s="11"/>
      <c r="D37" s="12"/>
      <c r="E37" s="39"/>
      <c r="F37" s="39"/>
      <c r="G37" s="39">
        <f>G36</f>
        <v>3100523.7374999998</v>
      </c>
      <c r="H37" s="39"/>
    </row>
    <row r="38" spans="1:15">
      <c r="A38" s="18"/>
      <c r="B38" s="8"/>
      <c r="C38" s="8"/>
      <c r="D38" s="9"/>
      <c r="E38" s="9"/>
      <c r="F38" s="9"/>
      <c r="G38" s="9"/>
      <c r="H38" s="9"/>
    </row>
    <row r="39" spans="1:15">
      <c r="A39" s="18"/>
      <c r="B39" s="8"/>
      <c r="C39" s="8"/>
      <c r="D39" s="22" t="str">
        <f>IF(AND(F8&lt;&gt;F36),"Total Source of Funds (A) Does Not Equal Total Project Cost (A)", " ")</f>
        <v xml:space="preserve"> </v>
      </c>
      <c r="E39" s="21"/>
      <c r="F39" s="10"/>
      <c r="G39" s="9"/>
      <c r="H39" s="9"/>
    </row>
    <row r="40" spans="1:15">
      <c r="A40" s="18"/>
      <c r="B40" s="8"/>
      <c r="C40" s="8"/>
      <c r="D40" s="22" t="str">
        <f>IF(AND(G8&lt;&gt;G36),"Total Source of Funds (B) Does Not Equal Total Project Cost (B)", " ")</f>
        <v xml:space="preserve"> </v>
      </c>
      <c r="E40" s="9"/>
      <c r="F40" s="9"/>
      <c r="G40" s="9"/>
      <c r="H40" s="9"/>
    </row>
    <row r="41" spans="1:15">
      <c r="A41" s="18"/>
      <c r="B41" s="8"/>
      <c r="C41" s="8"/>
      <c r="D41" s="22" t="str">
        <f>IF(AND(H8&lt;&gt;H36),"Total Source of Funds (C) Does Not Equal Total Project Cost (C)", " ")</f>
        <v xml:space="preserve"> </v>
      </c>
      <c r="E41" s="9"/>
      <c r="F41" s="21"/>
      <c r="G41" s="9"/>
      <c r="H41" s="9"/>
    </row>
    <row r="43" spans="1:15">
      <c r="A43"/>
      <c r="D43"/>
      <c r="E43"/>
      <c r="F43"/>
      <c r="G43"/>
      <c r="H43"/>
    </row>
    <row r="45" spans="1:15">
      <c r="A45"/>
      <c r="D45"/>
      <c r="E45"/>
      <c r="F45"/>
      <c r="G45"/>
      <c r="H45"/>
    </row>
    <row r="46" spans="1:15">
      <c r="A46"/>
      <c r="D46"/>
      <c r="E46"/>
      <c r="F46"/>
      <c r="G46"/>
      <c r="H46"/>
    </row>
    <row r="47" spans="1:15">
      <c r="A47"/>
      <c r="D47"/>
      <c r="E47"/>
      <c r="F47"/>
      <c r="G47"/>
      <c r="H47"/>
    </row>
    <row r="49" customFormat="1"/>
    <row r="51" customFormat="1"/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8" sqref="C8:G28"/>
    </sheetView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5342ad4-03f7-46be-abbf-a06c48e2da77">
      <UserInfo>
        <DisplayName/>
        <AccountId xsi:nil="true"/>
        <AccountType/>
      </UserInfo>
    </SharedWithUsers>
    <lcf76f155ced4ddcb4097134ff3c332f xmlns="7967895f-f833-4297-b22c-46f7f5905ac8">
      <Terms xmlns="http://schemas.microsoft.com/office/infopath/2007/PartnerControls"/>
    </lcf76f155ced4ddcb4097134ff3c332f>
    <TaxCatchAll xmlns="75342ad4-03f7-46be-abbf-a06c48e2da77" xsi:nil="true"/>
    <WhoisWorkingonit_x003f_ xmlns="7967895f-f833-4297-b22c-46f7f5905ac8">
      <UserInfo>
        <DisplayName/>
        <AccountId xsi:nil="true"/>
        <AccountType/>
      </UserInfo>
    </WhoisWorkingonit_x003f_>
    <NOTES xmlns="7967895f-f833-4297-b22c-46f7f5905ac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7D41CC65933549AF7729F20F3CA1DE" ma:contentTypeVersion="17" ma:contentTypeDescription="Create a new document." ma:contentTypeScope="" ma:versionID="7829e0a6abcd482f00ac32cab628b64e">
  <xsd:schema xmlns:xsd="http://www.w3.org/2001/XMLSchema" xmlns:xs="http://www.w3.org/2001/XMLSchema" xmlns:p="http://schemas.microsoft.com/office/2006/metadata/properties" xmlns:ns2="7967895f-f833-4297-b22c-46f7f5905ac8" xmlns:ns3="75342ad4-03f7-46be-abbf-a06c48e2da77" targetNamespace="http://schemas.microsoft.com/office/2006/metadata/properties" ma:root="true" ma:fieldsID="a506280d3d129dd6437726d299e2e68f" ns2:_="" ns3:_="">
    <xsd:import namespace="7967895f-f833-4297-b22c-46f7f5905ac8"/>
    <xsd:import namespace="75342ad4-03f7-46be-abbf-a06c48e2d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WhoisWorkingonit_x003f_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2:NOTE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7895f-f833-4297-b22c-46f7f5905a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WhoisWorkingonit_x003f_" ma:index="12" nillable="true" ma:displayName="Who is Working on it?" ma:format="Dropdown" ma:list="UserInfo" ma:SharePointGroup="0" ma:internalName="WhoisWorkingonit_x003f_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920e099-540f-4e49-b54d-0e500676cc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NOTES" ma:index="22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42ad4-03f7-46be-abbf-a06c48e2d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4e7e981-209a-44ac-8d52-e3c7713287ab}" ma:internalName="TaxCatchAll" ma:showField="CatchAllData" ma:web="75342ad4-03f7-46be-abbf-a06c48e2da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805BAF-5AE5-4986-82CA-6461E9858DC2}"/>
</file>

<file path=customXml/itemProps2.xml><?xml version="1.0" encoding="utf-8"?>
<ds:datastoreItem xmlns:ds="http://schemas.openxmlformats.org/officeDocument/2006/customXml" ds:itemID="{376691AD-E2FC-4AC7-88F8-A32F3FF0F2D3}"/>
</file>

<file path=customXml/itemProps3.xml><?xml version="1.0" encoding="utf-8"?>
<ds:datastoreItem xmlns:ds="http://schemas.openxmlformats.org/officeDocument/2006/customXml" ds:itemID="{857DB26D-C7A4-451A-B63A-48B20DBF06CC}"/>
</file>

<file path=customXml/itemProps4.xml><?xml version="1.0" encoding="utf-8"?>
<ds:datastoreItem xmlns:ds="http://schemas.openxmlformats.org/officeDocument/2006/customXml" ds:itemID="{E1CFCA6E-CA4B-4B6E-8C1E-6DC7818FDC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Form</dc:title>
  <dc:subject/>
  <dc:creator>arnoldm</dc:creator>
  <cp:keywords/>
  <dc:description/>
  <cp:lastModifiedBy>McKelvey, Kristal (DCR)</cp:lastModifiedBy>
  <cp:revision/>
  <dcterms:created xsi:type="dcterms:W3CDTF">2014-05-08T13:52:09Z</dcterms:created>
  <dcterms:modified xsi:type="dcterms:W3CDTF">2023-11-30T20:21:42Z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Zone">
    <vt:lpwstr/>
  </property>
  <property fmtid="{D5CDD505-2E9C-101B-9397-08002B2CF9AE}" pid="3" name="Parks">
    <vt:lpwstr/>
  </property>
  <property fmtid="{D5CDD505-2E9C-101B-9397-08002B2CF9AE}" pid="4" name="Species Status Codes">
    <vt:lpwstr/>
  </property>
  <property fmtid="{D5CDD505-2E9C-101B-9397-08002B2CF9AE}" pid="5" name="Hunting">
    <vt:lpwstr/>
  </property>
  <property fmtid="{D5CDD505-2E9C-101B-9397-08002B2CF9AE}" pid="6" name="Programs">
    <vt:lpwstr/>
  </property>
  <property fmtid="{D5CDD505-2E9C-101B-9397-08002B2CF9AE}" pid="7" name="Policy">
    <vt:lpwstr/>
  </property>
  <property fmtid="{D5CDD505-2E9C-101B-9397-08002B2CF9AE}" pid="8" name="Activity">
    <vt:lpwstr/>
  </property>
  <property fmtid="{D5CDD505-2E9C-101B-9397-08002B2CF9AE}" pid="9" name="Field of Research">
    <vt:lpwstr/>
  </property>
  <property fmtid="{D5CDD505-2E9C-101B-9397-08002B2CF9AE}" pid="10" name="Reservations">
    <vt:lpwstr/>
  </property>
  <property fmtid="{D5CDD505-2E9C-101B-9397-08002B2CF9AE}" pid="11" name="Species">
    <vt:lpwstr/>
  </property>
  <property fmtid="{D5CDD505-2E9C-101B-9397-08002B2CF9AE}" pid="12" name="ContentTypeId">
    <vt:lpwstr>0x010100797D41CC65933549AF7729F20F3CA1DE</vt:lpwstr>
  </property>
  <property fmtid="{D5CDD505-2E9C-101B-9397-08002B2CF9AE}" pid="13" name="Order">
    <vt:r8>20900</vt:r8>
  </property>
  <property fmtid="{D5CDD505-2E9C-101B-9397-08002B2CF9AE}" pid="14" name="xd_Signature">
    <vt:bool>false</vt:bool>
  </property>
  <property fmtid="{D5CDD505-2E9C-101B-9397-08002B2CF9AE}" pid="15" name="xd_ProgID">
    <vt:lpwstr/>
  </property>
  <property fmtid="{D5CDD505-2E9C-101B-9397-08002B2CF9AE}" pid="16" name="TriggerFlowInfo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MediaServiceImageTags">
    <vt:lpwstr/>
  </property>
</Properties>
</file>