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Юлия Кондратьева\Desktop\"/>
    </mc:Choice>
  </mc:AlternateContent>
  <xr:revisionPtr revIDLastSave="0" documentId="8_{682F4BFB-6CF8-45D9-A835-E88A457D2824}" xr6:coauthVersionLast="47" xr6:coauthVersionMax="47" xr10:uidLastSave="{00000000-0000-0000-0000-000000000000}"/>
  <bookViews>
    <workbookView xWindow="3516" yWindow="648" windowWidth="17280" windowHeight="8880" xr2:uid="{03E1E031-F196-48A8-B145-A5D5FA1C2BE2}"/>
  </bookViews>
  <sheets>
    <sheet name="Использование ЭЦВМ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<sst xmlns="http://schemas.openxmlformats.org/spreadsheetml/2006/main" count="39" uniqueCount="37">
  <si>
    <t>1977 (2)</t>
  </si>
  <si>
    <t>Резкое снижение простоя машин из-за тех неиспр и отсутствия работы</t>
  </si>
  <si>
    <t>1977 (1)</t>
  </si>
  <si>
    <t>решение задач приходится на Минск-22</t>
  </si>
  <si>
    <t>1976 (2)</t>
  </si>
  <si>
    <t>1976 (1)</t>
  </si>
  <si>
    <t>другие причины - большая часть поломок и простоев приходится на Минск-22</t>
  </si>
  <si>
    <t>1975 (2)</t>
  </si>
  <si>
    <t>1975 (1)</t>
  </si>
  <si>
    <t>недозагрузка по среднесутоной загрузки Системы 4-62 объясняется тем, что согласно английскому проекту … отладки прграмм … 2 очереди АСУ</t>
  </si>
  <si>
    <t>1974 (2)</t>
  </si>
  <si>
    <t>уменьшение среднесуточной загрузки ЭЦВМ Минск-22 (здесь приведена сумма) объясняется соверешенствованием методов решения задач ЭВМ, из-за чего время их решения сократилось примерно на 20-25%. Также в связи с внедрением  новых ЭВМ 3го поколения все новые разработки проектируются на этих машинах. Загрузка на ЭВМ  Минск-22 будет постеенно сокращаться с внедрением задач на ЭВМ 3го поколения</t>
  </si>
  <si>
    <t>1974 (1)</t>
  </si>
  <si>
    <t>1973 (2)</t>
  </si>
  <si>
    <t>1973 (1)</t>
  </si>
  <si>
    <t>1972 (2)</t>
  </si>
  <si>
    <t>Другие причины - 64 часа затрачены на модернизацию ЭЦВМ. Не хватает программистов, электроников, механиков, аналитиков, операторов. Текучесть кадров среди операторов и программистов</t>
  </si>
  <si>
    <t>1972 (1)</t>
  </si>
  <si>
    <t>среднесуточная загрузка - сумма всех ЭВМ</t>
  </si>
  <si>
    <t>в источнике данные приводятся по 2 эвм, здесь - сумма</t>
  </si>
  <si>
    <t>другие причины</t>
  </si>
  <si>
    <t>отсутствие работы</t>
  </si>
  <si>
    <t>техн. неисправность</t>
  </si>
  <si>
    <t>всего</t>
  </si>
  <si>
    <t>факт</t>
  </si>
  <si>
    <t xml:space="preserve">план </t>
  </si>
  <si>
    <t>план</t>
  </si>
  <si>
    <t>в том числе на решение задач</t>
  </si>
  <si>
    <t>год</t>
  </si>
  <si>
    <t>марка ЭЦВМ Минск-22, с 1974 2 эвм Минск и 2 ЭВМ Система 4-63. В 1973 была английскя ЭВМ JCL</t>
  </si>
  <si>
    <t>время простоя машины (в часах)</t>
  </si>
  <si>
    <t>время профилактического ремонта (в часах)</t>
  </si>
  <si>
    <t>среднесуточная загрузка ЭЦВМ (в часах)</t>
  </si>
  <si>
    <t>фактически отработано часов в отчетном периоде</t>
  </si>
  <si>
    <t>планируемое полезное время работы (часы)</t>
  </si>
  <si>
    <t>фонд рабочего времени (часы)</t>
  </si>
  <si>
    <t>Наличие ЭЦВМ и их использование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</si>
</sst>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C616-905B-4CC9-9AC7-4729394452A0}">
  <dimension ref="A1:P16"/>
  <sheetViews>
    <sheetView tabSelected="1" zoomScaleNormal="100" workbookViewId="0">
      <selection activeCell="J12" sqref="J12"/>
    </sheetView>
  </sheetViews>
  <sheetFormatPr defaultRowHeight="14.4" x14ac:dyDescent="0.3"/>
  <cols>
    <col min="1" max="1" width="12.5546875" bestFit="1" customWidth="1"/>
    <col min="2" max="2" width="14.5546875" customWidth="1"/>
    <col min="3" max="3" width="18.6640625" customWidth="1"/>
    <col min="4" max="4" width="15.44140625" customWidth="1"/>
    <col min="5" max="5" width="26.6640625" customWidth="1"/>
    <col min="7" max="7" width="10.33203125" customWidth="1"/>
    <col min="8" max="8" width="12.88671875" customWidth="1"/>
    <col min="9" max="9" width="19" customWidth="1"/>
    <col min="15" max="15" width="42.33203125" customWidth="1"/>
    <col min="16" max="16" width="36.109375" customWidth="1"/>
  </cols>
  <sheetData>
    <row r="1" spans="1:16" x14ac:dyDescent="0.3">
      <c r="B1" s="9" t="s">
        <v>36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72" customHeight="1" x14ac:dyDescent="0.3">
      <c r="B2" s="8" t="s">
        <v>35</v>
      </c>
      <c r="C2" s="8" t="s">
        <v>34</v>
      </c>
      <c r="D2" s="7" t="s">
        <v>33</v>
      </c>
      <c r="E2" s="7"/>
      <c r="F2" s="7" t="s">
        <v>32</v>
      </c>
      <c r="G2" s="7"/>
      <c r="H2" s="7" t="s">
        <v>31</v>
      </c>
      <c r="I2" s="7"/>
      <c r="J2" s="6" t="s">
        <v>30</v>
      </c>
      <c r="K2" s="6"/>
      <c r="L2" s="6"/>
      <c r="M2" s="6"/>
      <c r="O2" t="s">
        <v>29</v>
      </c>
    </row>
    <row r="3" spans="1:16" ht="43.8" thickBot="1" x14ac:dyDescent="0.35">
      <c r="A3" s="5" t="s">
        <v>28</v>
      </c>
      <c r="B3" s="5"/>
      <c r="C3" s="5"/>
      <c r="D3" s="5" t="s">
        <v>23</v>
      </c>
      <c r="E3" s="4" t="s">
        <v>27</v>
      </c>
      <c r="F3" s="5" t="s">
        <v>26</v>
      </c>
      <c r="G3" s="5" t="s">
        <v>24</v>
      </c>
      <c r="H3" s="5" t="s">
        <v>25</v>
      </c>
      <c r="I3" s="5" t="s">
        <v>24</v>
      </c>
      <c r="J3" s="5" t="s">
        <v>23</v>
      </c>
      <c r="K3" s="4" t="s">
        <v>22</v>
      </c>
      <c r="L3" s="4" t="s">
        <v>21</v>
      </c>
      <c r="M3" s="4" t="s">
        <v>20</v>
      </c>
      <c r="N3" s="3"/>
      <c r="O3" s="2" t="s">
        <v>19</v>
      </c>
      <c r="P3" s="2" t="s">
        <v>18</v>
      </c>
    </row>
    <row r="4" spans="1:16" x14ac:dyDescent="0.3">
      <c r="A4" t="s">
        <v>17</v>
      </c>
      <c r="B4">
        <v>4760</v>
      </c>
      <c r="C4">
        <v>4360</v>
      </c>
      <c r="D4">
        <v>4440</v>
      </c>
      <c r="E4">
        <v>3677</v>
      </c>
      <c r="F4">
        <v>12</v>
      </c>
      <c r="G4">
        <v>12.2</v>
      </c>
      <c r="H4">
        <v>240</v>
      </c>
      <c r="I4">
        <v>153</v>
      </c>
      <c r="J4">
        <v>177</v>
      </c>
      <c r="K4">
        <v>113</v>
      </c>
      <c r="L4">
        <v>0</v>
      </c>
      <c r="M4">
        <v>64</v>
      </c>
      <c r="O4" t="s">
        <v>16</v>
      </c>
    </row>
    <row r="5" spans="1:16" x14ac:dyDescent="0.3">
      <c r="A5" t="s">
        <v>15</v>
      </c>
      <c r="B5">
        <v>5479</v>
      </c>
      <c r="C5">
        <v>4400</v>
      </c>
      <c r="D5">
        <v>5018</v>
      </c>
      <c r="E5">
        <v>4567</v>
      </c>
      <c r="F5">
        <v>12</v>
      </c>
      <c r="G5">
        <v>13.6</v>
      </c>
      <c r="H5">
        <v>240</v>
      </c>
      <c r="I5">
        <v>175</v>
      </c>
      <c r="J5">
        <v>336</v>
      </c>
      <c r="K5">
        <v>294</v>
      </c>
      <c r="L5">
        <v>0</v>
      </c>
      <c r="M5">
        <v>42</v>
      </c>
    </row>
    <row r="6" spans="1:16" x14ac:dyDescent="0.3">
      <c r="A6" t="s">
        <v>14</v>
      </c>
      <c r="B6">
        <v>4939</v>
      </c>
      <c r="C6">
        <v>4480</v>
      </c>
      <c r="D6">
        <v>4503</v>
      </c>
      <c r="E6">
        <v>4369</v>
      </c>
      <c r="F6">
        <v>12.4</v>
      </c>
      <c r="G6">
        <v>12.4</v>
      </c>
      <c r="H6">
        <v>240</v>
      </c>
      <c r="I6">
        <v>203</v>
      </c>
      <c r="J6">
        <v>233</v>
      </c>
      <c r="K6">
        <v>127</v>
      </c>
      <c r="L6">
        <v>5</v>
      </c>
      <c r="M6">
        <v>101</v>
      </c>
    </row>
    <row r="7" spans="1:16" x14ac:dyDescent="0.3">
      <c r="A7" t="s">
        <v>13</v>
      </c>
      <c r="B7">
        <v>5545</v>
      </c>
      <c r="C7">
        <v>4520</v>
      </c>
      <c r="D7">
        <v>5134</v>
      </c>
      <c r="E7">
        <v>4515</v>
      </c>
      <c r="F7">
        <v>12.3</v>
      </c>
      <c r="G7">
        <v>14</v>
      </c>
      <c r="H7">
        <v>240</v>
      </c>
      <c r="I7">
        <v>186</v>
      </c>
      <c r="J7">
        <v>225</v>
      </c>
      <c r="K7">
        <v>117</v>
      </c>
      <c r="L7">
        <v>0</v>
      </c>
      <c r="M7">
        <v>108</v>
      </c>
    </row>
    <row r="8" spans="1:16" x14ac:dyDescent="0.3">
      <c r="A8" t="s">
        <v>12</v>
      </c>
      <c r="B8">
        <v>6554.4</v>
      </c>
      <c r="C8">
        <v>6222</v>
      </c>
      <c r="D8">
        <v>5626.8</v>
      </c>
      <c r="E8">
        <v>4241.3999999999996</v>
      </c>
      <c r="F8">
        <v>38.799999999999997</v>
      </c>
      <c r="G8">
        <v>35.9</v>
      </c>
      <c r="H8">
        <v>446</v>
      </c>
      <c r="I8">
        <v>496</v>
      </c>
      <c r="J8">
        <v>431.6</v>
      </c>
      <c r="K8">
        <v>215.6</v>
      </c>
      <c r="L8">
        <v>162.5</v>
      </c>
      <c r="M8">
        <v>53.5</v>
      </c>
      <c r="O8" t="s">
        <v>11</v>
      </c>
    </row>
    <row r="9" spans="1:16" x14ac:dyDescent="0.3">
      <c r="A9" t="s">
        <v>10</v>
      </c>
      <c r="B9">
        <f>3038.2+2996.2+972.2+937.3</f>
        <v>7943.9</v>
      </c>
      <c r="C9">
        <f>2760+2760+837+837</f>
        <v>7194</v>
      </c>
      <c r="D9">
        <f>2760+2778.4+772.8+736</f>
        <v>7047.2</v>
      </c>
      <c r="E9">
        <f>2403.3+2363.2+150.1+172.6</f>
        <v>5089.2000000000007</v>
      </c>
      <c r="F9">
        <f>15+15+9</f>
        <v>39</v>
      </c>
      <c r="G9">
        <f>15+15.1+4.8+4</f>
        <v>38.9</v>
      </c>
      <c r="H9">
        <f>120+120+217+217</f>
        <v>674</v>
      </c>
      <c r="I9">
        <f>110.4+95.1+98+98</f>
        <v>401.5</v>
      </c>
      <c r="J9">
        <v>489.2</v>
      </c>
      <c r="K9">
        <f>115.3+66.2+26.2+27.1</f>
        <v>234.79999999999998</v>
      </c>
      <c r="L9">
        <f>3+55.1+65.2</f>
        <v>123.30000000000001</v>
      </c>
      <c r="M9">
        <f>43.5+56.5+20.1+11</f>
        <v>131.1</v>
      </c>
      <c r="O9" t="s">
        <v>9</v>
      </c>
    </row>
    <row r="10" spans="1:16" x14ac:dyDescent="0.3">
      <c r="A10" t="s">
        <v>8</v>
      </c>
      <c r="B10">
        <f>2664.5+2530+2294.6+2393.5</f>
        <v>9882.6</v>
      </c>
      <c r="C10">
        <f>2778+2778+3600+3600</f>
        <v>12756</v>
      </c>
      <c r="D10">
        <f>2207.5+2074+1918.6+1991</f>
        <v>8191.1</v>
      </c>
      <c r="E10">
        <f>2207.5+2074+1266+1374</f>
        <v>6921.5</v>
      </c>
      <c r="F10">
        <f>15.3+15.3+20+20</f>
        <v>70.599999999999994</v>
      </c>
      <c r="G10">
        <f>12.2+11.5+10.6+11</f>
        <v>45.3</v>
      </c>
      <c r="H10">
        <f>120+120+177+177</f>
        <v>594</v>
      </c>
      <c r="I10">
        <f>85+160.5+220.5+235</f>
        <v>701</v>
      </c>
      <c r="J10">
        <f>372+295.5+155.5+167.5</f>
        <v>990.5</v>
      </c>
      <c r="K10">
        <f>205.5+115.5+76+80</f>
        <v>477</v>
      </c>
      <c r="L10">
        <f>49.5+50</f>
        <v>99.5</v>
      </c>
      <c r="M10">
        <f>166.5+180+30+37.5</f>
        <v>414</v>
      </c>
    </row>
    <row r="11" spans="1:16" x14ac:dyDescent="0.3">
      <c r="A11" t="s">
        <v>7</v>
      </c>
      <c r="B11">
        <f>2697.9+2751.8+3242+2442</f>
        <v>11133.7</v>
      </c>
      <c r="C11">
        <f>2820+2820+3720+3720</f>
        <v>13080</v>
      </c>
      <c r="D11">
        <f>2317.1+2398.3+2819.5+2010.9</f>
        <v>9545.7999999999993</v>
      </c>
      <c r="E11">
        <f>2317.1+2398.5+1942.6+1386.4</f>
        <v>8044.6</v>
      </c>
      <c r="F11">
        <f>15.3+15.3+20+20</f>
        <v>70.599999999999994</v>
      </c>
      <c r="G11">
        <f>12.6+13+15.3+10.9</f>
        <v>51.800000000000004</v>
      </c>
      <c r="H11">
        <f>120+120+179+179</f>
        <v>598</v>
      </c>
      <c r="I11">
        <f>108.3+85.8+194+204</f>
        <v>592.1</v>
      </c>
      <c r="J11">
        <f>272.5+267.7+230.5+227.1</f>
        <v>997.80000000000007</v>
      </c>
      <c r="K11">
        <f>110.4+66.4+98.2+80.4</f>
        <v>355.4</v>
      </c>
      <c r="L11">
        <f>98.5+107.8</f>
        <v>206.3</v>
      </c>
      <c r="M11">
        <f>162.1+201+33.8+38.2</f>
        <v>435.1</v>
      </c>
      <c r="O11" t="s">
        <v>6</v>
      </c>
    </row>
    <row r="12" spans="1:16" x14ac:dyDescent="0.3">
      <c r="A12" t="s">
        <v>5</v>
      </c>
      <c r="B12">
        <f>3001.3+2862.8+3838+3838</f>
        <v>13540.1</v>
      </c>
      <c r="C12">
        <f>2732+2732+3498+3425.9</f>
        <v>12387.9</v>
      </c>
      <c r="D12">
        <f>2484.7+2579.2+3498+3425.9</f>
        <v>11987.8</v>
      </c>
      <c r="E12">
        <f>2054.8+2242.8+3230+3127.8</f>
        <v>10655.400000000001</v>
      </c>
      <c r="F12">
        <f>15+15+40</f>
        <v>70</v>
      </c>
      <c r="G12">
        <f>13.7+14.2+19.2+18.8</f>
        <v>65.899999999999991</v>
      </c>
      <c r="H12">
        <f>159+159+178+178</f>
        <v>674</v>
      </c>
      <c r="I12">
        <f>269.3+130.8+190+190</f>
        <v>780.1</v>
      </c>
      <c r="J12">
        <f>247.3+152.8+150+222.1</f>
        <v>772.2</v>
      </c>
      <c r="K12">
        <f>138.3+75.9+48.5+48.5</f>
        <v>311.20000000000005</v>
      </c>
      <c r="L12">
        <f>0.4+25+56+157</f>
        <v>238.4</v>
      </c>
      <c r="M12">
        <f>108.6+74.4+45.5+16.6</f>
        <v>245.1</v>
      </c>
    </row>
    <row r="13" spans="1:16" x14ac:dyDescent="0.3">
      <c r="A13" t="s">
        <v>4</v>
      </c>
      <c r="B13">
        <f>2612.9+2644.5+3857+3857</f>
        <v>12971.4</v>
      </c>
      <c r="C13">
        <f>2753+2753+3672+3672</f>
        <v>12850</v>
      </c>
      <c r="D13">
        <f>1970.1+1961.9+3474.6+3442.8</f>
        <v>10849.400000000001</v>
      </c>
      <c r="E13">
        <f>1970.1+1961.9+3197.8+3173.6</f>
        <v>10303.4</v>
      </c>
      <c r="F13">
        <v>70</v>
      </c>
      <c r="G13">
        <f>10.7+10.7+18.9+18.7</f>
        <v>59</v>
      </c>
      <c r="H13">
        <f>159+159+179+179</f>
        <v>676</v>
      </c>
      <c r="I13">
        <f>201.9+191.5+185+185</f>
        <v>763.4</v>
      </c>
      <c r="J13">
        <f>440.9+491.1+197.4+229.2</f>
        <v>1358.6000000000001</v>
      </c>
      <c r="K13">
        <f>58.6+70.9+11+152</f>
        <v>292.5</v>
      </c>
      <c r="L13">
        <f>2.5+2+159.9+58.2</f>
        <v>222.60000000000002</v>
      </c>
      <c r="M13">
        <f>379.8+418.2+26.5+155.8</f>
        <v>980.3</v>
      </c>
      <c r="O13" t="s">
        <v>3</v>
      </c>
    </row>
    <row r="14" spans="1:16" x14ac:dyDescent="0.3">
      <c r="A14" t="s">
        <v>2</v>
      </c>
      <c r="B14">
        <f>2442.6+2462.6+3514.5+3606.3</f>
        <v>12026</v>
      </c>
      <c r="C14">
        <f>2534+2534+3626+3626</f>
        <v>12320</v>
      </c>
      <c r="D14">
        <f>1994.1+1937.5+3237.8+3368.1</f>
        <v>10537.5</v>
      </c>
      <c r="E14">
        <f>1994.1+1937.5+3237.8+3368.1</f>
        <v>10537.5</v>
      </c>
      <c r="F14">
        <f>28+40</f>
        <v>68</v>
      </c>
      <c r="G14">
        <f>11+10.7+17.9+18.6</f>
        <v>58.199999999999996</v>
      </c>
      <c r="H14">
        <f>122+122+185+185</f>
        <v>614</v>
      </c>
      <c r="I14">
        <f>196+197.1+192.4+193.8</f>
        <v>779.3</v>
      </c>
      <c r="J14">
        <f>252.5+328+84.3+46.4</f>
        <v>711.19999999999993</v>
      </c>
      <c r="K14">
        <f>31.8+58.3+2.3+2</f>
        <v>94.399999999999991</v>
      </c>
      <c r="L14">
        <f>1.7+4.5+8.9</f>
        <v>15.100000000000001</v>
      </c>
      <c r="M14">
        <f>219+269.7+77.5+35.5</f>
        <v>601.70000000000005</v>
      </c>
      <c r="O14" t="s">
        <v>1</v>
      </c>
    </row>
    <row r="15" spans="1:16" x14ac:dyDescent="0.3">
      <c r="A15" t="s">
        <v>0</v>
      </c>
      <c r="B15">
        <f>2399.1+2428.1+3584.2+3797.3</f>
        <v>12208.7</v>
      </c>
      <c r="C15">
        <f>2189+2189+3674+3674</f>
        <v>11726</v>
      </c>
      <c r="D15">
        <f>1957.3+2195.2+3262+3459.6</f>
        <v>10874.1</v>
      </c>
      <c r="E15">
        <f>1957.3+2195.2+2848.2+3148.4</f>
        <v>10149.1</v>
      </c>
      <c r="F15">
        <f>11.9+11.9+40</f>
        <v>63.8</v>
      </c>
      <c r="G15">
        <f>10.6+11.9+17.7+18.8</f>
        <v>59</v>
      </c>
      <c r="H15">
        <f>122+122+185+185</f>
        <v>614</v>
      </c>
      <c r="I15">
        <f>178.8+87.7+228.7+232.3</f>
        <v>727.5</v>
      </c>
      <c r="J15">
        <f>263+145.2+93.5+105.4</f>
        <v>607.1</v>
      </c>
      <c r="K15">
        <f>42.1+13.1+25+32</f>
        <v>112.2</v>
      </c>
      <c r="L15">
        <f>14+27.4</f>
        <v>41.4</v>
      </c>
      <c r="M15">
        <f>220.9+132.1+54.5+46</f>
        <v>453.5</v>
      </c>
    </row>
    <row r="16" spans="1:16" x14ac:dyDescent="0.3">
      <c r="I16" s="1"/>
    </row>
  </sheetData>
  <mergeCells count="4">
    <mergeCell ref="B1:M1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Использование ЭЦВМ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Кондратьева</dc:creator>
  <cp:lastModifiedBy>Юлия Кондратьева</cp:lastModifiedBy>
  <dcterms:created xsi:type="dcterms:W3CDTF">2025-08-10T10:35:16Z</dcterms:created>
  <dcterms:modified xsi:type="dcterms:W3CDTF">2025-08-10T10:35:32Z</dcterms:modified>
</cp:coreProperties>
</file>