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INA\Documents\UDEMY\EXCEL\Excel+Homework+Workbooks\"/>
    </mc:Choice>
  </mc:AlternateContent>
  <xr:revisionPtr revIDLastSave="0" documentId="13_ncr:1_{BB42841B-3BB5-4F37-99FA-6CBCB7383C25}" xr6:coauthVersionLast="47" xr6:coauthVersionMax="47" xr10:uidLastSave="{00000000-0000-0000-0000-000000000000}"/>
  <bookViews>
    <workbookView xWindow="-108" yWindow="-108" windowWidth="23256" windowHeight="13176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6" l="1" a="1"/>
  <c r="M18" i="26" s="1"/>
  <c r="M11" i="26" l="1" a="1"/>
  <c r="M11" i="26" s="1"/>
  <c r="N5" i="26" a="1"/>
  <c r="N5" i="26" s="1"/>
  <c r="M5" i="26" a="1"/>
  <c r="M5" i="26" s="1"/>
  <c r="G2" i="26" a="1"/>
  <c r="G2" i="26" s="1"/>
  <c r="N2" i="26"/>
  <c r="C4" i="21"/>
  <c r="B7" i="21" s="1"/>
  <c r="C3" i="21"/>
  <c r="C12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10" i="25"/>
  <c r="D9" i="25"/>
  <c r="D4" i="25"/>
  <c r="D8" i="25"/>
  <c r="D6" i="25"/>
  <c r="D2" i="25"/>
  <c r="C15" i="21" l="1"/>
  <c r="C16" i="21"/>
  <c r="C14" i="21"/>
  <c r="C11" i="21"/>
  <c r="C9" i="21"/>
  <c r="F7" i="21"/>
  <c r="G7" i="21"/>
  <c r="E7" i="21"/>
  <c r="D7" i="21"/>
  <c r="C7" i="21"/>
  <c r="G5" i="14"/>
  <c r="F3" i="11" l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" i="11"/>
  <c r="H5" i="10"/>
  <c r="J9" i="10" l="1"/>
  <c r="J10" i="10"/>
  <c r="J8" i="10"/>
  <c r="I9" i="10"/>
  <c r="I10" i="10"/>
  <c r="I8" i="10"/>
  <c r="H9" i="10"/>
  <c r="H10" i="10"/>
  <c r="H8" i="10"/>
  <c r="G3" i="22" l="1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E25" i="18" l="1"/>
  <c r="G25" i="18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<sst xmlns="http://schemas.openxmlformats.org/spreadsheetml/2006/main" count="858" uniqueCount="235">
  <si>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</si>
  <si>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</si>
  <si>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</si>
  <si>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</si>
  <si>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</si>
  <si>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</si>
  <si>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</si>
  <si>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</si>
  <si>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</si>
  <si>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</si>
  <si>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</si>
  <si>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</si>
  <si>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</si>
  <si>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</si>
  <si>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</si>
  <si>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</si>
  <si>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</si>
  <si>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</si>
  <si>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</si>
  <si>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</si>
  <si>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</si>
  <si>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</si>
  <si>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</si>
  <si>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</si>
  <si>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</si>
  <si>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</si>
  <si>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</si>
  <si>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</si>
  <si>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</si>
  <si>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</si>
  <si>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</si>
  <si>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</si>
  <si>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</si>
  <si>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</si>
  <si>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</si>
  <si>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</si>
  <si>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</si>
  <si>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</si>
  <si>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</si>
  <si>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</si>
  <si>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</si>
  <si>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</si>
  <si>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</si>
  <si>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</si>
  <si>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</si>
  <si>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</si>
  <si>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</si>
  <si>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</si>
  <si>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</si>
  <si>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</si>
  <si>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</si>
  <si>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</si>
  <si>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</si>
  <si>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</si>
  <si>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</si>
  <si>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</si>
  <si>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</si>
  <si>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</si>
  <si>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</si>
  <si>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</si>
  <si>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</si>
  <si>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</si>
  <si>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</si>
  <si>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</si>
  <si>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</si>
  <si>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</si>
  <si>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</si>
  <si>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</si>
  <si>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</si>
  <si>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</si>
  <si>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</si>
  <si>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</si>
  <si>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</si>
  <si>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</si>
  <si>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</si>
  <si>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</si>
  <si>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</si>
  <si>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</si>
  <si>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</si>
  <si>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</si>
  <si>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</si>
  <si>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</si>
  <si>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</si>
  <si>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</si>
  <si>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</si>
  <si>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</si>
  <si>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</si>
  <si>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</si>
  <si>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</si>
  <si>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</si>
  <si>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</si>
  <si>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</si>
  <si>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</si>
  <si>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</si>
  <si>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</si>
  <si>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</si>
  <si>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</si>
  <si>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</si>
  <si>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</si>
  <si>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</si>
  <si>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</si>
  <si>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</si>
  <si>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</si>
  <si>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</si>
  <si>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</si>
  <si>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</si>
  <si>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</si>
  <si>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</si>
  <si>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</si>
  <si>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</si>
  <si>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</si>
  <si>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</si>
  <si>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</si>
  <si>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</si>
  <si>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</si>
  <si>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</si>
  <si>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</si>
  <si>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</si>
  <si>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</si>
  <si>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</si>
  <si>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</si>
  <si>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</si>
  <si>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</si>
  <si>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</si>
  <si>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</si>
  <si>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</si>
  <si>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</si>
  <si>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</si>
  <si>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</si>
  <si>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</si>
  <si>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</si>
  <si>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</si>
  <si>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</si>
  <si>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</si>
  <si>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</si>
  <si>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</si>
  <si>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</si>
  <si>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</si>
  <si>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</si>
  <si>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</si>
  <si>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</si>
  <si>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</si>
  <si>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</si>
  <si>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</si>
  <si>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</si>
  <si>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</si>
  <si>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</si>
  <si>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</si>
  <si>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</si>
  <si>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</si>
  <si>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</si>
  <si>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</si>
  <si>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</si>
  <si>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</si>
  <si>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</si>
  <si>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</si>
  <si>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</si>
  <si>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</si>
  <si>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</si>
  <si>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</si>
  <si>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</si>
  <si>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</si>
  <si>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</si>
  <si>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</si>
  <si>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</si>
  <si>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</si>
  <si>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</si>
  <si>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</si>
  <si>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</si>
  <si>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</si>
  <si>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</si>
  <si>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</si>
  <si>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</si>
  <si>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</si>
  <si>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</si>
  <si>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</si>
  <si>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</si>
  <si>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</si>
  <si>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</si>
  <si>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</si>
  <si>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</si>
  <si>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</si>
  <si>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</si>
  <si>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</si>
  <si>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</si>
  <si>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</si>
  <si>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</si>
  <si>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</si>
  <si>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</si>
  <si>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</si>
  <si>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</si>
  <si>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</si>
  <si>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</si>
  <si>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</si>
  <si>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</si>
  <si>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</si>
  <si>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</si>
  <si>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</si>
  <si>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</si>
  <si>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</si>
  <si>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</si>
  <si>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</si>
  <si>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</si>
  <si>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</si>
  <si>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</si>
  <si>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</si>
  <si>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</si>
  <si>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</si>
  <si>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</si>
  <si>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</si>
  <si>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</si>
  <si>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</si>
  <si>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</si>
  <si>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</si>
  <si>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</si>
  <si>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</si>
  <si>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</si>
  <si>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</si>
  <si>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</si>
  <si>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</si>
  <si>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</si>
  <si>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</si>
  <si>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</si>
  <si>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</si>
  <si>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</si>
  <si>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</si>
  <si>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</si>
  <si>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</si>
  <si>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</si>
  <si>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</si>
  <si>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</si>
  <si>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</si>
  <si>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</si>
  <si>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NOTE</t>
  </si>
  <si>
    <t>State abbreviation= VLOOKUP(Statecell, array where the value will retrieve from, index column where the value will retrieve from, 1 for exact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</si>
</sst>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_(&quot;$&quot;* #,##0_);_(&quot;$&quot;* \(#,##0\);_(&quot;$&quot;* &quot;-&quot;??_);_(@_)"/>
    <numFmt numFmtId="169" formatCode="dd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6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8" fontId="1" fillId="4" borderId="1" xfId="1" applyNumberFormat="1" applyFont="1" applyFill="1" applyBorder="1" applyAlignment="1">
      <alignment horizontal="center"/>
    </xf>
    <xf numFmtId="0" fontId="0" fillId="7" borderId="0" xfId="0" applyFill="1"/>
    <xf numFmtId="0" fontId="0" fillId="4" borderId="0" xfId="0" applyFill="1" applyAlignment="1">
      <alignment horizontal="right"/>
    </xf>
    <xf numFmtId="169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7" fillId="5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b/>
        <i val="0"/>
        <color rgb="FFC0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1</xdr:row>
      <xdr:rowOff>167640</xdr:rowOff>
    </xdr:from>
    <xdr:to>
      <xdr:col>17</xdr:col>
      <xdr:colOff>586740</xdr:colOff>
      <xdr:row>13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52160" y="35052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7</xdr:col>
      <xdr:colOff>5265420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541771" y="487680"/>
          <a:ext cx="5612129" cy="22345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  <xdr:twoCellAnchor editAs="oneCell">
    <xdr:from>
      <xdr:col>7</xdr:col>
      <xdr:colOff>243840</xdr:colOff>
      <xdr:row>0</xdr:row>
      <xdr:rowOff>114300</xdr:rowOff>
    </xdr:from>
    <xdr:to>
      <xdr:col>18</xdr:col>
      <xdr:colOff>152959</xdr:colOff>
      <xdr:row>6</xdr:row>
      <xdr:rowOff>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1EE7DC-C31D-B30A-A34E-2E6025286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14300"/>
          <a:ext cx="6447079" cy="99830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>
      <selection activeCell="E16" sqref="E16"/>
    </sheetView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29" customWidth="1"/>
  </cols>
  <sheetData>
    <row r="1" spans="1:6" x14ac:dyDescent="0.3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3">
      <c r="A2" s="20">
        <v>42370</v>
      </c>
      <c r="B2" s="2">
        <v>146</v>
      </c>
      <c r="C2" s="2">
        <v>77</v>
      </c>
      <c r="D2" s="2">
        <v>18</v>
      </c>
      <c r="E2" s="42">
        <f>C2/$B2</f>
        <v>0.5273972602739726</v>
      </c>
      <c r="F2" s="42">
        <f>D2/$B2</f>
        <v>0.12328767123287671</v>
      </c>
    </row>
    <row r="3" spans="1:6" x14ac:dyDescent="0.3">
      <c r="A3" s="20">
        <v>42370</v>
      </c>
      <c r="B3" s="2">
        <v>169</v>
      </c>
      <c r="C3" s="2">
        <v>72</v>
      </c>
      <c r="D3" s="2">
        <v>15</v>
      </c>
      <c r="E3" s="42">
        <f t="shared" ref="E3:E26" si="0">C3/$B3</f>
        <v>0.42603550295857989</v>
      </c>
      <c r="F3" s="42">
        <f t="shared" ref="F3:F26" si="1">D3/$B3</f>
        <v>8.8757396449704137E-2</v>
      </c>
    </row>
    <row r="4" spans="1:6" x14ac:dyDescent="0.3">
      <c r="A4" s="20">
        <v>42370</v>
      </c>
      <c r="B4" s="2">
        <v>199</v>
      </c>
      <c r="C4" s="2">
        <v>71</v>
      </c>
      <c r="D4" s="2">
        <v>19</v>
      </c>
      <c r="E4" s="42">
        <f t="shared" si="0"/>
        <v>0.35678391959798994</v>
      </c>
      <c r="F4" s="42">
        <f t="shared" si="1"/>
        <v>9.5477386934673364E-2</v>
      </c>
    </row>
    <row r="5" spans="1:6" x14ac:dyDescent="0.3">
      <c r="A5" s="20">
        <v>42371</v>
      </c>
      <c r="B5" s="2">
        <v>281</v>
      </c>
      <c r="C5" s="2">
        <v>66</v>
      </c>
      <c r="D5" s="2">
        <v>10</v>
      </c>
      <c r="E5" s="42">
        <f t="shared" si="0"/>
        <v>0.23487544483985764</v>
      </c>
      <c r="F5" s="42">
        <f t="shared" si="1"/>
        <v>3.5587188612099648E-2</v>
      </c>
    </row>
    <row r="6" spans="1:6" x14ac:dyDescent="0.3">
      <c r="A6" s="20">
        <v>42371</v>
      </c>
      <c r="B6" s="2">
        <v>266</v>
      </c>
      <c r="C6" s="2">
        <v>53</v>
      </c>
      <c r="D6" s="2">
        <v>19</v>
      </c>
      <c r="E6" s="42">
        <f t="shared" si="0"/>
        <v>0.19924812030075187</v>
      </c>
      <c r="F6" s="42">
        <f t="shared" si="1"/>
        <v>7.1428571428571425E-2</v>
      </c>
    </row>
    <row r="7" spans="1:6" x14ac:dyDescent="0.3">
      <c r="A7" s="20">
        <v>42371</v>
      </c>
      <c r="B7" s="2">
        <v>277</v>
      </c>
      <c r="C7" s="2">
        <v>84</v>
      </c>
      <c r="D7" s="2">
        <v>15</v>
      </c>
      <c r="E7" s="42">
        <f t="shared" si="0"/>
        <v>0.30324909747292417</v>
      </c>
      <c r="F7" s="42">
        <f t="shared" si="1"/>
        <v>5.4151624548736461E-2</v>
      </c>
    </row>
    <row r="8" spans="1:6" x14ac:dyDescent="0.3">
      <c r="A8" s="20">
        <v>42372</v>
      </c>
      <c r="B8" s="2">
        <v>145</v>
      </c>
      <c r="C8" s="2">
        <v>73</v>
      </c>
      <c r="D8" s="2">
        <v>15</v>
      </c>
      <c r="E8" s="42">
        <f t="shared" si="0"/>
        <v>0.50344827586206897</v>
      </c>
      <c r="F8" s="42">
        <f t="shared" si="1"/>
        <v>0.10344827586206896</v>
      </c>
    </row>
    <row r="9" spans="1:6" x14ac:dyDescent="0.3">
      <c r="A9" s="20">
        <v>42372</v>
      </c>
      <c r="B9" s="2">
        <v>227</v>
      </c>
      <c r="C9" s="2">
        <v>69</v>
      </c>
      <c r="D9" s="2">
        <v>12</v>
      </c>
      <c r="E9" s="42">
        <f t="shared" si="0"/>
        <v>0.30396475770925108</v>
      </c>
      <c r="F9" s="42">
        <f t="shared" si="1"/>
        <v>5.2863436123348019E-2</v>
      </c>
    </row>
    <row r="10" spans="1:6" x14ac:dyDescent="0.3">
      <c r="A10" s="20">
        <v>42372</v>
      </c>
      <c r="B10" s="2">
        <v>180</v>
      </c>
      <c r="C10" s="2">
        <v>79</v>
      </c>
      <c r="D10" s="2">
        <v>16</v>
      </c>
      <c r="E10" s="42">
        <f t="shared" si="0"/>
        <v>0.43888888888888888</v>
      </c>
      <c r="F10" s="42">
        <f t="shared" si="1"/>
        <v>8.8888888888888892E-2</v>
      </c>
    </row>
    <row r="11" spans="1:6" x14ac:dyDescent="0.3">
      <c r="A11" s="20">
        <v>42373</v>
      </c>
      <c r="B11" s="2">
        <v>0</v>
      </c>
      <c r="C11" s="2">
        <v>0</v>
      </c>
      <c r="D11" s="2">
        <v>0</v>
      </c>
      <c r="E11" s="42" t="e">
        <f t="shared" si="0"/>
        <v>#DIV/0!</v>
      </c>
      <c r="F11" s="42" t="e">
        <f t="shared" si="1"/>
        <v>#DIV/0!</v>
      </c>
    </row>
    <row r="12" spans="1:6" x14ac:dyDescent="0.3">
      <c r="A12" s="20">
        <v>42374</v>
      </c>
      <c r="B12" s="2">
        <v>242</v>
      </c>
      <c r="C12" s="2">
        <v>75</v>
      </c>
      <c r="D12" s="2">
        <v>10</v>
      </c>
      <c r="E12" s="42">
        <f t="shared" si="0"/>
        <v>0.30991735537190085</v>
      </c>
      <c r="F12" s="42">
        <f t="shared" si="1"/>
        <v>4.1322314049586778E-2</v>
      </c>
    </row>
    <row r="13" spans="1:6" x14ac:dyDescent="0.3">
      <c r="A13" s="20">
        <v>42374</v>
      </c>
      <c r="B13" s="2">
        <v>215</v>
      </c>
      <c r="C13" s="2">
        <v>75</v>
      </c>
      <c r="D13" s="2">
        <v>16</v>
      </c>
      <c r="E13" s="42">
        <f t="shared" si="0"/>
        <v>0.34883720930232559</v>
      </c>
      <c r="F13" s="42">
        <f t="shared" si="1"/>
        <v>7.441860465116279E-2</v>
      </c>
    </row>
    <row r="14" spans="1:6" x14ac:dyDescent="0.3">
      <c r="A14" s="20">
        <v>42374</v>
      </c>
      <c r="B14" s="2">
        <v>244</v>
      </c>
      <c r="C14" s="2">
        <v>82</v>
      </c>
      <c r="D14" s="2">
        <v>16</v>
      </c>
      <c r="E14" s="42">
        <f t="shared" si="0"/>
        <v>0.33606557377049179</v>
      </c>
      <c r="F14" s="42">
        <f t="shared" si="1"/>
        <v>6.5573770491803282E-2</v>
      </c>
    </row>
    <row r="15" spans="1:6" x14ac:dyDescent="0.3">
      <c r="A15" s="20">
        <v>42374</v>
      </c>
      <c r="B15" s="2">
        <v>179</v>
      </c>
      <c r="C15" s="2">
        <v>71</v>
      </c>
      <c r="D15" s="2">
        <v>13</v>
      </c>
      <c r="E15" s="42">
        <f t="shared" si="0"/>
        <v>0.39664804469273746</v>
      </c>
      <c r="F15" s="42">
        <f t="shared" si="1"/>
        <v>7.2625698324022353E-2</v>
      </c>
    </row>
    <row r="16" spans="1:6" x14ac:dyDescent="0.3">
      <c r="A16" s="20">
        <v>42374</v>
      </c>
      <c r="B16" s="2">
        <v>276</v>
      </c>
      <c r="C16" s="2">
        <v>72</v>
      </c>
      <c r="D16" s="2">
        <v>14</v>
      </c>
      <c r="E16" s="42">
        <f t="shared" si="0"/>
        <v>0.2608695652173913</v>
      </c>
      <c r="F16" s="42">
        <f t="shared" si="1"/>
        <v>5.0724637681159424E-2</v>
      </c>
    </row>
    <row r="17" spans="1:6" x14ac:dyDescent="0.3">
      <c r="A17" s="20">
        <v>42375</v>
      </c>
      <c r="B17" s="2">
        <v>127</v>
      </c>
      <c r="C17" s="2">
        <v>78</v>
      </c>
      <c r="D17" s="2">
        <v>20</v>
      </c>
      <c r="E17" s="42">
        <f t="shared" si="0"/>
        <v>0.61417322834645671</v>
      </c>
      <c r="F17" s="42">
        <f t="shared" si="1"/>
        <v>0.15748031496062992</v>
      </c>
    </row>
    <row r="18" spans="1:6" x14ac:dyDescent="0.3">
      <c r="A18" s="20">
        <v>42375</v>
      </c>
      <c r="B18" s="2">
        <v>283</v>
      </c>
      <c r="C18" s="2">
        <v>78</v>
      </c>
      <c r="D18" s="2">
        <v>18</v>
      </c>
      <c r="E18" s="42">
        <f t="shared" si="0"/>
        <v>0.2756183745583039</v>
      </c>
      <c r="F18" s="42">
        <f t="shared" si="1"/>
        <v>6.3604240282685506E-2</v>
      </c>
    </row>
    <row r="19" spans="1:6" x14ac:dyDescent="0.3">
      <c r="A19" s="20">
        <v>42375</v>
      </c>
      <c r="B19" s="2">
        <v>126</v>
      </c>
      <c r="C19" s="2">
        <v>76</v>
      </c>
      <c r="D19" s="2">
        <v>20</v>
      </c>
      <c r="E19" s="42">
        <f t="shared" si="0"/>
        <v>0.60317460317460314</v>
      </c>
      <c r="F19" s="42">
        <f t="shared" si="1"/>
        <v>0.15873015873015872</v>
      </c>
    </row>
    <row r="20" spans="1:6" x14ac:dyDescent="0.3">
      <c r="A20" s="20">
        <v>42376</v>
      </c>
      <c r="B20" s="2">
        <v>262</v>
      </c>
      <c r="C20" s="2">
        <v>81</v>
      </c>
      <c r="D20" s="2">
        <v>19</v>
      </c>
      <c r="E20" s="42">
        <f t="shared" si="0"/>
        <v>0.30916030534351147</v>
      </c>
      <c r="F20" s="42">
        <f t="shared" si="1"/>
        <v>7.2519083969465645E-2</v>
      </c>
    </row>
    <row r="21" spans="1:6" x14ac:dyDescent="0.3">
      <c r="A21" s="20">
        <v>42376</v>
      </c>
      <c r="B21" s="2">
        <v>287</v>
      </c>
      <c r="C21" s="2">
        <v>81</v>
      </c>
      <c r="D21" s="2">
        <v>14</v>
      </c>
      <c r="E21" s="42">
        <f t="shared" si="0"/>
        <v>0.28222996515679444</v>
      </c>
      <c r="F21" s="42">
        <f t="shared" si="1"/>
        <v>4.878048780487805E-2</v>
      </c>
    </row>
    <row r="22" spans="1:6" x14ac:dyDescent="0.3">
      <c r="A22" s="20">
        <v>42376</v>
      </c>
      <c r="B22" s="2">
        <v>269</v>
      </c>
      <c r="C22" s="2">
        <v>82</v>
      </c>
      <c r="D22" s="2">
        <v>14</v>
      </c>
      <c r="E22" s="42">
        <f t="shared" si="0"/>
        <v>0.30483271375464682</v>
      </c>
      <c r="F22" s="42">
        <f t="shared" si="1"/>
        <v>5.204460966542751E-2</v>
      </c>
    </row>
    <row r="23" spans="1:6" x14ac:dyDescent="0.3">
      <c r="A23" s="20">
        <v>42377</v>
      </c>
      <c r="B23" s="2">
        <v>272</v>
      </c>
      <c r="C23" s="2">
        <v>54</v>
      </c>
      <c r="D23" s="2">
        <v>10</v>
      </c>
      <c r="E23" s="42">
        <f t="shared" si="0"/>
        <v>0.19852941176470587</v>
      </c>
      <c r="F23" s="42">
        <f t="shared" si="1"/>
        <v>3.6764705882352942E-2</v>
      </c>
    </row>
    <row r="24" spans="1:6" x14ac:dyDescent="0.3">
      <c r="A24" s="20">
        <v>42377</v>
      </c>
      <c r="B24" s="2">
        <v>204</v>
      </c>
      <c r="C24" s="2">
        <v>69</v>
      </c>
      <c r="D24" s="2">
        <v>11</v>
      </c>
      <c r="E24" s="42">
        <f t="shared" si="0"/>
        <v>0.33823529411764708</v>
      </c>
      <c r="F24" s="42">
        <f t="shared" si="1"/>
        <v>5.3921568627450983E-2</v>
      </c>
    </row>
    <row r="25" spans="1:6" x14ac:dyDescent="0.3">
      <c r="A25" s="20">
        <v>42377</v>
      </c>
      <c r="B25" s="2">
        <v>150</v>
      </c>
      <c r="C25" s="2">
        <v>72</v>
      </c>
      <c r="D25" s="2">
        <v>20</v>
      </c>
      <c r="E25" s="42">
        <f t="shared" si="0"/>
        <v>0.48</v>
      </c>
      <c r="F25" s="42">
        <f t="shared" si="1"/>
        <v>0.13333333333333333</v>
      </c>
    </row>
    <row r="26" spans="1:6" x14ac:dyDescent="0.3">
      <c r="A26" s="20">
        <v>42377</v>
      </c>
      <c r="B26" s="2">
        <v>261</v>
      </c>
      <c r="C26" s="2">
        <v>90</v>
      </c>
      <c r="D26" s="2">
        <v>19</v>
      </c>
      <c r="E26" s="42">
        <f t="shared" si="0"/>
        <v>0.34482758620689657</v>
      </c>
      <c r="F26" s="42">
        <f t="shared" si="1"/>
        <v>7.2796934865900387E-2</v>
      </c>
    </row>
    <row r="27" spans="1:6" x14ac:dyDescent="0.3">
      <c r="A27" s="27"/>
    </row>
    <row r="28" spans="1:6" x14ac:dyDescent="0.3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21" sqref="G21"/>
    </sheetView>
  </sheetViews>
  <sheetFormatPr defaultRowHeight="14.4" x14ac:dyDescent="0.3"/>
  <cols>
    <col min="1" max="2" width="14.88671875" style="2" customWidth="1"/>
    <col min="3" max="3" width="13.33203125" style="2" customWidth="1"/>
    <col min="4" max="4" width="14" style="2" customWidth="1"/>
    <col min="5" max="5" width="12" style="2" customWidth="1"/>
    <col min="6" max="6" width="14.33203125" style="2" customWidth="1"/>
    <col min="7" max="7" width="16.44140625" style="2" customWidth="1"/>
  </cols>
  <sheetData>
    <row r="1" spans="1:7" x14ac:dyDescent="0.3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3">
      <c r="A2" s="2" t="s">
        <v>156</v>
      </c>
      <c r="B2" s="2" t="s">
        <v>66</v>
      </c>
      <c r="C2" s="2">
        <v>90</v>
      </c>
      <c r="D2" s="41" t="str">
        <f>IF(C2&gt;=90, "PASS", "FAIL")</f>
        <v>PASS</v>
      </c>
      <c r="E2" s="41" t="str">
        <f>IF(C2&gt;=90,"A",IF(AND(C2&gt;=80,C2&lt;=89),"B",IF(AND(C2&gt;=70,C2&lt;=79),"C",IF(AND(C2&gt;=60,C2&lt;=69),"D","F"))))</f>
        <v>A</v>
      </c>
      <c r="F2" s="41" t="str">
        <f>IF(OR(C2&lt;60, C2&gt;90), "OUTLIER", "AVG")</f>
        <v>AVG</v>
      </c>
      <c r="G2" s="41" t="str">
        <f>IF(AND(C2&gt;95, B2="M"), "Male Achiever", IF(AND(C2&gt;95, B2="F"), "Female Achiever", "None"))</f>
        <v>None</v>
      </c>
    </row>
    <row r="3" spans="1:7" x14ac:dyDescent="0.3">
      <c r="A3" s="2" t="s">
        <v>159</v>
      </c>
      <c r="B3" s="2" t="s">
        <v>59</v>
      </c>
      <c r="C3" s="2">
        <v>80</v>
      </c>
      <c r="D3" s="41" t="str">
        <f t="shared" ref="D3:D16" si="0">IF(C3&gt;=90, "PASS", "FAIL")</f>
        <v>FAIL</v>
      </c>
      <c r="E3" s="41" t="str">
        <f t="shared" ref="E3:E16" si="1">IF(C3&gt;=90,"A",IF(AND(C3&gt;=80,C3&lt;=89),"B",IF(AND(C3&gt;=70,C3&lt;=79),"C",IF(AND(C3&gt;=60,C3&lt;=69),"D","F"))))</f>
        <v>B</v>
      </c>
      <c r="F3" s="41" t="str">
        <f t="shared" ref="F3:F16" si="2">IF(OR(C3&lt;60, C3&gt;90), "OUTLIER", "AVG")</f>
        <v>AVG</v>
      </c>
      <c r="G3" s="41" t="str">
        <f t="shared" ref="G3:G16" si="3">IF(AND(C3&gt;95, B3="M"), "Male Achiever", IF(AND(C3&gt;95, B3="F"), "Female Achiever", "None"))</f>
        <v>None</v>
      </c>
    </row>
    <row r="4" spans="1:7" x14ac:dyDescent="0.3">
      <c r="A4" s="2" t="s">
        <v>160</v>
      </c>
      <c r="B4" s="2" t="s">
        <v>66</v>
      </c>
      <c r="C4" s="2">
        <v>96</v>
      </c>
      <c r="D4" s="41" t="str">
        <f t="shared" si="0"/>
        <v>PASS</v>
      </c>
      <c r="E4" s="41" t="str">
        <f t="shared" si="1"/>
        <v>A</v>
      </c>
      <c r="F4" s="41" t="str">
        <f t="shared" si="2"/>
        <v>OUTLIER</v>
      </c>
      <c r="G4" s="41" t="str">
        <f t="shared" si="3"/>
        <v>Female Achiever</v>
      </c>
    </row>
    <row r="5" spans="1:7" x14ac:dyDescent="0.3">
      <c r="A5" s="2" t="s">
        <v>161</v>
      </c>
      <c r="B5" s="2" t="s">
        <v>59</v>
      </c>
      <c r="C5" s="2">
        <v>72</v>
      </c>
      <c r="D5" s="41" t="str">
        <f t="shared" si="0"/>
        <v>FAIL</v>
      </c>
      <c r="E5" s="41" t="str">
        <f t="shared" si="1"/>
        <v>C</v>
      </c>
      <c r="F5" s="41" t="str">
        <f t="shared" si="2"/>
        <v>AVG</v>
      </c>
      <c r="G5" s="41" t="str">
        <f t="shared" si="3"/>
        <v>None</v>
      </c>
    </row>
    <row r="6" spans="1:7" x14ac:dyDescent="0.3">
      <c r="A6" s="2" t="s">
        <v>162</v>
      </c>
      <c r="B6" s="2" t="s">
        <v>59</v>
      </c>
      <c r="C6" s="2">
        <v>69</v>
      </c>
      <c r="D6" s="41" t="str">
        <f t="shared" si="0"/>
        <v>FAIL</v>
      </c>
      <c r="E6" s="41" t="str">
        <f t="shared" si="1"/>
        <v>D</v>
      </c>
      <c r="F6" s="41" t="str">
        <f t="shared" si="2"/>
        <v>AVG</v>
      </c>
      <c r="G6" s="41" t="str">
        <f t="shared" si="3"/>
        <v>None</v>
      </c>
    </row>
    <row r="7" spans="1:7" x14ac:dyDescent="0.3">
      <c r="A7" s="2" t="s">
        <v>163</v>
      </c>
      <c r="B7" s="2" t="s">
        <v>66</v>
      </c>
      <c r="C7" s="2">
        <v>52</v>
      </c>
      <c r="D7" s="41" t="str">
        <f t="shared" si="0"/>
        <v>FAIL</v>
      </c>
      <c r="E7" s="41" t="str">
        <f t="shared" si="1"/>
        <v>F</v>
      </c>
      <c r="F7" s="41" t="str">
        <f t="shared" si="2"/>
        <v>OUTLIER</v>
      </c>
      <c r="G7" s="41" t="str">
        <f t="shared" si="3"/>
        <v>None</v>
      </c>
    </row>
    <row r="8" spans="1:7" x14ac:dyDescent="0.3">
      <c r="A8" s="2" t="s">
        <v>164</v>
      </c>
      <c r="B8" s="2" t="s">
        <v>59</v>
      </c>
      <c r="C8" s="2">
        <v>99</v>
      </c>
      <c r="D8" s="41" t="str">
        <f t="shared" si="0"/>
        <v>PASS</v>
      </c>
      <c r="E8" s="41" t="str">
        <f t="shared" si="1"/>
        <v>A</v>
      </c>
      <c r="F8" s="41" t="str">
        <f t="shared" si="2"/>
        <v>OUTLIER</v>
      </c>
      <c r="G8" s="41" t="str">
        <f t="shared" si="3"/>
        <v>Male Achiever</v>
      </c>
    </row>
    <row r="9" spans="1:7" x14ac:dyDescent="0.3">
      <c r="A9" s="2" t="s">
        <v>165</v>
      </c>
      <c r="B9" s="2" t="s">
        <v>66</v>
      </c>
      <c r="C9" s="2">
        <v>82</v>
      </c>
      <c r="D9" s="41" t="str">
        <f t="shared" si="0"/>
        <v>FAIL</v>
      </c>
      <c r="E9" s="41" t="str">
        <f t="shared" si="1"/>
        <v>B</v>
      </c>
      <c r="F9" s="41" t="str">
        <f t="shared" si="2"/>
        <v>AVG</v>
      </c>
      <c r="G9" s="41" t="str">
        <f t="shared" si="3"/>
        <v>None</v>
      </c>
    </row>
    <row r="10" spans="1:7" x14ac:dyDescent="0.3">
      <c r="A10" s="2" t="s">
        <v>166</v>
      </c>
      <c r="B10" s="2" t="s">
        <v>66</v>
      </c>
      <c r="C10" s="2">
        <v>67</v>
      </c>
      <c r="D10" s="41" t="str">
        <f t="shared" si="0"/>
        <v>FAIL</v>
      </c>
      <c r="E10" s="41" t="str">
        <f t="shared" si="1"/>
        <v>D</v>
      </c>
      <c r="F10" s="41" t="str">
        <f t="shared" si="2"/>
        <v>AVG</v>
      </c>
      <c r="G10" s="41" t="str">
        <f t="shared" si="3"/>
        <v>None</v>
      </c>
    </row>
    <row r="11" spans="1:7" x14ac:dyDescent="0.3">
      <c r="A11" s="2" t="s">
        <v>167</v>
      </c>
      <c r="B11" s="2" t="s">
        <v>59</v>
      </c>
      <c r="C11" s="2">
        <v>90</v>
      </c>
      <c r="D11" s="41" t="str">
        <f t="shared" si="0"/>
        <v>PASS</v>
      </c>
      <c r="E11" s="41" t="str">
        <f t="shared" si="1"/>
        <v>A</v>
      </c>
      <c r="F11" s="41" t="str">
        <f t="shared" si="2"/>
        <v>AVG</v>
      </c>
      <c r="G11" s="41" t="str">
        <f t="shared" si="3"/>
        <v>None</v>
      </c>
    </row>
    <row r="12" spans="1:7" x14ac:dyDescent="0.3">
      <c r="A12" s="2" t="s">
        <v>168</v>
      </c>
      <c r="B12" s="2" t="s">
        <v>59</v>
      </c>
      <c r="C12" s="2">
        <v>83</v>
      </c>
      <c r="D12" s="41" t="str">
        <f t="shared" si="0"/>
        <v>FAIL</v>
      </c>
      <c r="E12" s="41" t="str">
        <f t="shared" si="1"/>
        <v>B</v>
      </c>
      <c r="F12" s="41" t="str">
        <f t="shared" si="2"/>
        <v>AVG</v>
      </c>
      <c r="G12" s="41" t="str">
        <f t="shared" si="3"/>
        <v>None</v>
      </c>
    </row>
    <row r="13" spans="1:7" x14ac:dyDescent="0.3">
      <c r="A13" s="2" t="s">
        <v>169</v>
      </c>
      <c r="B13" s="2" t="s">
        <v>66</v>
      </c>
      <c r="C13" s="2">
        <v>89</v>
      </c>
      <c r="D13" s="41" t="str">
        <f t="shared" si="0"/>
        <v>FAIL</v>
      </c>
      <c r="E13" s="41" t="str">
        <f t="shared" si="1"/>
        <v>B</v>
      </c>
      <c r="F13" s="41" t="str">
        <f t="shared" si="2"/>
        <v>AVG</v>
      </c>
      <c r="G13" s="41" t="str">
        <f t="shared" si="3"/>
        <v>None</v>
      </c>
    </row>
    <row r="14" spans="1:7" x14ac:dyDescent="0.3">
      <c r="A14" s="2" t="s">
        <v>170</v>
      </c>
      <c r="B14" s="2" t="s">
        <v>66</v>
      </c>
      <c r="C14" s="2">
        <v>60</v>
      </c>
      <c r="D14" s="41" t="str">
        <f t="shared" si="0"/>
        <v>FAIL</v>
      </c>
      <c r="E14" s="41" t="str">
        <f t="shared" si="1"/>
        <v>D</v>
      </c>
      <c r="F14" s="41" t="str">
        <f t="shared" si="2"/>
        <v>AVG</v>
      </c>
      <c r="G14" s="41" t="str">
        <f t="shared" si="3"/>
        <v>None</v>
      </c>
    </row>
    <row r="15" spans="1:7" x14ac:dyDescent="0.3">
      <c r="A15" s="2" t="s">
        <v>171</v>
      </c>
      <c r="B15" s="2" t="s">
        <v>66</v>
      </c>
      <c r="C15" s="2">
        <v>63</v>
      </c>
      <c r="D15" s="41" t="str">
        <f t="shared" si="0"/>
        <v>FAIL</v>
      </c>
      <c r="E15" s="41" t="str">
        <f t="shared" si="1"/>
        <v>D</v>
      </c>
      <c r="F15" s="41" t="str">
        <f t="shared" si="2"/>
        <v>AVG</v>
      </c>
      <c r="G15" s="41" t="str">
        <f t="shared" si="3"/>
        <v>None</v>
      </c>
    </row>
    <row r="16" spans="1:7" x14ac:dyDescent="0.3">
      <c r="A16" s="2" t="s">
        <v>172</v>
      </c>
      <c r="B16" s="2" t="s">
        <v>59</v>
      </c>
      <c r="C16" s="2">
        <v>59</v>
      </c>
      <c r="D16" s="41" t="str">
        <f t="shared" si="0"/>
        <v>FAIL</v>
      </c>
      <c r="E16" s="41" t="str">
        <f t="shared" si="1"/>
        <v>F</v>
      </c>
      <c r="F16" s="41" t="str">
        <f t="shared" si="2"/>
        <v>OUTLIER</v>
      </c>
      <c r="G16" s="4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J6" sqref="J6"/>
    </sheetView>
  </sheetViews>
  <sheetFormatPr defaultColWidth="8.664062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664062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" thickBot="1" x14ac:dyDescent="0.35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3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" thickBot="1" x14ac:dyDescent="0.35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" thickBot="1" x14ac:dyDescent="0.35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5">
        <f>SUMIFS($D:$D, $A:$A, $H$2)</f>
        <v>620</v>
      </c>
    </row>
    <row r="6" spans="1:13" x14ac:dyDescent="0.3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" thickBot="1" x14ac:dyDescent="0.35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" thickBot="1" x14ac:dyDescent="0.35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5">
        <f>SUMIFS($D:$D, $C:$C,$G8, $A:$A, $H$2)</f>
        <v>166</v>
      </c>
      <c r="I8" s="51">
        <f>SUMIFS($E:$E, $C:$C,$G8, $A:$A, $H$2)</f>
        <v>10015</v>
      </c>
      <c r="J8" s="35">
        <f>COUNTIFS($C:$C, G8, $A:$A, $H$2)</f>
        <v>3</v>
      </c>
    </row>
    <row r="9" spans="1:13" ht="15" thickBot="1" x14ac:dyDescent="0.35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5">
        <f t="shared" ref="H9:H10" si="0">SUMIFS($D:$D, $C:$C,$G9, $A:$A, $H$2)</f>
        <v>372</v>
      </c>
      <c r="I9" s="51">
        <f t="shared" ref="I9:I10" si="1">SUMIFS($E:$E, $C:$C,$G9, $A:$A, $H$2)</f>
        <v>42628</v>
      </c>
      <c r="J9" s="35">
        <f t="shared" ref="J9:J10" si="2">COUNTIFS($C:$C, G9, $A:$A, $H$2)</f>
        <v>4</v>
      </c>
    </row>
    <row r="10" spans="1:13" ht="15" thickBot="1" x14ac:dyDescent="0.35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5">
        <f t="shared" si="0"/>
        <v>82</v>
      </c>
      <c r="I10" s="51">
        <f t="shared" si="1"/>
        <v>6300</v>
      </c>
      <c r="J10" s="35">
        <f t="shared" si="2"/>
        <v>2</v>
      </c>
    </row>
    <row r="11" spans="1:13" x14ac:dyDescent="0.3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3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3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3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3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3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3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3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3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3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3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3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3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3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3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3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3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3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3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3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3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3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3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3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3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3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3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3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3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3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3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3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3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3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3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3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3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3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3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3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3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3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3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3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3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>
      <selection activeCell="H22" sqref="H22"/>
    </sheetView>
  </sheetViews>
  <sheetFormatPr defaultColWidth="8.6640625" defaultRowHeight="14.4" x14ac:dyDescent="0.3"/>
  <cols>
    <col min="1" max="2" width="12.44140625" style="2" customWidth="1"/>
    <col min="3" max="3" width="15.109375" style="6" customWidth="1"/>
    <col min="4" max="4" width="15" style="6" customWidth="1"/>
    <col min="5" max="5" width="16.33203125" style="2" customWidth="1"/>
    <col min="6" max="6" width="20.44140625" style="8" customWidth="1"/>
    <col min="8" max="8" width="121.21875" customWidth="1"/>
  </cols>
  <sheetData>
    <row r="1" spans="1:6" ht="26.4" x14ac:dyDescent="0.3">
      <c r="A1" s="4" t="s">
        <v>0</v>
      </c>
      <c r="B1" s="4" t="s">
        <v>1</v>
      </c>
      <c r="C1" s="13" t="s">
        <v>2</v>
      </c>
      <c r="D1" s="13" t="s">
        <v>3</v>
      </c>
      <c r="E1" s="14" t="s">
        <v>123</v>
      </c>
      <c r="F1" s="7" t="s">
        <v>124</v>
      </c>
    </row>
    <row r="2" spans="1:6" x14ac:dyDescent="0.3">
      <c r="A2" s="2" t="s">
        <v>4</v>
      </c>
      <c r="B2" s="2">
        <v>2001</v>
      </c>
      <c r="C2" s="6">
        <v>4447100</v>
      </c>
      <c r="D2" s="6">
        <v>177884</v>
      </c>
      <c r="E2" s="43" t="str">
        <f>VLOOKUP(A2, 'State Abbreviations'!A2:B52,2,1)</f>
        <v>AL</v>
      </c>
      <c r="F2" s="40">
        <f>IFERROR(VLOOKUP(A2,'State Income (2001-2004)'!A2:C190, 3, 1), "NO INCOME DATA")</f>
        <v>26338</v>
      </c>
    </row>
    <row r="3" spans="1:6" x14ac:dyDescent="0.3">
      <c r="A3" s="2" t="s">
        <v>5</v>
      </c>
      <c r="B3" s="2">
        <v>2001</v>
      </c>
      <c r="C3" s="6">
        <v>626932</v>
      </c>
      <c r="D3" s="6">
        <v>12538.64</v>
      </c>
      <c r="E3" s="43" t="str">
        <f>VLOOKUP(A3, 'State Abbreviations'!A3:B53,2,1)</f>
        <v>AK</v>
      </c>
      <c r="F3" s="40">
        <f>IFERROR(VLOOKUP(A3,'State Income (2001-2004)'!A3:C191, 3, 1), "NO INCOME DATA")</f>
        <v>33568</v>
      </c>
    </row>
    <row r="4" spans="1:6" x14ac:dyDescent="0.3">
      <c r="A4" s="2" t="s">
        <v>6</v>
      </c>
      <c r="B4" s="2">
        <v>2001</v>
      </c>
      <c r="C4" s="6">
        <v>5130632</v>
      </c>
      <c r="D4" s="6">
        <v>102612.64</v>
      </c>
      <c r="E4" s="43" t="str">
        <f>VLOOKUP(A4, 'State Abbreviations'!A4:B54,2,1)</f>
        <v>AZ</v>
      </c>
      <c r="F4" s="40">
        <f>IFERROR(VLOOKUP(A4,'State Income (2001-2004)'!A4:C192, 3, 1), "NO INCOME DATA")</f>
        <v>26838</v>
      </c>
    </row>
    <row r="5" spans="1:6" x14ac:dyDescent="0.3">
      <c r="A5" s="2" t="s">
        <v>7</v>
      </c>
      <c r="B5" s="2">
        <v>2001</v>
      </c>
      <c r="C5" s="6">
        <v>2673400</v>
      </c>
      <c r="D5" s="6">
        <v>53468</v>
      </c>
      <c r="E5" s="43" t="str">
        <f>VLOOKUP(A5, 'State Abbreviations'!A5:B55,2,1)</f>
        <v>AR</v>
      </c>
      <c r="F5" s="40">
        <f>IFERROR(VLOOKUP(A5,'State Income (2001-2004)'!A5:C193, 3, 1), "NO INCOME DATA")</f>
        <v>24289</v>
      </c>
    </row>
    <row r="6" spans="1:6" x14ac:dyDescent="0.3">
      <c r="A6" s="2" t="s">
        <v>8</v>
      </c>
      <c r="B6" s="2">
        <v>2001</v>
      </c>
      <c r="C6" s="6">
        <v>33871648</v>
      </c>
      <c r="D6" s="6">
        <v>1016149.44</v>
      </c>
      <c r="E6" s="43" t="str">
        <f>VLOOKUP(A6, 'State Abbreviations'!A6:B56,2,1)</f>
        <v>CA</v>
      </c>
      <c r="F6" s="40">
        <f>IFERROR(VLOOKUP(A6,'State Income (2001-2004)'!A6:C194, 3, 1), "NO INCOME DATA")</f>
        <v>33749</v>
      </c>
    </row>
    <row r="7" spans="1:6" x14ac:dyDescent="0.3">
      <c r="A7" s="2" t="s">
        <v>9</v>
      </c>
      <c r="B7" s="2">
        <v>2001</v>
      </c>
      <c r="C7" s="6">
        <v>4301261</v>
      </c>
      <c r="D7" s="6">
        <v>172050.44</v>
      </c>
      <c r="E7" s="43" t="str">
        <f>VLOOKUP(A7, 'State Abbreviations'!A7:B57,2,1)</f>
        <v>CO</v>
      </c>
      <c r="F7" s="40">
        <f>IFERROR(VLOOKUP(A7,'State Income (2001-2004)'!A7:C195, 3, 1), "NO INCOME DATA")</f>
        <v>34283</v>
      </c>
    </row>
    <row r="8" spans="1:6" x14ac:dyDescent="0.3">
      <c r="A8" s="2" t="s">
        <v>10</v>
      </c>
      <c r="B8" s="2">
        <v>2001</v>
      </c>
      <c r="C8" s="6">
        <v>3405565</v>
      </c>
      <c r="D8" s="6">
        <v>102166.95</v>
      </c>
      <c r="E8" s="43" t="str">
        <f>VLOOKUP(A8, 'State Abbreviations'!A8:B58,2,1)</f>
        <v>CT</v>
      </c>
      <c r="F8" s="40">
        <f>IFERROR(VLOOKUP(A8,'State Income (2001-2004)'!A8:C196, 3, 1), "NO INCOME DATA")</f>
        <v>43173</v>
      </c>
    </row>
    <row r="9" spans="1:6" x14ac:dyDescent="0.3">
      <c r="A9" s="2" t="s">
        <v>11</v>
      </c>
      <c r="B9" s="2">
        <v>2001</v>
      </c>
      <c r="C9" s="6">
        <v>783600</v>
      </c>
      <c r="D9" s="6">
        <v>23508</v>
      </c>
      <c r="E9" s="43" t="str">
        <f>VLOOKUP(A9, 'State Abbreviations'!A9:B59,2,1)</f>
        <v>DC</v>
      </c>
      <c r="F9" s="40" t="str">
        <f>IFERROR(VLOOKUP(A9,'State Income (2001-2004)'!A9:C197, 3, 1), "NO INCOME DATA")</f>
        <v>NO INCOME DATA</v>
      </c>
    </row>
    <row r="10" spans="1:6" x14ac:dyDescent="0.3">
      <c r="A10" s="2" t="s">
        <v>12</v>
      </c>
      <c r="B10" s="2">
        <v>2001</v>
      </c>
      <c r="C10" s="6">
        <v>572059</v>
      </c>
      <c r="D10" s="6">
        <v>17161.77</v>
      </c>
      <c r="E10" s="43" t="str">
        <f>VLOOKUP(A10, 'State Abbreviations'!A10:B60,2,1)</f>
        <v>DE</v>
      </c>
      <c r="F10" s="40" t="str">
        <f>IFERROR(VLOOKUP(A10,'State Income (2001-2004)'!A10:C198, 3, 1), "NO INCOME DATA")</f>
        <v>NO INCOME DATA</v>
      </c>
    </row>
    <row r="11" spans="1:6" x14ac:dyDescent="0.3">
      <c r="A11" s="2" t="s">
        <v>13</v>
      </c>
      <c r="B11" s="2">
        <v>2001</v>
      </c>
      <c r="C11" s="6">
        <v>15982378</v>
      </c>
      <c r="D11" s="6">
        <v>319647.56</v>
      </c>
      <c r="E11" s="43" t="str">
        <f>VLOOKUP(A11, 'State Abbreviations'!A11:B61,2,1)</f>
        <v>FL</v>
      </c>
      <c r="F11" s="40" t="str">
        <f>IFERROR(VLOOKUP(A11,'State Income (2001-2004)'!A11:C199, 3, 1), "NO INCOME DATA")</f>
        <v>NO INCOME DATA</v>
      </c>
    </row>
    <row r="12" spans="1:6" x14ac:dyDescent="0.3">
      <c r="A12" s="2" t="s">
        <v>14</v>
      </c>
      <c r="B12" s="2">
        <v>2001</v>
      </c>
      <c r="C12" s="6">
        <v>8186453</v>
      </c>
      <c r="D12" s="6">
        <v>245593.59</v>
      </c>
      <c r="E12" s="43" t="str">
        <f>VLOOKUP(A12, 'State Abbreviations'!A12:B62,2,1)</f>
        <v>GA</v>
      </c>
      <c r="F12" s="40" t="str">
        <f>IFERROR(VLOOKUP(A12,'State Income (2001-2004)'!A12:C200, 3, 1), "NO INCOME DATA")</f>
        <v>NO INCOME DATA</v>
      </c>
    </row>
    <row r="13" spans="1:6" x14ac:dyDescent="0.3">
      <c r="A13" s="2" t="s">
        <v>15</v>
      </c>
      <c r="B13" s="2">
        <v>2001</v>
      </c>
      <c r="C13" s="6">
        <v>1211537</v>
      </c>
      <c r="D13" s="6">
        <v>48461.48</v>
      </c>
      <c r="E13" s="43" t="str">
        <f>VLOOKUP(A13, 'State Abbreviations'!A13:B63,2,1)</f>
        <v>HI</v>
      </c>
      <c r="F13" s="40" t="str">
        <f>IFERROR(VLOOKUP(A13,'State Income (2001-2004)'!A13:C201, 3, 1), "NO INCOME DATA")</f>
        <v>NO INCOME DATA</v>
      </c>
    </row>
    <row r="14" spans="1:6" x14ac:dyDescent="0.3">
      <c r="A14" s="2" t="s">
        <v>16</v>
      </c>
      <c r="B14" s="2">
        <v>2001</v>
      </c>
      <c r="C14" s="6">
        <v>1293953</v>
      </c>
      <c r="D14" s="6">
        <v>38818.589999999997</v>
      </c>
      <c r="E14" s="43" t="str">
        <f>VLOOKUP(A14, 'State Abbreviations'!A14:B64,2,1)</f>
        <v>ID</v>
      </c>
      <c r="F14" s="40" t="str">
        <f>IFERROR(VLOOKUP(A14,'State Income (2001-2004)'!A14:C202, 3, 1), "NO INCOME DATA")</f>
        <v>NO INCOME DATA</v>
      </c>
    </row>
    <row r="15" spans="1:6" x14ac:dyDescent="0.3">
      <c r="A15" s="2" t="s">
        <v>17</v>
      </c>
      <c r="B15" s="2">
        <v>2001</v>
      </c>
      <c r="C15" s="6">
        <v>12419293</v>
      </c>
      <c r="D15" s="6">
        <v>496771.72000000003</v>
      </c>
      <c r="E15" s="43" t="str">
        <f>VLOOKUP(A15, 'State Abbreviations'!A15:B65,2,1)</f>
        <v>IL</v>
      </c>
      <c r="F15" s="40" t="str">
        <f>IFERROR(VLOOKUP(A15,'State Income (2001-2004)'!A15:C203, 3, 1), "NO INCOME DATA")</f>
        <v>NO INCOME DATA</v>
      </c>
    </row>
    <row r="16" spans="1:6" x14ac:dyDescent="0.3">
      <c r="A16" s="2" t="s">
        <v>18</v>
      </c>
      <c r="B16" s="2">
        <v>2001</v>
      </c>
      <c r="C16" s="6">
        <v>6080485</v>
      </c>
      <c r="D16" s="6">
        <v>243219.4</v>
      </c>
      <c r="E16" s="43" t="str">
        <f>VLOOKUP(A16, 'State Abbreviations'!A16:B66,2,1)</f>
        <v>IN</v>
      </c>
      <c r="F16" s="40" t="str">
        <f>IFERROR(VLOOKUP(A16,'State Income (2001-2004)'!A16:C204, 3, 1), "NO INCOME DATA")</f>
        <v>NO INCOME DATA</v>
      </c>
    </row>
    <row r="17" spans="1:8" x14ac:dyDescent="0.3">
      <c r="A17" s="2" t="s">
        <v>19</v>
      </c>
      <c r="B17" s="2">
        <v>2001</v>
      </c>
      <c r="C17" s="6">
        <v>2926324</v>
      </c>
      <c r="D17" s="6">
        <v>58526.48</v>
      </c>
      <c r="E17" s="43" t="str">
        <f>VLOOKUP(A17, 'State Abbreviations'!A17:B67,2,1)</f>
        <v>IA</v>
      </c>
      <c r="F17" s="40" t="str">
        <f>IFERROR(VLOOKUP(A17,'State Income (2001-2004)'!A17:C205, 3, 1), "NO INCOME DATA")</f>
        <v>NO INCOME DATA</v>
      </c>
      <c r="H17" s="52" t="s">
        <v>233</v>
      </c>
    </row>
    <row r="18" spans="1:8" x14ac:dyDescent="0.3">
      <c r="A18" s="2" t="s">
        <v>20</v>
      </c>
      <c r="B18" s="2">
        <v>2001</v>
      </c>
      <c r="C18" s="6">
        <v>2688418</v>
      </c>
      <c r="D18" s="6">
        <v>107536.72</v>
      </c>
      <c r="E18" s="43" t="str">
        <f>VLOOKUP(A18, 'State Abbreviations'!A18:B68,2,1)</f>
        <v>KS</v>
      </c>
      <c r="F18" s="40" t="str">
        <f>IFERROR(VLOOKUP(A18,'State Income (2001-2004)'!A18:C206, 3, 1), "NO INCOME DATA")</f>
        <v>NO INCOME DATA</v>
      </c>
      <c r="H18" s="52" t="s">
        <v>234</v>
      </c>
    </row>
    <row r="19" spans="1:8" x14ac:dyDescent="0.3">
      <c r="A19" s="2" t="s">
        <v>21</v>
      </c>
      <c r="B19" s="2">
        <v>2001</v>
      </c>
      <c r="C19" s="6">
        <v>4041769</v>
      </c>
      <c r="D19" s="6">
        <v>161670.76</v>
      </c>
      <c r="E19" s="43" t="str">
        <f>VLOOKUP(A19, 'State Abbreviations'!A19:B69,2,1)</f>
        <v>KY</v>
      </c>
      <c r="F19" s="40" t="str">
        <f>IFERROR(VLOOKUP(A19,'State Income (2001-2004)'!A19:C207, 3, 1), "NO INCOME DATA")</f>
        <v>NO INCOME DATA</v>
      </c>
    </row>
    <row r="20" spans="1:8" x14ac:dyDescent="0.3">
      <c r="A20" s="2" t="s">
        <v>22</v>
      </c>
      <c r="B20" s="2">
        <v>2001</v>
      </c>
      <c r="C20" s="6">
        <v>4468976</v>
      </c>
      <c r="D20" s="6">
        <v>89379.520000000004</v>
      </c>
      <c r="E20" s="43" t="str">
        <f>VLOOKUP(A20, 'State Abbreviations'!A20:B70,2,1)</f>
        <v>LA</v>
      </c>
      <c r="F20" s="40" t="str">
        <f>IFERROR(VLOOKUP(A20,'State Income (2001-2004)'!A20:C208, 3, 1), "NO INCOME DATA")</f>
        <v>NO INCOME DATA</v>
      </c>
    </row>
    <row r="21" spans="1:8" x14ac:dyDescent="0.3">
      <c r="A21" s="2" t="s">
        <v>23</v>
      </c>
      <c r="B21" s="2">
        <v>2001</v>
      </c>
      <c r="C21" s="6">
        <v>1274923</v>
      </c>
      <c r="D21" s="6">
        <v>38247.689999999995</v>
      </c>
      <c r="E21" s="43" t="str">
        <f>VLOOKUP(A21, 'State Abbreviations'!A21:B71,2,1)</f>
        <v>ME</v>
      </c>
      <c r="F21" s="40" t="str">
        <f>IFERROR(VLOOKUP(A21,'State Income (2001-2004)'!A21:C209, 3, 1), "NO INCOME DATA")</f>
        <v>NO INCOME DATA</v>
      </c>
    </row>
    <row r="22" spans="1:8" x14ac:dyDescent="0.3">
      <c r="A22" s="2" t="s">
        <v>24</v>
      </c>
      <c r="B22" s="2">
        <v>2001</v>
      </c>
      <c r="C22" s="6">
        <v>5296486</v>
      </c>
      <c r="D22" s="6">
        <v>158894.57999999999</v>
      </c>
      <c r="E22" s="43" t="str">
        <f>VLOOKUP(A22, 'State Abbreviations'!A22:B72,2,1)</f>
        <v>MD</v>
      </c>
      <c r="F22" s="40" t="str">
        <f>IFERROR(VLOOKUP(A22,'State Income (2001-2004)'!A22:C210, 3, 1), "NO INCOME DATA")</f>
        <v>NO INCOME DATA</v>
      </c>
    </row>
    <row r="23" spans="1:8" x14ac:dyDescent="0.3">
      <c r="A23" s="2" t="s">
        <v>25</v>
      </c>
      <c r="B23" s="2">
        <v>2001</v>
      </c>
      <c r="C23" s="6">
        <v>6349097</v>
      </c>
      <c r="D23" s="6">
        <v>253963.88</v>
      </c>
      <c r="E23" s="43" t="str">
        <f>VLOOKUP(A23, 'State Abbreviations'!A23:B73,2,1)</f>
        <v>MA</v>
      </c>
      <c r="F23" s="40" t="str">
        <f>IFERROR(VLOOKUP(A23,'State Income (2001-2004)'!A23:C211, 3, 1), "NO INCOME DATA")</f>
        <v>NO INCOME DATA</v>
      </c>
    </row>
    <row r="24" spans="1:8" x14ac:dyDescent="0.3">
      <c r="A24" s="2" t="s">
        <v>26</v>
      </c>
      <c r="B24" s="2">
        <v>2001</v>
      </c>
      <c r="C24" s="6">
        <v>9938444</v>
      </c>
      <c r="D24" s="6">
        <v>198768.88</v>
      </c>
      <c r="E24" s="43" t="str">
        <f>VLOOKUP(A24, 'State Abbreviations'!A24:B74,2,1)</f>
        <v>MI</v>
      </c>
      <c r="F24" s="40" t="str">
        <f>IFERROR(VLOOKUP(A24,'State Income (2001-2004)'!A24:C212, 3, 1), "NO INCOME DATA")</f>
        <v>NO INCOME DATA</v>
      </c>
    </row>
    <row r="25" spans="1:8" x14ac:dyDescent="0.3">
      <c r="A25" s="2" t="s">
        <v>27</v>
      </c>
      <c r="B25" s="2">
        <v>2001</v>
      </c>
      <c r="C25" s="6">
        <v>4919479</v>
      </c>
      <c r="D25" s="6">
        <v>196779.16</v>
      </c>
      <c r="E25" s="43" t="str">
        <f>VLOOKUP(A25, 'State Abbreviations'!A25:B75,2,1)</f>
        <v>MN</v>
      </c>
      <c r="F25" s="40" t="str">
        <f>IFERROR(VLOOKUP(A25,'State Income (2001-2004)'!A25:C213, 3, 1), "NO INCOME DATA")</f>
        <v>NO INCOME DATA</v>
      </c>
    </row>
    <row r="26" spans="1:8" x14ac:dyDescent="0.3">
      <c r="A26" s="2" t="s">
        <v>28</v>
      </c>
      <c r="B26" s="2">
        <v>2001</v>
      </c>
      <c r="C26" s="6">
        <v>2844658</v>
      </c>
      <c r="D26" s="6">
        <v>85339.739999999991</v>
      </c>
      <c r="E26" s="43" t="str">
        <f>VLOOKUP(A26, 'State Abbreviations'!A26:B76,2,1)</f>
        <v>MS</v>
      </c>
      <c r="F26" s="40">
        <f>IFERROR(VLOOKUP(A26,'State Income (2001-2004)'!A26:C214, 3, 1), "NO INCOME DATA")</f>
        <v>22372</v>
      </c>
    </row>
    <row r="27" spans="1:8" x14ac:dyDescent="0.3">
      <c r="A27" s="2" t="s">
        <v>29</v>
      </c>
      <c r="B27" s="2">
        <v>2001</v>
      </c>
      <c r="C27" s="6">
        <v>5595211</v>
      </c>
      <c r="D27" s="6">
        <v>111904.22</v>
      </c>
      <c r="E27" s="43" t="str">
        <f>VLOOKUP(A27, 'State Abbreviations'!A27:B77,2,1)</f>
        <v>MO</v>
      </c>
      <c r="F27" s="40">
        <f>IFERROR(VLOOKUP(A27,'State Income (2001-2004)'!A27:C215, 3, 1), "NO INCOME DATA")</f>
        <v>28936</v>
      </c>
    </row>
    <row r="28" spans="1:8" x14ac:dyDescent="0.3">
      <c r="A28" s="2" t="s">
        <v>30</v>
      </c>
      <c r="B28" s="2">
        <v>2001</v>
      </c>
      <c r="C28" s="6">
        <v>902195</v>
      </c>
      <c r="D28" s="6">
        <v>36087.800000000003</v>
      </c>
      <c r="E28" s="43" t="str">
        <f>VLOOKUP(A28, 'State Abbreviations'!A28:B78,2,1)</f>
        <v>MT</v>
      </c>
      <c r="F28" s="40">
        <f>IFERROR(VLOOKUP(A28,'State Income (2001-2004)'!A28:C216, 3, 1), "NO INCOME DATA")</f>
        <v>25020</v>
      </c>
    </row>
    <row r="29" spans="1:8" x14ac:dyDescent="0.3">
      <c r="A29" s="2" t="s">
        <v>31</v>
      </c>
      <c r="B29" s="2">
        <v>2001</v>
      </c>
      <c r="C29" s="6">
        <v>1711263</v>
      </c>
      <c r="D29" s="6">
        <v>51337.89</v>
      </c>
      <c r="E29" s="43" t="str">
        <f>VLOOKUP(A29, 'State Abbreviations'!A29:B79,2,1)</f>
        <v>NE</v>
      </c>
      <c r="F29" s="40">
        <f>IFERROR(VLOOKUP(A29,'State Income (2001-2004)'!A29:C217, 3, 1), "NO INCOME DATA")</f>
        <v>29771</v>
      </c>
    </row>
    <row r="30" spans="1:8" x14ac:dyDescent="0.3">
      <c r="A30" s="2" t="s">
        <v>32</v>
      </c>
      <c r="B30" s="2">
        <v>2001</v>
      </c>
      <c r="C30" s="6">
        <v>1998257</v>
      </c>
      <c r="D30" s="6">
        <v>79930.28</v>
      </c>
      <c r="E30" s="43" t="str">
        <f>VLOOKUP(A30, 'State Abbreviations'!A30:B80,2,1)</f>
        <v>NV</v>
      </c>
      <c r="F30" s="40">
        <f>IFERROR(VLOOKUP(A30,'State Income (2001-2004)'!A30:C218, 3, 1), "NO INCOME DATA")</f>
        <v>30180</v>
      </c>
    </row>
    <row r="31" spans="1:8" x14ac:dyDescent="0.3">
      <c r="A31" s="2" t="s">
        <v>33</v>
      </c>
      <c r="B31" s="2">
        <v>2001</v>
      </c>
      <c r="C31" s="6">
        <v>1235786</v>
      </c>
      <c r="D31" s="6">
        <v>37073.58</v>
      </c>
      <c r="E31" s="43" t="str">
        <f>VLOOKUP(A31, 'State Abbreviations'!A31:B81,2,1)</f>
        <v>NH</v>
      </c>
      <c r="F31" s="40">
        <f>IFERROR(VLOOKUP(A31,'State Income (2001-2004)'!A31:C219, 3, 1), "NO INCOME DATA")</f>
        <v>34334</v>
      </c>
    </row>
    <row r="32" spans="1:8" x14ac:dyDescent="0.3">
      <c r="A32" s="2" t="s">
        <v>34</v>
      </c>
      <c r="B32" s="2">
        <v>2001</v>
      </c>
      <c r="C32" s="6">
        <v>8414350</v>
      </c>
      <c r="D32" s="6">
        <v>336574</v>
      </c>
      <c r="E32" s="43" t="str">
        <f>VLOOKUP(A32, 'State Abbreviations'!A32:B82,2,1)</f>
        <v>NJ</v>
      </c>
      <c r="F32" s="40">
        <f>IFERROR(VLOOKUP(A32,'State Income (2001-2004)'!A32:C220, 3, 1), "NO INCOME DATA")</f>
        <v>39453</v>
      </c>
    </row>
    <row r="33" spans="1:6" x14ac:dyDescent="0.3">
      <c r="A33" s="2" t="s">
        <v>35</v>
      </c>
      <c r="B33" s="2">
        <v>2001</v>
      </c>
      <c r="C33" s="6">
        <v>1819046</v>
      </c>
      <c r="D33" s="6">
        <v>54571.38</v>
      </c>
      <c r="E33" s="43" t="str">
        <f>VLOOKUP(A33, 'State Abbreviations'!A33:B83,2,1)</f>
        <v>NM</v>
      </c>
      <c r="F33" s="40">
        <f>IFERROR(VLOOKUP(A33,'State Income (2001-2004)'!A33:C221, 3, 1), "NO INCOME DATA")</f>
        <v>23941</v>
      </c>
    </row>
    <row r="34" spans="1:6" x14ac:dyDescent="0.3">
      <c r="A34" s="2" t="s">
        <v>36</v>
      </c>
      <c r="B34" s="2">
        <v>2001</v>
      </c>
      <c r="C34" s="6">
        <v>18976457</v>
      </c>
      <c r="D34" s="6">
        <v>759058.28</v>
      </c>
      <c r="E34" s="43" t="str">
        <f>VLOOKUP(A34, 'State Abbreviations'!A34:B84,2,1)</f>
        <v>NY</v>
      </c>
      <c r="F34" s="40">
        <f>IFERROR(VLOOKUP(A34,'State Income (2001-2004)'!A34:C222, 3, 1), "NO INCOME DATA")</f>
        <v>36043</v>
      </c>
    </row>
    <row r="35" spans="1:6" x14ac:dyDescent="0.3">
      <c r="A35" s="2" t="s">
        <v>37</v>
      </c>
      <c r="B35" s="2">
        <v>2001</v>
      </c>
      <c r="C35" s="6">
        <v>8049313</v>
      </c>
      <c r="D35" s="6">
        <v>241479.38999999998</v>
      </c>
      <c r="E35" s="43" t="str">
        <f>VLOOKUP(A35, 'State Abbreviations'!A35:B85,2,1)</f>
        <v>NC</v>
      </c>
      <c r="F35" s="40">
        <f>IFERROR(VLOOKUP(A35,'State Income (2001-2004)'!A35:C223, 3, 1), "NO INCOME DATA")</f>
        <v>27711</v>
      </c>
    </row>
    <row r="36" spans="1:6" x14ac:dyDescent="0.3">
      <c r="A36" s="2" t="s">
        <v>38</v>
      </c>
      <c r="B36" s="2">
        <v>2001</v>
      </c>
      <c r="C36" s="6">
        <v>642200</v>
      </c>
      <c r="D36" s="6">
        <v>25688</v>
      </c>
      <c r="E36" s="43" t="str">
        <f>VLOOKUP(A36, 'State Abbreviations'!A36:B86,2,1)</f>
        <v>ND</v>
      </c>
      <c r="F36" s="40">
        <f>IFERROR(VLOOKUP(A36,'State Income (2001-2004)'!A36:C224, 3, 1), "NO INCOME DATA")</f>
        <v>26982</v>
      </c>
    </row>
    <row r="37" spans="1:6" x14ac:dyDescent="0.3">
      <c r="A37" s="2" t="s">
        <v>39</v>
      </c>
      <c r="B37" s="2">
        <v>2001</v>
      </c>
      <c r="C37" s="6">
        <v>11353140</v>
      </c>
      <c r="D37" s="6">
        <v>227062.80000000002</v>
      </c>
      <c r="E37" s="43" t="str">
        <f>VLOOKUP(A37, 'State Abbreviations'!A37:B87,2,1)</f>
        <v>OH</v>
      </c>
      <c r="F37" s="40">
        <f>IFERROR(VLOOKUP(A37,'State Income (2001-2004)'!A37:C225, 3, 1), "NO INCOME DATA")</f>
        <v>29405</v>
      </c>
    </row>
    <row r="38" spans="1:6" x14ac:dyDescent="0.3">
      <c r="A38" s="2" t="s">
        <v>40</v>
      </c>
      <c r="B38" s="2">
        <v>2001</v>
      </c>
      <c r="C38" s="6">
        <v>3450654</v>
      </c>
      <c r="D38" s="6">
        <v>69013.08</v>
      </c>
      <c r="E38" s="43" t="str">
        <f>VLOOKUP(A38, 'State Abbreviations'!A38:B88,2,1)</f>
        <v>OK</v>
      </c>
      <c r="F38" s="40">
        <f>IFERROR(VLOOKUP(A38,'State Income (2001-2004)'!A38:C226, 3, 1), "NO INCOME DATA")</f>
        <v>25575</v>
      </c>
    </row>
    <row r="39" spans="1:6" x14ac:dyDescent="0.3">
      <c r="A39" s="2" t="s">
        <v>41</v>
      </c>
      <c r="B39" s="2">
        <v>2001</v>
      </c>
      <c r="C39" s="6">
        <v>3421399</v>
      </c>
      <c r="D39" s="6">
        <v>68427.98</v>
      </c>
      <c r="E39" s="43" t="str">
        <f>VLOOKUP(A39, 'State Abbreviations'!A39:B89,2,1)</f>
        <v>OR</v>
      </c>
      <c r="F39" s="40">
        <f>IFERROR(VLOOKUP(A39,'State Income (2001-2004)'!A39:C227, 3, 1), "NO INCOME DATA")</f>
        <v>28731</v>
      </c>
    </row>
    <row r="40" spans="1:6" x14ac:dyDescent="0.3">
      <c r="A40" s="2" t="s">
        <v>42</v>
      </c>
      <c r="B40" s="2">
        <v>2001</v>
      </c>
      <c r="C40" s="6">
        <v>12281054</v>
      </c>
      <c r="D40" s="6">
        <v>245621.08000000002</v>
      </c>
      <c r="E40" s="43" t="str">
        <f>VLOOKUP(A40, 'State Abbreviations'!A40:B90,2,1)</f>
        <v>PA</v>
      </c>
      <c r="F40" s="40">
        <f>IFERROR(VLOOKUP(A40,'State Income (2001-2004)'!A40:C228, 3, 1), "NO INCOME DATA")</f>
        <v>31727</v>
      </c>
    </row>
    <row r="41" spans="1:6" x14ac:dyDescent="0.3">
      <c r="A41" s="2" t="s">
        <v>43</v>
      </c>
      <c r="B41" s="2">
        <v>2001</v>
      </c>
      <c r="C41" s="6">
        <v>1048319</v>
      </c>
      <c r="D41" s="6">
        <v>41932.76</v>
      </c>
      <c r="E41" s="43" t="str">
        <f>VLOOKUP(A41, 'State Abbreviations'!A41:B91,2,1)</f>
        <v>RI</v>
      </c>
      <c r="F41" s="40">
        <f>IFERROR(VLOOKUP(A41,'State Income (2001-2004)'!A41:C229, 3, 1), "NO INCOME DATA")</f>
        <v>31319</v>
      </c>
    </row>
    <row r="42" spans="1:6" x14ac:dyDescent="0.3">
      <c r="A42" s="2" t="s">
        <v>44</v>
      </c>
      <c r="B42" s="2">
        <v>2001</v>
      </c>
      <c r="C42" s="6">
        <v>4012012</v>
      </c>
      <c r="D42" s="6">
        <v>160480.48000000001</v>
      </c>
      <c r="E42" s="43" t="str">
        <f>VLOOKUP(A42, 'State Abbreviations'!A42:B92,2,1)</f>
        <v>SC</v>
      </c>
      <c r="F42" s="40">
        <f>IFERROR(VLOOKUP(A42,'State Income (2001-2004)'!A42:C230, 3, 1), "NO INCOME DATA")</f>
        <v>25400</v>
      </c>
    </row>
    <row r="43" spans="1:6" x14ac:dyDescent="0.3">
      <c r="A43" s="2" t="s">
        <v>45</v>
      </c>
      <c r="B43" s="2">
        <v>2001</v>
      </c>
      <c r="C43" s="6">
        <v>754844</v>
      </c>
      <c r="D43" s="6">
        <v>30193.760000000002</v>
      </c>
      <c r="E43" s="43" t="str">
        <f>VLOOKUP(A43, 'State Abbreviations'!A43:B93,2,1)</f>
        <v>SD</v>
      </c>
      <c r="F43" s="40">
        <f>IFERROR(VLOOKUP(A43,'State Income (2001-2004)'!A43:C231, 3, 1), "NO INCOME DATA")</f>
        <v>26894</v>
      </c>
    </row>
    <row r="44" spans="1:6" x14ac:dyDescent="0.3">
      <c r="A44" s="2" t="s">
        <v>46</v>
      </c>
      <c r="B44" s="2">
        <v>2001</v>
      </c>
      <c r="C44" s="6">
        <v>5689283</v>
      </c>
      <c r="D44" s="6">
        <v>170678.49</v>
      </c>
      <c r="E44" s="43" t="str">
        <f>VLOOKUP(A44, 'State Abbreviations'!A44:B94,2,1)</f>
        <v>TN</v>
      </c>
      <c r="F44" s="40">
        <f>IFERROR(VLOOKUP(A44,'State Income (2001-2004)'!A44:C232, 3, 1), "NO INCOME DATA")</f>
        <v>27671</v>
      </c>
    </row>
    <row r="45" spans="1:6" x14ac:dyDescent="0.3">
      <c r="A45" s="2" t="s">
        <v>47</v>
      </c>
      <c r="B45" s="2">
        <v>2001</v>
      </c>
      <c r="C45" s="6">
        <v>20851820</v>
      </c>
      <c r="D45" s="6">
        <v>417036.4</v>
      </c>
      <c r="E45" s="43" t="str">
        <f>VLOOKUP(A45, 'State Abbreviations'!A45:B95,2,1)</f>
        <v>TX</v>
      </c>
      <c r="F45" s="40">
        <f>IFERROR(VLOOKUP(A45,'State Income (2001-2004)'!A45:C233, 3, 1), "NO INCOME DATA")</f>
        <v>28551</v>
      </c>
    </row>
    <row r="46" spans="1:6" x14ac:dyDescent="0.3">
      <c r="A46" s="2" t="s">
        <v>48</v>
      </c>
      <c r="B46" s="2">
        <v>2001</v>
      </c>
      <c r="C46" s="6">
        <v>2233169</v>
      </c>
      <c r="D46" s="6">
        <v>66995.069999999992</v>
      </c>
      <c r="E46" s="43" t="str">
        <f>VLOOKUP(A46, 'State Abbreviations'!A46:B96,2,1)</f>
        <v>UT</v>
      </c>
      <c r="F46" s="40">
        <f>IFERROR(VLOOKUP(A46,'State Income (2001-2004)'!A46:C234, 3, 1), "NO INCOME DATA")</f>
        <v>24306</v>
      </c>
    </row>
    <row r="47" spans="1:6" x14ac:dyDescent="0.3">
      <c r="A47" s="2" t="s">
        <v>49</v>
      </c>
      <c r="B47" s="2">
        <v>2001</v>
      </c>
      <c r="C47" s="6">
        <v>608827</v>
      </c>
      <c r="D47" s="6">
        <v>18264.809999999998</v>
      </c>
      <c r="E47" s="43" t="str">
        <f>VLOOKUP(A47, 'State Abbreviations'!A47:B97,2,1)</f>
        <v>VT</v>
      </c>
      <c r="F47" s="40">
        <f>IFERROR(VLOOKUP(A47,'State Income (2001-2004)'!A47:C235, 3, 1), "NO INCOME DATA")</f>
        <v>29567</v>
      </c>
    </row>
    <row r="48" spans="1:6" x14ac:dyDescent="0.3">
      <c r="A48" s="2" t="s">
        <v>50</v>
      </c>
      <c r="B48" s="2">
        <v>2001</v>
      </c>
      <c r="C48" s="6">
        <v>7078515</v>
      </c>
      <c r="D48" s="6">
        <v>212355.44999999998</v>
      </c>
      <c r="E48" s="43" t="str">
        <f>VLOOKUP(A48, 'State Abbreviations'!A48:B98,2,1)</f>
        <v>VA</v>
      </c>
      <c r="F48" s="40">
        <f>IFERROR(VLOOKUP(A48,'State Income (2001-2004)'!A48:C236, 3, 1), "NO INCOME DATA")</f>
        <v>32922</v>
      </c>
    </row>
    <row r="49" spans="1:6" x14ac:dyDescent="0.3">
      <c r="A49" s="2" t="s">
        <v>51</v>
      </c>
      <c r="B49" s="2">
        <v>2001</v>
      </c>
      <c r="C49" s="6">
        <v>5894121</v>
      </c>
      <c r="D49" s="6">
        <v>176823.63</v>
      </c>
      <c r="E49" s="43" t="str">
        <f>VLOOKUP(A49, 'State Abbreviations'!A49:B99,2,1)</f>
        <v>WA</v>
      </c>
      <c r="F49" s="40">
        <f>IFERROR(VLOOKUP(A49,'State Income (2001-2004)'!A49:C237, 3, 1), "NO INCOME DATA")</f>
        <v>32677</v>
      </c>
    </row>
    <row r="50" spans="1:6" x14ac:dyDescent="0.3">
      <c r="A50" s="2" t="s">
        <v>52</v>
      </c>
      <c r="B50" s="2">
        <v>2001</v>
      </c>
      <c r="C50" s="6">
        <v>1808344</v>
      </c>
      <c r="D50" s="6">
        <v>72333.759999999995</v>
      </c>
      <c r="E50" s="43" t="str">
        <f>VLOOKUP(A50, 'State Abbreviations'!A50:B100,2,1)</f>
        <v>WV</v>
      </c>
      <c r="F50" s="40">
        <f>IFERROR(VLOOKUP(A50,'State Income (2001-2004)'!A50:C238, 3, 1), "NO INCOME DATA")</f>
        <v>27215</v>
      </c>
    </row>
    <row r="51" spans="1:6" x14ac:dyDescent="0.3">
      <c r="A51" s="2" t="s">
        <v>53</v>
      </c>
      <c r="B51" s="2">
        <v>2001</v>
      </c>
      <c r="C51" s="6">
        <v>5363675</v>
      </c>
      <c r="D51" s="6">
        <v>214547</v>
      </c>
      <c r="E51" s="43" t="str">
        <f>VLOOKUP(A51, 'State Abbreviations'!A51:B101,2,1)</f>
        <v>WI</v>
      </c>
      <c r="F51" s="40">
        <f>IFERROR(VLOOKUP(A51,'State Income (2001-2004)'!A51:C239, 3, 1), "NO INCOME DATA")</f>
        <v>33565</v>
      </c>
    </row>
    <row r="52" spans="1:6" x14ac:dyDescent="0.3">
      <c r="A52" s="2" t="s">
        <v>54</v>
      </c>
      <c r="B52" s="2">
        <v>2001</v>
      </c>
      <c r="C52" s="6">
        <v>493782</v>
      </c>
      <c r="D52" s="6">
        <v>19751.28</v>
      </c>
      <c r="E52" s="43" t="str">
        <f>VLOOKUP(A52, 'State Abbreviations'!A52:B102,2,1)</f>
        <v>WY</v>
      </c>
      <c r="F52" s="40">
        <f>IFERROR(VLOOKUP(A52,'State Income (2001-2004)'!A52:C240, 3, 1), "NO INCOME DATA")</f>
        <v>36778</v>
      </c>
    </row>
    <row r="53" spans="1:6" x14ac:dyDescent="0.3">
      <c r="A53" s="2" t="s">
        <v>4</v>
      </c>
      <c r="B53" s="2">
        <v>2002</v>
      </c>
      <c r="C53" s="6">
        <v>4530182</v>
      </c>
      <c r="D53" s="6">
        <v>135905.46</v>
      </c>
      <c r="E53" s="43" t="e">
        <f>VLOOKUP(A53, 'State Abbreviations'!A53:B103,2,1)</f>
        <v>#N/A</v>
      </c>
      <c r="F53" s="40" t="str">
        <f>IFERROR(VLOOKUP(A53,'State Income (2001-2004)'!A53:C241, 3, 1), "NO INCOME DATA")</f>
        <v>NO INCOME DATA</v>
      </c>
    </row>
    <row r="54" spans="1:6" x14ac:dyDescent="0.3">
      <c r="A54" s="2" t="s">
        <v>5</v>
      </c>
      <c r="B54" s="2">
        <v>2002</v>
      </c>
      <c r="C54" s="6">
        <v>655435</v>
      </c>
      <c r="D54" s="6">
        <v>19663.05</v>
      </c>
      <c r="E54" s="43" t="e">
        <f>VLOOKUP(A54, 'State Abbreviations'!A54:B104,2,1)</f>
        <v>#N/A</v>
      </c>
      <c r="F54" s="40" t="str">
        <f>IFERROR(VLOOKUP(A54,'State Income (2001-2004)'!A54:C242, 3, 1), "NO INCOME DATA")</f>
        <v>NO INCOME DATA</v>
      </c>
    </row>
    <row r="55" spans="1:6" x14ac:dyDescent="0.3">
      <c r="A55" s="2" t="s">
        <v>6</v>
      </c>
      <c r="B55" s="2">
        <v>2002</v>
      </c>
      <c r="C55" s="6">
        <v>5743834</v>
      </c>
      <c r="D55" s="6">
        <v>114876.68000000001</v>
      </c>
      <c r="E55" s="43" t="e">
        <f>VLOOKUP(A55, 'State Abbreviations'!A55:B105,2,1)</f>
        <v>#N/A</v>
      </c>
      <c r="F55" s="40" t="str">
        <f>IFERROR(VLOOKUP(A55,'State Income (2001-2004)'!A55:C243, 3, 1), "NO INCOME DATA")</f>
        <v>NO INCOME DATA</v>
      </c>
    </row>
    <row r="56" spans="1:6" x14ac:dyDescent="0.3">
      <c r="A56" s="2" t="s">
        <v>7</v>
      </c>
      <c r="B56" s="2">
        <v>2002</v>
      </c>
      <c r="C56" s="6">
        <v>2752629</v>
      </c>
      <c r="D56" s="6">
        <v>110105.16</v>
      </c>
      <c r="E56" s="43" t="e">
        <f>VLOOKUP(A56, 'State Abbreviations'!A56:B106,2,1)</f>
        <v>#N/A</v>
      </c>
      <c r="F56" s="40" t="str">
        <f>IFERROR(VLOOKUP(A56,'State Income (2001-2004)'!A56:C244, 3, 1), "NO INCOME DATA")</f>
        <v>NO INCOME DATA</v>
      </c>
    </row>
    <row r="57" spans="1:6" x14ac:dyDescent="0.3">
      <c r="A57" s="2" t="s">
        <v>8</v>
      </c>
      <c r="B57" s="2">
        <v>2002</v>
      </c>
      <c r="C57" s="6">
        <v>35893799</v>
      </c>
      <c r="D57" s="6">
        <v>1076813.97</v>
      </c>
      <c r="E57" s="43" t="e">
        <f>VLOOKUP(A57, 'State Abbreviations'!A57:B107,2,1)</f>
        <v>#N/A</v>
      </c>
      <c r="F57" s="40" t="str">
        <f>IFERROR(VLOOKUP(A57,'State Income (2001-2004)'!A57:C245, 3, 1), "NO INCOME DATA")</f>
        <v>NO INCOME DATA</v>
      </c>
    </row>
    <row r="58" spans="1:6" x14ac:dyDescent="0.3">
      <c r="A58" s="2" t="s">
        <v>9</v>
      </c>
      <c r="B58" s="2">
        <v>2002</v>
      </c>
      <c r="C58" s="6">
        <v>4601403</v>
      </c>
      <c r="D58" s="6">
        <v>138042.09</v>
      </c>
      <c r="E58" s="43" t="e">
        <f>VLOOKUP(A58, 'State Abbreviations'!A58:B108,2,1)</f>
        <v>#N/A</v>
      </c>
      <c r="F58" s="40" t="str">
        <f>IFERROR(VLOOKUP(A58,'State Income (2001-2004)'!A58:C246, 3, 1), "NO INCOME DATA")</f>
        <v>NO INCOME DATA</v>
      </c>
    </row>
    <row r="59" spans="1:6" x14ac:dyDescent="0.3">
      <c r="A59" s="2" t="s">
        <v>10</v>
      </c>
      <c r="B59" s="2">
        <v>2002</v>
      </c>
      <c r="C59" s="6">
        <v>3503604</v>
      </c>
      <c r="D59" s="6">
        <v>140144.16</v>
      </c>
      <c r="E59" s="43" t="e">
        <f>VLOOKUP(A59, 'State Abbreviations'!A59:B109,2,1)</f>
        <v>#N/A</v>
      </c>
      <c r="F59" s="40" t="str">
        <f>IFERROR(VLOOKUP(A59,'State Income (2001-2004)'!A59:C247, 3, 1), "NO INCOME DATA")</f>
        <v>NO INCOME DATA</v>
      </c>
    </row>
    <row r="60" spans="1:6" x14ac:dyDescent="0.3">
      <c r="A60" s="2" t="s">
        <v>11</v>
      </c>
      <c r="B60" s="2">
        <v>2002</v>
      </c>
      <c r="C60" s="6">
        <v>830364</v>
      </c>
      <c r="D60" s="6">
        <v>33214.559999999998</v>
      </c>
      <c r="E60" s="43" t="e">
        <f>VLOOKUP(A60, 'State Abbreviations'!A60:B110,2,1)</f>
        <v>#N/A</v>
      </c>
      <c r="F60" s="40" t="str">
        <f>IFERROR(VLOOKUP(A60,'State Income (2001-2004)'!A60:C248, 3, 1), "NO INCOME DATA")</f>
        <v>NO INCOME DATA</v>
      </c>
    </row>
    <row r="61" spans="1:6" x14ac:dyDescent="0.3">
      <c r="A61" s="2" t="s">
        <v>12</v>
      </c>
      <c r="B61" s="2">
        <v>2002</v>
      </c>
      <c r="C61" s="6">
        <v>553523</v>
      </c>
      <c r="D61" s="6">
        <v>16605.689999999999</v>
      </c>
      <c r="E61" s="43" t="e">
        <f>VLOOKUP(A61, 'State Abbreviations'!A61:B111,2,1)</f>
        <v>#N/A</v>
      </c>
      <c r="F61" s="40" t="str">
        <f>IFERROR(VLOOKUP(A61,'State Income (2001-2004)'!A61:C249, 3, 1), "NO INCOME DATA")</f>
        <v>NO INCOME DATA</v>
      </c>
    </row>
    <row r="62" spans="1:6" x14ac:dyDescent="0.3">
      <c r="A62" s="2" t="s">
        <v>13</v>
      </c>
      <c r="B62" s="2">
        <v>2002</v>
      </c>
      <c r="C62" s="6">
        <v>17397161</v>
      </c>
      <c r="D62" s="6">
        <v>695886.44000000006</v>
      </c>
      <c r="E62" s="43" t="e">
        <f>VLOOKUP(A62, 'State Abbreviations'!A62:B112,2,1)</f>
        <v>#N/A</v>
      </c>
      <c r="F62" s="40" t="str">
        <f>IFERROR(VLOOKUP(A62,'State Income (2001-2004)'!A62:C250, 3, 1), "NO INCOME DATA")</f>
        <v>NO INCOME DATA</v>
      </c>
    </row>
    <row r="63" spans="1:6" x14ac:dyDescent="0.3">
      <c r="A63" s="2" t="s">
        <v>14</v>
      </c>
      <c r="B63" s="2">
        <v>2002</v>
      </c>
      <c r="C63" s="6">
        <v>8829383</v>
      </c>
      <c r="D63" s="6">
        <v>176587.66</v>
      </c>
      <c r="E63" s="43" t="e">
        <f>VLOOKUP(A63, 'State Abbreviations'!A63:B113,2,1)</f>
        <v>#N/A</v>
      </c>
      <c r="F63" s="40" t="str">
        <f>IFERROR(VLOOKUP(A63,'State Income (2001-2004)'!A63:C251, 3, 1), "NO INCOME DATA")</f>
        <v>NO INCOME DATA</v>
      </c>
    </row>
    <row r="64" spans="1:6" x14ac:dyDescent="0.3">
      <c r="A64" s="2" t="s">
        <v>15</v>
      </c>
      <c r="B64" s="2">
        <v>2002</v>
      </c>
      <c r="C64" s="6">
        <v>1262840</v>
      </c>
      <c r="D64" s="6">
        <v>50513.599999999999</v>
      </c>
      <c r="E64" s="43" t="e">
        <f>VLOOKUP(A64, 'State Abbreviations'!A64:B114,2,1)</f>
        <v>#N/A</v>
      </c>
      <c r="F64" s="40" t="str">
        <f>IFERROR(VLOOKUP(A64,'State Income (2001-2004)'!A64:C252, 3, 1), "NO INCOME DATA")</f>
        <v>NO INCOME DATA</v>
      </c>
    </row>
    <row r="65" spans="1:6" x14ac:dyDescent="0.3">
      <c r="A65" s="2" t="s">
        <v>16</v>
      </c>
      <c r="B65" s="2">
        <v>2002</v>
      </c>
      <c r="C65" s="6">
        <v>1393262</v>
      </c>
      <c r="D65" s="6">
        <v>55730.48</v>
      </c>
      <c r="E65" s="43" t="e">
        <f>VLOOKUP(A65, 'State Abbreviations'!A65:B115,2,1)</f>
        <v>#N/A</v>
      </c>
      <c r="F65" s="40" t="str">
        <f>IFERROR(VLOOKUP(A65,'State Income (2001-2004)'!A65:C253, 3, 1), "NO INCOME DATA")</f>
        <v>NO INCOME DATA</v>
      </c>
    </row>
    <row r="66" spans="1:6" x14ac:dyDescent="0.3">
      <c r="A66" s="2" t="s">
        <v>17</v>
      </c>
      <c r="B66" s="2">
        <v>2002</v>
      </c>
      <c r="C66" s="6">
        <v>12713634</v>
      </c>
      <c r="D66" s="6">
        <v>381409.01999999996</v>
      </c>
      <c r="E66" s="43" t="e">
        <f>VLOOKUP(A66, 'State Abbreviations'!A66:B116,2,1)</f>
        <v>#N/A</v>
      </c>
      <c r="F66" s="40" t="str">
        <f>IFERROR(VLOOKUP(A66,'State Income (2001-2004)'!A66:C254, 3, 1), "NO INCOME DATA")</f>
        <v>NO INCOME DATA</v>
      </c>
    </row>
    <row r="67" spans="1:6" x14ac:dyDescent="0.3">
      <c r="A67" s="2" t="s">
        <v>18</v>
      </c>
      <c r="B67" s="2">
        <v>2002</v>
      </c>
      <c r="C67" s="6">
        <v>6237569</v>
      </c>
      <c r="D67" s="6">
        <v>187127.07</v>
      </c>
      <c r="E67" s="43" t="e">
        <f>VLOOKUP(A67, 'State Abbreviations'!A67:B117,2,1)</f>
        <v>#N/A</v>
      </c>
      <c r="F67" s="40" t="str">
        <f>IFERROR(VLOOKUP(A67,'State Income (2001-2004)'!A67:C255, 3, 1), "NO INCOME DATA")</f>
        <v>NO INCOME DATA</v>
      </c>
    </row>
    <row r="68" spans="1:6" x14ac:dyDescent="0.3">
      <c r="A68" s="2" t="s">
        <v>19</v>
      </c>
      <c r="B68" s="2">
        <v>2002</v>
      </c>
      <c r="C68" s="6">
        <v>2954451</v>
      </c>
      <c r="D68" s="6">
        <v>59089.020000000004</v>
      </c>
      <c r="E68" s="43" t="e">
        <f>VLOOKUP(A68, 'State Abbreviations'!A68:B118,2,1)</f>
        <v>#N/A</v>
      </c>
      <c r="F68" s="40" t="str">
        <f>IFERROR(VLOOKUP(A68,'State Income (2001-2004)'!A68:C256, 3, 1), "NO INCOME DATA")</f>
        <v>NO INCOME DATA</v>
      </c>
    </row>
    <row r="69" spans="1:6" x14ac:dyDescent="0.3">
      <c r="A69" s="2" t="s">
        <v>20</v>
      </c>
      <c r="B69" s="2">
        <v>2002</v>
      </c>
      <c r="C69" s="6">
        <v>2735502</v>
      </c>
      <c r="D69" s="6">
        <v>109420.08</v>
      </c>
      <c r="E69" s="43" t="e">
        <f>VLOOKUP(A69, 'State Abbreviations'!A69:B119,2,1)</f>
        <v>#N/A</v>
      </c>
      <c r="F69" s="40" t="str">
        <f>IFERROR(VLOOKUP(A69,'State Income (2001-2004)'!A69:C257, 3, 1), "NO INCOME DATA")</f>
        <v>NO INCOME DATA</v>
      </c>
    </row>
    <row r="70" spans="1:6" x14ac:dyDescent="0.3">
      <c r="A70" s="2" t="s">
        <v>21</v>
      </c>
      <c r="B70" s="2">
        <v>2002</v>
      </c>
      <c r="C70" s="6">
        <v>4145922</v>
      </c>
      <c r="D70" s="6">
        <v>124377.65999999999</v>
      </c>
      <c r="E70" s="43" t="e">
        <f>VLOOKUP(A70, 'State Abbreviations'!A70:B120,2,1)</f>
        <v>#N/A</v>
      </c>
      <c r="F70" s="40" t="str">
        <f>IFERROR(VLOOKUP(A70,'State Income (2001-2004)'!A70:C258, 3, 1), "NO INCOME DATA")</f>
        <v>NO INCOME DATA</v>
      </c>
    </row>
    <row r="71" spans="1:6" x14ac:dyDescent="0.3">
      <c r="A71" s="2" t="s">
        <v>22</v>
      </c>
      <c r="B71" s="2">
        <v>2002</v>
      </c>
      <c r="C71" s="6">
        <v>4515770</v>
      </c>
      <c r="D71" s="6">
        <v>180630.80000000002</v>
      </c>
      <c r="E71" s="43" t="e">
        <f>VLOOKUP(A71, 'State Abbreviations'!A71:B121,2,1)</f>
        <v>#N/A</v>
      </c>
      <c r="F71" s="40" t="str">
        <f>IFERROR(VLOOKUP(A71,'State Income (2001-2004)'!A71:C259, 3, 1), "NO INCOME DATA")</f>
        <v>NO INCOME DATA</v>
      </c>
    </row>
    <row r="72" spans="1:6" x14ac:dyDescent="0.3">
      <c r="A72" s="2" t="s">
        <v>23</v>
      </c>
      <c r="B72" s="2">
        <v>2002</v>
      </c>
      <c r="C72" s="6">
        <v>1317253</v>
      </c>
      <c r="D72" s="6">
        <v>52690.12</v>
      </c>
      <c r="E72" s="43" t="e">
        <f>VLOOKUP(A72, 'State Abbreviations'!A72:B122,2,1)</f>
        <v>#N/A</v>
      </c>
      <c r="F72" s="40" t="str">
        <f>IFERROR(VLOOKUP(A72,'State Income (2001-2004)'!A72:C260, 3, 1), "NO INCOME DATA")</f>
        <v>NO INCOME DATA</v>
      </c>
    </row>
    <row r="73" spans="1:6" x14ac:dyDescent="0.3">
      <c r="A73" s="2" t="s">
        <v>24</v>
      </c>
      <c r="B73" s="2">
        <v>2002</v>
      </c>
      <c r="C73" s="6">
        <v>5558058</v>
      </c>
      <c r="D73" s="6">
        <v>111161.16</v>
      </c>
      <c r="E73" s="43" t="e">
        <f>VLOOKUP(A73, 'State Abbreviations'!A73:B123,2,1)</f>
        <v>#N/A</v>
      </c>
      <c r="F73" s="40" t="str">
        <f>IFERROR(VLOOKUP(A73,'State Income (2001-2004)'!A73:C261, 3, 1), "NO INCOME DATA")</f>
        <v>NO INCOME DATA</v>
      </c>
    </row>
    <row r="74" spans="1:6" x14ac:dyDescent="0.3">
      <c r="A74" s="2" t="s">
        <v>25</v>
      </c>
      <c r="B74" s="2">
        <v>2002</v>
      </c>
      <c r="C74" s="6">
        <v>6416505</v>
      </c>
      <c r="D74" s="6">
        <v>192495.15</v>
      </c>
      <c r="E74" s="43" t="e">
        <f>VLOOKUP(A74, 'State Abbreviations'!A74:B124,2,1)</f>
        <v>#N/A</v>
      </c>
      <c r="F74" s="40">
        <f>IFERROR(VLOOKUP(A74,'State Income (2001-2004)'!A74:C262, 3, 1), "NO INCOME DATA")</f>
        <v>39815</v>
      </c>
    </row>
    <row r="75" spans="1:6" x14ac:dyDescent="0.3">
      <c r="A75" s="2" t="s">
        <v>26</v>
      </c>
      <c r="B75" s="2">
        <v>2002</v>
      </c>
      <c r="C75" s="6">
        <v>10112620</v>
      </c>
      <c r="D75" s="6">
        <v>202252.4</v>
      </c>
      <c r="E75" s="43" t="e">
        <f>VLOOKUP(A75, 'State Abbreviations'!A75:B125,2,1)</f>
        <v>#N/A</v>
      </c>
      <c r="F75" s="40">
        <f>IFERROR(VLOOKUP(A75,'State Income (2001-2004)'!A75:C263, 3, 1), "NO INCOME DATA")</f>
        <v>30439</v>
      </c>
    </row>
    <row r="76" spans="1:6" x14ac:dyDescent="0.3">
      <c r="A76" s="2" t="s">
        <v>27</v>
      </c>
      <c r="B76" s="2">
        <v>2002</v>
      </c>
      <c r="C76" s="6">
        <v>5100958</v>
      </c>
      <c r="D76" s="6">
        <v>102019.16</v>
      </c>
      <c r="E76" s="43" t="e">
        <f>VLOOKUP(A76, 'State Abbreviations'!A76:B126,2,1)</f>
        <v>#N/A</v>
      </c>
      <c r="F76" s="40">
        <f>IFERROR(VLOOKUP(A76,'State Income (2001-2004)'!A76:C264, 3, 1), "NO INCOME DATA")</f>
        <v>34443</v>
      </c>
    </row>
    <row r="77" spans="1:6" x14ac:dyDescent="0.3">
      <c r="A77" s="2" t="s">
        <v>28</v>
      </c>
      <c r="B77" s="2">
        <v>2002</v>
      </c>
      <c r="C77" s="6">
        <v>2902966</v>
      </c>
      <c r="D77" s="6">
        <v>58059.32</v>
      </c>
      <c r="E77" s="43" t="e">
        <f>VLOOKUP(A77, 'State Abbreviations'!A77:B127,2,1)</f>
        <v>#N/A</v>
      </c>
      <c r="F77" s="40">
        <f>IFERROR(VLOOKUP(A77,'State Income (2001-2004)'!A77:C265, 3, 1), "NO INCOME DATA")</f>
        <v>23448</v>
      </c>
    </row>
    <row r="78" spans="1:6" x14ac:dyDescent="0.3">
      <c r="A78" s="2" t="s">
        <v>29</v>
      </c>
      <c r="B78" s="2">
        <v>2002</v>
      </c>
      <c r="C78" s="6">
        <v>5754618</v>
      </c>
      <c r="D78" s="6">
        <v>115092.36</v>
      </c>
      <c r="E78" s="43" t="e">
        <f>VLOOKUP(A78, 'State Abbreviations'!A78:B128,2,1)</f>
        <v>#N/A</v>
      </c>
      <c r="F78" s="40">
        <f>IFERROR(VLOOKUP(A78,'State Income (2001-2004)'!A78:C266, 3, 1), "NO INCOME DATA")</f>
        <v>29252</v>
      </c>
    </row>
    <row r="79" spans="1:6" x14ac:dyDescent="0.3">
      <c r="A79" s="2" t="s">
        <v>30</v>
      </c>
      <c r="B79" s="2">
        <v>2002</v>
      </c>
      <c r="C79" s="6">
        <v>926865</v>
      </c>
      <c r="D79" s="6">
        <v>27805.95</v>
      </c>
      <c r="E79" s="43" t="e">
        <f>VLOOKUP(A79, 'State Abbreviations'!A79:B129,2,1)</f>
        <v>#N/A</v>
      </c>
      <c r="F79" s="40">
        <f>IFERROR(VLOOKUP(A79,'State Income (2001-2004)'!A79:C267, 3, 1), "NO INCOME DATA")</f>
        <v>25920</v>
      </c>
    </row>
    <row r="80" spans="1:6" x14ac:dyDescent="0.3">
      <c r="A80" s="2" t="s">
        <v>31</v>
      </c>
      <c r="B80" s="2">
        <v>2002</v>
      </c>
      <c r="C80" s="6">
        <v>1747214</v>
      </c>
      <c r="D80" s="6">
        <v>69888.56</v>
      </c>
      <c r="E80" s="43" t="e">
        <f>VLOOKUP(A80, 'State Abbreviations'!A80:B130,2,1)</f>
        <v>#N/A</v>
      </c>
      <c r="F80" s="40">
        <f>IFERROR(VLOOKUP(A80,'State Income (2001-2004)'!A80:C268, 3, 1), "NO INCOME DATA")</f>
        <v>30758</v>
      </c>
    </row>
    <row r="81" spans="1:6" x14ac:dyDescent="0.3">
      <c r="A81" s="2" t="s">
        <v>32</v>
      </c>
      <c r="B81" s="2">
        <v>2002</v>
      </c>
      <c r="C81" s="6">
        <v>2334771</v>
      </c>
      <c r="D81" s="6">
        <v>93390.84</v>
      </c>
      <c r="E81" s="43" t="e">
        <f>VLOOKUP(A81, 'State Abbreviations'!A81:B131,2,1)</f>
        <v>#N/A</v>
      </c>
      <c r="F81" s="40">
        <f>IFERROR(VLOOKUP(A81,'State Income (2001-2004)'!A81:C269, 3, 1), "NO INCOME DATA")</f>
        <v>31266</v>
      </c>
    </row>
    <row r="82" spans="1:6" x14ac:dyDescent="0.3">
      <c r="A82" s="2" t="s">
        <v>33</v>
      </c>
      <c r="B82" s="2">
        <v>2002</v>
      </c>
      <c r="C82" s="6">
        <v>1299500</v>
      </c>
      <c r="D82" s="6">
        <v>51980</v>
      </c>
      <c r="E82" s="43" t="e">
        <f>VLOOKUP(A82, 'State Abbreviations'!A82:B132,2,1)</f>
        <v>#N/A</v>
      </c>
      <c r="F82" s="40">
        <f>IFERROR(VLOOKUP(A82,'State Income (2001-2004)'!A82:C270, 3, 1), "NO INCOME DATA")</f>
        <v>34702</v>
      </c>
    </row>
    <row r="83" spans="1:6" x14ac:dyDescent="0.3">
      <c r="A83" s="2" t="s">
        <v>34</v>
      </c>
      <c r="B83" s="2">
        <v>2002</v>
      </c>
      <c r="C83" s="6">
        <v>8698879</v>
      </c>
      <c r="D83" s="6">
        <v>260966.37</v>
      </c>
      <c r="E83" s="43" t="e">
        <f>VLOOKUP(A83, 'State Abbreviations'!A83:B133,2,1)</f>
        <v>#N/A</v>
      </c>
      <c r="F83" s="40">
        <f>IFERROR(VLOOKUP(A83,'State Income (2001-2004)'!A83:C271, 3, 1), "NO INCOME DATA")</f>
        <v>40427</v>
      </c>
    </row>
    <row r="84" spans="1:6" x14ac:dyDescent="0.3">
      <c r="A84" s="2" t="s">
        <v>35</v>
      </c>
      <c r="B84" s="2">
        <v>2002</v>
      </c>
      <c r="C84" s="6">
        <v>1903289</v>
      </c>
      <c r="D84" s="6">
        <v>76131.56</v>
      </c>
      <c r="E84" s="43" t="e">
        <f>VLOOKUP(A84, 'State Abbreviations'!A84:B134,2,1)</f>
        <v>#N/A</v>
      </c>
      <c r="F84" s="40">
        <f>IFERROR(VLOOKUP(A84,'State Income (2001-2004)'!A84:C272, 3, 1), "NO INCOME DATA")</f>
        <v>25541</v>
      </c>
    </row>
    <row r="85" spans="1:6" x14ac:dyDescent="0.3">
      <c r="A85" s="2" t="s">
        <v>36</v>
      </c>
      <c r="B85" s="2">
        <v>2002</v>
      </c>
      <c r="C85" s="6">
        <v>19227088</v>
      </c>
      <c r="D85" s="6">
        <v>576812.64</v>
      </c>
      <c r="E85" s="43" t="e">
        <f>VLOOKUP(A85, 'State Abbreviations'!A85:B135,2,1)</f>
        <v>#N/A</v>
      </c>
      <c r="F85" s="40">
        <f>IFERROR(VLOOKUP(A85,'State Income (2001-2004)'!A85:C273, 3, 1), "NO INCOME DATA")</f>
        <v>36574</v>
      </c>
    </row>
    <row r="86" spans="1:6" x14ac:dyDescent="0.3">
      <c r="A86" s="2" t="s">
        <v>37</v>
      </c>
      <c r="B86" s="2">
        <v>2002</v>
      </c>
      <c r="C86" s="6">
        <v>8541221</v>
      </c>
      <c r="D86" s="6">
        <v>341648.84</v>
      </c>
      <c r="E86" s="43" t="e">
        <f>VLOOKUP(A86, 'State Abbreviations'!A86:B136,2,1)</f>
        <v>#N/A</v>
      </c>
      <c r="F86" s="40">
        <f>IFERROR(VLOOKUP(A86,'State Income (2001-2004)'!A86:C274, 3, 1), "NO INCOME DATA")</f>
        <v>28235</v>
      </c>
    </row>
    <row r="87" spans="1:6" x14ac:dyDescent="0.3">
      <c r="A87" s="2" t="s">
        <v>38</v>
      </c>
      <c r="B87" s="2">
        <v>2002</v>
      </c>
      <c r="C87" s="6">
        <v>634366</v>
      </c>
      <c r="D87" s="6">
        <v>19030.98</v>
      </c>
      <c r="E87" s="43" t="e">
        <f>VLOOKUP(A87, 'State Abbreviations'!A87:B137,2,1)</f>
        <v>#N/A</v>
      </c>
      <c r="F87" s="40">
        <f>IFERROR(VLOOKUP(A87,'State Income (2001-2004)'!A87:C275, 3, 1), "NO INCOME DATA")</f>
        <v>29204</v>
      </c>
    </row>
    <row r="88" spans="1:6" x14ac:dyDescent="0.3">
      <c r="A88" s="2" t="s">
        <v>39</v>
      </c>
      <c r="B88" s="2">
        <v>2002</v>
      </c>
      <c r="C88" s="6">
        <v>11459011</v>
      </c>
      <c r="D88" s="6">
        <v>343770.33</v>
      </c>
      <c r="E88" s="43" t="e">
        <f>VLOOKUP(A88, 'State Abbreviations'!A88:B138,2,1)</f>
        <v>#N/A</v>
      </c>
      <c r="F88" s="40">
        <f>IFERROR(VLOOKUP(A88,'State Income (2001-2004)'!A88:C276, 3, 1), "NO INCOME DATA")</f>
        <v>29944</v>
      </c>
    </row>
    <row r="89" spans="1:6" x14ac:dyDescent="0.3">
      <c r="A89" s="2" t="s">
        <v>40</v>
      </c>
      <c r="B89" s="2">
        <v>2002</v>
      </c>
      <c r="C89" s="6">
        <v>3523553</v>
      </c>
      <c r="D89" s="6">
        <v>140942.12</v>
      </c>
      <c r="E89" s="43" t="e">
        <f>VLOOKUP(A89, 'State Abbreviations'!A89:B139,2,1)</f>
        <v>#N/A</v>
      </c>
      <c r="F89" s="40">
        <f>IFERROR(VLOOKUP(A89,'State Income (2001-2004)'!A89:C277, 3, 1), "NO INCOME DATA")</f>
        <v>26656</v>
      </c>
    </row>
    <row r="90" spans="1:6" x14ac:dyDescent="0.3">
      <c r="A90" s="2" t="s">
        <v>41</v>
      </c>
      <c r="B90" s="2">
        <v>2002</v>
      </c>
      <c r="C90" s="6">
        <v>3594586</v>
      </c>
      <c r="D90" s="6">
        <v>143783.44</v>
      </c>
      <c r="E90" s="43" t="e">
        <f>VLOOKUP(A90, 'State Abbreviations'!A90:B140,2,1)</f>
        <v>#N/A</v>
      </c>
      <c r="F90" s="40">
        <f>IFERROR(VLOOKUP(A90,'State Income (2001-2004)'!A90:C278, 3, 1), "NO INCOME DATA")</f>
        <v>29340</v>
      </c>
    </row>
    <row r="91" spans="1:6" x14ac:dyDescent="0.3">
      <c r="A91" s="2" t="s">
        <v>42</v>
      </c>
      <c r="B91" s="2">
        <v>2002</v>
      </c>
      <c r="C91" s="6">
        <v>12406292</v>
      </c>
      <c r="D91" s="6">
        <v>496251.68</v>
      </c>
      <c r="E91" s="43" t="e">
        <f>VLOOKUP(A91, 'State Abbreviations'!A91:B141,2,1)</f>
        <v>#N/A</v>
      </c>
      <c r="F91" s="40">
        <f>IFERROR(VLOOKUP(A91,'State Income (2001-2004)'!A91:C279, 3, 1), "NO INCOME DATA")</f>
        <v>31998</v>
      </c>
    </row>
    <row r="92" spans="1:6" x14ac:dyDescent="0.3">
      <c r="A92" s="2" t="s">
        <v>43</v>
      </c>
      <c r="B92" s="2">
        <v>2002</v>
      </c>
      <c r="C92" s="6">
        <v>1080632</v>
      </c>
      <c r="D92" s="6">
        <v>43225.279999999999</v>
      </c>
      <c r="E92" s="43" t="e">
        <f>VLOOKUP(A92, 'State Abbreviations'!A92:B142,2,1)</f>
        <v>#N/A</v>
      </c>
      <c r="F92" s="40">
        <f>IFERROR(VLOOKUP(A92,'State Income (2001-2004)'!A92:C280, 3, 1), "NO INCOME DATA")</f>
        <v>31916</v>
      </c>
    </row>
    <row r="93" spans="1:6" x14ac:dyDescent="0.3">
      <c r="A93" s="2" t="s">
        <v>44</v>
      </c>
      <c r="B93" s="2">
        <v>2002</v>
      </c>
      <c r="C93" s="6">
        <v>4198068</v>
      </c>
      <c r="D93" s="6">
        <v>83961.36</v>
      </c>
      <c r="E93" s="43" t="e">
        <f>VLOOKUP(A93, 'State Abbreviations'!A93:B143,2,1)</f>
        <v>#N/A</v>
      </c>
      <c r="F93" s="40">
        <f>IFERROR(VLOOKUP(A93,'State Income (2001-2004)'!A93:C281, 3, 1), "NO INCOME DATA")</f>
        <v>26132</v>
      </c>
    </row>
    <row r="94" spans="1:6" x14ac:dyDescent="0.3">
      <c r="A94" s="2" t="s">
        <v>45</v>
      </c>
      <c r="B94" s="2">
        <v>2002</v>
      </c>
      <c r="C94" s="6">
        <v>770883</v>
      </c>
      <c r="D94" s="6">
        <v>23126.489999999998</v>
      </c>
      <c r="E94" s="43" t="e">
        <f>VLOOKUP(A94, 'State Abbreviations'!A94:B144,2,1)</f>
        <v>#N/A</v>
      </c>
      <c r="F94" s="40">
        <f>IFERROR(VLOOKUP(A94,'State Income (2001-2004)'!A94:C282, 3, 1), "NO INCOME DATA")</f>
        <v>29234</v>
      </c>
    </row>
    <row r="95" spans="1:6" x14ac:dyDescent="0.3">
      <c r="A95" s="2" t="s">
        <v>46</v>
      </c>
      <c r="B95" s="2">
        <v>2002</v>
      </c>
      <c r="C95" s="6">
        <v>5900962</v>
      </c>
      <c r="D95" s="6">
        <v>118019.24</v>
      </c>
      <c r="E95" s="43" t="e">
        <f>VLOOKUP(A95, 'State Abbreviations'!A95:B145,2,1)</f>
        <v>#N/A</v>
      </c>
      <c r="F95" s="40">
        <f>IFERROR(VLOOKUP(A95,'State Income (2001-2004)'!A95:C283, 3, 1), "NO INCOME DATA")</f>
        <v>28455</v>
      </c>
    </row>
    <row r="96" spans="1:6" x14ac:dyDescent="0.3">
      <c r="A96" s="2" t="s">
        <v>47</v>
      </c>
      <c r="B96" s="2">
        <v>2002</v>
      </c>
      <c r="C96" s="6">
        <v>23764231</v>
      </c>
      <c r="D96" s="6">
        <v>950569.24</v>
      </c>
      <c r="E96" s="43" t="e">
        <f>VLOOKUP(A96, 'State Abbreviations'!A96:B146,2,1)</f>
        <v>#N/A</v>
      </c>
      <c r="F96" s="40">
        <f>IFERROR(VLOOKUP(A96,'State Income (2001-2004)'!A96:C284, 3, 1), "NO INCOME DATA")</f>
        <v>29372</v>
      </c>
    </row>
    <row r="97" spans="1:6" x14ac:dyDescent="0.3">
      <c r="A97" s="2" t="s">
        <v>48</v>
      </c>
      <c r="B97" s="2">
        <v>2002</v>
      </c>
      <c r="C97" s="6">
        <v>2389039</v>
      </c>
      <c r="D97" s="6">
        <v>47780.78</v>
      </c>
      <c r="E97" s="43" t="e">
        <f>VLOOKUP(A97, 'State Abbreviations'!A97:B147,2,1)</f>
        <v>#N/A</v>
      </c>
      <c r="F97" s="40">
        <f>IFERROR(VLOOKUP(A97,'State Income (2001-2004)'!A97:C285, 3, 1), "NO INCOME DATA")</f>
        <v>24977</v>
      </c>
    </row>
    <row r="98" spans="1:6" x14ac:dyDescent="0.3">
      <c r="A98" s="2" t="s">
        <v>49</v>
      </c>
      <c r="B98" s="2">
        <v>2002</v>
      </c>
      <c r="C98" s="6">
        <v>621394</v>
      </c>
      <c r="D98" s="6">
        <v>12427.880000000001</v>
      </c>
      <c r="E98" s="43" t="e">
        <f>VLOOKUP(A98, 'State Abbreviations'!A98:B148,2,1)</f>
        <v>#N/A</v>
      </c>
      <c r="F98" s="40">
        <f>IFERROR(VLOOKUP(A98,'State Income (2001-2004)'!A98:C286, 3, 1), "NO INCOME DATA")</f>
        <v>33327</v>
      </c>
    </row>
    <row r="99" spans="1:6" x14ac:dyDescent="0.3">
      <c r="A99" s="2" t="s">
        <v>50</v>
      </c>
      <c r="B99" s="2">
        <v>2002</v>
      </c>
      <c r="C99" s="6">
        <v>7459827</v>
      </c>
      <c r="D99" s="6">
        <v>298393.08</v>
      </c>
      <c r="E99" s="43" t="e">
        <f>VLOOKUP(A99, 'State Abbreviations'!A99:B149,2,1)</f>
        <v>#N/A</v>
      </c>
      <c r="F99" s="40">
        <f>IFERROR(VLOOKUP(A99,'State Income (2001-2004)'!A99:C287, 3, 1), "NO INCOME DATA")</f>
        <v>38390</v>
      </c>
    </row>
    <row r="100" spans="1:6" x14ac:dyDescent="0.3">
      <c r="A100" s="2" t="s">
        <v>51</v>
      </c>
      <c r="B100" s="2">
        <v>2002</v>
      </c>
      <c r="C100" s="6">
        <v>6203788</v>
      </c>
      <c r="D100" s="6">
        <v>124075.76000000001</v>
      </c>
      <c r="E100" s="43" t="e">
        <f>VLOOKUP(A100, 'State Abbreviations'!A100:B150,2,1)</f>
        <v>#N/A</v>
      </c>
      <c r="F100" s="40">
        <f>IFERROR(VLOOKUP(A100,'State Income (2001-2004)'!A100:C288, 3, 1), "NO INCOME DATA")</f>
        <v>35409</v>
      </c>
    </row>
    <row r="101" spans="1:6" x14ac:dyDescent="0.3">
      <c r="A101" s="2" t="s">
        <v>52</v>
      </c>
      <c r="B101" s="2">
        <v>2002</v>
      </c>
      <c r="C101" s="6">
        <v>1815354</v>
      </c>
      <c r="D101" s="6">
        <v>36307.08</v>
      </c>
      <c r="E101" s="43" t="e">
        <f>VLOOKUP(A101, 'State Abbreviations'!A101:B151,2,1)</f>
        <v>#N/A</v>
      </c>
      <c r="F101" s="40">
        <f>IFERROR(VLOOKUP(A101,'State Income (2001-2004)'!A101:C289, 3, 1), "NO INCOME DATA")</f>
        <v>27215</v>
      </c>
    </row>
    <row r="102" spans="1:6" x14ac:dyDescent="0.3">
      <c r="A102" s="2" t="s">
        <v>53</v>
      </c>
      <c r="B102" s="2">
        <v>2002</v>
      </c>
      <c r="C102" s="6">
        <v>5509026</v>
      </c>
      <c r="D102" s="6">
        <v>220361.04</v>
      </c>
      <c r="E102" s="43" t="e">
        <f>VLOOKUP(A102, 'State Abbreviations'!A102:B152,2,1)</f>
        <v>#N/A</v>
      </c>
      <c r="F102" s="40">
        <f>IFERROR(VLOOKUP(A102,'State Income (2001-2004)'!A102:C290, 3, 1), "NO INCOME DATA")</f>
        <v>33565</v>
      </c>
    </row>
    <row r="103" spans="1:6" x14ac:dyDescent="0.3">
      <c r="A103" s="2" t="s">
        <v>54</v>
      </c>
      <c r="B103" s="2">
        <v>2002</v>
      </c>
      <c r="C103" s="6">
        <v>506529</v>
      </c>
      <c r="D103" s="6">
        <v>15195.869999999999</v>
      </c>
      <c r="E103" s="43" t="e">
        <f>VLOOKUP(A103, 'State Abbreviations'!A103:B153,2,1)</f>
        <v>#N/A</v>
      </c>
      <c r="F103" s="40">
        <f>IFERROR(VLOOKUP(A103,'State Income (2001-2004)'!A103:C291, 3, 1), "NO INCOME DATA")</f>
        <v>36778</v>
      </c>
    </row>
    <row r="104" spans="1:6" x14ac:dyDescent="0.3">
      <c r="A104" s="2" t="s">
        <v>4</v>
      </c>
      <c r="B104" s="2">
        <v>2003</v>
      </c>
      <c r="C104" s="6">
        <v>4779735</v>
      </c>
      <c r="D104" s="6">
        <v>143392.04999999999</v>
      </c>
      <c r="E104" s="43" t="e">
        <f>VLOOKUP(A104, 'State Abbreviations'!A104:B154,2,1)</f>
        <v>#N/A</v>
      </c>
      <c r="F104" s="40" t="str">
        <f>IFERROR(VLOOKUP(A104,'State Income (2001-2004)'!A104:C292, 3, 1), "NO INCOME DATA")</f>
        <v>NO INCOME DATA</v>
      </c>
    </row>
    <row r="105" spans="1:6" x14ac:dyDescent="0.3">
      <c r="A105" s="2" t="s">
        <v>5</v>
      </c>
      <c r="B105" s="2">
        <v>2003</v>
      </c>
      <c r="C105" s="6">
        <v>710231</v>
      </c>
      <c r="D105" s="6">
        <v>14204.62</v>
      </c>
      <c r="E105" s="43" t="e">
        <f>VLOOKUP(A105, 'State Abbreviations'!A105:B155,2,1)</f>
        <v>#N/A</v>
      </c>
      <c r="F105" s="40" t="str">
        <f>IFERROR(VLOOKUP(A105,'State Income (2001-2004)'!A105:C293, 3, 1), "NO INCOME DATA")</f>
        <v>NO INCOME DATA</v>
      </c>
    </row>
    <row r="106" spans="1:6" x14ac:dyDescent="0.3">
      <c r="A106" s="2" t="s">
        <v>6</v>
      </c>
      <c r="B106" s="2">
        <v>2003</v>
      </c>
      <c r="C106" s="6">
        <v>6329013</v>
      </c>
      <c r="D106" s="6">
        <v>126580.26000000001</v>
      </c>
      <c r="E106" s="43" t="e">
        <f>VLOOKUP(A106, 'State Abbreviations'!A106:B156,2,1)</f>
        <v>#N/A</v>
      </c>
      <c r="F106" s="40" t="str">
        <f>IFERROR(VLOOKUP(A106,'State Income (2001-2004)'!A106:C294, 3, 1), "NO INCOME DATA")</f>
        <v>NO INCOME DATA</v>
      </c>
    </row>
    <row r="107" spans="1:6" x14ac:dyDescent="0.3">
      <c r="A107" s="2" t="s">
        <v>7</v>
      </c>
      <c r="B107" s="2">
        <v>2003</v>
      </c>
      <c r="C107" s="6">
        <v>2915921</v>
      </c>
      <c r="D107" s="6">
        <v>58318.42</v>
      </c>
      <c r="E107" s="43" t="e">
        <f>VLOOKUP(A107, 'State Abbreviations'!A107:B157,2,1)</f>
        <v>#N/A</v>
      </c>
      <c r="F107" s="40" t="str">
        <f>IFERROR(VLOOKUP(A107,'State Income (2001-2004)'!A107:C295, 3, 1), "NO INCOME DATA")</f>
        <v>NO INCOME DATA</v>
      </c>
    </row>
    <row r="108" spans="1:6" x14ac:dyDescent="0.3">
      <c r="A108" s="2" t="s">
        <v>8</v>
      </c>
      <c r="B108" s="2">
        <v>2003</v>
      </c>
      <c r="C108" s="6">
        <v>37253956</v>
      </c>
      <c r="D108" s="6">
        <v>745079.12</v>
      </c>
      <c r="E108" s="43" t="e">
        <f>VLOOKUP(A108, 'State Abbreviations'!A108:B158,2,1)</f>
        <v>#N/A</v>
      </c>
      <c r="F108" s="40" t="str">
        <f>IFERROR(VLOOKUP(A108,'State Income (2001-2004)'!A108:C296, 3, 1), "NO INCOME DATA")</f>
        <v>NO INCOME DATA</v>
      </c>
    </row>
    <row r="109" spans="1:6" x14ac:dyDescent="0.3">
      <c r="A109" s="2" t="s">
        <v>9</v>
      </c>
      <c r="B109" s="2">
        <v>2003</v>
      </c>
      <c r="C109" s="6">
        <v>5029196</v>
      </c>
      <c r="D109" s="6">
        <v>201167.84</v>
      </c>
      <c r="E109" s="43" t="e">
        <f>VLOOKUP(A109, 'State Abbreviations'!A109:B159,2,1)</f>
        <v>#N/A</v>
      </c>
      <c r="F109" s="40" t="str">
        <f>IFERROR(VLOOKUP(A109,'State Income (2001-2004)'!A109:C297, 3, 1), "NO INCOME DATA")</f>
        <v>NO INCOME DATA</v>
      </c>
    </row>
    <row r="110" spans="1:6" x14ac:dyDescent="0.3">
      <c r="A110" s="2" t="s">
        <v>10</v>
      </c>
      <c r="B110" s="2">
        <v>2003</v>
      </c>
      <c r="C110" s="6">
        <v>3574097</v>
      </c>
      <c r="D110" s="6">
        <v>142963.88</v>
      </c>
      <c r="E110" s="43" t="e">
        <f>VLOOKUP(A110, 'State Abbreviations'!A110:B160,2,1)</f>
        <v>#N/A</v>
      </c>
      <c r="F110" s="40" t="str">
        <f>IFERROR(VLOOKUP(A110,'State Income (2001-2004)'!A110:C298, 3, 1), "NO INCOME DATA")</f>
        <v>NO INCOME DATA</v>
      </c>
    </row>
    <row r="111" spans="1:6" x14ac:dyDescent="0.3">
      <c r="A111" s="2" t="s">
        <v>11</v>
      </c>
      <c r="B111" s="2">
        <v>2003</v>
      </c>
      <c r="C111" s="6">
        <v>897934</v>
      </c>
      <c r="D111" s="6">
        <v>26938.02</v>
      </c>
      <c r="E111" s="43" t="e">
        <f>VLOOKUP(A111, 'State Abbreviations'!A111:B161,2,1)</f>
        <v>#N/A</v>
      </c>
      <c r="F111" s="40" t="str">
        <f>IFERROR(VLOOKUP(A111,'State Income (2001-2004)'!A111:C299, 3, 1), "NO INCOME DATA")</f>
        <v>NO INCOME DATA</v>
      </c>
    </row>
    <row r="112" spans="1:6" x14ac:dyDescent="0.3">
      <c r="A112" s="2" t="s">
        <v>12</v>
      </c>
      <c r="B112" s="2">
        <v>2003</v>
      </c>
      <c r="C112" s="6">
        <v>601723</v>
      </c>
      <c r="D112" s="6">
        <v>18051.689999999999</v>
      </c>
      <c r="E112" s="43" t="e">
        <f>VLOOKUP(A112, 'State Abbreviations'!A112:B162,2,1)</f>
        <v>#N/A</v>
      </c>
      <c r="F112" s="40" t="str">
        <f>IFERROR(VLOOKUP(A112,'State Income (2001-2004)'!A112:C300, 3, 1), "NO INCOME DATA")</f>
        <v>NO INCOME DATA</v>
      </c>
    </row>
    <row r="113" spans="1:6" x14ac:dyDescent="0.3">
      <c r="A113" s="2" t="s">
        <v>13</v>
      </c>
      <c r="B113" s="2">
        <v>2003</v>
      </c>
      <c r="C113" s="6">
        <v>18801311</v>
      </c>
      <c r="D113" s="6">
        <v>752052.44000000006</v>
      </c>
      <c r="E113" s="43" t="e">
        <f>VLOOKUP(A113, 'State Abbreviations'!A113:B163,2,1)</f>
        <v>#N/A</v>
      </c>
      <c r="F113" s="40" t="str">
        <f>IFERROR(VLOOKUP(A113,'State Income (2001-2004)'!A113:C301, 3, 1), "NO INCOME DATA")</f>
        <v>NO INCOME DATA</v>
      </c>
    </row>
    <row r="114" spans="1:6" x14ac:dyDescent="0.3">
      <c r="A114" s="2" t="s">
        <v>14</v>
      </c>
      <c r="B114" s="2">
        <v>2003</v>
      </c>
      <c r="C114" s="6">
        <v>9687653</v>
      </c>
      <c r="D114" s="6">
        <v>193753.06</v>
      </c>
      <c r="E114" s="43" t="e">
        <f>VLOOKUP(A114, 'State Abbreviations'!A114:B164,2,1)</f>
        <v>#N/A</v>
      </c>
      <c r="F114" s="40" t="str">
        <f>IFERROR(VLOOKUP(A114,'State Income (2001-2004)'!A114:C302, 3, 1), "NO INCOME DATA")</f>
        <v>NO INCOME DATA</v>
      </c>
    </row>
    <row r="115" spans="1:6" x14ac:dyDescent="0.3">
      <c r="A115" s="2" t="s">
        <v>15</v>
      </c>
      <c r="B115" s="2">
        <v>2003</v>
      </c>
      <c r="C115" s="6">
        <v>1360301</v>
      </c>
      <c r="D115" s="6">
        <v>54412.04</v>
      </c>
      <c r="E115" s="43" t="e">
        <f>VLOOKUP(A115, 'State Abbreviations'!A115:B165,2,1)</f>
        <v>#N/A</v>
      </c>
      <c r="F115" s="40" t="str">
        <f>IFERROR(VLOOKUP(A115,'State Income (2001-2004)'!A115:C303, 3, 1), "NO INCOME DATA")</f>
        <v>NO INCOME DATA</v>
      </c>
    </row>
    <row r="116" spans="1:6" x14ac:dyDescent="0.3">
      <c r="A116" s="2" t="s">
        <v>16</v>
      </c>
      <c r="B116" s="2">
        <v>2003</v>
      </c>
      <c r="C116" s="6">
        <v>1567582</v>
      </c>
      <c r="D116" s="6">
        <v>47027.46</v>
      </c>
      <c r="E116" s="43" t="e">
        <f>VLOOKUP(A116, 'State Abbreviations'!A116:B166,2,1)</f>
        <v>#N/A</v>
      </c>
      <c r="F116" s="40" t="str">
        <f>IFERROR(VLOOKUP(A116,'State Income (2001-2004)'!A116:C304, 3, 1), "NO INCOME DATA")</f>
        <v>NO INCOME DATA</v>
      </c>
    </row>
    <row r="117" spans="1:6" x14ac:dyDescent="0.3">
      <c r="A117" s="2" t="s">
        <v>17</v>
      </c>
      <c r="B117" s="2">
        <v>2003</v>
      </c>
      <c r="C117" s="6">
        <v>12830632</v>
      </c>
      <c r="D117" s="6">
        <v>256612.64</v>
      </c>
      <c r="E117" s="43" t="e">
        <f>VLOOKUP(A117, 'State Abbreviations'!A117:B167,2,1)</f>
        <v>#N/A</v>
      </c>
      <c r="F117" s="40" t="str">
        <f>IFERROR(VLOOKUP(A117,'State Income (2001-2004)'!A117:C305, 3, 1), "NO INCOME DATA")</f>
        <v>NO INCOME DATA</v>
      </c>
    </row>
    <row r="118" spans="1:6" x14ac:dyDescent="0.3">
      <c r="A118" s="2" t="s">
        <v>18</v>
      </c>
      <c r="B118" s="2">
        <v>2003</v>
      </c>
      <c r="C118" s="6">
        <v>6483800</v>
      </c>
      <c r="D118" s="6">
        <v>259352</v>
      </c>
      <c r="E118" s="43" t="e">
        <f>VLOOKUP(A118, 'State Abbreviations'!A118:B168,2,1)</f>
        <v>#N/A</v>
      </c>
      <c r="F118" s="40" t="str">
        <f>IFERROR(VLOOKUP(A118,'State Income (2001-2004)'!A118:C306, 3, 1), "NO INCOME DATA")</f>
        <v>NO INCOME DATA</v>
      </c>
    </row>
    <row r="119" spans="1:6" x14ac:dyDescent="0.3">
      <c r="A119" s="2" t="s">
        <v>19</v>
      </c>
      <c r="B119" s="2">
        <v>2003</v>
      </c>
      <c r="C119" s="6">
        <v>3046350</v>
      </c>
      <c r="D119" s="6">
        <v>60927</v>
      </c>
      <c r="E119" s="43" t="e">
        <f>VLOOKUP(A119, 'State Abbreviations'!A119:B169,2,1)</f>
        <v>#N/A</v>
      </c>
      <c r="F119" s="40" t="str">
        <f>IFERROR(VLOOKUP(A119,'State Income (2001-2004)'!A119:C307, 3, 1), "NO INCOME DATA")</f>
        <v>NO INCOME DATA</v>
      </c>
    </row>
    <row r="120" spans="1:6" x14ac:dyDescent="0.3">
      <c r="A120" s="2" t="s">
        <v>20</v>
      </c>
      <c r="B120" s="2">
        <v>2003</v>
      </c>
      <c r="C120" s="6">
        <v>2853118</v>
      </c>
      <c r="D120" s="6">
        <v>85593.54</v>
      </c>
      <c r="E120" s="43" t="e">
        <f>VLOOKUP(A120, 'State Abbreviations'!A120:B170,2,1)</f>
        <v>#N/A</v>
      </c>
      <c r="F120" s="40" t="str">
        <f>IFERROR(VLOOKUP(A120,'State Income (2001-2004)'!A120:C308, 3, 1), "NO INCOME DATA")</f>
        <v>NO INCOME DATA</v>
      </c>
    </row>
    <row r="121" spans="1:6" x14ac:dyDescent="0.3">
      <c r="A121" s="2" t="s">
        <v>21</v>
      </c>
      <c r="B121" s="2">
        <v>2003</v>
      </c>
      <c r="C121" s="6">
        <v>4339362</v>
      </c>
      <c r="D121" s="6">
        <v>130180.86</v>
      </c>
      <c r="E121" s="43" t="e">
        <f>VLOOKUP(A121, 'State Abbreviations'!A121:B171,2,1)</f>
        <v>#N/A</v>
      </c>
      <c r="F121" s="40" t="str">
        <f>IFERROR(VLOOKUP(A121,'State Income (2001-2004)'!A121:C309, 3, 1), "NO INCOME DATA")</f>
        <v>NO INCOME DATA</v>
      </c>
    </row>
    <row r="122" spans="1:6" x14ac:dyDescent="0.3">
      <c r="A122" s="2" t="s">
        <v>22</v>
      </c>
      <c r="B122" s="2">
        <v>2003</v>
      </c>
      <c r="C122" s="6">
        <v>4533372</v>
      </c>
      <c r="D122" s="6">
        <v>136001.16</v>
      </c>
      <c r="E122" s="43" t="e">
        <f>VLOOKUP(A122, 'State Abbreviations'!A122:B172,2,1)</f>
        <v>#N/A</v>
      </c>
      <c r="F122" s="40">
        <f>IFERROR(VLOOKUP(A122,'State Income (2001-2004)'!A122:C310, 3, 1), "NO INCOME DATA")</f>
        <v>24820</v>
      </c>
    </row>
    <row r="123" spans="1:6" x14ac:dyDescent="0.3">
      <c r="A123" s="2" t="s">
        <v>23</v>
      </c>
      <c r="B123" s="2">
        <v>2003</v>
      </c>
      <c r="C123" s="6">
        <v>1328361</v>
      </c>
      <c r="D123" s="6">
        <v>26567.22</v>
      </c>
      <c r="E123" s="43" t="e">
        <f>VLOOKUP(A123, 'State Abbreviations'!A123:B173,2,1)</f>
        <v>#N/A</v>
      </c>
      <c r="F123" s="40">
        <f>IFERROR(VLOOKUP(A123,'State Income (2001-2004)'!A123:C311, 3, 1), "NO INCOME DATA")</f>
        <v>31252</v>
      </c>
    </row>
    <row r="124" spans="1:6" x14ac:dyDescent="0.3">
      <c r="A124" s="2" t="s">
        <v>24</v>
      </c>
      <c r="B124" s="2">
        <v>2003</v>
      </c>
      <c r="C124" s="6">
        <v>5773552</v>
      </c>
      <c r="D124" s="6">
        <v>230942.08000000002</v>
      </c>
      <c r="E124" s="43" t="e">
        <f>VLOOKUP(A124, 'State Abbreviations'!A124:B174,2,1)</f>
        <v>#N/A</v>
      </c>
      <c r="F124" s="40">
        <f>IFERROR(VLOOKUP(A124,'State Income (2001-2004)'!A124:C312, 3, 1), "NO INCOME DATA")</f>
        <v>41760</v>
      </c>
    </row>
    <row r="125" spans="1:6" x14ac:dyDescent="0.3">
      <c r="A125" s="2" t="s">
        <v>25</v>
      </c>
      <c r="B125" s="2">
        <v>2003</v>
      </c>
      <c r="C125" s="6">
        <v>6547629</v>
      </c>
      <c r="D125" s="6">
        <v>130952.58</v>
      </c>
      <c r="E125" s="43" t="e">
        <f>VLOOKUP(A125, 'State Abbreviations'!A125:B175,2,1)</f>
        <v>#N/A</v>
      </c>
      <c r="F125" s="40">
        <f>IFERROR(VLOOKUP(A125,'State Income (2001-2004)'!A125:C313, 3, 1), "NO INCOME DATA")</f>
        <v>44289</v>
      </c>
    </row>
    <row r="126" spans="1:6" x14ac:dyDescent="0.3">
      <c r="A126" s="2" t="s">
        <v>26</v>
      </c>
      <c r="B126" s="2">
        <v>2003</v>
      </c>
      <c r="C126" s="6">
        <v>9883635</v>
      </c>
      <c r="D126" s="6">
        <v>197672.7</v>
      </c>
      <c r="E126" s="43" t="e">
        <f>VLOOKUP(A126, 'State Abbreviations'!A126:B176,2,1)</f>
        <v>#N/A</v>
      </c>
      <c r="F126" s="40">
        <f>IFERROR(VLOOKUP(A126,'State Income (2001-2004)'!A126:C314, 3, 1), "NO INCOME DATA")</f>
        <v>33116</v>
      </c>
    </row>
    <row r="127" spans="1:6" x14ac:dyDescent="0.3">
      <c r="A127" s="2" t="s">
        <v>27</v>
      </c>
      <c r="B127" s="2">
        <v>2003</v>
      </c>
      <c r="C127" s="6">
        <v>5303925</v>
      </c>
      <c r="D127" s="6">
        <v>106078.5</v>
      </c>
      <c r="E127" s="43" t="e">
        <f>VLOOKUP(A127, 'State Abbreviations'!A127:B177,2,1)</f>
        <v>#N/A</v>
      </c>
      <c r="F127" s="40">
        <f>IFERROR(VLOOKUP(A127,'State Income (2001-2004)'!A127:C315, 3, 1), "NO INCOME DATA")</f>
        <v>37373</v>
      </c>
    </row>
    <row r="128" spans="1:6" x14ac:dyDescent="0.3">
      <c r="A128" s="2" t="s">
        <v>28</v>
      </c>
      <c r="B128" s="2">
        <v>2003</v>
      </c>
      <c r="C128" s="6">
        <v>2967297</v>
      </c>
      <c r="D128" s="6">
        <v>89018.91</v>
      </c>
      <c r="E128" s="43" t="e">
        <f>VLOOKUP(A128, 'State Abbreviations'!A128:B178,2,1)</f>
        <v>#N/A</v>
      </c>
      <c r="F128" s="40">
        <f>IFERROR(VLOOKUP(A128,'State Income (2001-2004)'!A128:C316, 3, 1), "NO INCOME DATA")</f>
        <v>25318</v>
      </c>
    </row>
    <row r="129" spans="1:6" x14ac:dyDescent="0.3">
      <c r="A129" s="2" t="s">
        <v>29</v>
      </c>
      <c r="B129" s="2">
        <v>2003</v>
      </c>
      <c r="C129" s="6">
        <v>5988927</v>
      </c>
      <c r="D129" s="6">
        <v>119778.54000000001</v>
      </c>
      <c r="E129" s="43" t="e">
        <f>VLOOKUP(A129, 'State Abbreviations'!A129:B179,2,1)</f>
        <v>#N/A</v>
      </c>
      <c r="F129" s="40">
        <f>IFERROR(VLOOKUP(A129,'State Income (2001-2004)'!A129:C317, 3, 1), "NO INCOME DATA")</f>
        <v>31899</v>
      </c>
    </row>
    <row r="130" spans="1:6" x14ac:dyDescent="0.3">
      <c r="A130" s="2" t="s">
        <v>30</v>
      </c>
      <c r="B130" s="2">
        <v>2003</v>
      </c>
      <c r="C130" s="6">
        <v>989415</v>
      </c>
      <c r="D130" s="6">
        <v>29682.449999999997</v>
      </c>
      <c r="E130" s="43" t="e">
        <f>VLOOKUP(A130, 'State Abbreviations'!A130:B180,2,1)</f>
        <v>#N/A</v>
      </c>
      <c r="F130" s="40">
        <f>IFERROR(VLOOKUP(A130,'State Income (2001-2004)'!A130:C318, 3, 1), "NO INCOME DATA")</f>
        <v>29387</v>
      </c>
    </row>
    <row r="131" spans="1:6" x14ac:dyDescent="0.3">
      <c r="A131" s="2" t="s">
        <v>31</v>
      </c>
      <c r="B131" s="2">
        <v>2003</v>
      </c>
      <c r="C131" s="6">
        <v>1826341</v>
      </c>
      <c r="D131" s="6">
        <v>36526.82</v>
      </c>
      <c r="E131" s="43" t="e">
        <f>VLOOKUP(A131, 'State Abbreviations'!A131:B181,2,1)</f>
        <v>#N/A</v>
      </c>
      <c r="F131" s="40">
        <f>IFERROR(VLOOKUP(A131,'State Income (2001-2004)'!A131:C319, 3, 1), "NO INCOME DATA")</f>
        <v>33616</v>
      </c>
    </row>
    <row r="132" spans="1:6" x14ac:dyDescent="0.3">
      <c r="A132" s="2" t="s">
        <v>32</v>
      </c>
      <c r="B132" s="2">
        <v>2003</v>
      </c>
      <c r="C132" s="6">
        <v>2700551</v>
      </c>
      <c r="D132" s="6">
        <v>81016.53</v>
      </c>
      <c r="E132" s="43" t="e">
        <f>VLOOKUP(A132, 'State Abbreviations'!A132:B182,2,1)</f>
        <v>#N/A</v>
      </c>
      <c r="F132" s="40">
        <f>IFERROR(VLOOKUP(A132,'State Income (2001-2004)'!A132:C320, 3, 1), "NO INCOME DATA")</f>
        <v>33616</v>
      </c>
    </row>
    <row r="133" spans="1:6" x14ac:dyDescent="0.3">
      <c r="A133" s="2" t="s">
        <v>33</v>
      </c>
      <c r="B133" s="2">
        <v>2003</v>
      </c>
      <c r="C133" s="6">
        <v>1316472</v>
      </c>
      <c r="D133" s="6">
        <v>26329.440000000002</v>
      </c>
      <c r="E133" s="43" t="e">
        <f>VLOOKUP(A133, 'State Abbreviations'!A133:B183,2,1)</f>
        <v>#N/A</v>
      </c>
      <c r="F133" s="40">
        <f>IFERROR(VLOOKUP(A133,'State Income (2001-2004)'!A133:C321, 3, 1), "NO INCOME DATA")</f>
        <v>38408</v>
      </c>
    </row>
    <row r="134" spans="1:6" x14ac:dyDescent="0.3">
      <c r="A134" s="2" t="s">
        <v>34</v>
      </c>
      <c r="B134" s="2">
        <v>2003</v>
      </c>
      <c r="C134" s="6">
        <v>8791894</v>
      </c>
      <c r="D134" s="6">
        <v>263756.82</v>
      </c>
      <c r="E134" s="43" t="e">
        <f>VLOOKUP(A134, 'State Abbreviations'!A134:B184,2,1)</f>
        <v>#N/A</v>
      </c>
      <c r="F134" s="40">
        <f>IFERROR(VLOOKUP(A134,'State Income (2001-2004)'!A134:C322, 3, 1), "NO INCOME DATA")</f>
        <v>38408</v>
      </c>
    </row>
    <row r="135" spans="1:6" x14ac:dyDescent="0.3">
      <c r="A135" s="2" t="s">
        <v>35</v>
      </c>
      <c r="B135" s="2">
        <v>2003</v>
      </c>
      <c r="C135" s="6">
        <v>2059180</v>
      </c>
      <c r="D135" s="6">
        <v>61775.399999999994</v>
      </c>
      <c r="E135" s="43" t="e">
        <f>VLOOKUP(A135, 'State Abbreviations'!A135:B185,2,1)</f>
        <v>#N/A</v>
      </c>
      <c r="F135" s="40">
        <f>IFERROR(VLOOKUP(A135,'State Income (2001-2004)'!A135:C323, 3, 1), "NO INCOME DATA")</f>
        <v>27644</v>
      </c>
    </row>
    <row r="136" spans="1:6" x14ac:dyDescent="0.3">
      <c r="A136" s="2" t="s">
        <v>36</v>
      </c>
      <c r="B136" s="2">
        <v>2003</v>
      </c>
      <c r="C136" s="6">
        <v>19378104</v>
      </c>
      <c r="D136" s="6">
        <v>387562.08</v>
      </c>
      <c r="E136" s="43" t="e">
        <f>VLOOKUP(A136, 'State Abbreviations'!A136:B186,2,1)</f>
        <v>#N/A</v>
      </c>
      <c r="F136" s="40">
        <f>IFERROR(VLOOKUP(A136,'State Income (2001-2004)'!A136:C324, 3, 1), "NO INCOME DATA")</f>
        <v>27644</v>
      </c>
    </row>
    <row r="137" spans="1:6" x14ac:dyDescent="0.3">
      <c r="A137" s="2" t="s">
        <v>37</v>
      </c>
      <c r="B137" s="2">
        <v>2003</v>
      </c>
      <c r="C137" s="6">
        <v>9535475</v>
      </c>
      <c r="D137" s="6">
        <v>190709.5</v>
      </c>
      <c r="E137" s="43" t="e">
        <f>VLOOKUP(A137, 'State Abbreviations'!A137:B187,2,1)</f>
        <v>#N/A</v>
      </c>
      <c r="F137" s="40">
        <f>IFERROR(VLOOKUP(A137,'State Income (2001-2004)'!A137:C325, 3, 1), "NO INCOME DATA")</f>
        <v>30553</v>
      </c>
    </row>
    <row r="138" spans="1:6" x14ac:dyDescent="0.3">
      <c r="A138" s="2" t="s">
        <v>38</v>
      </c>
      <c r="B138" s="2">
        <v>2003</v>
      </c>
      <c r="C138" s="6">
        <v>672591</v>
      </c>
      <c r="D138" s="6">
        <v>20177.73</v>
      </c>
      <c r="E138" s="43" t="e">
        <f>VLOOKUP(A138, 'State Abbreviations'!A138:B188,2,1)</f>
        <v>#N/A</v>
      </c>
      <c r="F138" s="40">
        <f>IFERROR(VLOOKUP(A138,'State Income (2001-2004)'!A138:C326, 3, 1), "NO INCOME DATA")</f>
        <v>31395</v>
      </c>
    </row>
    <row r="139" spans="1:6" x14ac:dyDescent="0.3">
      <c r="A139" s="2" t="s">
        <v>39</v>
      </c>
      <c r="B139" s="2">
        <v>2003</v>
      </c>
      <c r="C139" s="6">
        <v>11536502</v>
      </c>
      <c r="D139" s="6">
        <v>346095.06</v>
      </c>
      <c r="E139" s="43" t="e">
        <f>VLOOKUP(A139, 'State Abbreviations'!A139:B189,2,1)</f>
        <v>#N/A</v>
      </c>
      <c r="F139" s="40">
        <f>IFERROR(VLOOKUP(A139,'State Income (2001-2004)'!A139:C327, 3, 1), "NO INCOME DATA")</f>
        <v>32478</v>
      </c>
    </row>
    <row r="140" spans="1:6" x14ac:dyDescent="0.3">
      <c r="A140" s="2" t="s">
        <v>40</v>
      </c>
      <c r="B140" s="2">
        <v>2003</v>
      </c>
      <c r="C140" s="6">
        <v>3751354</v>
      </c>
      <c r="D140" s="6">
        <v>112540.62</v>
      </c>
      <c r="E140" s="43" t="e">
        <f>VLOOKUP(A140, 'State Abbreviations'!A140:B190,2,1)</f>
        <v>#N/A</v>
      </c>
      <c r="F140" s="40">
        <f>IFERROR(VLOOKUP(A140,'State Income (2001-2004)'!A140:C328, 3, 1), "NO INCOME DATA")</f>
        <v>29330</v>
      </c>
    </row>
    <row r="141" spans="1:6" x14ac:dyDescent="0.3">
      <c r="A141" s="2" t="s">
        <v>41</v>
      </c>
      <c r="B141" s="2">
        <v>2003</v>
      </c>
      <c r="C141" s="6">
        <v>3831074</v>
      </c>
      <c r="D141" s="6">
        <v>114932.22</v>
      </c>
      <c r="E141" s="43" t="e">
        <f>VLOOKUP(A141, 'State Abbreviations'!A141:B191,2,1)</f>
        <v>#N/A</v>
      </c>
      <c r="F141" s="40">
        <f>IFERROR(VLOOKUP(A141,'State Income (2001-2004)'!A141:C329, 3, 1), "NO INCOME DATA")</f>
        <v>32103</v>
      </c>
    </row>
    <row r="142" spans="1:6" x14ac:dyDescent="0.3">
      <c r="A142" s="2" t="s">
        <v>42</v>
      </c>
      <c r="B142" s="2">
        <v>2003</v>
      </c>
      <c r="C142" s="6">
        <v>12702379</v>
      </c>
      <c r="D142" s="6">
        <v>254047.58000000002</v>
      </c>
      <c r="E142" s="43" t="e">
        <f>VLOOKUP(A142, 'State Abbreviations'!A142:B192,2,1)</f>
        <v>#N/A</v>
      </c>
      <c r="F142" s="40">
        <f>IFERROR(VLOOKUP(A142,'State Income (2001-2004)'!A142:C330, 3, 1), "NO INCOME DATA")</f>
        <v>34897</v>
      </c>
    </row>
    <row r="143" spans="1:6" x14ac:dyDescent="0.3">
      <c r="A143" s="2" t="s">
        <v>43</v>
      </c>
      <c r="B143" s="2">
        <v>2003</v>
      </c>
      <c r="C143" s="6">
        <v>1052567</v>
      </c>
      <c r="D143" s="6">
        <v>42102.68</v>
      </c>
      <c r="E143" s="43" t="e">
        <f>VLOOKUP(A143, 'State Abbreviations'!A143:B193,2,1)</f>
        <v>#N/A</v>
      </c>
      <c r="F143" s="40">
        <f>IFERROR(VLOOKUP(A143,'State Income (2001-2004)'!A143:C331, 3, 1), "NO INCOME DATA")</f>
        <v>36153</v>
      </c>
    </row>
    <row r="144" spans="1:6" x14ac:dyDescent="0.3">
      <c r="A144" s="2" t="s">
        <v>44</v>
      </c>
      <c r="B144" s="2">
        <v>2003</v>
      </c>
      <c r="C144" s="6">
        <v>4625364</v>
      </c>
      <c r="D144" s="6">
        <v>138760.91999999998</v>
      </c>
      <c r="E144" s="43" t="e">
        <f>VLOOKUP(A144, 'State Abbreviations'!A144:B194,2,1)</f>
        <v>#N/A</v>
      </c>
      <c r="F144" s="40">
        <f>IFERROR(VLOOKUP(A144,'State Income (2001-2004)'!A144:C332, 3, 1), "NO INCOME DATA")</f>
        <v>28352</v>
      </c>
    </row>
    <row r="145" spans="1:6" x14ac:dyDescent="0.3">
      <c r="A145" s="2" t="s">
        <v>45</v>
      </c>
      <c r="B145" s="2">
        <v>2003</v>
      </c>
      <c r="C145" s="6">
        <v>814180</v>
      </c>
      <c r="D145" s="6">
        <v>24425.399999999998</v>
      </c>
      <c r="E145" s="43" t="e">
        <f>VLOOKUP(A145, 'State Abbreviations'!A145:B195,2,1)</f>
        <v>#N/A</v>
      </c>
      <c r="F145" s="40">
        <f>IFERROR(VLOOKUP(A145,'State Income (2001-2004)'!A145:C333, 3, 1), "NO INCOME DATA")</f>
        <v>31614</v>
      </c>
    </row>
    <row r="146" spans="1:6" x14ac:dyDescent="0.3">
      <c r="A146" s="2" t="s">
        <v>46</v>
      </c>
      <c r="B146" s="2">
        <v>2003</v>
      </c>
      <c r="C146" s="6">
        <v>6346110</v>
      </c>
      <c r="D146" s="6">
        <v>253844.4</v>
      </c>
      <c r="E146" s="43" t="e">
        <f>VLOOKUP(A146, 'State Abbreviations'!A146:B196,2,1)</f>
        <v>#N/A</v>
      </c>
      <c r="F146" s="40">
        <f>IFERROR(VLOOKUP(A146,'State Income (2001-2004)'!A146:C334, 3, 1), "NO INCOME DATA")</f>
        <v>31107</v>
      </c>
    </row>
    <row r="147" spans="1:6" x14ac:dyDescent="0.3">
      <c r="A147" s="2" t="s">
        <v>47</v>
      </c>
      <c r="B147" s="2">
        <v>2003</v>
      </c>
      <c r="C147" s="6">
        <v>25145561</v>
      </c>
      <c r="D147" s="6">
        <v>754366.83</v>
      </c>
      <c r="E147" s="43" t="e">
        <f>VLOOKUP(A147, 'State Abbreviations'!A147:B197,2,1)</f>
        <v>#N/A</v>
      </c>
      <c r="F147" s="40">
        <f>IFERROR(VLOOKUP(A147,'State Income (2001-2004)'!A147:C335, 3, 1), "NO INCOME DATA")</f>
        <v>32462</v>
      </c>
    </row>
    <row r="148" spans="1:6" x14ac:dyDescent="0.3">
      <c r="A148" s="2" t="s">
        <v>48</v>
      </c>
      <c r="B148" s="2">
        <v>2003</v>
      </c>
      <c r="C148" s="6">
        <v>2763885</v>
      </c>
      <c r="D148" s="6">
        <v>55277.700000000004</v>
      </c>
      <c r="E148" s="43" t="e">
        <f>VLOOKUP(A148, 'State Abbreviations'!A148:B198,2,1)</f>
        <v>#N/A</v>
      </c>
      <c r="F148" s="40">
        <f>IFERROR(VLOOKUP(A148,'State Income (2001-2004)'!A148:C336, 3, 1), "NO INCOME DATA")</f>
        <v>32462</v>
      </c>
    </row>
    <row r="149" spans="1:6" x14ac:dyDescent="0.3">
      <c r="A149" s="2" t="s">
        <v>49</v>
      </c>
      <c r="B149" s="2">
        <v>2003</v>
      </c>
      <c r="C149" s="6">
        <v>625741</v>
      </c>
      <c r="D149" s="6">
        <v>12514.82</v>
      </c>
      <c r="E149" s="43" t="e">
        <f>VLOOKUP(A149, 'State Abbreviations'!A149:B199,2,1)</f>
        <v>#N/A</v>
      </c>
      <c r="F149" s="40">
        <f>IFERROR(VLOOKUP(A149,'State Income (2001-2004)'!A149:C337, 3, 1), "NO INCOME DATA")</f>
        <v>33327</v>
      </c>
    </row>
    <row r="150" spans="1:6" x14ac:dyDescent="0.3">
      <c r="A150" s="2" t="s">
        <v>50</v>
      </c>
      <c r="B150" s="2">
        <v>2003</v>
      </c>
      <c r="C150" s="6">
        <v>8001024</v>
      </c>
      <c r="D150" s="6">
        <v>240030.72</v>
      </c>
      <c r="E150" s="43" t="e">
        <f>VLOOKUP(A150, 'State Abbreviations'!A150:B200,2,1)</f>
        <v>#N/A</v>
      </c>
      <c r="F150" s="40">
        <f>IFERROR(VLOOKUP(A150,'State Income (2001-2004)'!A150:C338, 3, 1), "NO INCOME DATA")</f>
        <v>38390</v>
      </c>
    </row>
    <row r="151" spans="1:6" x14ac:dyDescent="0.3">
      <c r="A151" s="2" t="s">
        <v>51</v>
      </c>
      <c r="B151" s="2">
        <v>2003</v>
      </c>
      <c r="C151" s="6">
        <v>6724540</v>
      </c>
      <c r="D151" s="6">
        <v>268981.59999999998</v>
      </c>
      <c r="E151" s="43" t="e">
        <f>VLOOKUP(A151, 'State Abbreviations'!A151:B201,2,1)</f>
        <v>#N/A</v>
      </c>
      <c r="F151" s="40">
        <f>IFERROR(VLOOKUP(A151,'State Income (2001-2004)'!A151:C339, 3, 1), "NO INCOME DATA")</f>
        <v>35409</v>
      </c>
    </row>
    <row r="152" spans="1:6" x14ac:dyDescent="0.3">
      <c r="A152" s="2" t="s">
        <v>52</v>
      </c>
      <c r="B152" s="2">
        <v>2003</v>
      </c>
      <c r="C152" s="6">
        <v>1852996</v>
      </c>
      <c r="D152" s="6">
        <v>37059.919999999998</v>
      </c>
      <c r="E152" s="43" t="e">
        <f>VLOOKUP(A152, 'State Abbreviations'!A152:B202,2,1)</f>
        <v>#N/A</v>
      </c>
      <c r="F152" s="40">
        <f>IFERROR(VLOOKUP(A152,'State Income (2001-2004)'!A152:C340, 3, 1), "NO INCOME DATA")</f>
        <v>27215</v>
      </c>
    </row>
    <row r="153" spans="1:6" x14ac:dyDescent="0.3">
      <c r="A153" s="2" t="s">
        <v>53</v>
      </c>
      <c r="B153" s="2">
        <v>2003</v>
      </c>
      <c r="C153" s="6">
        <v>5686986</v>
      </c>
      <c r="D153" s="6">
        <v>113739.72</v>
      </c>
      <c r="E153" s="43" t="e">
        <f>VLOOKUP(A153, 'State Abbreviations'!A153:B203,2,1)</f>
        <v>#N/A</v>
      </c>
      <c r="F153" s="40">
        <f>IFERROR(VLOOKUP(A153,'State Income (2001-2004)'!A153:C341, 3, 1), "NO INCOME DATA")</f>
        <v>33565</v>
      </c>
    </row>
    <row r="154" spans="1:6" x14ac:dyDescent="0.3">
      <c r="A154" s="2" t="s">
        <v>54</v>
      </c>
      <c r="B154" s="2">
        <v>2003</v>
      </c>
      <c r="C154" s="6">
        <v>563626</v>
      </c>
      <c r="D154" s="6">
        <v>11272.52</v>
      </c>
      <c r="E154" s="43" t="e">
        <f>VLOOKUP(A154, 'State Abbreviations'!A154:B204,2,1)</f>
        <v>#N/A</v>
      </c>
      <c r="F154" s="40">
        <f>IFERROR(VLOOKUP(A154,'State Income (2001-2004)'!A154:C342, 3, 1), "NO INCOME DATA")</f>
        <v>36778</v>
      </c>
    </row>
    <row r="155" spans="1:6" x14ac:dyDescent="0.3">
      <c r="A155" s="2" t="s">
        <v>4</v>
      </c>
      <c r="B155" s="2">
        <v>2004</v>
      </c>
      <c r="C155" s="6">
        <v>4822023</v>
      </c>
      <c r="D155" s="6">
        <v>96440.46</v>
      </c>
      <c r="E155" s="43" t="e">
        <f>VLOOKUP(A155, 'State Abbreviations'!A155:B205,2,1)</f>
        <v>#N/A</v>
      </c>
      <c r="F155" s="40" t="str">
        <f>IFERROR(VLOOKUP(A155,'State Income (2001-2004)'!A155:C343, 3, 1), "NO INCOME DATA")</f>
        <v>NO INCOME DATA</v>
      </c>
    </row>
    <row r="156" spans="1:6" x14ac:dyDescent="0.3">
      <c r="A156" s="2" t="s">
        <v>5</v>
      </c>
      <c r="B156" s="2">
        <v>2004</v>
      </c>
      <c r="C156" s="6">
        <v>731449</v>
      </c>
      <c r="D156" s="6">
        <v>14628.98</v>
      </c>
      <c r="E156" s="43" t="e">
        <f>VLOOKUP(A156, 'State Abbreviations'!A156:B206,2,1)</f>
        <v>#N/A</v>
      </c>
      <c r="F156" s="40" t="str">
        <f>IFERROR(VLOOKUP(A156,'State Income (2001-2004)'!A156:C344, 3, 1), "NO INCOME DATA")</f>
        <v>NO INCOME DATA</v>
      </c>
    </row>
    <row r="157" spans="1:6" x14ac:dyDescent="0.3">
      <c r="A157" s="2" t="s">
        <v>6</v>
      </c>
      <c r="B157" s="2">
        <v>2004</v>
      </c>
      <c r="C157" s="6">
        <v>6553255</v>
      </c>
      <c r="D157" s="6">
        <v>262130.2</v>
      </c>
      <c r="E157" s="43" t="e">
        <f>VLOOKUP(A157, 'State Abbreviations'!A157:B207,2,1)</f>
        <v>#N/A</v>
      </c>
      <c r="F157" s="40" t="str">
        <f>IFERROR(VLOOKUP(A157,'State Income (2001-2004)'!A157:C345, 3, 1), "NO INCOME DATA")</f>
        <v>NO INCOME DATA</v>
      </c>
    </row>
    <row r="158" spans="1:6" x14ac:dyDescent="0.3">
      <c r="A158" s="2" t="s">
        <v>7</v>
      </c>
      <c r="B158" s="2">
        <v>2004</v>
      </c>
      <c r="C158" s="6">
        <v>2949131</v>
      </c>
      <c r="D158" s="6">
        <v>88473.93</v>
      </c>
      <c r="E158" s="43" t="e">
        <f>VLOOKUP(A158, 'State Abbreviations'!A158:B208,2,1)</f>
        <v>#N/A</v>
      </c>
      <c r="F158" s="40" t="str">
        <f>IFERROR(VLOOKUP(A158,'State Income (2001-2004)'!A158:C346, 3, 1), "NO INCOME DATA")</f>
        <v>NO INCOME DATA</v>
      </c>
    </row>
    <row r="159" spans="1:6" x14ac:dyDescent="0.3">
      <c r="A159" s="2" t="s">
        <v>8</v>
      </c>
      <c r="B159" s="2">
        <v>2004</v>
      </c>
      <c r="C159" s="6">
        <v>38041430</v>
      </c>
      <c r="D159" s="6">
        <v>1141242.8999999999</v>
      </c>
      <c r="E159" s="43" t="e">
        <f>VLOOKUP(A159, 'State Abbreviations'!A159:B209,2,1)</f>
        <v>#N/A</v>
      </c>
      <c r="F159" s="40" t="str">
        <f>IFERROR(VLOOKUP(A159,'State Income (2001-2004)'!A159:C347, 3, 1), "NO INCOME DATA")</f>
        <v>NO INCOME DATA</v>
      </c>
    </row>
    <row r="160" spans="1:6" x14ac:dyDescent="0.3">
      <c r="A160" s="2" t="s">
        <v>9</v>
      </c>
      <c r="B160" s="2">
        <v>2004</v>
      </c>
      <c r="C160" s="6">
        <v>5187582</v>
      </c>
      <c r="D160" s="6">
        <v>155627.46</v>
      </c>
      <c r="E160" s="43" t="e">
        <f>VLOOKUP(A160, 'State Abbreviations'!A160:B210,2,1)</f>
        <v>#N/A</v>
      </c>
      <c r="F160" s="40" t="str">
        <f>IFERROR(VLOOKUP(A160,'State Income (2001-2004)'!A160:C348, 3, 1), "NO INCOME DATA")</f>
        <v>NO INCOME DATA</v>
      </c>
    </row>
    <row r="161" spans="1:6" x14ac:dyDescent="0.3">
      <c r="A161" s="2" t="s">
        <v>10</v>
      </c>
      <c r="B161" s="2">
        <v>2004</v>
      </c>
      <c r="C161" s="6">
        <v>3590347</v>
      </c>
      <c r="D161" s="6">
        <v>71806.94</v>
      </c>
      <c r="E161" s="43" t="e">
        <f>VLOOKUP(A161, 'State Abbreviations'!A161:B211,2,1)</f>
        <v>#N/A</v>
      </c>
      <c r="F161" s="40" t="str">
        <f>IFERROR(VLOOKUP(A161,'State Income (2001-2004)'!A161:C349, 3, 1), "NO INCOME DATA")</f>
        <v>NO INCOME DATA</v>
      </c>
    </row>
    <row r="162" spans="1:6" x14ac:dyDescent="0.3">
      <c r="A162" s="2" t="s">
        <v>11</v>
      </c>
      <c r="B162" s="2">
        <v>2004</v>
      </c>
      <c r="C162" s="6">
        <v>917092</v>
      </c>
      <c r="D162" s="6">
        <v>18341.84</v>
      </c>
      <c r="E162" s="43" t="e">
        <f>VLOOKUP(A162, 'State Abbreviations'!A162:B212,2,1)</f>
        <v>#N/A</v>
      </c>
      <c r="F162" s="40" t="str">
        <f>IFERROR(VLOOKUP(A162,'State Income (2001-2004)'!A162:C350, 3, 1), "NO INCOME DATA")</f>
        <v>NO INCOME DATA</v>
      </c>
    </row>
    <row r="163" spans="1:6" x14ac:dyDescent="0.3">
      <c r="A163" s="2" t="s">
        <v>12</v>
      </c>
      <c r="B163" s="2">
        <v>2004</v>
      </c>
      <c r="C163" s="6">
        <v>632323</v>
      </c>
      <c r="D163" s="6">
        <v>25292.920000000002</v>
      </c>
      <c r="E163" s="43" t="e">
        <f>VLOOKUP(A163, 'State Abbreviations'!A163:B213,2,1)</f>
        <v>#N/A</v>
      </c>
      <c r="F163" s="40" t="str">
        <f>IFERROR(VLOOKUP(A163,'State Income (2001-2004)'!A163:C351, 3, 1), "NO INCOME DATA")</f>
        <v>NO INCOME DATA</v>
      </c>
    </row>
    <row r="164" spans="1:6" x14ac:dyDescent="0.3">
      <c r="A164" s="2" t="s">
        <v>13</v>
      </c>
      <c r="B164" s="2">
        <v>2004</v>
      </c>
      <c r="C164" s="6">
        <v>19317568</v>
      </c>
      <c r="D164" s="6">
        <v>579527.03999999992</v>
      </c>
      <c r="E164" s="43" t="e">
        <f>VLOOKUP(A164, 'State Abbreviations'!A164:B214,2,1)</f>
        <v>#N/A</v>
      </c>
      <c r="F164" s="40" t="str">
        <f>IFERROR(VLOOKUP(A164,'State Income (2001-2004)'!A164:C352, 3, 1), "NO INCOME DATA")</f>
        <v>NO INCOME DATA</v>
      </c>
    </row>
    <row r="165" spans="1:6" x14ac:dyDescent="0.3">
      <c r="A165" s="2" t="s">
        <v>14</v>
      </c>
      <c r="B165" s="2">
        <v>2004</v>
      </c>
      <c r="C165" s="6">
        <v>9919945</v>
      </c>
      <c r="D165" s="6">
        <v>396797.8</v>
      </c>
      <c r="E165" s="43" t="e">
        <f>VLOOKUP(A165, 'State Abbreviations'!A165:B215,2,1)</f>
        <v>#N/A</v>
      </c>
      <c r="F165" s="40" t="str">
        <f>IFERROR(VLOOKUP(A165,'State Income (2001-2004)'!A165:C353, 3, 1), "NO INCOME DATA")</f>
        <v>NO INCOME DATA</v>
      </c>
    </row>
    <row r="166" spans="1:6" x14ac:dyDescent="0.3">
      <c r="A166" s="2" t="s">
        <v>15</v>
      </c>
      <c r="B166" s="2">
        <v>2004</v>
      </c>
      <c r="C166" s="6">
        <v>1392313</v>
      </c>
      <c r="D166" s="6">
        <v>55692.520000000004</v>
      </c>
      <c r="E166" s="43" t="e">
        <f>VLOOKUP(A166, 'State Abbreviations'!A166:B216,2,1)</f>
        <v>#N/A</v>
      </c>
      <c r="F166" s="40" t="str">
        <f>IFERROR(VLOOKUP(A166,'State Income (2001-2004)'!A166:C354, 3, 1), "NO INCOME DATA")</f>
        <v>NO INCOME DATA</v>
      </c>
    </row>
    <row r="167" spans="1:6" x14ac:dyDescent="0.3">
      <c r="A167" s="2" t="s">
        <v>16</v>
      </c>
      <c r="B167" s="2">
        <v>2004</v>
      </c>
      <c r="C167" s="6">
        <v>1595728</v>
      </c>
      <c r="D167" s="6">
        <v>31914.560000000001</v>
      </c>
      <c r="E167" s="43" t="e">
        <f>VLOOKUP(A167, 'State Abbreviations'!A167:B217,2,1)</f>
        <v>#N/A</v>
      </c>
      <c r="F167" s="40" t="str">
        <f>IFERROR(VLOOKUP(A167,'State Income (2001-2004)'!A167:C355, 3, 1), "NO INCOME DATA")</f>
        <v>NO INCOME DATA</v>
      </c>
    </row>
    <row r="168" spans="1:6" x14ac:dyDescent="0.3">
      <c r="A168" s="2" t="s">
        <v>17</v>
      </c>
      <c r="B168" s="2">
        <v>2004</v>
      </c>
      <c r="C168" s="6">
        <v>12875255</v>
      </c>
      <c r="D168" s="6">
        <v>386257.64999999997</v>
      </c>
      <c r="E168" s="43" t="e">
        <f>VLOOKUP(A168, 'State Abbreviations'!A168:B218,2,1)</f>
        <v>#N/A</v>
      </c>
      <c r="F168" s="40" t="str">
        <f>IFERROR(VLOOKUP(A168,'State Income (2001-2004)'!A168:C356, 3, 1), "NO INCOME DATA")</f>
        <v>NO INCOME DATA</v>
      </c>
    </row>
    <row r="169" spans="1:6" x14ac:dyDescent="0.3">
      <c r="A169" s="2" t="s">
        <v>18</v>
      </c>
      <c r="B169" s="2">
        <v>2004</v>
      </c>
      <c r="C169" s="6">
        <v>6537334</v>
      </c>
      <c r="D169" s="6">
        <v>261493.36000000002</v>
      </c>
      <c r="E169" s="43" t="e">
        <f>VLOOKUP(A169, 'State Abbreviations'!A169:B219,2,1)</f>
        <v>#N/A</v>
      </c>
      <c r="F169" s="40" t="str">
        <f>IFERROR(VLOOKUP(A169,'State Income (2001-2004)'!A169:C357, 3, 1), "NO INCOME DATA")</f>
        <v>NO INCOME DATA</v>
      </c>
    </row>
    <row r="170" spans="1:6" x14ac:dyDescent="0.3">
      <c r="A170" s="2" t="s">
        <v>19</v>
      </c>
      <c r="B170" s="2">
        <v>2004</v>
      </c>
      <c r="C170" s="6">
        <v>3074186</v>
      </c>
      <c r="D170" s="6">
        <v>122967.44</v>
      </c>
      <c r="E170" s="43" t="e">
        <f>VLOOKUP(A170, 'State Abbreviations'!A170:B220,2,1)</f>
        <v>#N/A</v>
      </c>
      <c r="F170" s="40" t="str">
        <f>IFERROR(VLOOKUP(A170,'State Income (2001-2004)'!A170:C358, 3, 1), "NO INCOME DATA")</f>
        <v>NO INCOME DATA</v>
      </c>
    </row>
    <row r="171" spans="1:6" x14ac:dyDescent="0.3">
      <c r="A171" s="2" t="s">
        <v>20</v>
      </c>
      <c r="B171" s="2">
        <v>2004</v>
      </c>
      <c r="C171" s="6">
        <v>2885905</v>
      </c>
      <c r="D171" s="6">
        <v>86577.15</v>
      </c>
      <c r="E171" s="43" t="e">
        <f>VLOOKUP(A171, 'State Abbreviations'!A171:B221,2,1)</f>
        <v>#N/A</v>
      </c>
      <c r="F171" s="40" t="str">
        <f>IFERROR(VLOOKUP(A171,'State Income (2001-2004)'!A171:C359, 3, 1), "NO INCOME DATA")</f>
        <v>NO INCOME DATA</v>
      </c>
    </row>
    <row r="172" spans="1:6" x14ac:dyDescent="0.3">
      <c r="A172" s="2" t="s">
        <v>21</v>
      </c>
      <c r="B172" s="2">
        <v>2004</v>
      </c>
      <c r="C172" s="6">
        <v>4380415</v>
      </c>
      <c r="D172" s="6">
        <v>175216.6</v>
      </c>
      <c r="E172" s="43" t="e">
        <f>VLOOKUP(A172, 'State Abbreviations'!A172:B222,2,1)</f>
        <v>#N/A</v>
      </c>
      <c r="F172" s="40" t="str">
        <f>IFERROR(VLOOKUP(A172,'State Income (2001-2004)'!A172:C360, 3, 1), "NO INCOME DATA")</f>
        <v>NO INCOME DATA</v>
      </c>
    </row>
    <row r="173" spans="1:6" x14ac:dyDescent="0.3">
      <c r="A173" s="2" t="s">
        <v>22</v>
      </c>
      <c r="B173" s="2">
        <v>2004</v>
      </c>
      <c r="C173" s="6">
        <v>4601893</v>
      </c>
      <c r="D173" s="6">
        <v>92037.86</v>
      </c>
      <c r="E173" s="43" t="e">
        <f>VLOOKUP(A173, 'State Abbreviations'!A173:B223,2,1)</f>
        <v>#N/A</v>
      </c>
      <c r="F173" s="40" t="str">
        <f>IFERROR(VLOOKUP(A173,'State Income (2001-2004)'!A173:C361, 3, 1), "NO INCOME DATA")</f>
        <v>NO INCOME DATA</v>
      </c>
    </row>
    <row r="174" spans="1:6" x14ac:dyDescent="0.3">
      <c r="A174" s="2" t="s">
        <v>23</v>
      </c>
      <c r="B174" s="2">
        <v>2004</v>
      </c>
      <c r="C174" s="6">
        <v>1329192</v>
      </c>
      <c r="D174" s="6">
        <v>39875.760000000002</v>
      </c>
      <c r="E174" s="43" t="e">
        <f>VLOOKUP(A174, 'State Abbreviations'!A174:B224,2,1)</f>
        <v>#N/A</v>
      </c>
      <c r="F174" s="40" t="str">
        <f>IFERROR(VLOOKUP(A174,'State Income (2001-2004)'!A174:C362, 3, 1), "NO INCOME DATA")</f>
        <v>NO INCOME DATA</v>
      </c>
    </row>
    <row r="175" spans="1:6" x14ac:dyDescent="0.3">
      <c r="A175" s="2" t="s">
        <v>24</v>
      </c>
      <c r="B175" s="2">
        <v>2004</v>
      </c>
      <c r="C175" s="6">
        <v>5884563</v>
      </c>
      <c r="D175" s="6">
        <v>235382.52000000002</v>
      </c>
      <c r="E175" s="43" t="e">
        <f>VLOOKUP(A175, 'State Abbreviations'!A175:B225,2,1)</f>
        <v>#N/A</v>
      </c>
      <c r="F175" s="40" t="str">
        <f>IFERROR(VLOOKUP(A175,'State Income (2001-2004)'!A175:C363, 3, 1), "NO INCOME DATA")</f>
        <v>NO INCOME DATA</v>
      </c>
    </row>
    <row r="176" spans="1:6" x14ac:dyDescent="0.3">
      <c r="A176" s="2" t="s">
        <v>25</v>
      </c>
      <c r="B176" s="2">
        <v>2004</v>
      </c>
      <c r="C176" s="6">
        <v>6646144</v>
      </c>
      <c r="D176" s="6">
        <v>265845.76000000001</v>
      </c>
      <c r="E176" s="43" t="e">
        <f>VLOOKUP(A176, 'State Abbreviations'!A176:B226,2,1)</f>
        <v>#N/A</v>
      </c>
      <c r="F176" s="40" t="str">
        <f>IFERROR(VLOOKUP(A176,'State Income (2001-2004)'!A176:C364, 3, 1), "NO INCOME DATA")</f>
        <v>NO INCOME DATA</v>
      </c>
    </row>
    <row r="177" spans="1:6" x14ac:dyDescent="0.3">
      <c r="A177" s="2" t="s">
        <v>26</v>
      </c>
      <c r="B177" s="2">
        <v>2004</v>
      </c>
      <c r="C177" s="6">
        <v>9883360</v>
      </c>
      <c r="D177" s="6">
        <v>296500.8</v>
      </c>
      <c r="E177" s="43" t="e">
        <f>VLOOKUP(A177, 'State Abbreviations'!A177:B227,2,1)</f>
        <v>#N/A</v>
      </c>
      <c r="F177" s="40" t="str">
        <f>IFERROR(VLOOKUP(A177,'State Income (2001-2004)'!A177:C365, 3, 1), "NO INCOME DATA")</f>
        <v>NO INCOME DATA</v>
      </c>
    </row>
    <row r="178" spans="1:6" x14ac:dyDescent="0.3">
      <c r="A178" s="2" t="s">
        <v>27</v>
      </c>
      <c r="B178" s="2">
        <v>2004</v>
      </c>
      <c r="C178" s="6">
        <v>5379139</v>
      </c>
      <c r="D178" s="6">
        <v>107582.78</v>
      </c>
      <c r="E178" s="43" t="e">
        <f>VLOOKUP(A178, 'State Abbreviations'!A178:B228,2,1)</f>
        <v>#N/A</v>
      </c>
      <c r="F178" s="40" t="str">
        <f>IFERROR(VLOOKUP(A178,'State Income (2001-2004)'!A178:C366, 3, 1), "NO INCOME DATA")</f>
        <v>NO INCOME DATA</v>
      </c>
    </row>
    <row r="179" spans="1:6" x14ac:dyDescent="0.3">
      <c r="A179" s="2" t="s">
        <v>28</v>
      </c>
      <c r="B179" s="2">
        <v>2004</v>
      </c>
      <c r="C179" s="6">
        <v>2984926</v>
      </c>
      <c r="D179" s="6">
        <v>119397.04000000001</v>
      </c>
      <c r="E179" s="43" t="e">
        <f>VLOOKUP(A179, 'State Abbreviations'!A179:B229,2,1)</f>
        <v>#N/A</v>
      </c>
      <c r="F179" s="40" t="str">
        <f>IFERROR(VLOOKUP(A179,'State Income (2001-2004)'!A179:C367, 3, 1), "NO INCOME DATA")</f>
        <v>NO INCOME DATA</v>
      </c>
    </row>
    <row r="180" spans="1:6" x14ac:dyDescent="0.3">
      <c r="A180" s="2" t="s">
        <v>29</v>
      </c>
      <c r="B180" s="2">
        <v>2004</v>
      </c>
      <c r="C180" s="6">
        <v>6021988</v>
      </c>
      <c r="D180" s="6">
        <v>120439.76000000001</v>
      </c>
      <c r="E180" s="43" t="e">
        <f>VLOOKUP(A180, 'State Abbreviations'!A180:B230,2,1)</f>
        <v>#N/A</v>
      </c>
      <c r="F180" s="40" t="str">
        <f>IFERROR(VLOOKUP(A180,'State Income (2001-2004)'!A180:C368, 3, 1), "NO INCOME DATA")</f>
        <v>NO INCOME DATA</v>
      </c>
    </row>
    <row r="181" spans="1:6" x14ac:dyDescent="0.3">
      <c r="A181" s="2" t="s">
        <v>30</v>
      </c>
      <c r="B181" s="2">
        <v>2004</v>
      </c>
      <c r="C181" s="6">
        <v>1005141</v>
      </c>
      <c r="D181" s="6">
        <v>40205.64</v>
      </c>
      <c r="E181" s="43" t="e">
        <f>VLOOKUP(A181, 'State Abbreviations'!A181:B231,2,1)</f>
        <v>#N/A</v>
      </c>
      <c r="F181" s="40" t="str">
        <f>IFERROR(VLOOKUP(A181,'State Income (2001-2004)'!A181:C369, 3, 1), "NO INCOME DATA")</f>
        <v>NO INCOME DATA</v>
      </c>
    </row>
    <row r="182" spans="1:6" x14ac:dyDescent="0.3">
      <c r="A182" s="2" t="s">
        <v>31</v>
      </c>
      <c r="B182" s="2">
        <v>2004</v>
      </c>
      <c r="C182" s="6">
        <v>1855525</v>
      </c>
      <c r="D182" s="6">
        <v>55665.75</v>
      </c>
      <c r="E182" s="43" t="e">
        <f>VLOOKUP(A182, 'State Abbreviations'!A182:B232,2,1)</f>
        <v>#N/A</v>
      </c>
      <c r="F182" s="40" t="str">
        <f>IFERROR(VLOOKUP(A182,'State Income (2001-2004)'!A182:C370, 3, 1), "NO INCOME DATA")</f>
        <v>NO INCOME DATA</v>
      </c>
    </row>
    <row r="183" spans="1:6" x14ac:dyDescent="0.3">
      <c r="A183" s="2" t="s">
        <v>32</v>
      </c>
      <c r="B183" s="2">
        <v>2004</v>
      </c>
      <c r="C183" s="6">
        <v>2758931</v>
      </c>
      <c r="D183" s="6">
        <v>110357.24</v>
      </c>
      <c r="E183" s="43" t="e">
        <f>VLOOKUP(A183, 'State Abbreviations'!A183:B233,2,1)</f>
        <v>#N/A</v>
      </c>
      <c r="F183" s="40" t="str">
        <f>IFERROR(VLOOKUP(A183,'State Income (2001-2004)'!A183:C371, 3, 1), "NO INCOME DATA")</f>
        <v>NO INCOME DATA</v>
      </c>
    </row>
    <row r="184" spans="1:6" x14ac:dyDescent="0.3">
      <c r="A184" s="2" t="s">
        <v>33</v>
      </c>
      <c r="B184" s="2">
        <v>2004</v>
      </c>
      <c r="C184" s="6">
        <v>1320718</v>
      </c>
      <c r="D184" s="6">
        <v>52828.72</v>
      </c>
      <c r="E184" s="43" t="e">
        <f>VLOOKUP(A184, 'State Abbreviations'!A184:B234,2,1)</f>
        <v>#N/A</v>
      </c>
      <c r="F184" s="40" t="str">
        <f>IFERROR(VLOOKUP(A184,'State Income (2001-2004)'!A184:C372, 3, 1), "NO INCOME DATA")</f>
        <v>NO INCOME DATA</v>
      </c>
    </row>
    <row r="185" spans="1:6" x14ac:dyDescent="0.3">
      <c r="A185" s="2" t="s">
        <v>34</v>
      </c>
      <c r="B185" s="2">
        <v>2004</v>
      </c>
      <c r="C185" s="6">
        <v>8864590</v>
      </c>
      <c r="D185" s="6">
        <v>177291.80000000002</v>
      </c>
      <c r="E185" s="43" t="e">
        <f>VLOOKUP(A185, 'State Abbreviations'!A185:B235,2,1)</f>
        <v>#N/A</v>
      </c>
      <c r="F185" s="40" t="str">
        <f>IFERROR(VLOOKUP(A185,'State Income (2001-2004)'!A185:C373, 3, 1), "NO INCOME DATA")</f>
        <v>NO INCOME DATA</v>
      </c>
    </row>
    <row r="186" spans="1:6" x14ac:dyDescent="0.3">
      <c r="A186" s="2" t="s">
        <v>35</v>
      </c>
      <c r="B186" s="2">
        <v>2004</v>
      </c>
      <c r="C186" s="6">
        <v>2085538</v>
      </c>
      <c r="D186" s="6">
        <v>83421.52</v>
      </c>
      <c r="E186" s="43" t="e">
        <f>VLOOKUP(A186, 'State Abbreviations'!A186:B236,2,1)</f>
        <v>#N/A</v>
      </c>
      <c r="F186" s="40" t="str">
        <f>IFERROR(VLOOKUP(A186,'State Income (2001-2004)'!A186:C374, 3, 1), "NO INCOME DATA")</f>
        <v>NO INCOME DATA</v>
      </c>
    </row>
    <row r="187" spans="1:6" x14ac:dyDescent="0.3">
      <c r="A187" s="2" t="s">
        <v>36</v>
      </c>
      <c r="B187" s="2">
        <v>2004</v>
      </c>
      <c r="C187" s="6">
        <v>19570261</v>
      </c>
      <c r="D187" s="6">
        <v>587107.82999999996</v>
      </c>
      <c r="E187" s="43" t="e">
        <f>VLOOKUP(A187, 'State Abbreviations'!A187:B237,2,1)</f>
        <v>#N/A</v>
      </c>
      <c r="F187" s="40" t="str">
        <f>IFERROR(VLOOKUP(A187,'State Income (2001-2004)'!A187:C375, 3, 1), "NO INCOME DATA")</f>
        <v>NO INCOME DATA</v>
      </c>
    </row>
    <row r="188" spans="1:6" x14ac:dyDescent="0.3">
      <c r="A188" s="2" t="s">
        <v>37</v>
      </c>
      <c r="B188" s="2">
        <v>2004</v>
      </c>
      <c r="C188" s="6">
        <v>9752073</v>
      </c>
      <c r="D188" s="6">
        <v>195041.46</v>
      </c>
      <c r="E188" s="43" t="e">
        <f>VLOOKUP(A188, 'State Abbreviations'!A188:B238,2,1)</f>
        <v>#N/A</v>
      </c>
      <c r="F188" s="40" t="str">
        <f>IFERROR(VLOOKUP(A188,'State Income (2001-2004)'!A188:C376, 3, 1), "NO INCOME DATA")</f>
        <v>NO INCOME DATA</v>
      </c>
    </row>
    <row r="189" spans="1:6" x14ac:dyDescent="0.3">
      <c r="A189" s="2" t="s">
        <v>38</v>
      </c>
      <c r="B189" s="2">
        <v>2004</v>
      </c>
      <c r="C189" s="6">
        <v>699628</v>
      </c>
      <c r="D189" s="6">
        <v>27985.119999999999</v>
      </c>
      <c r="E189" s="43" t="e">
        <f>VLOOKUP(A189, 'State Abbreviations'!A189:B239,2,1)</f>
        <v>#N/A</v>
      </c>
      <c r="F189" s="40" t="str">
        <f>IFERROR(VLOOKUP(A189,'State Income (2001-2004)'!A189:C377, 3, 1), "NO INCOME DATA")</f>
        <v>NO INCOME DATA</v>
      </c>
    </row>
    <row r="190" spans="1:6" x14ac:dyDescent="0.3">
      <c r="A190" s="2" t="s">
        <v>39</v>
      </c>
      <c r="B190" s="2">
        <v>2004</v>
      </c>
      <c r="C190" s="6">
        <v>11544225</v>
      </c>
      <c r="D190" s="6">
        <v>230884.5</v>
      </c>
      <c r="E190" s="43" t="e">
        <f>VLOOKUP(A190, 'State Abbreviations'!A190:B240,2,1)</f>
        <v>#N/A</v>
      </c>
      <c r="F190" s="40" t="str">
        <f>IFERROR(VLOOKUP(A190,'State Income (2001-2004)'!A190:C378, 3, 1), "NO INCOME DATA")</f>
        <v>NO INCOME DATA</v>
      </c>
    </row>
    <row r="191" spans="1:6" x14ac:dyDescent="0.3">
      <c r="A191" s="2" t="s">
        <v>40</v>
      </c>
      <c r="B191" s="2">
        <v>2004</v>
      </c>
      <c r="C191" s="6">
        <v>3814820</v>
      </c>
      <c r="D191" s="6">
        <v>152592.80000000002</v>
      </c>
      <c r="E191" s="43" t="e">
        <f>VLOOKUP(A191, 'State Abbreviations'!A191:B241,2,1)</f>
        <v>#N/A</v>
      </c>
      <c r="F191" s="40" t="str">
        <f>IFERROR(VLOOKUP(A191,'State Income (2001-2004)'!A191:C379, 3, 1), "NO INCOME DATA")</f>
        <v>NO INCOME DATA</v>
      </c>
    </row>
    <row r="192" spans="1:6" x14ac:dyDescent="0.3">
      <c r="A192" s="2" t="s">
        <v>41</v>
      </c>
      <c r="B192" s="2">
        <v>2004</v>
      </c>
      <c r="C192" s="6">
        <v>3899353</v>
      </c>
      <c r="D192" s="6">
        <v>77987.06</v>
      </c>
      <c r="E192" s="43" t="e">
        <f>VLOOKUP(A192, 'State Abbreviations'!A192:B242,2,1)</f>
        <v>#N/A</v>
      </c>
      <c r="F192" s="40" t="str">
        <f>IFERROR(VLOOKUP(A192,'State Income (2001-2004)'!A192:C380, 3, 1), "NO INCOME DATA")</f>
        <v>NO INCOME DATA</v>
      </c>
    </row>
    <row r="193" spans="1:6" x14ac:dyDescent="0.3">
      <c r="A193" s="2" t="s">
        <v>42</v>
      </c>
      <c r="B193" s="2">
        <v>2004</v>
      </c>
      <c r="C193" s="6">
        <v>12763536</v>
      </c>
      <c r="D193" s="6">
        <v>382906.07999999996</v>
      </c>
      <c r="E193" s="43" t="e">
        <f>VLOOKUP(A193, 'State Abbreviations'!A193:B243,2,1)</f>
        <v>#N/A</v>
      </c>
      <c r="F193" s="40" t="str">
        <f>IFERROR(VLOOKUP(A193,'State Income (2001-2004)'!A193:C381, 3, 1), "NO INCOME DATA")</f>
        <v>NO INCOME DATA</v>
      </c>
    </row>
    <row r="194" spans="1:6" x14ac:dyDescent="0.3">
      <c r="A194" s="2" t="s">
        <v>43</v>
      </c>
      <c r="B194" s="2">
        <v>2004</v>
      </c>
      <c r="C194" s="6">
        <v>1050292</v>
      </c>
      <c r="D194" s="6">
        <v>31508.76</v>
      </c>
      <c r="E194" s="43" t="e">
        <f>VLOOKUP(A194, 'State Abbreviations'!A194:B244,2,1)</f>
        <v>#N/A</v>
      </c>
      <c r="F194" s="40" t="str">
        <f>IFERROR(VLOOKUP(A194,'State Income (2001-2004)'!A194:C382, 3, 1), "NO INCOME DATA")</f>
        <v>NO INCOME DATA</v>
      </c>
    </row>
    <row r="195" spans="1:6" x14ac:dyDescent="0.3">
      <c r="A195" s="2" t="s">
        <v>44</v>
      </c>
      <c r="B195" s="2">
        <v>2004</v>
      </c>
      <c r="C195" s="6">
        <v>4723723</v>
      </c>
      <c r="D195" s="6">
        <v>141711.69</v>
      </c>
      <c r="E195" s="43" t="e">
        <f>VLOOKUP(A195, 'State Abbreviations'!A195:B245,2,1)</f>
        <v>#N/A</v>
      </c>
      <c r="F195" s="40" t="str">
        <f>IFERROR(VLOOKUP(A195,'State Income (2001-2004)'!A195:C383, 3, 1), "NO INCOME DATA")</f>
        <v>NO INCOME DATA</v>
      </c>
    </row>
    <row r="196" spans="1:6" x14ac:dyDescent="0.3">
      <c r="A196" s="2" t="s">
        <v>45</v>
      </c>
      <c r="B196" s="2">
        <v>2004</v>
      </c>
      <c r="C196" s="6">
        <v>833354</v>
      </c>
      <c r="D196" s="6">
        <v>33334.160000000003</v>
      </c>
      <c r="E196" s="43" t="e">
        <f>VLOOKUP(A196, 'State Abbreviations'!A196:B246,2,1)</f>
        <v>#N/A</v>
      </c>
      <c r="F196" s="40" t="str">
        <f>IFERROR(VLOOKUP(A196,'State Income (2001-2004)'!A196:C384, 3, 1), "NO INCOME DATA")</f>
        <v>NO INCOME DATA</v>
      </c>
    </row>
    <row r="197" spans="1:6" x14ac:dyDescent="0.3">
      <c r="A197" s="2" t="s">
        <v>46</v>
      </c>
      <c r="B197" s="2">
        <v>2004</v>
      </c>
      <c r="C197" s="6">
        <v>6456243</v>
      </c>
      <c r="D197" s="6">
        <v>258249.72</v>
      </c>
      <c r="E197" s="43" t="e">
        <f>VLOOKUP(A197, 'State Abbreviations'!A197:B247,2,1)</f>
        <v>#N/A</v>
      </c>
      <c r="F197" s="40" t="str">
        <f>IFERROR(VLOOKUP(A197,'State Income (2001-2004)'!A197:C385, 3, 1), "NO INCOME DATA")</f>
        <v>NO INCOME DATA</v>
      </c>
    </row>
    <row r="198" spans="1:6" x14ac:dyDescent="0.3">
      <c r="A198" s="2" t="s">
        <v>47</v>
      </c>
      <c r="B198" s="2">
        <v>2004</v>
      </c>
      <c r="C198" s="6">
        <v>26059203</v>
      </c>
      <c r="D198" s="6">
        <v>1042368.12</v>
      </c>
      <c r="E198" s="43" t="e">
        <f>VLOOKUP(A198, 'State Abbreviations'!A198:B248,2,1)</f>
        <v>#N/A</v>
      </c>
      <c r="F198" s="40" t="str">
        <f>IFERROR(VLOOKUP(A198,'State Income (2001-2004)'!A198:C386, 3, 1), "NO INCOME DATA")</f>
        <v>NO INCOME DATA</v>
      </c>
    </row>
    <row r="199" spans="1:6" x14ac:dyDescent="0.3">
      <c r="A199" s="2" t="s">
        <v>48</v>
      </c>
      <c r="B199" s="2">
        <v>2004</v>
      </c>
      <c r="C199" s="6">
        <v>2855287</v>
      </c>
      <c r="D199" s="6">
        <v>114211.48</v>
      </c>
      <c r="E199" s="43" t="e">
        <f>VLOOKUP(A199, 'State Abbreviations'!A199:B249,2,1)</f>
        <v>#N/A</v>
      </c>
      <c r="F199" s="40" t="str">
        <f>IFERROR(VLOOKUP(A199,'State Income (2001-2004)'!A199:C387, 3, 1), "NO INCOME DATA")</f>
        <v>NO INCOME DATA</v>
      </c>
    </row>
    <row r="200" spans="1:6" x14ac:dyDescent="0.3">
      <c r="A200" s="2" t="s">
        <v>49</v>
      </c>
      <c r="B200" s="2">
        <v>2004</v>
      </c>
      <c r="C200" s="6">
        <v>626011</v>
      </c>
      <c r="D200" s="6">
        <v>25040.440000000002</v>
      </c>
      <c r="E200" s="43" t="e">
        <f>VLOOKUP(A200, 'State Abbreviations'!A200:B250,2,1)</f>
        <v>#N/A</v>
      </c>
      <c r="F200" s="40" t="str">
        <f>IFERROR(VLOOKUP(A200,'State Income (2001-2004)'!A200:C388, 3, 1), "NO INCOME DATA")</f>
        <v>NO INCOME DATA</v>
      </c>
    </row>
    <row r="201" spans="1:6" x14ac:dyDescent="0.3">
      <c r="A201" s="2" t="s">
        <v>50</v>
      </c>
      <c r="B201" s="2">
        <v>2004</v>
      </c>
      <c r="C201" s="6">
        <v>8185867</v>
      </c>
      <c r="D201" s="6">
        <v>163717.34</v>
      </c>
      <c r="E201" s="43" t="e">
        <f>VLOOKUP(A201, 'State Abbreviations'!A201:B251,2,1)</f>
        <v>#N/A</v>
      </c>
      <c r="F201" s="40" t="str">
        <f>IFERROR(VLOOKUP(A201,'State Income (2001-2004)'!A201:C389, 3, 1), "NO INCOME DATA")</f>
        <v>NO INCOME DATA</v>
      </c>
    </row>
    <row r="202" spans="1:6" x14ac:dyDescent="0.3">
      <c r="A202" s="2" t="s">
        <v>51</v>
      </c>
      <c r="B202" s="2">
        <v>2004</v>
      </c>
      <c r="C202" s="6">
        <v>6897012</v>
      </c>
      <c r="D202" s="6">
        <v>137940.24</v>
      </c>
      <c r="E202" s="43" t="e">
        <f>VLOOKUP(A202, 'State Abbreviations'!A202:B252,2,1)</f>
        <v>#N/A</v>
      </c>
      <c r="F202" s="40" t="str">
        <f>IFERROR(VLOOKUP(A202,'State Income (2001-2004)'!A202:C390, 3, 1), "NO INCOME DATA")</f>
        <v>NO INCOME DATA</v>
      </c>
    </row>
    <row r="203" spans="1:6" x14ac:dyDescent="0.3">
      <c r="A203" s="2" t="s">
        <v>52</v>
      </c>
      <c r="B203" s="2">
        <v>2004</v>
      </c>
      <c r="C203" s="6">
        <v>1855413</v>
      </c>
      <c r="D203" s="6">
        <v>74216.52</v>
      </c>
      <c r="E203" s="43" t="e">
        <f>VLOOKUP(A203, 'State Abbreviations'!A203:B253,2,1)</f>
        <v>#N/A</v>
      </c>
      <c r="F203" s="40" t="str">
        <f>IFERROR(VLOOKUP(A203,'State Income (2001-2004)'!A203:C391, 3, 1), "NO INCOME DATA")</f>
        <v>NO INCOME DATA</v>
      </c>
    </row>
    <row r="204" spans="1:6" x14ac:dyDescent="0.3">
      <c r="A204" s="2" t="s">
        <v>53</v>
      </c>
      <c r="B204" s="2">
        <v>2004</v>
      </c>
      <c r="C204" s="6">
        <v>5726398</v>
      </c>
      <c r="D204" s="6">
        <v>114527.96</v>
      </c>
      <c r="E204" s="43" t="e">
        <f>VLOOKUP(A204, 'State Abbreviations'!A204:B254,2,1)</f>
        <v>#N/A</v>
      </c>
      <c r="F204" s="40" t="str">
        <f>IFERROR(VLOOKUP(A204,'State Income (2001-2004)'!A204:C392, 3, 1), "NO INCOME DATA")</f>
        <v>NO INCOME DATA</v>
      </c>
    </row>
    <row r="205" spans="1:6" x14ac:dyDescent="0.3">
      <c r="A205" s="2" t="s">
        <v>54</v>
      </c>
      <c r="B205" s="2">
        <v>2004</v>
      </c>
      <c r="C205" s="6">
        <v>576412</v>
      </c>
      <c r="D205" s="6">
        <v>11528.24</v>
      </c>
      <c r="E205" s="43" t="e">
        <f>VLOOKUP(A205, 'State Abbreviations'!A205:B255,2,1)</f>
        <v>#N/A</v>
      </c>
      <c r="F205" s="40" t="str">
        <f>IFERROR(VLOOKUP(A205,'State Income (2001-2004)'!A205:C393, 3, 1), "NO INCOME DATA")</f>
        <v>NO INCOME DATA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topLeftCell="A24" workbookViewId="0"/>
  </sheetViews>
  <sheetFormatPr defaultColWidth="8.6640625" defaultRowHeight="14.4" x14ac:dyDescent="0.3"/>
  <cols>
    <col min="1" max="1" width="17.44140625" style="2" customWidth="1"/>
    <col min="2" max="2" width="16.6640625" style="2" customWidth="1"/>
  </cols>
  <sheetData>
    <row r="1" spans="1:2" ht="26.4" x14ac:dyDescent="0.3">
      <c r="A1" s="4" t="s">
        <v>0</v>
      </c>
      <c r="B1" s="14" t="s">
        <v>123</v>
      </c>
    </row>
    <row r="2" spans="1:2" x14ac:dyDescent="0.3">
      <c r="A2" s="2" t="s">
        <v>4</v>
      </c>
      <c r="B2" s="16" t="s">
        <v>64</v>
      </c>
    </row>
    <row r="3" spans="1:2" x14ac:dyDescent="0.3">
      <c r="A3" s="2" t="s">
        <v>5</v>
      </c>
      <c r="B3" s="16" t="s">
        <v>95</v>
      </c>
    </row>
    <row r="4" spans="1:2" x14ac:dyDescent="0.3">
      <c r="A4" s="2" t="s">
        <v>6</v>
      </c>
      <c r="B4" s="16" t="s">
        <v>84</v>
      </c>
    </row>
    <row r="5" spans="1:2" x14ac:dyDescent="0.3">
      <c r="A5" s="2" t="s">
        <v>7</v>
      </c>
      <c r="B5" s="16" t="s">
        <v>104</v>
      </c>
    </row>
    <row r="6" spans="1:2" x14ac:dyDescent="0.3">
      <c r="A6" s="2" t="s">
        <v>8</v>
      </c>
      <c r="B6" s="16" t="s">
        <v>57</v>
      </c>
    </row>
    <row r="7" spans="1:2" x14ac:dyDescent="0.3">
      <c r="A7" s="2" t="s">
        <v>9</v>
      </c>
      <c r="B7" s="16" t="s">
        <v>86</v>
      </c>
    </row>
    <row r="8" spans="1:2" x14ac:dyDescent="0.3">
      <c r="A8" s="2" t="s">
        <v>10</v>
      </c>
      <c r="B8" s="16" t="s">
        <v>108</v>
      </c>
    </row>
    <row r="9" spans="1:2" x14ac:dyDescent="0.3">
      <c r="A9" s="2" t="s">
        <v>11</v>
      </c>
      <c r="B9" s="16" t="s">
        <v>106</v>
      </c>
    </row>
    <row r="10" spans="1:2" x14ac:dyDescent="0.3">
      <c r="A10" s="2" t="s">
        <v>12</v>
      </c>
      <c r="B10" s="16" t="s">
        <v>105</v>
      </c>
    </row>
    <row r="11" spans="1:2" x14ac:dyDescent="0.3">
      <c r="A11" s="2" t="s">
        <v>13</v>
      </c>
      <c r="B11" s="16" t="s">
        <v>72</v>
      </c>
    </row>
    <row r="12" spans="1:2" x14ac:dyDescent="0.3">
      <c r="A12" s="2" t="s">
        <v>14</v>
      </c>
      <c r="B12" s="16" t="s">
        <v>76</v>
      </c>
    </row>
    <row r="13" spans="1:2" x14ac:dyDescent="0.3">
      <c r="A13" s="2" t="s">
        <v>15</v>
      </c>
      <c r="B13" s="16" t="s">
        <v>102</v>
      </c>
    </row>
    <row r="14" spans="1:2" x14ac:dyDescent="0.3">
      <c r="A14" s="2" t="s">
        <v>16</v>
      </c>
      <c r="B14" s="16" t="s">
        <v>82</v>
      </c>
    </row>
    <row r="15" spans="1:2" x14ac:dyDescent="0.3">
      <c r="A15" s="2" t="s">
        <v>17</v>
      </c>
      <c r="B15" s="16" t="s">
        <v>56</v>
      </c>
    </row>
    <row r="16" spans="1:2" x14ac:dyDescent="0.3">
      <c r="A16" s="2" t="s">
        <v>18</v>
      </c>
      <c r="B16" s="16" t="s">
        <v>89</v>
      </c>
    </row>
    <row r="17" spans="1:2" x14ac:dyDescent="0.3">
      <c r="A17" s="2" t="s">
        <v>19</v>
      </c>
      <c r="B17" s="16" t="s">
        <v>92</v>
      </c>
    </row>
    <row r="18" spans="1:2" x14ac:dyDescent="0.3">
      <c r="A18" s="2" t="s">
        <v>20</v>
      </c>
      <c r="B18" s="16" t="s">
        <v>99</v>
      </c>
    </row>
    <row r="19" spans="1:2" x14ac:dyDescent="0.3">
      <c r="A19" s="2" t="s">
        <v>21</v>
      </c>
      <c r="B19" s="16" t="s">
        <v>93</v>
      </c>
    </row>
    <row r="20" spans="1:2" x14ac:dyDescent="0.3">
      <c r="A20" s="2" t="s">
        <v>22</v>
      </c>
      <c r="B20" s="16" t="s">
        <v>61</v>
      </c>
    </row>
    <row r="21" spans="1:2" x14ac:dyDescent="0.3">
      <c r="A21" s="2" t="s">
        <v>23</v>
      </c>
      <c r="B21" s="16" t="s">
        <v>100</v>
      </c>
    </row>
    <row r="22" spans="1:2" x14ac:dyDescent="0.3">
      <c r="A22" s="2" t="s">
        <v>24</v>
      </c>
      <c r="B22" s="16" t="s">
        <v>85</v>
      </c>
    </row>
    <row r="23" spans="1:2" x14ac:dyDescent="0.3">
      <c r="A23" s="2" t="s">
        <v>25</v>
      </c>
      <c r="B23" s="16" t="s">
        <v>78</v>
      </c>
    </row>
    <row r="24" spans="1:2" x14ac:dyDescent="0.3">
      <c r="A24" s="2" t="s">
        <v>26</v>
      </c>
      <c r="B24" s="16" t="s">
        <v>69</v>
      </c>
    </row>
    <row r="25" spans="1:2" x14ac:dyDescent="0.3">
      <c r="A25" s="2" t="s">
        <v>27</v>
      </c>
      <c r="B25" s="16" t="s">
        <v>81</v>
      </c>
    </row>
    <row r="26" spans="1:2" x14ac:dyDescent="0.3">
      <c r="A26" s="2" t="s">
        <v>28</v>
      </c>
      <c r="B26" s="16" t="s">
        <v>90</v>
      </c>
    </row>
    <row r="27" spans="1:2" x14ac:dyDescent="0.3">
      <c r="A27" s="2" t="s">
        <v>29</v>
      </c>
      <c r="B27" s="16" t="s">
        <v>83</v>
      </c>
    </row>
    <row r="28" spans="1:2" x14ac:dyDescent="0.3">
      <c r="A28" s="2" t="s">
        <v>30</v>
      </c>
      <c r="B28" s="16" t="s">
        <v>103</v>
      </c>
    </row>
    <row r="29" spans="1:2" x14ac:dyDescent="0.3">
      <c r="A29" s="2" t="s">
        <v>31</v>
      </c>
      <c r="B29" s="16" t="s">
        <v>73</v>
      </c>
    </row>
    <row r="30" spans="1:2" x14ac:dyDescent="0.3">
      <c r="A30" s="2" t="s">
        <v>32</v>
      </c>
      <c r="B30" s="16" t="s">
        <v>107</v>
      </c>
    </row>
    <row r="31" spans="1:2" x14ac:dyDescent="0.3">
      <c r="A31" s="2" t="s">
        <v>33</v>
      </c>
      <c r="B31" s="16" t="s">
        <v>94</v>
      </c>
    </row>
    <row r="32" spans="1:2" x14ac:dyDescent="0.3">
      <c r="A32" s="2" t="s">
        <v>34</v>
      </c>
      <c r="B32" s="16" t="s">
        <v>58</v>
      </c>
    </row>
    <row r="33" spans="1:2" x14ac:dyDescent="0.3">
      <c r="A33" s="2" t="s">
        <v>35</v>
      </c>
      <c r="B33" s="16" t="s">
        <v>110</v>
      </c>
    </row>
    <row r="34" spans="1:2" x14ac:dyDescent="0.3">
      <c r="A34" s="2" t="s">
        <v>36</v>
      </c>
      <c r="B34" s="16" t="s">
        <v>65</v>
      </c>
    </row>
    <row r="35" spans="1:2" x14ac:dyDescent="0.3">
      <c r="A35" s="2" t="s">
        <v>37</v>
      </c>
      <c r="B35" s="16" t="s">
        <v>77</v>
      </c>
    </row>
    <row r="36" spans="1:2" x14ac:dyDescent="0.3">
      <c r="A36" s="2" t="s">
        <v>38</v>
      </c>
      <c r="B36" s="16" t="s">
        <v>97</v>
      </c>
    </row>
    <row r="37" spans="1:2" x14ac:dyDescent="0.3">
      <c r="A37" s="2" t="s">
        <v>39</v>
      </c>
      <c r="B37" s="16" t="s">
        <v>80</v>
      </c>
    </row>
    <row r="38" spans="1:2" x14ac:dyDescent="0.3">
      <c r="A38" s="2" t="s">
        <v>40</v>
      </c>
      <c r="B38" s="16" t="s">
        <v>87</v>
      </c>
    </row>
    <row r="39" spans="1:2" x14ac:dyDescent="0.3">
      <c r="A39" s="2" t="s">
        <v>41</v>
      </c>
      <c r="B39" s="16" t="s">
        <v>62</v>
      </c>
    </row>
    <row r="40" spans="1:2" x14ac:dyDescent="0.3">
      <c r="A40" s="2" t="s">
        <v>42</v>
      </c>
      <c r="B40" s="16" t="s">
        <v>91</v>
      </c>
    </row>
    <row r="41" spans="1:2" x14ac:dyDescent="0.3">
      <c r="A41" s="2" t="s">
        <v>43</v>
      </c>
      <c r="B41" s="16" t="s">
        <v>67</v>
      </c>
    </row>
    <row r="42" spans="1:2" x14ac:dyDescent="0.3">
      <c r="A42" s="2" t="s">
        <v>44</v>
      </c>
      <c r="B42" s="16" t="s">
        <v>101</v>
      </c>
    </row>
    <row r="43" spans="1:2" x14ac:dyDescent="0.3">
      <c r="A43" s="2" t="s">
        <v>45</v>
      </c>
      <c r="B43" s="16" t="s">
        <v>88</v>
      </c>
    </row>
    <row r="44" spans="1:2" x14ac:dyDescent="0.3">
      <c r="A44" s="2" t="s">
        <v>46</v>
      </c>
      <c r="B44" s="16" t="s">
        <v>70</v>
      </c>
    </row>
    <row r="45" spans="1:2" x14ac:dyDescent="0.3">
      <c r="A45" s="2" t="s">
        <v>47</v>
      </c>
      <c r="B45" s="16" t="s">
        <v>63</v>
      </c>
    </row>
    <row r="46" spans="1:2" x14ac:dyDescent="0.3">
      <c r="A46" s="2" t="s">
        <v>48</v>
      </c>
      <c r="B46" s="16" t="s">
        <v>74</v>
      </c>
    </row>
    <row r="47" spans="1:2" x14ac:dyDescent="0.3">
      <c r="A47" s="2" t="s">
        <v>49</v>
      </c>
      <c r="B47" s="16" t="s">
        <v>96</v>
      </c>
    </row>
    <row r="48" spans="1:2" x14ac:dyDescent="0.3">
      <c r="A48" s="2" t="s">
        <v>50</v>
      </c>
      <c r="B48" s="16" t="s">
        <v>60</v>
      </c>
    </row>
    <row r="49" spans="1:2" x14ac:dyDescent="0.3">
      <c r="A49" s="2" t="s">
        <v>51</v>
      </c>
      <c r="B49" s="16" t="s">
        <v>98</v>
      </c>
    </row>
    <row r="50" spans="1:2" x14ac:dyDescent="0.3">
      <c r="A50" s="2" t="s">
        <v>52</v>
      </c>
      <c r="B50" s="16" t="s">
        <v>75</v>
      </c>
    </row>
    <row r="51" spans="1:2" x14ac:dyDescent="0.3">
      <c r="A51" s="2" t="s">
        <v>53</v>
      </c>
      <c r="B51" s="16" t="s">
        <v>68</v>
      </c>
    </row>
    <row r="52" spans="1:2" x14ac:dyDescent="0.3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topLeftCell="A162" workbookViewId="0"/>
  </sheetViews>
  <sheetFormatPr defaultColWidth="8.6640625" defaultRowHeight="14.4" x14ac:dyDescent="0.3"/>
  <cols>
    <col min="1" max="1" width="18.109375" customWidth="1"/>
    <col min="2" max="2" width="18.109375" style="2" customWidth="1"/>
    <col min="3" max="3" width="22.6640625" customWidth="1"/>
  </cols>
  <sheetData>
    <row r="1" spans="1:3" x14ac:dyDescent="0.3">
      <c r="A1" s="4" t="s">
        <v>0</v>
      </c>
      <c r="B1" s="4" t="s">
        <v>1</v>
      </c>
      <c r="C1" s="17" t="s">
        <v>124</v>
      </c>
    </row>
    <row r="2" spans="1:3" x14ac:dyDescent="0.3">
      <c r="A2" t="s">
        <v>4</v>
      </c>
      <c r="B2" s="2">
        <v>2001</v>
      </c>
      <c r="C2" s="18">
        <v>24477</v>
      </c>
    </row>
    <row r="3" spans="1:3" x14ac:dyDescent="0.3">
      <c r="A3" t="s">
        <v>5</v>
      </c>
      <c r="B3" s="2">
        <v>2001</v>
      </c>
      <c r="C3" s="18">
        <v>31027</v>
      </c>
    </row>
    <row r="4" spans="1:3" x14ac:dyDescent="0.3">
      <c r="A4" t="s">
        <v>6</v>
      </c>
      <c r="B4" s="2">
        <v>2001</v>
      </c>
      <c r="C4" s="18">
        <v>25878</v>
      </c>
    </row>
    <row r="5" spans="1:3" x14ac:dyDescent="0.3">
      <c r="A5" t="s">
        <v>7</v>
      </c>
      <c r="B5" s="2">
        <v>2001</v>
      </c>
      <c r="C5" s="18">
        <v>22750</v>
      </c>
    </row>
    <row r="6" spans="1:3" x14ac:dyDescent="0.3">
      <c r="A6" t="s">
        <v>8</v>
      </c>
      <c r="B6" s="2">
        <v>2001</v>
      </c>
      <c r="C6" s="18">
        <v>32655</v>
      </c>
    </row>
    <row r="7" spans="1:3" x14ac:dyDescent="0.3">
      <c r="A7" t="s">
        <v>9</v>
      </c>
      <c r="B7" s="2">
        <v>2001</v>
      </c>
      <c r="C7" s="18">
        <v>33455</v>
      </c>
    </row>
    <row r="8" spans="1:3" x14ac:dyDescent="0.3">
      <c r="A8" t="s">
        <v>11</v>
      </c>
      <c r="B8" s="2">
        <v>2001</v>
      </c>
      <c r="C8" s="18">
        <v>32166</v>
      </c>
    </row>
    <row r="9" spans="1:3" x14ac:dyDescent="0.3">
      <c r="A9" t="s">
        <v>12</v>
      </c>
      <c r="B9" s="2">
        <v>2001</v>
      </c>
      <c r="C9" s="18">
        <v>40539</v>
      </c>
    </row>
    <row r="10" spans="1:3" x14ac:dyDescent="0.3">
      <c r="A10" t="s">
        <v>13</v>
      </c>
      <c r="B10" s="2">
        <v>2001</v>
      </c>
      <c r="C10" s="18">
        <v>29048</v>
      </c>
    </row>
    <row r="11" spans="1:3" x14ac:dyDescent="0.3">
      <c r="A11" t="s">
        <v>14</v>
      </c>
      <c r="B11" s="2">
        <v>2001</v>
      </c>
      <c r="C11" s="18">
        <v>28523</v>
      </c>
    </row>
    <row r="12" spans="1:3" x14ac:dyDescent="0.3">
      <c r="A12" t="s">
        <v>15</v>
      </c>
      <c r="B12" s="2">
        <v>2001</v>
      </c>
      <c r="C12" s="18">
        <v>29034</v>
      </c>
    </row>
    <row r="13" spans="1:3" x14ac:dyDescent="0.3">
      <c r="A13" t="s">
        <v>16</v>
      </c>
      <c r="B13" s="2">
        <v>2001</v>
      </c>
      <c r="C13" s="18">
        <v>24506</v>
      </c>
    </row>
    <row r="14" spans="1:3" x14ac:dyDescent="0.3">
      <c r="A14" t="s">
        <v>18</v>
      </c>
      <c r="B14" s="2">
        <v>2001</v>
      </c>
      <c r="C14" s="18">
        <v>27522</v>
      </c>
    </row>
    <row r="15" spans="1:3" x14ac:dyDescent="0.3">
      <c r="A15" t="s">
        <v>19</v>
      </c>
      <c r="B15" s="2">
        <v>2001</v>
      </c>
      <c r="C15" s="18">
        <v>27225</v>
      </c>
    </row>
    <row r="16" spans="1:3" x14ac:dyDescent="0.3">
      <c r="A16" t="s">
        <v>20</v>
      </c>
      <c r="B16" s="2">
        <v>2001</v>
      </c>
      <c r="C16" s="18">
        <v>28432</v>
      </c>
    </row>
    <row r="17" spans="1:3" x14ac:dyDescent="0.3">
      <c r="A17" t="s">
        <v>24</v>
      </c>
      <c r="B17" s="2">
        <v>2001</v>
      </c>
      <c r="C17" s="18">
        <v>35279</v>
      </c>
    </row>
    <row r="18" spans="1:3" x14ac:dyDescent="0.3">
      <c r="A18" t="s">
        <v>25</v>
      </c>
      <c r="B18" s="2">
        <v>2001</v>
      </c>
      <c r="C18" s="18">
        <v>38864</v>
      </c>
    </row>
    <row r="19" spans="1:3" x14ac:dyDescent="0.3">
      <c r="A19" t="s">
        <v>26</v>
      </c>
      <c r="B19" s="2">
        <v>2001</v>
      </c>
      <c r="C19" s="18">
        <v>29629</v>
      </c>
    </row>
    <row r="20" spans="1:3" x14ac:dyDescent="0.3">
      <c r="A20" t="s">
        <v>27</v>
      </c>
      <c r="B20" s="2">
        <v>2001</v>
      </c>
      <c r="C20" s="18">
        <v>33059</v>
      </c>
    </row>
    <row r="21" spans="1:3" x14ac:dyDescent="0.3">
      <c r="A21" t="s">
        <v>28</v>
      </c>
      <c r="B21" s="2">
        <v>2001</v>
      </c>
      <c r="C21" s="18">
        <v>21653</v>
      </c>
    </row>
    <row r="22" spans="1:3" x14ac:dyDescent="0.3">
      <c r="A22" t="s">
        <v>29</v>
      </c>
      <c r="B22" s="2">
        <v>2001</v>
      </c>
      <c r="C22" s="18">
        <v>28221</v>
      </c>
    </row>
    <row r="23" spans="1:3" x14ac:dyDescent="0.3">
      <c r="A23" t="s">
        <v>30</v>
      </c>
      <c r="B23" s="2">
        <v>2001</v>
      </c>
      <c r="C23" s="18">
        <v>24044</v>
      </c>
    </row>
    <row r="24" spans="1:3" x14ac:dyDescent="0.3">
      <c r="A24" t="s">
        <v>31</v>
      </c>
      <c r="B24" s="2">
        <v>2001</v>
      </c>
      <c r="C24" s="18">
        <v>28861</v>
      </c>
    </row>
    <row r="25" spans="1:3" x14ac:dyDescent="0.3">
      <c r="A25" t="s">
        <v>32</v>
      </c>
      <c r="B25" s="2">
        <v>2001</v>
      </c>
      <c r="C25" s="18">
        <v>30128</v>
      </c>
    </row>
    <row r="26" spans="1:3" x14ac:dyDescent="0.3">
      <c r="A26" t="s">
        <v>33</v>
      </c>
      <c r="B26" s="2">
        <v>2001</v>
      </c>
      <c r="C26" s="18">
        <v>33969</v>
      </c>
    </row>
    <row r="27" spans="1:3" x14ac:dyDescent="0.3">
      <c r="A27" t="s">
        <v>34</v>
      </c>
      <c r="B27" s="2">
        <v>2001</v>
      </c>
      <c r="C27" s="18">
        <v>38625</v>
      </c>
    </row>
    <row r="28" spans="1:3" x14ac:dyDescent="0.3">
      <c r="A28" t="s">
        <v>35</v>
      </c>
      <c r="B28" s="2">
        <v>2001</v>
      </c>
      <c r="C28" s="18">
        <v>23081</v>
      </c>
    </row>
    <row r="29" spans="1:3" x14ac:dyDescent="0.3">
      <c r="A29" t="s">
        <v>36</v>
      </c>
      <c r="B29" s="2">
        <v>2001</v>
      </c>
      <c r="C29" s="18">
        <v>35878</v>
      </c>
    </row>
    <row r="30" spans="1:3" x14ac:dyDescent="0.3">
      <c r="A30" t="s">
        <v>37</v>
      </c>
      <c r="B30" s="2">
        <v>2001</v>
      </c>
      <c r="C30" s="18">
        <v>27308</v>
      </c>
    </row>
    <row r="31" spans="1:3" x14ac:dyDescent="0.3">
      <c r="A31" t="s">
        <v>38</v>
      </c>
      <c r="B31" s="2">
        <v>2001</v>
      </c>
      <c r="C31" s="18">
        <v>25798</v>
      </c>
    </row>
    <row r="32" spans="1:3" x14ac:dyDescent="0.3">
      <c r="A32" t="s">
        <v>39</v>
      </c>
      <c r="B32" s="2">
        <v>2001</v>
      </c>
      <c r="C32" s="18">
        <v>28699</v>
      </c>
    </row>
    <row r="33" spans="1:3" x14ac:dyDescent="0.3">
      <c r="A33" t="s">
        <v>40</v>
      </c>
      <c r="B33" s="2">
        <v>2001</v>
      </c>
      <c r="C33" s="18">
        <v>24945</v>
      </c>
    </row>
    <row r="34" spans="1:3" x14ac:dyDescent="0.3">
      <c r="A34" t="s">
        <v>41</v>
      </c>
      <c r="B34" s="2">
        <v>2001</v>
      </c>
      <c r="C34" s="18">
        <v>28222</v>
      </c>
    </row>
    <row r="35" spans="1:3" x14ac:dyDescent="0.3">
      <c r="A35" t="s">
        <v>42</v>
      </c>
      <c r="B35" s="2">
        <v>2001</v>
      </c>
      <c r="C35" s="18">
        <v>30752</v>
      </c>
    </row>
    <row r="36" spans="1:3" x14ac:dyDescent="0.3">
      <c r="A36" t="s">
        <v>43</v>
      </c>
      <c r="B36" s="2">
        <v>2001</v>
      </c>
      <c r="C36" s="18">
        <v>30256</v>
      </c>
    </row>
    <row r="37" spans="1:3" x14ac:dyDescent="0.3">
      <c r="A37" t="s">
        <v>44</v>
      </c>
      <c r="B37" s="2">
        <v>2001</v>
      </c>
      <c r="C37" s="18">
        <v>24840</v>
      </c>
    </row>
    <row r="38" spans="1:3" x14ac:dyDescent="0.3">
      <c r="A38" t="s">
        <v>45</v>
      </c>
      <c r="B38" s="2">
        <v>2001</v>
      </c>
      <c r="C38" s="18">
        <v>26566</v>
      </c>
    </row>
    <row r="39" spans="1:3" x14ac:dyDescent="0.3">
      <c r="A39" t="s">
        <v>46</v>
      </c>
      <c r="B39" s="2">
        <v>2001</v>
      </c>
      <c r="C39" s="18">
        <v>26808</v>
      </c>
    </row>
    <row r="40" spans="1:3" x14ac:dyDescent="0.3">
      <c r="A40" t="s">
        <v>47</v>
      </c>
      <c r="B40" s="2">
        <v>2001</v>
      </c>
      <c r="C40" s="18">
        <v>28472</v>
      </c>
    </row>
    <row r="41" spans="1:3" x14ac:dyDescent="0.3">
      <c r="A41" t="s">
        <v>48</v>
      </c>
      <c r="B41" s="2">
        <v>2001</v>
      </c>
      <c r="C41" s="18">
        <v>24033</v>
      </c>
    </row>
    <row r="42" spans="1:3" x14ac:dyDescent="0.3">
      <c r="A42" t="s">
        <v>49</v>
      </c>
      <c r="B42" s="2">
        <v>2001</v>
      </c>
      <c r="C42" s="18">
        <v>28756</v>
      </c>
    </row>
    <row r="43" spans="1:3" x14ac:dyDescent="0.3">
      <c r="A43" t="s">
        <v>50</v>
      </c>
      <c r="B43" s="2">
        <v>2001</v>
      </c>
      <c r="C43" s="18">
        <v>32338</v>
      </c>
    </row>
    <row r="44" spans="1:3" x14ac:dyDescent="0.3">
      <c r="A44" t="s">
        <v>51</v>
      </c>
      <c r="B44" s="2">
        <v>2001</v>
      </c>
      <c r="C44" s="18">
        <v>31976</v>
      </c>
    </row>
    <row r="45" spans="1:3" x14ac:dyDescent="0.3">
      <c r="A45" t="s">
        <v>52</v>
      </c>
      <c r="B45" s="2">
        <v>2001</v>
      </c>
      <c r="C45" s="18">
        <v>22862</v>
      </c>
    </row>
    <row r="46" spans="1:3" x14ac:dyDescent="0.3">
      <c r="A46" t="s">
        <v>53</v>
      </c>
      <c r="B46" s="2">
        <v>2001</v>
      </c>
      <c r="C46" s="18">
        <v>29196</v>
      </c>
    </row>
    <row r="47" spans="1:3" x14ac:dyDescent="0.3">
      <c r="A47" t="s">
        <v>54</v>
      </c>
      <c r="B47" s="2">
        <v>2001</v>
      </c>
      <c r="C47" s="18">
        <v>29587</v>
      </c>
    </row>
    <row r="48" spans="1:3" x14ac:dyDescent="0.3">
      <c r="A48" t="s">
        <v>4</v>
      </c>
      <c r="B48" s="2">
        <v>2002</v>
      </c>
      <c r="C48" s="18">
        <v>25128</v>
      </c>
    </row>
    <row r="49" spans="1:3" x14ac:dyDescent="0.3">
      <c r="A49" t="s">
        <v>5</v>
      </c>
      <c r="B49" s="2">
        <v>2002</v>
      </c>
      <c r="C49" s="18">
        <v>32151</v>
      </c>
    </row>
    <row r="50" spans="1:3" x14ac:dyDescent="0.3">
      <c r="A50" t="s">
        <v>6</v>
      </c>
      <c r="B50" s="2">
        <v>2002</v>
      </c>
      <c r="C50" s="18">
        <v>26183</v>
      </c>
    </row>
    <row r="51" spans="1:3" x14ac:dyDescent="0.3">
      <c r="A51" t="s">
        <v>7</v>
      </c>
      <c r="B51" s="2">
        <v>2002</v>
      </c>
      <c r="C51" s="18">
        <v>23512</v>
      </c>
    </row>
    <row r="52" spans="1:3" x14ac:dyDescent="0.3">
      <c r="A52" t="s">
        <v>8</v>
      </c>
      <c r="B52" s="2">
        <v>2002</v>
      </c>
      <c r="C52" s="18">
        <v>32996</v>
      </c>
    </row>
    <row r="53" spans="1:3" x14ac:dyDescent="0.3">
      <c r="A53" t="s">
        <v>9</v>
      </c>
      <c r="B53" s="2">
        <v>2002</v>
      </c>
      <c r="C53" s="18">
        <v>33276</v>
      </c>
    </row>
    <row r="54" spans="1:3" x14ac:dyDescent="0.3">
      <c r="A54" t="s">
        <v>10</v>
      </c>
      <c r="B54" s="2">
        <v>2002</v>
      </c>
      <c r="C54" s="18">
        <v>42706</v>
      </c>
    </row>
    <row r="55" spans="1:3" x14ac:dyDescent="0.3">
      <c r="A55" t="s">
        <v>12</v>
      </c>
      <c r="B55" s="2">
        <v>2002</v>
      </c>
      <c r="C55" s="18">
        <v>42120</v>
      </c>
    </row>
    <row r="56" spans="1:3" x14ac:dyDescent="0.3">
      <c r="A56" t="s">
        <v>13</v>
      </c>
      <c r="B56" s="2">
        <v>2002</v>
      </c>
      <c r="C56" s="18">
        <v>29596</v>
      </c>
    </row>
    <row r="57" spans="1:3" x14ac:dyDescent="0.3">
      <c r="A57" t="s">
        <v>14</v>
      </c>
      <c r="B57" s="2">
        <v>2002</v>
      </c>
      <c r="C57" s="18">
        <v>28821</v>
      </c>
    </row>
    <row r="58" spans="1:3" x14ac:dyDescent="0.3">
      <c r="A58" t="s">
        <v>15</v>
      </c>
      <c r="B58" s="2">
        <v>2002</v>
      </c>
      <c r="C58" s="18">
        <v>30001</v>
      </c>
    </row>
    <row r="59" spans="1:3" x14ac:dyDescent="0.3">
      <c r="A59" t="s">
        <v>16</v>
      </c>
      <c r="B59" s="2">
        <v>2002</v>
      </c>
      <c r="C59" s="18">
        <v>25057</v>
      </c>
    </row>
    <row r="60" spans="1:3" x14ac:dyDescent="0.3">
      <c r="A60" t="s">
        <v>17</v>
      </c>
      <c r="B60" s="2">
        <v>2002</v>
      </c>
      <c r="C60" s="18">
        <v>33404</v>
      </c>
    </row>
    <row r="61" spans="1:3" x14ac:dyDescent="0.3">
      <c r="A61" t="s">
        <v>18</v>
      </c>
      <c r="B61" s="2">
        <v>2002</v>
      </c>
      <c r="C61" s="18">
        <v>28240</v>
      </c>
    </row>
    <row r="62" spans="1:3" x14ac:dyDescent="0.3">
      <c r="A62" t="s">
        <v>19</v>
      </c>
      <c r="B62" s="2">
        <v>2002</v>
      </c>
      <c r="C62" s="18">
        <v>28280</v>
      </c>
    </row>
    <row r="63" spans="1:3" x14ac:dyDescent="0.3">
      <c r="A63" t="s">
        <v>20</v>
      </c>
      <c r="B63" s="2">
        <v>2002</v>
      </c>
      <c r="C63" s="18">
        <v>29141</v>
      </c>
    </row>
    <row r="64" spans="1:3" x14ac:dyDescent="0.3">
      <c r="A64" t="s">
        <v>22</v>
      </c>
      <c r="B64" s="2">
        <v>2002</v>
      </c>
      <c r="C64" s="18">
        <v>25446</v>
      </c>
    </row>
    <row r="65" spans="1:3" x14ac:dyDescent="0.3">
      <c r="A65" t="s">
        <v>23</v>
      </c>
      <c r="B65" s="2">
        <v>2002</v>
      </c>
      <c r="C65" s="18">
        <v>27744</v>
      </c>
    </row>
    <row r="66" spans="1:3" x14ac:dyDescent="0.3">
      <c r="A66" t="s">
        <v>25</v>
      </c>
      <c r="B66" s="2">
        <v>2002</v>
      </c>
      <c r="C66" s="18">
        <v>39244</v>
      </c>
    </row>
    <row r="67" spans="1:3" x14ac:dyDescent="0.3">
      <c r="A67" t="s">
        <v>26</v>
      </c>
      <c r="B67" s="2">
        <v>2002</v>
      </c>
      <c r="C67" s="18">
        <v>30296</v>
      </c>
    </row>
    <row r="68" spans="1:3" x14ac:dyDescent="0.3">
      <c r="A68" t="s">
        <v>27</v>
      </c>
      <c r="B68" s="2">
        <v>2002</v>
      </c>
      <c r="C68" s="18">
        <v>34071</v>
      </c>
    </row>
    <row r="69" spans="1:3" x14ac:dyDescent="0.3">
      <c r="A69" t="s">
        <v>28</v>
      </c>
      <c r="B69" s="2">
        <v>2002</v>
      </c>
      <c r="C69" s="18">
        <v>22372</v>
      </c>
    </row>
    <row r="70" spans="1:3" x14ac:dyDescent="0.3">
      <c r="A70" t="s">
        <v>29</v>
      </c>
      <c r="B70" s="2">
        <v>2002</v>
      </c>
      <c r="C70" s="18">
        <v>28936</v>
      </c>
    </row>
    <row r="71" spans="1:3" x14ac:dyDescent="0.3">
      <c r="A71" t="s">
        <v>30</v>
      </c>
      <c r="B71" s="2">
        <v>2002</v>
      </c>
      <c r="C71" s="18">
        <v>25020</v>
      </c>
    </row>
    <row r="72" spans="1:3" x14ac:dyDescent="0.3">
      <c r="A72" t="s">
        <v>31</v>
      </c>
      <c r="B72" s="2">
        <v>2002</v>
      </c>
      <c r="C72" s="18">
        <v>29771</v>
      </c>
    </row>
    <row r="73" spans="1:3" x14ac:dyDescent="0.3">
      <c r="A73" t="s">
        <v>32</v>
      </c>
      <c r="B73" s="2">
        <v>2002</v>
      </c>
      <c r="C73" s="18">
        <v>30180</v>
      </c>
    </row>
    <row r="74" spans="1:3" x14ac:dyDescent="0.3">
      <c r="A74" t="s">
        <v>33</v>
      </c>
      <c r="B74" s="2">
        <v>2002</v>
      </c>
      <c r="C74" s="18">
        <v>34334</v>
      </c>
    </row>
    <row r="75" spans="1:3" x14ac:dyDescent="0.3">
      <c r="A75" t="s">
        <v>34</v>
      </c>
      <c r="B75" s="2">
        <v>2002</v>
      </c>
      <c r="C75" s="18">
        <v>39453</v>
      </c>
    </row>
    <row r="76" spans="1:3" x14ac:dyDescent="0.3">
      <c r="A76" t="s">
        <v>35</v>
      </c>
      <c r="B76" s="2">
        <v>2002</v>
      </c>
      <c r="C76" s="18">
        <v>23941</v>
      </c>
    </row>
    <row r="77" spans="1:3" x14ac:dyDescent="0.3">
      <c r="A77" t="s">
        <v>36</v>
      </c>
      <c r="B77" s="2">
        <v>2002</v>
      </c>
      <c r="C77" s="18">
        <v>36043</v>
      </c>
    </row>
    <row r="78" spans="1:3" x14ac:dyDescent="0.3">
      <c r="A78" t="s">
        <v>37</v>
      </c>
      <c r="B78" s="2">
        <v>2002</v>
      </c>
      <c r="C78" s="18">
        <v>27711</v>
      </c>
    </row>
    <row r="79" spans="1:3" x14ac:dyDescent="0.3">
      <c r="A79" t="s">
        <v>38</v>
      </c>
      <c r="B79" s="2">
        <v>2002</v>
      </c>
      <c r="C79" s="18">
        <v>26982</v>
      </c>
    </row>
    <row r="80" spans="1:3" x14ac:dyDescent="0.3">
      <c r="A80" t="s">
        <v>39</v>
      </c>
      <c r="B80" s="2">
        <v>2002</v>
      </c>
      <c r="C80" s="18">
        <v>29405</v>
      </c>
    </row>
    <row r="81" spans="1:3" x14ac:dyDescent="0.3">
      <c r="A81" t="s">
        <v>40</v>
      </c>
      <c r="B81" s="2">
        <v>2002</v>
      </c>
      <c r="C81" s="18">
        <v>25575</v>
      </c>
    </row>
    <row r="82" spans="1:3" x14ac:dyDescent="0.3">
      <c r="A82" t="s">
        <v>41</v>
      </c>
      <c r="B82" s="2">
        <v>2002</v>
      </c>
      <c r="C82" s="18">
        <v>28731</v>
      </c>
    </row>
    <row r="83" spans="1:3" x14ac:dyDescent="0.3">
      <c r="A83" t="s">
        <v>42</v>
      </c>
      <c r="B83" s="2">
        <v>2002</v>
      </c>
      <c r="C83" s="18">
        <v>31727</v>
      </c>
    </row>
    <row r="84" spans="1:3" x14ac:dyDescent="0.3">
      <c r="A84" t="s">
        <v>43</v>
      </c>
      <c r="B84" s="2">
        <v>2002</v>
      </c>
      <c r="C84" s="18">
        <v>31319</v>
      </c>
    </row>
    <row r="85" spans="1:3" x14ac:dyDescent="0.3">
      <c r="A85" t="s">
        <v>44</v>
      </c>
      <c r="B85" s="2">
        <v>2002</v>
      </c>
      <c r="C85" s="18">
        <v>25400</v>
      </c>
    </row>
    <row r="86" spans="1:3" x14ac:dyDescent="0.3">
      <c r="A86" t="s">
        <v>45</v>
      </c>
      <c r="B86" s="2">
        <v>2002</v>
      </c>
      <c r="C86" s="18">
        <v>26894</v>
      </c>
    </row>
    <row r="87" spans="1:3" x14ac:dyDescent="0.3">
      <c r="A87" t="s">
        <v>46</v>
      </c>
      <c r="B87" s="2">
        <v>2002</v>
      </c>
      <c r="C87" s="18">
        <v>27671</v>
      </c>
    </row>
    <row r="88" spans="1:3" x14ac:dyDescent="0.3">
      <c r="A88" t="s">
        <v>47</v>
      </c>
      <c r="B88" s="2">
        <v>2002</v>
      </c>
      <c r="C88" s="18">
        <v>28551</v>
      </c>
    </row>
    <row r="89" spans="1:3" x14ac:dyDescent="0.3">
      <c r="A89" t="s">
        <v>48</v>
      </c>
      <c r="B89" s="2">
        <v>2002</v>
      </c>
      <c r="C89" s="18">
        <v>24306</v>
      </c>
    </row>
    <row r="90" spans="1:3" x14ac:dyDescent="0.3">
      <c r="A90" t="s">
        <v>49</v>
      </c>
      <c r="B90" s="2">
        <v>2002</v>
      </c>
      <c r="C90" s="18">
        <v>29567</v>
      </c>
    </row>
    <row r="91" spans="1:3" x14ac:dyDescent="0.3">
      <c r="A91" t="s">
        <v>50</v>
      </c>
      <c r="B91" s="2">
        <v>2002</v>
      </c>
      <c r="C91" s="18">
        <v>32922</v>
      </c>
    </row>
    <row r="92" spans="1:3" x14ac:dyDescent="0.3">
      <c r="A92" t="s">
        <v>51</v>
      </c>
      <c r="B92" s="2">
        <v>2002</v>
      </c>
      <c r="C92" s="18">
        <v>32677</v>
      </c>
    </row>
    <row r="93" spans="1:3" x14ac:dyDescent="0.3">
      <c r="A93" t="s">
        <v>52</v>
      </c>
      <c r="B93" s="2">
        <v>2002</v>
      </c>
      <c r="C93" s="18">
        <v>23688</v>
      </c>
    </row>
    <row r="94" spans="1:3" x14ac:dyDescent="0.3">
      <c r="A94" t="s">
        <v>53</v>
      </c>
      <c r="B94" s="2">
        <v>2002</v>
      </c>
      <c r="C94" s="18">
        <v>29923</v>
      </c>
    </row>
    <row r="95" spans="1:3" x14ac:dyDescent="0.3">
      <c r="A95" t="s">
        <v>54</v>
      </c>
      <c r="B95" s="2">
        <v>2002</v>
      </c>
      <c r="C95" s="18">
        <v>30578</v>
      </c>
    </row>
    <row r="96" spans="1:3" x14ac:dyDescent="0.3">
      <c r="A96" t="s">
        <v>4</v>
      </c>
      <c r="B96" s="2">
        <v>2003</v>
      </c>
      <c r="C96" s="18">
        <v>26338</v>
      </c>
    </row>
    <row r="97" spans="1:3" x14ac:dyDescent="0.3">
      <c r="A97" t="s">
        <v>5</v>
      </c>
      <c r="B97" s="2">
        <v>2003</v>
      </c>
      <c r="C97" s="18">
        <v>33568</v>
      </c>
    </row>
    <row r="98" spans="1:3" x14ac:dyDescent="0.3">
      <c r="A98" t="s">
        <v>6</v>
      </c>
      <c r="B98" s="2">
        <v>2003</v>
      </c>
      <c r="C98" s="18">
        <v>26838</v>
      </c>
    </row>
    <row r="99" spans="1:3" x14ac:dyDescent="0.3">
      <c r="A99" t="s">
        <v>7</v>
      </c>
      <c r="B99" s="2">
        <v>2003</v>
      </c>
      <c r="C99" s="18">
        <v>24289</v>
      </c>
    </row>
    <row r="100" spans="1:3" x14ac:dyDescent="0.3">
      <c r="A100" t="s">
        <v>8</v>
      </c>
      <c r="B100" s="2">
        <v>2003</v>
      </c>
      <c r="C100" s="18">
        <v>33749</v>
      </c>
    </row>
    <row r="101" spans="1:3" x14ac:dyDescent="0.3">
      <c r="A101" t="s">
        <v>9</v>
      </c>
      <c r="B101" s="2">
        <v>2003</v>
      </c>
      <c r="C101" s="18">
        <v>34283</v>
      </c>
    </row>
    <row r="102" spans="1:3" x14ac:dyDescent="0.3">
      <c r="A102" t="s">
        <v>10</v>
      </c>
      <c r="B102" s="2">
        <v>2003</v>
      </c>
      <c r="C102" s="18">
        <v>43173</v>
      </c>
    </row>
    <row r="103" spans="1:3" x14ac:dyDescent="0.3">
      <c r="A103" t="s">
        <v>12</v>
      </c>
      <c r="B103" s="2">
        <v>2003</v>
      </c>
      <c r="C103" s="18">
        <v>48342</v>
      </c>
    </row>
    <row r="104" spans="1:3" x14ac:dyDescent="0.3">
      <c r="A104" t="s">
        <v>13</v>
      </c>
      <c r="B104" s="2">
        <v>2003</v>
      </c>
      <c r="C104" s="18">
        <v>30446</v>
      </c>
    </row>
    <row r="105" spans="1:3" x14ac:dyDescent="0.3">
      <c r="A105" t="s">
        <v>14</v>
      </c>
      <c r="B105" s="2">
        <v>2003</v>
      </c>
      <c r="C105" s="18">
        <v>29442</v>
      </c>
    </row>
    <row r="106" spans="1:3" x14ac:dyDescent="0.3">
      <c r="A106" t="s">
        <v>15</v>
      </c>
      <c r="B106" s="2">
        <v>2003</v>
      </c>
      <c r="C106" s="18">
        <v>30913</v>
      </c>
    </row>
    <row r="107" spans="1:3" x14ac:dyDescent="0.3">
      <c r="A107" t="s">
        <v>18</v>
      </c>
      <c r="B107" s="2">
        <v>2003</v>
      </c>
      <c r="C107" s="18">
        <v>28783</v>
      </c>
    </row>
    <row r="108" spans="1:3" x14ac:dyDescent="0.3">
      <c r="A108" t="s">
        <v>19</v>
      </c>
      <c r="B108" s="2">
        <v>2003</v>
      </c>
      <c r="C108" s="18">
        <v>29043</v>
      </c>
    </row>
    <row r="109" spans="1:3" x14ac:dyDescent="0.3">
      <c r="A109" t="s">
        <v>20</v>
      </c>
      <c r="B109" s="2">
        <v>2003</v>
      </c>
      <c r="C109" s="18">
        <v>29935</v>
      </c>
    </row>
    <row r="110" spans="1:3" x14ac:dyDescent="0.3">
      <c r="A110" t="s">
        <v>21</v>
      </c>
      <c r="B110" s="2">
        <v>2003</v>
      </c>
      <c r="C110" s="18">
        <v>26252</v>
      </c>
    </row>
    <row r="111" spans="1:3" x14ac:dyDescent="0.3">
      <c r="A111" t="s">
        <v>22</v>
      </c>
      <c r="B111" s="2">
        <v>2003</v>
      </c>
      <c r="C111" s="18">
        <v>26100</v>
      </c>
    </row>
    <row r="112" spans="1:3" x14ac:dyDescent="0.3">
      <c r="A112" t="s">
        <v>23</v>
      </c>
      <c r="B112" s="2">
        <v>2003</v>
      </c>
      <c r="C112" s="18">
        <v>28831</v>
      </c>
    </row>
    <row r="113" spans="1:3" x14ac:dyDescent="0.3">
      <c r="A113" t="s">
        <v>24</v>
      </c>
      <c r="B113" s="2">
        <v>2003</v>
      </c>
      <c r="C113" s="18">
        <v>37331</v>
      </c>
    </row>
    <row r="114" spans="1:3" x14ac:dyDescent="0.3">
      <c r="A114" t="s">
        <v>25</v>
      </c>
      <c r="B114" s="2">
        <v>2003</v>
      </c>
      <c r="C114" s="18">
        <v>39815</v>
      </c>
    </row>
    <row r="115" spans="1:3" x14ac:dyDescent="0.3">
      <c r="A115" t="s">
        <v>26</v>
      </c>
      <c r="B115" s="2">
        <v>2003</v>
      </c>
      <c r="C115" s="18">
        <v>30439</v>
      </c>
    </row>
    <row r="116" spans="1:3" x14ac:dyDescent="0.3">
      <c r="A116" t="s">
        <v>27</v>
      </c>
      <c r="B116" s="2">
        <v>2003</v>
      </c>
      <c r="C116" s="18">
        <v>34443</v>
      </c>
    </row>
    <row r="117" spans="1:3" x14ac:dyDescent="0.3">
      <c r="A117" t="s">
        <v>28</v>
      </c>
      <c r="B117" s="2">
        <v>2003</v>
      </c>
      <c r="C117" s="18">
        <v>23448</v>
      </c>
    </row>
    <row r="118" spans="1:3" x14ac:dyDescent="0.3">
      <c r="A118" t="s">
        <v>29</v>
      </c>
      <c r="B118" s="2">
        <v>2003</v>
      </c>
      <c r="C118" s="18">
        <v>29252</v>
      </c>
    </row>
    <row r="119" spans="1:3" x14ac:dyDescent="0.3">
      <c r="A119" t="s">
        <v>30</v>
      </c>
      <c r="B119" s="2">
        <v>2003</v>
      </c>
      <c r="C119" s="18">
        <v>25920</v>
      </c>
    </row>
    <row r="120" spans="1:3" x14ac:dyDescent="0.3">
      <c r="A120" t="s">
        <v>31</v>
      </c>
      <c r="B120" s="2">
        <v>2003</v>
      </c>
      <c r="C120" s="18">
        <v>30758</v>
      </c>
    </row>
    <row r="121" spans="1:3" x14ac:dyDescent="0.3">
      <c r="A121" t="s">
        <v>32</v>
      </c>
      <c r="B121" s="2">
        <v>2003</v>
      </c>
      <c r="C121" s="18">
        <v>31266</v>
      </c>
    </row>
    <row r="122" spans="1:3" x14ac:dyDescent="0.3">
      <c r="A122" t="s">
        <v>33</v>
      </c>
      <c r="B122" s="2">
        <v>2003</v>
      </c>
      <c r="C122" s="18">
        <v>34702</v>
      </c>
    </row>
    <row r="123" spans="1:3" x14ac:dyDescent="0.3">
      <c r="A123" t="s">
        <v>34</v>
      </c>
      <c r="B123" s="2">
        <v>2003</v>
      </c>
      <c r="C123" s="18">
        <v>40427</v>
      </c>
    </row>
    <row r="124" spans="1:3" x14ac:dyDescent="0.3">
      <c r="A124" t="s">
        <v>35</v>
      </c>
      <c r="B124" s="2">
        <v>2003</v>
      </c>
      <c r="C124" s="18">
        <v>25541</v>
      </c>
    </row>
    <row r="125" spans="1:3" x14ac:dyDescent="0.3">
      <c r="A125" t="s">
        <v>36</v>
      </c>
      <c r="B125" s="2">
        <v>2003</v>
      </c>
      <c r="C125" s="18">
        <v>36574</v>
      </c>
    </row>
    <row r="126" spans="1:3" x14ac:dyDescent="0.3">
      <c r="A126" t="s">
        <v>37</v>
      </c>
      <c r="B126" s="2">
        <v>2003</v>
      </c>
      <c r="C126" s="18">
        <v>28235</v>
      </c>
    </row>
    <row r="127" spans="1:3" x14ac:dyDescent="0.3">
      <c r="A127" t="s">
        <v>38</v>
      </c>
      <c r="B127" s="2">
        <v>2003</v>
      </c>
      <c r="C127" s="18">
        <v>29204</v>
      </c>
    </row>
    <row r="128" spans="1:3" x14ac:dyDescent="0.3">
      <c r="A128" t="s">
        <v>39</v>
      </c>
      <c r="B128" s="2">
        <v>2003</v>
      </c>
      <c r="C128" s="18">
        <v>29944</v>
      </c>
    </row>
    <row r="129" spans="1:3" x14ac:dyDescent="0.3">
      <c r="A129" t="s">
        <v>40</v>
      </c>
      <c r="B129" s="2">
        <v>2003</v>
      </c>
      <c r="C129" s="18">
        <v>26656</v>
      </c>
    </row>
    <row r="130" spans="1:3" x14ac:dyDescent="0.3">
      <c r="A130" t="s">
        <v>41</v>
      </c>
      <c r="B130" s="2">
        <v>2003</v>
      </c>
      <c r="C130" s="18">
        <v>29340</v>
      </c>
    </row>
    <row r="131" spans="1:3" x14ac:dyDescent="0.3">
      <c r="A131" t="s">
        <v>42</v>
      </c>
      <c r="B131" s="2">
        <v>2003</v>
      </c>
      <c r="C131" s="18">
        <v>31998</v>
      </c>
    </row>
    <row r="132" spans="1:3" x14ac:dyDescent="0.3">
      <c r="A132" t="s">
        <v>43</v>
      </c>
      <c r="B132" s="2">
        <v>2003</v>
      </c>
      <c r="C132" s="18">
        <v>31916</v>
      </c>
    </row>
    <row r="133" spans="1:3" x14ac:dyDescent="0.3">
      <c r="A133" t="s">
        <v>44</v>
      </c>
      <c r="B133" s="2">
        <v>2003</v>
      </c>
      <c r="C133" s="18">
        <v>26132</v>
      </c>
    </row>
    <row r="134" spans="1:3" x14ac:dyDescent="0.3">
      <c r="A134" t="s">
        <v>45</v>
      </c>
      <c r="B134" s="2">
        <v>2003</v>
      </c>
      <c r="C134" s="18">
        <v>29234</v>
      </c>
    </row>
    <row r="135" spans="1:3" x14ac:dyDescent="0.3">
      <c r="A135" t="s">
        <v>46</v>
      </c>
      <c r="B135" s="2">
        <v>2003</v>
      </c>
      <c r="C135" s="18">
        <v>28455</v>
      </c>
    </row>
    <row r="136" spans="1:3" x14ac:dyDescent="0.3">
      <c r="A136" t="s">
        <v>47</v>
      </c>
      <c r="B136" s="2">
        <v>2003</v>
      </c>
      <c r="C136" s="18">
        <v>29372</v>
      </c>
    </row>
    <row r="137" spans="1:3" x14ac:dyDescent="0.3">
      <c r="A137" t="s">
        <v>48</v>
      </c>
      <c r="B137" s="2">
        <v>2003</v>
      </c>
      <c r="C137" s="18">
        <v>24977</v>
      </c>
    </row>
    <row r="138" spans="1:3" x14ac:dyDescent="0.3">
      <c r="A138" t="s">
        <v>49</v>
      </c>
      <c r="B138" s="2">
        <v>2003</v>
      </c>
      <c r="C138" s="18">
        <v>30740</v>
      </c>
    </row>
    <row r="139" spans="1:3" x14ac:dyDescent="0.3">
      <c r="A139" t="s">
        <v>50</v>
      </c>
      <c r="B139" s="2">
        <v>2003</v>
      </c>
      <c r="C139" s="18">
        <v>33671</v>
      </c>
    </row>
    <row r="140" spans="1:3" x14ac:dyDescent="0.3">
      <c r="A140" t="s">
        <v>51</v>
      </c>
      <c r="B140" s="2">
        <v>2003</v>
      </c>
      <c r="C140" s="18">
        <v>33332</v>
      </c>
    </row>
    <row r="141" spans="1:3" x14ac:dyDescent="0.3">
      <c r="A141" t="s">
        <v>52</v>
      </c>
      <c r="B141" s="2">
        <v>2003</v>
      </c>
      <c r="C141" s="18">
        <v>24379</v>
      </c>
    </row>
    <row r="142" spans="1:3" x14ac:dyDescent="0.3">
      <c r="A142" t="s">
        <v>53</v>
      </c>
      <c r="B142" s="2">
        <v>2003</v>
      </c>
      <c r="C142" s="18">
        <v>30898</v>
      </c>
    </row>
    <row r="143" spans="1:3" x14ac:dyDescent="0.3">
      <c r="A143" t="s">
        <v>54</v>
      </c>
      <c r="B143" s="2">
        <v>2003</v>
      </c>
      <c r="C143" s="18">
        <v>32808</v>
      </c>
    </row>
    <row r="144" spans="1:3" x14ac:dyDescent="0.3">
      <c r="A144" t="s">
        <v>4</v>
      </c>
      <c r="B144" s="2">
        <v>2004</v>
      </c>
      <c r="C144" s="18">
        <v>29136</v>
      </c>
    </row>
    <row r="145" spans="1:3" x14ac:dyDescent="0.3">
      <c r="A145" t="s">
        <v>5</v>
      </c>
      <c r="B145" s="2">
        <v>2004</v>
      </c>
      <c r="C145" s="18">
        <v>35612</v>
      </c>
    </row>
    <row r="146" spans="1:3" x14ac:dyDescent="0.3">
      <c r="A146" t="s">
        <v>6</v>
      </c>
      <c r="B146" s="2">
        <v>2004</v>
      </c>
      <c r="C146" s="18">
        <v>30267</v>
      </c>
    </row>
    <row r="147" spans="1:3" x14ac:dyDescent="0.3">
      <c r="A147" t="s">
        <v>7</v>
      </c>
      <c r="B147" s="2">
        <v>2004</v>
      </c>
      <c r="C147" s="18">
        <v>26874</v>
      </c>
    </row>
    <row r="148" spans="1:3" x14ac:dyDescent="0.3">
      <c r="A148" t="s">
        <v>8</v>
      </c>
      <c r="B148" s="2">
        <v>2004</v>
      </c>
      <c r="C148" s="18">
        <v>37036</v>
      </c>
    </row>
    <row r="149" spans="1:3" x14ac:dyDescent="0.3">
      <c r="A149" t="s">
        <v>9</v>
      </c>
      <c r="B149" s="2">
        <v>2004</v>
      </c>
      <c r="C149" s="18">
        <v>37946</v>
      </c>
    </row>
    <row r="150" spans="1:3" x14ac:dyDescent="0.3">
      <c r="A150" t="s">
        <v>10</v>
      </c>
      <c r="B150" s="2">
        <v>2004</v>
      </c>
      <c r="C150" s="18">
        <v>47819</v>
      </c>
    </row>
    <row r="151" spans="1:3" x14ac:dyDescent="0.3">
      <c r="A151" t="s">
        <v>11</v>
      </c>
      <c r="B151" s="2">
        <v>2004</v>
      </c>
      <c r="C151" s="18">
        <v>37065</v>
      </c>
    </row>
    <row r="152" spans="1:3" x14ac:dyDescent="0.3">
      <c r="A152" t="s">
        <v>12</v>
      </c>
      <c r="B152" s="2">
        <v>2004</v>
      </c>
      <c r="C152" s="18">
        <v>54985</v>
      </c>
    </row>
    <row r="153" spans="1:3" x14ac:dyDescent="0.3">
      <c r="A153" t="s">
        <v>13</v>
      </c>
      <c r="B153" s="2">
        <v>2004</v>
      </c>
      <c r="C153" s="18">
        <v>33219</v>
      </c>
    </row>
    <row r="154" spans="1:3" x14ac:dyDescent="0.3">
      <c r="A154" t="s">
        <v>14</v>
      </c>
      <c r="B154" s="2">
        <v>2004</v>
      </c>
      <c r="C154" s="18">
        <v>31121</v>
      </c>
    </row>
    <row r="155" spans="1:3" x14ac:dyDescent="0.3">
      <c r="A155" t="s">
        <v>15</v>
      </c>
      <c r="B155" s="2">
        <v>2004</v>
      </c>
      <c r="C155" s="18">
        <v>34539</v>
      </c>
    </row>
    <row r="156" spans="1:3" x14ac:dyDescent="0.3">
      <c r="A156" t="s">
        <v>16</v>
      </c>
      <c r="B156" s="2">
        <v>2004</v>
      </c>
      <c r="C156" s="18">
        <v>28158</v>
      </c>
    </row>
    <row r="157" spans="1:3" x14ac:dyDescent="0.3">
      <c r="A157" t="s">
        <v>17</v>
      </c>
      <c r="B157" s="2">
        <v>2004</v>
      </c>
      <c r="C157" s="18">
        <v>36120</v>
      </c>
    </row>
    <row r="158" spans="1:3" x14ac:dyDescent="0.3">
      <c r="A158" t="s">
        <v>18</v>
      </c>
      <c r="B158" s="2">
        <v>2004</v>
      </c>
      <c r="C158" s="18">
        <v>31276</v>
      </c>
    </row>
    <row r="159" spans="1:3" x14ac:dyDescent="0.3">
      <c r="A159" t="s">
        <v>19</v>
      </c>
      <c r="B159" s="2">
        <v>2004</v>
      </c>
      <c r="C159" s="18">
        <v>32315</v>
      </c>
    </row>
    <row r="160" spans="1:3" x14ac:dyDescent="0.3">
      <c r="A160" t="s">
        <v>20</v>
      </c>
      <c r="B160" s="2">
        <v>2004</v>
      </c>
      <c r="C160" s="18">
        <v>32836</v>
      </c>
    </row>
    <row r="161" spans="1:3" x14ac:dyDescent="0.3">
      <c r="A161" t="s">
        <v>21</v>
      </c>
      <c r="B161" s="2">
        <v>2004</v>
      </c>
      <c r="C161" s="18">
        <v>28513</v>
      </c>
    </row>
    <row r="162" spans="1:3" x14ac:dyDescent="0.3">
      <c r="A162" t="s">
        <v>22</v>
      </c>
      <c r="B162" s="2">
        <v>2004</v>
      </c>
      <c r="C162" s="18">
        <v>24820</v>
      </c>
    </row>
    <row r="163" spans="1:3" x14ac:dyDescent="0.3">
      <c r="A163" t="s">
        <v>23</v>
      </c>
      <c r="B163" s="2">
        <v>2004</v>
      </c>
      <c r="C163" s="18">
        <v>31252</v>
      </c>
    </row>
    <row r="164" spans="1:3" x14ac:dyDescent="0.3">
      <c r="A164" t="s">
        <v>24</v>
      </c>
      <c r="B164" s="2">
        <v>2004</v>
      </c>
      <c r="C164" s="18">
        <v>41760</v>
      </c>
    </row>
    <row r="165" spans="1:3" x14ac:dyDescent="0.3">
      <c r="A165" t="s">
        <v>25</v>
      </c>
      <c r="B165" s="2">
        <v>2004</v>
      </c>
      <c r="C165" s="18">
        <v>44289</v>
      </c>
    </row>
    <row r="166" spans="1:3" x14ac:dyDescent="0.3">
      <c r="A166" t="s">
        <v>26</v>
      </c>
      <c r="B166" s="2">
        <v>2004</v>
      </c>
      <c r="C166" s="18">
        <v>33116</v>
      </c>
    </row>
    <row r="167" spans="1:3" x14ac:dyDescent="0.3">
      <c r="A167" t="s">
        <v>27</v>
      </c>
      <c r="B167" s="2">
        <v>2004</v>
      </c>
      <c r="C167" s="18">
        <v>37373</v>
      </c>
    </row>
    <row r="168" spans="1:3" x14ac:dyDescent="0.3">
      <c r="A168" t="s">
        <v>28</v>
      </c>
      <c r="B168" s="2">
        <v>2004</v>
      </c>
      <c r="C168" s="18">
        <v>25318</v>
      </c>
    </row>
    <row r="169" spans="1:3" x14ac:dyDescent="0.3">
      <c r="A169" t="s">
        <v>29</v>
      </c>
      <c r="B169" s="2">
        <v>2004</v>
      </c>
      <c r="C169" s="18">
        <v>31899</v>
      </c>
    </row>
    <row r="170" spans="1:3" x14ac:dyDescent="0.3">
      <c r="A170" t="s">
        <v>30</v>
      </c>
      <c r="B170" s="2">
        <v>2004</v>
      </c>
      <c r="C170" s="18">
        <v>29387</v>
      </c>
    </row>
    <row r="171" spans="1:3" x14ac:dyDescent="0.3">
      <c r="A171" t="s">
        <v>31</v>
      </c>
      <c r="B171" s="2">
        <v>2004</v>
      </c>
      <c r="C171" s="18">
        <v>33616</v>
      </c>
    </row>
    <row r="172" spans="1:3" x14ac:dyDescent="0.3">
      <c r="A172" t="s">
        <v>33</v>
      </c>
      <c r="B172" s="2">
        <v>2004</v>
      </c>
      <c r="C172" s="18">
        <v>38408</v>
      </c>
    </row>
    <row r="173" spans="1:3" x14ac:dyDescent="0.3">
      <c r="A173" t="s">
        <v>35</v>
      </c>
      <c r="B173" s="2">
        <v>2004</v>
      </c>
      <c r="C173" s="18">
        <v>27644</v>
      </c>
    </row>
    <row r="174" spans="1:3" x14ac:dyDescent="0.3">
      <c r="A174" t="s">
        <v>37</v>
      </c>
      <c r="B174" s="2">
        <v>2004</v>
      </c>
      <c r="C174" s="18">
        <v>30553</v>
      </c>
    </row>
    <row r="175" spans="1:3" x14ac:dyDescent="0.3">
      <c r="A175" t="s">
        <v>38</v>
      </c>
      <c r="B175" s="2">
        <v>2004</v>
      </c>
      <c r="C175" s="18">
        <v>31395</v>
      </c>
    </row>
    <row r="176" spans="1:3" x14ac:dyDescent="0.3">
      <c r="A176" t="s">
        <v>39</v>
      </c>
      <c r="B176" s="2">
        <v>2004</v>
      </c>
      <c r="C176" s="18">
        <v>32478</v>
      </c>
    </row>
    <row r="177" spans="1:3" x14ac:dyDescent="0.3">
      <c r="A177" t="s">
        <v>40</v>
      </c>
      <c r="B177" s="2">
        <v>2004</v>
      </c>
      <c r="C177" s="18">
        <v>29330</v>
      </c>
    </row>
    <row r="178" spans="1:3" x14ac:dyDescent="0.3">
      <c r="A178" t="s">
        <v>41</v>
      </c>
      <c r="B178" s="2">
        <v>2004</v>
      </c>
      <c r="C178" s="18">
        <v>32103</v>
      </c>
    </row>
    <row r="179" spans="1:3" x14ac:dyDescent="0.3">
      <c r="A179" t="s">
        <v>42</v>
      </c>
      <c r="B179" s="2">
        <v>2004</v>
      </c>
      <c r="C179" s="18">
        <v>34897</v>
      </c>
    </row>
    <row r="180" spans="1:3" x14ac:dyDescent="0.3">
      <c r="A180" t="s">
        <v>43</v>
      </c>
      <c r="B180" s="2">
        <v>2004</v>
      </c>
      <c r="C180" s="18">
        <v>36153</v>
      </c>
    </row>
    <row r="181" spans="1:3" x14ac:dyDescent="0.3">
      <c r="A181" t="s">
        <v>44</v>
      </c>
      <c r="B181" s="2">
        <v>2004</v>
      </c>
      <c r="C181" s="18">
        <v>28352</v>
      </c>
    </row>
    <row r="182" spans="1:3" x14ac:dyDescent="0.3">
      <c r="A182" t="s">
        <v>45</v>
      </c>
      <c r="B182" s="2">
        <v>2004</v>
      </c>
      <c r="C182" s="18">
        <v>31614</v>
      </c>
    </row>
    <row r="183" spans="1:3" x14ac:dyDescent="0.3">
      <c r="A183" t="s">
        <v>46</v>
      </c>
      <c r="B183" s="2">
        <v>2004</v>
      </c>
      <c r="C183" s="18">
        <v>31107</v>
      </c>
    </row>
    <row r="184" spans="1:3" x14ac:dyDescent="0.3">
      <c r="A184" t="s">
        <v>47</v>
      </c>
      <c r="B184" s="2">
        <v>2004</v>
      </c>
      <c r="C184" s="18">
        <v>32462</v>
      </c>
    </row>
    <row r="185" spans="1:3" x14ac:dyDescent="0.3">
      <c r="A185" t="s">
        <v>49</v>
      </c>
      <c r="B185" s="2">
        <v>2004</v>
      </c>
      <c r="C185" s="18">
        <v>33327</v>
      </c>
    </row>
    <row r="186" spans="1:3" x14ac:dyDescent="0.3">
      <c r="A186" t="s">
        <v>50</v>
      </c>
      <c r="B186" s="2">
        <v>2004</v>
      </c>
      <c r="C186" s="18">
        <v>38390</v>
      </c>
    </row>
    <row r="187" spans="1:3" x14ac:dyDescent="0.3">
      <c r="A187" t="s">
        <v>51</v>
      </c>
      <c r="B187" s="2">
        <v>2004</v>
      </c>
      <c r="C187" s="18">
        <v>35409</v>
      </c>
    </row>
    <row r="188" spans="1:3" x14ac:dyDescent="0.3">
      <c r="A188" t="s">
        <v>52</v>
      </c>
      <c r="B188" s="2">
        <v>2004</v>
      </c>
      <c r="C188" s="18">
        <v>27215</v>
      </c>
    </row>
    <row r="189" spans="1:3" x14ac:dyDescent="0.3">
      <c r="A189" t="s">
        <v>53</v>
      </c>
      <c r="B189" s="2">
        <v>2004</v>
      </c>
      <c r="C189" s="18">
        <v>33565</v>
      </c>
    </row>
    <row r="190" spans="1:3" x14ac:dyDescent="0.3">
      <c r="A190" t="s">
        <v>54</v>
      </c>
      <c r="B190" s="2">
        <v>2004</v>
      </c>
      <c r="C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N20" sqref="N20"/>
    </sheetView>
  </sheetViews>
  <sheetFormatPr defaultColWidth="8.6640625" defaultRowHeight="14.4" x14ac:dyDescent="0.3"/>
  <cols>
    <col min="2" max="2" width="12.88671875" style="46" customWidth="1"/>
    <col min="3" max="3" width="17.33203125" customWidth="1"/>
    <col min="4" max="4" width="12.88671875" customWidth="1"/>
    <col min="7" max="7" width="12.33203125" customWidth="1"/>
  </cols>
  <sheetData>
    <row r="1" spans="1:7" x14ac:dyDescent="0.3">
      <c r="A1" s="19" t="s">
        <v>1</v>
      </c>
      <c r="B1" s="45" t="s">
        <v>204</v>
      </c>
      <c r="C1" s="19" t="s">
        <v>205</v>
      </c>
      <c r="D1" s="19" t="s">
        <v>148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1">
        <v>2004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1" t="s">
        <v>148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4">
        <f>INDEX(B2:D18,MATCH(G2,A2:A18,0), MATCH(G3,B1:D1,0))</f>
        <v>46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A2:A18 G2" xr:uid="{ABC2D81F-2F4F-4322-817A-337129E9A754}">
      <formula1>$A$2:$A$18</formula1>
    </dataValidation>
    <dataValidation type="list" allowBlank="1" showInputMessage="1" showErrorMessage="1" sqref="G3" xr:uid="{81FE1775-C7F1-41A0-BE8A-9EAA4ED0D9A8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defaultRowHeight="14.4" x14ac:dyDescent="0.3"/>
  <cols>
    <col min="1" max="1" width="12.109375" style="33" customWidth="1"/>
    <col min="2" max="2" width="11" style="2" customWidth="1"/>
    <col min="3" max="3" width="34.6640625" customWidth="1"/>
    <col min="4" max="4" width="9.5546875" customWidth="1"/>
  </cols>
  <sheetData>
    <row r="1" spans="1:4" ht="15" thickBot="1" x14ac:dyDescent="0.35">
      <c r="A1" s="31" t="s">
        <v>126</v>
      </c>
      <c r="B1" s="1" t="s">
        <v>182</v>
      </c>
      <c r="D1" s="23"/>
    </row>
    <row r="2" spans="1:4" ht="15" thickBot="1" x14ac:dyDescent="0.35">
      <c r="A2" s="32">
        <v>42370</v>
      </c>
      <c r="B2" s="2">
        <v>50</v>
      </c>
      <c r="C2" s="9" t="s">
        <v>184</v>
      </c>
      <c r="D2" s="35">
        <f>COUNTA(A:A)-1</f>
        <v>20</v>
      </c>
    </row>
    <row r="3" spans="1:4" ht="15" thickBot="1" x14ac:dyDescent="0.35">
      <c r="A3" s="32">
        <v>42371</v>
      </c>
      <c r="B3" s="2">
        <v>11</v>
      </c>
      <c r="D3" s="2"/>
    </row>
    <row r="4" spans="1:4" ht="15" thickBot="1" x14ac:dyDescent="0.35">
      <c r="A4" s="32">
        <v>42372</v>
      </c>
      <c r="B4" s="2">
        <v>79</v>
      </c>
      <c r="C4" s="9" t="s">
        <v>183</v>
      </c>
      <c r="D4" s="36">
        <f ca="1">OFFSET(A1,COUNTA(A:A)-1,0,1,1)</f>
        <v>42389</v>
      </c>
    </row>
    <row r="5" spans="1:4" ht="15" thickBot="1" x14ac:dyDescent="0.35">
      <c r="A5" s="32">
        <v>42373</v>
      </c>
      <c r="B5" s="2">
        <v>51</v>
      </c>
      <c r="D5" s="23"/>
    </row>
    <row r="6" spans="1:4" ht="15" thickBot="1" x14ac:dyDescent="0.35">
      <c r="A6" s="32">
        <v>42374</v>
      </c>
      <c r="B6" s="2">
        <v>87</v>
      </c>
      <c r="C6" s="9" t="s">
        <v>186</v>
      </c>
      <c r="D6" s="35">
        <f ca="1">OFFSET(B1,COUNTA(B:B)-1,0,1,1)</f>
        <v>26</v>
      </c>
    </row>
    <row r="7" spans="1:4" ht="15" thickBot="1" x14ac:dyDescent="0.35">
      <c r="A7" s="32">
        <v>42375</v>
      </c>
      <c r="B7" s="2">
        <v>10</v>
      </c>
      <c r="D7" s="34"/>
    </row>
    <row r="8" spans="1:4" ht="15" thickBot="1" x14ac:dyDescent="0.35">
      <c r="A8" s="32">
        <v>42376</v>
      </c>
      <c r="B8" s="2">
        <v>13</v>
      </c>
      <c r="C8" s="9" t="s">
        <v>185</v>
      </c>
      <c r="D8" s="35">
        <f>SUM(B2:B21)</f>
        <v>997</v>
      </c>
    </row>
    <row r="9" spans="1:4" x14ac:dyDescent="0.3">
      <c r="A9" s="32">
        <v>42377</v>
      </c>
      <c r="B9" s="2">
        <v>53</v>
      </c>
      <c r="C9" s="9"/>
      <c r="D9" s="34">
        <f ca="1">SUM(OFFSET($B$1,0,0,COUNTA(B:B),1))</f>
        <v>997</v>
      </c>
    </row>
    <row r="10" spans="1:4" x14ac:dyDescent="0.3">
      <c r="A10" s="32">
        <v>42378</v>
      </c>
      <c r="B10" s="2">
        <v>48</v>
      </c>
      <c r="C10" s="9" t="s">
        <v>187</v>
      </c>
      <c r="D10" s="34">
        <f ca="1">SUM(OFFSET($B$1,0,0,COUNTA(B:B)-1,1))</f>
        <v>971</v>
      </c>
    </row>
    <row r="11" spans="1:4" x14ac:dyDescent="0.3">
      <c r="A11" s="32">
        <v>42379</v>
      </c>
      <c r="B11" s="2">
        <v>48</v>
      </c>
      <c r="D11" s="15"/>
    </row>
    <row r="12" spans="1:4" x14ac:dyDescent="0.3">
      <c r="A12" s="32">
        <v>42380</v>
      </c>
      <c r="B12" s="2">
        <v>34</v>
      </c>
    </row>
    <row r="13" spans="1:4" x14ac:dyDescent="0.3">
      <c r="A13" s="32">
        <v>42381</v>
      </c>
      <c r="B13" s="2">
        <v>68</v>
      </c>
    </row>
    <row r="14" spans="1:4" x14ac:dyDescent="0.3">
      <c r="A14" s="32">
        <v>42382</v>
      </c>
      <c r="B14" s="2">
        <v>50</v>
      </c>
    </row>
    <row r="15" spans="1:4" x14ac:dyDescent="0.3">
      <c r="A15" s="32">
        <v>42383</v>
      </c>
      <c r="B15" s="2">
        <v>16</v>
      </c>
    </row>
    <row r="16" spans="1:4" x14ac:dyDescent="0.3">
      <c r="A16" s="32">
        <v>42384</v>
      </c>
      <c r="B16" s="2">
        <v>61</v>
      </c>
    </row>
    <row r="17" spans="1:2" x14ac:dyDescent="0.3">
      <c r="A17" s="32">
        <v>42385</v>
      </c>
      <c r="B17" s="2">
        <v>41</v>
      </c>
    </row>
    <row r="18" spans="1:2" x14ac:dyDescent="0.3">
      <c r="A18" s="32">
        <v>42386</v>
      </c>
      <c r="B18" s="2">
        <v>99</v>
      </c>
    </row>
    <row r="19" spans="1:2" x14ac:dyDescent="0.3">
      <c r="A19" s="32">
        <v>42387</v>
      </c>
      <c r="B19" s="2">
        <v>68</v>
      </c>
    </row>
    <row r="20" spans="1:2" x14ac:dyDescent="0.3">
      <c r="A20" s="32">
        <v>42388</v>
      </c>
      <c r="B20" s="2">
        <v>84</v>
      </c>
    </row>
    <row r="21" spans="1:2" x14ac:dyDescent="0.3">
      <c r="A21" s="32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V1" workbookViewId="0">
      <selection activeCell="B1" sqref="B1"/>
    </sheetView>
  </sheetViews>
  <sheetFormatPr defaultRowHeight="14.4" x14ac:dyDescent="0.3"/>
  <cols>
    <col min="1" max="1" width="27.664062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33203125" customWidth="1"/>
    <col min="7" max="7" width="25.5546875" style="2" customWidth="1"/>
    <col min="8" max="8" width="9.33203125" style="2" customWidth="1"/>
  </cols>
  <sheetData>
    <row r="1" spans="1:8" x14ac:dyDescent="0.3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3">
      <c r="A2" s="26" t="s">
        <v>188</v>
      </c>
      <c r="B2" s="41" t="str">
        <f>LEFT(A2,6)</f>
        <v>133462</v>
      </c>
      <c r="C2" s="53" t="str">
        <f>LEFT(A2, SEARCH("-", A2)-1)</f>
        <v>133462</v>
      </c>
      <c r="D2" s="41" t="str">
        <f>MID(A2,SEARCH("-",A2)+1,2)</f>
        <v>AA</v>
      </c>
      <c r="E2" s="41" t="str">
        <f>IF(ISNUMBER(SEARCH("SMALL",A2)),"Small",IF(ISNUMBER(SEARCH("MEDIUM",A2)),"Medium",IF(ISNUMBER(SEARCH("LARGE",A2)),"Large",IF(ISNUMBER(SEARCH("XL",A2)),"XL"))))</f>
        <v>Small</v>
      </c>
      <c r="F2" s="41" t="str">
        <f>RIGHT(A2, LEN(A2)-SEARCH("_", A2))</f>
        <v>SMALL</v>
      </c>
      <c r="G2" s="41" t="str">
        <f>SUBSTITUTE(A2,"-","|", 2)</f>
        <v>133462-AA|BOS_SMALL</v>
      </c>
      <c r="H2" s="41" t="str">
        <f>MID(G2, SEARCH("|", G2)+1,3)</f>
        <v>BOS</v>
      </c>
    </row>
    <row r="3" spans="1:8" x14ac:dyDescent="0.3">
      <c r="A3" s="26" t="s">
        <v>189</v>
      </c>
      <c r="B3" s="41" t="str">
        <f t="shared" ref="B3:B15" si="0">LEFT(A3,6)</f>
        <v>191768</v>
      </c>
      <c r="C3" s="53" t="str">
        <f t="shared" ref="C3:C15" si="1">LEFT(A3, SEARCH("-", A3)-1)</f>
        <v>191768</v>
      </c>
      <c r="D3" s="41" t="str">
        <f t="shared" ref="D3:D15" si="2">MID(A3,SEARCH("-",A3)+1,2)</f>
        <v>AC</v>
      </c>
      <c r="E3" s="41" t="str">
        <f t="shared" ref="E3:E15" si="3">IF(ISNUMBER(SEARCH("SMALL",A3)),"Small",IF(ISNUMBER(SEARCH("MEDIUM",A3)),"Medium",IF(ISNUMBER(SEARCH("LARGE",A3)),"Large",IF(ISNUMBER(SEARCH("XL",A3)),"XL"))))</f>
        <v>Medium</v>
      </c>
      <c r="F3" s="41" t="str">
        <f t="shared" ref="F3:F15" si="4">RIGHT(A3, LEN(A3)-SEARCH("_", A3))</f>
        <v>MEDIUM</v>
      </c>
      <c r="G3" s="41" t="str">
        <f t="shared" ref="G3:G15" si="5">SUBSTITUTE(A3,"-","|", 2)</f>
        <v>191768-AC|NYC_MEDIUM</v>
      </c>
      <c r="H3" s="41" t="str">
        <f t="shared" ref="H3:H15" si="6">MID(G3, SEARCH("|", G3)+1,3)</f>
        <v>NYC</v>
      </c>
    </row>
    <row r="4" spans="1:8" x14ac:dyDescent="0.3">
      <c r="A4" s="26" t="s">
        <v>190</v>
      </c>
      <c r="B4" s="41" t="str">
        <f t="shared" si="0"/>
        <v>157263</v>
      </c>
      <c r="C4" s="53" t="str">
        <f t="shared" si="1"/>
        <v>157263</v>
      </c>
      <c r="D4" s="41" t="str">
        <f t="shared" si="2"/>
        <v>BB</v>
      </c>
      <c r="E4" s="41" t="str">
        <f t="shared" si="3"/>
        <v>XL</v>
      </c>
      <c r="F4" s="41" t="str">
        <f t="shared" si="4"/>
        <v>XL</v>
      </c>
      <c r="G4" s="41" t="str">
        <f t="shared" si="5"/>
        <v>157263-BB|BOS_XL</v>
      </c>
      <c r="H4" s="41" t="str">
        <f t="shared" si="6"/>
        <v>BOS</v>
      </c>
    </row>
    <row r="5" spans="1:8" x14ac:dyDescent="0.3">
      <c r="A5" s="26" t="s">
        <v>191</v>
      </c>
      <c r="B5" s="41" t="str">
        <f t="shared" si="0"/>
        <v>173437</v>
      </c>
      <c r="C5" s="53" t="str">
        <f t="shared" si="1"/>
        <v>1734372</v>
      </c>
      <c r="D5" s="41" t="str">
        <f t="shared" si="2"/>
        <v>AA</v>
      </c>
      <c r="E5" s="41" t="str">
        <f t="shared" si="3"/>
        <v>Small</v>
      </c>
      <c r="F5" s="41" t="str">
        <f t="shared" si="4"/>
        <v>SMALL</v>
      </c>
      <c r="G5" s="41" t="str">
        <f t="shared" si="5"/>
        <v>1734372-AA|CHI_SMALL</v>
      </c>
      <c r="H5" s="41" t="str">
        <f t="shared" si="6"/>
        <v>CHI</v>
      </c>
    </row>
    <row r="6" spans="1:8" x14ac:dyDescent="0.3">
      <c r="A6" s="26" t="s">
        <v>192</v>
      </c>
      <c r="B6" s="41" t="str">
        <f t="shared" si="0"/>
        <v>135351</v>
      </c>
      <c r="C6" s="53" t="str">
        <f t="shared" si="1"/>
        <v>135351</v>
      </c>
      <c r="D6" s="41" t="str">
        <f t="shared" si="2"/>
        <v>BC</v>
      </c>
      <c r="E6" s="41" t="str">
        <f t="shared" si="3"/>
        <v>XL</v>
      </c>
      <c r="F6" s="41" t="str">
        <f t="shared" si="4"/>
        <v>XL</v>
      </c>
      <c r="G6" s="41" t="str">
        <f t="shared" si="5"/>
        <v>135351-BC|NYC_XL</v>
      </c>
      <c r="H6" s="41" t="str">
        <f t="shared" si="6"/>
        <v>NYC</v>
      </c>
    </row>
    <row r="7" spans="1:8" x14ac:dyDescent="0.3">
      <c r="A7" s="26" t="s">
        <v>193</v>
      </c>
      <c r="B7" s="41" t="str">
        <f t="shared" si="0"/>
        <v>143303</v>
      </c>
      <c r="C7" s="53" t="str">
        <f t="shared" si="1"/>
        <v>14330305</v>
      </c>
      <c r="D7" s="41" t="str">
        <f t="shared" si="2"/>
        <v>AC</v>
      </c>
      <c r="E7" s="41" t="str">
        <f t="shared" si="3"/>
        <v>Large</v>
      </c>
      <c r="F7" s="41" t="str">
        <f t="shared" si="4"/>
        <v>LARGE</v>
      </c>
      <c r="G7" s="41" t="str">
        <f t="shared" si="5"/>
        <v>14330305-AC|BOS_LARGE</v>
      </c>
      <c r="H7" s="41" t="str">
        <f t="shared" si="6"/>
        <v>BOS</v>
      </c>
    </row>
    <row r="8" spans="1:8" x14ac:dyDescent="0.3">
      <c r="A8" s="26" t="s">
        <v>194</v>
      </c>
      <c r="B8" s="41" t="str">
        <f t="shared" si="0"/>
        <v>177772</v>
      </c>
      <c r="C8" s="53" t="str">
        <f t="shared" si="1"/>
        <v>177772</v>
      </c>
      <c r="D8" s="41" t="str">
        <f t="shared" si="2"/>
        <v>BB</v>
      </c>
      <c r="E8" s="41" t="str">
        <f t="shared" si="3"/>
        <v>Medium</v>
      </c>
      <c r="F8" s="41" t="str">
        <f t="shared" si="4"/>
        <v>MEDIUM</v>
      </c>
      <c r="G8" s="41" t="str">
        <f t="shared" si="5"/>
        <v>177772-BB|NYC_MEDIUM</v>
      </c>
      <c r="H8" s="41" t="str">
        <f t="shared" si="6"/>
        <v>NYC</v>
      </c>
    </row>
    <row r="9" spans="1:8" x14ac:dyDescent="0.3">
      <c r="A9" s="26" t="s">
        <v>195</v>
      </c>
      <c r="B9" s="41" t="str">
        <f t="shared" si="0"/>
        <v>871928</v>
      </c>
      <c r="C9" s="53" t="str">
        <f t="shared" si="1"/>
        <v>87192837</v>
      </c>
      <c r="D9" s="41" t="str">
        <f t="shared" si="2"/>
        <v>AB</v>
      </c>
      <c r="E9" s="41" t="str">
        <f t="shared" si="3"/>
        <v>XL</v>
      </c>
      <c r="F9" s="41" t="str">
        <f t="shared" si="4"/>
        <v>XL</v>
      </c>
      <c r="G9" s="41" t="str">
        <f t="shared" si="5"/>
        <v>87192837-AB|CHI_XL</v>
      </c>
      <c r="H9" s="41" t="str">
        <f t="shared" si="6"/>
        <v>CHI</v>
      </c>
    </row>
    <row r="10" spans="1:8" x14ac:dyDescent="0.3">
      <c r="A10" s="26" t="s">
        <v>196</v>
      </c>
      <c r="B10" s="41" t="str">
        <f t="shared" si="0"/>
        <v>161266</v>
      </c>
      <c r="C10" s="53" t="str">
        <f t="shared" si="1"/>
        <v>161266</v>
      </c>
      <c r="D10" s="41" t="str">
        <f t="shared" si="2"/>
        <v>BB</v>
      </c>
      <c r="E10" s="41" t="str">
        <f t="shared" si="3"/>
        <v>Small</v>
      </c>
      <c r="F10" s="41" t="str">
        <f t="shared" si="4"/>
        <v>SMALL</v>
      </c>
      <c r="G10" s="41" t="str">
        <f t="shared" si="5"/>
        <v>161266-BB|CHI_SMALL</v>
      </c>
      <c r="H10" s="41" t="str">
        <f t="shared" si="6"/>
        <v>CHI</v>
      </c>
    </row>
    <row r="11" spans="1:8" x14ac:dyDescent="0.3">
      <c r="A11" s="26" t="s">
        <v>197</v>
      </c>
      <c r="B11" s="41" t="str">
        <f t="shared" si="0"/>
        <v>122892</v>
      </c>
      <c r="C11" s="53" t="str">
        <f t="shared" si="1"/>
        <v>122892</v>
      </c>
      <c r="D11" s="41" t="str">
        <f t="shared" si="2"/>
        <v>AA</v>
      </c>
      <c r="E11" s="41" t="str">
        <f t="shared" si="3"/>
        <v>Medium</v>
      </c>
      <c r="F11" s="41" t="str">
        <f t="shared" si="4"/>
        <v>MEDIUM</v>
      </c>
      <c r="G11" s="41" t="str">
        <f t="shared" si="5"/>
        <v>122892-AA|NYC_MEDIUM</v>
      </c>
      <c r="H11" s="41" t="str">
        <f t="shared" si="6"/>
        <v>NYC</v>
      </c>
    </row>
    <row r="12" spans="1:8" x14ac:dyDescent="0.3">
      <c r="A12" s="26" t="s">
        <v>198</v>
      </c>
      <c r="B12" s="41" t="str">
        <f t="shared" si="0"/>
        <v>128919</v>
      </c>
      <c r="C12" s="53" t="str">
        <f t="shared" si="1"/>
        <v>128919</v>
      </c>
      <c r="D12" s="41" t="str">
        <f t="shared" si="2"/>
        <v>AC</v>
      </c>
      <c r="E12" s="41" t="str">
        <f t="shared" si="3"/>
        <v>XL</v>
      </c>
      <c r="F12" s="41" t="str">
        <f t="shared" si="4"/>
        <v>XL</v>
      </c>
      <c r="G12" s="41" t="str">
        <f t="shared" si="5"/>
        <v>128919-AC|CHI_XL</v>
      </c>
      <c r="H12" s="41" t="str">
        <f t="shared" si="6"/>
        <v>CHI</v>
      </c>
    </row>
    <row r="13" spans="1:8" x14ac:dyDescent="0.3">
      <c r="A13" s="26" t="s">
        <v>199</v>
      </c>
      <c r="B13" s="41" t="str">
        <f t="shared" si="0"/>
        <v>191999</v>
      </c>
      <c r="C13" s="53" t="str">
        <f t="shared" si="1"/>
        <v>191999</v>
      </c>
      <c r="D13" s="41" t="str">
        <f t="shared" si="2"/>
        <v>BB</v>
      </c>
      <c r="E13" s="41" t="str">
        <f t="shared" si="3"/>
        <v>Large</v>
      </c>
      <c r="F13" s="41" t="str">
        <f t="shared" si="4"/>
        <v>LARGE</v>
      </c>
      <c r="G13" s="41" t="str">
        <f t="shared" si="5"/>
        <v>191999-BB|BOS_LARGE</v>
      </c>
      <c r="H13" s="41" t="str">
        <f t="shared" si="6"/>
        <v>BOS</v>
      </c>
    </row>
    <row r="14" spans="1:8" x14ac:dyDescent="0.3">
      <c r="A14" s="26" t="s">
        <v>200</v>
      </c>
      <c r="B14" s="41" t="str">
        <f t="shared" si="0"/>
        <v>117091</v>
      </c>
      <c r="C14" s="53" t="str">
        <f t="shared" si="1"/>
        <v>117091126</v>
      </c>
      <c r="D14" s="41" t="str">
        <f t="shared" si="2"/>
        <v>BC</v>
      </c>
      <c r="E14" s="41" t="str">
        <f t="shared" si="3"/>
        <v>Large</v>
      </c>
      <c r="F14" s="41" t="str">
        <f t="shared" si="4"/>
        <v>LARGE</v>
      </c>
      <c r="G14" s="41" t="str">
        <f t="shared" si="5"/>
        <v>117091126-BC|NYC_LARGE</v>
      </c>
      <c r="H14" s="41" t="str">
        <f t="shared" si="6"/>
        <v>NYC</v>
      </c>
    </row>
    <row r="15" spans="1:8" x14ac:dyDescent="0.3">
      <c r="A15" s="26" t="s">
        <v>203</v>
      </c>
      <c r="B15" s="41" t="str">
        <f t="shared" si="0"/>
        <v>112283</v>
      </c>
      <c r="C15" s="53" t="str">
        <f t="shared" si="1"/>
        <v>112283</v>
      </c>
      <c r="D15" s="41" t="str">
        <f t="shared" si="2"/>
        <v>AB</v>
      </c>
      <c r="E15" s="41" t="str">
        <f t="shared" si="3"/>
        <v>Medium</v>
      </c>
      <c r="F15" s="41" t="str">
        <f t="shared" si="4"/>
        <v>MEDIUM</v>
      </c>
      <c r="G15" s="41" t="str">
        <f t="shared" si="5"/>
        <v>112283-AB|BOS_MEDIUM</v>
      </c>
      <c r="H15" s="41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topLeftCell="A4" workbookViewId="0">
      <selection activeCell="H16" sqref="H16"/>
    </sheetView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135</v>
      </c>
      <c r="C2" s="37">
        <v>42005</v>
      </c>
    </row>
    <row r="3" spans="1:7" ht="16.2" thickBot="1" x14ac:dyDescent="0.35">
      <c r="B3" s="9" t="s">
        <v>136</v>
      </c>
      <c r="C3" s="37">
        <f ca="1">TODAY()</f>
        <v>45159</v>
      </c>
    </row>
    <row r="4" spans="1:7" ht="16.2" thickBot="1" x14ac:dyDescent="0.35">
      <c r="B4" s="9" t="s">
        <v>137</v>
      </c>
      <c r="C4" s="38">
        <f ca="1">NOW()</f>
        <v>45159.681237500001</v>
      </c>
    </row>
    <row r="6" spans="1:7" ht="15" thickBot="1" x14ac:dyDescent="0.35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" thickBot="1" x14ac:dyDescent="0.35">
      <c r="B7" s="39">
        <f ca="1">YEAR(C4)</f>
        <v>2023</v>
      </c>
      <c r="C7" s="39">
        <f ca="1">MONTH(C4)</f>
        <v>8</v>
      </c>
      <c r="D7" s="39">
        <f ca="1">DAY(C4)</f>
        <v>21</v>
      </c>
      <c r="E7" s="39">
        <f ca="1">HOUR(C4)</f>
        <v>16</v>
      </c>
      <c r="F7" s="39">
        <f ca="1">MINUTE(C4)</f>
        <v>20</v>
      </c>
      <c r="G7" s="39">
        <f ca="1">SECOND(C4)</f>
        <v>59</v>
      </c>
    </row>
    <row r="8" spans="1:7" ht="15" thickBot="1" x14ac:dyDescent="0.35">
      <c r="A8" s="21"/>
      <c r="B8" s="12"/>
      <c r="C8" s="12"/>
      <c r="D8" s="12"/>
      <c r="E8" s="12"/>
      <c r="F8" s="12"/>
      <c r="G8" s="12"/>
    </row>
    <row r="9" spans="1:7" ht="15" thickBot="1" x14ac:dyDescent="0.35">
      <c r="B9" s="9" t="s">
        <v>142</v>
      </c>
      <c r="C9" s="54">
        <f ca="1">WEEKDAY(C4)</f>
        <v>2</v>
      </c>
    </row>
    <row r="10" spans="1:7" ht="16.2" thickBot="1" x14ac:dyDescent="0.35">
      <c r="B10" s="9"/>
      <c r="C10" s="22"/>
    </row>
    <row r="11" spans="1:7" ht="16.2" thickBot="1" x14ac:dyDescent="0.35">
      <c r="B11" s="9" t="s">
        <v>143</v>
      </c>
      <c r="C11" s="37">
        <f ca="1">WORKDAY(C4, 50)</f>
        <v>45229</v>
      </c>
    </row>
    <row r="12" spans="1:7" ht="16.2" thickBot="1" x14ac:dyDescent="0.35">
      <c r="B12" s="9" t="s">
        <v>144</v>
      </c>
      <c r="C12" s="55">
        <f ca="1">NETWORKDAYS(C2, C3)</f>
        <v>2253</v>
      </c>
    </row>
    <row r="13" spans="1:7" ht="15" thickBot="1" x14ac:dyDescent="0.35"/>
    <row r="14" spans="1:7" ht="16.2" thickBot="1" x14ac:dyDescent="0.35">
      <c r="B14" s="9" t="s">
        <v>145</v>
      </c>
      <c r="C14" s="37">
        <f ca="1">EOMONTH(C3, 0)</f>
        <v>45169</v>
      </c>
    </row>
    <row r="15" spans="1:7" ht="16.2" thickBot="1" x14ac:dyDescent="0.35">
      <c r="B15" s="9" t="s">
        <v>146</v>
      </c>
      <c r="C15" s="37">
        <f ca="1">EOMONTH(C3, -1)+1</f>
        <v>45139</v>
      </c>
    </row>
    <row r="16" spans="1:7" ht="16.2" thickBot="1" x14ac:dyDescent="0.35">
      <c r="B16" s="9" t="s">
        <v>147</v>
      </c>
      <c r="C16" s="37">
        <f ca="1">EOMONTH(C3, -1*MONTH(C3))+1</f>
        <v>44927</v>
      </c>
    </row>
    <row r="18" spans="2:2" x14ac:dyDescent="0.3">
      <c r="B18" s="1" t="s">
        <v>126</v>
      </c>
    </row>
    <row r="19" spans="2:2" x14ac:dyDescent="0.3">
      <c r="B19" s="20">
        <v>42005</v>
      </c>
    </row>
    <row r="20" spans="2:2" x14ac:dyDescent="0.3">
      <c r="B20" s="20">
        <v>42006</v>
      </c>
    </row>
    <row r="21" spans="2:2" x14ac:dyDescent="0.3">
      <c r="B21" s="20">
        <v>42007</v>
      </c>
    </row>
    <row r="22" spans="2:2" x14ac:dyDescent="0.3">
      <c r="B22" s="20">
        <v>42008</v>
      </c>
    </row>
    <row r="23" spans="2:2" x14ac:dyDescent="0.3">
      <c r="B23" s="20">
        <v>42009</v>
      </c>
    </row>
    <row r="24" spans="2:2" x14ac:dyDescent="0.3">
      <c r="B24" s="20">
        <v>42010</v>
      </c>
    </row>
    <row r="25" spans="2:2" x14ac:dyDescent="0.3">
      <c r="B25" s="20">
        <v>42011</v>
      </c>
    </row>
    <row r="26" spans="2:2" x14ac:dyDescent="0.3">
      <c r="B26" s="20">
        <v>42012</v>
      </c>
    </row>
    <row r="27" spans="2:2" x14ac:dyDescent="0.3">
      <c r="B27" s="20">
        <v>42013</v>
      </c>
    </row>
    <row r="28" spans="2:2" x14ac:dyDescent="0.3">
      <c r="B28" s="20">
        <v>42014</v>
      </c>
    </row>
    <row r="29" spans="2:2" x14ac:dyDescent="0.3">
      <c r="B29" s="20">
        <v>42015</v>
      </c>
    </row>
    <row r="30" spans="2:2" x14ac:dyDescent="0.3">
      <c r="B30" s="20">
        <v>42016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J26" sqref="J26"/>
    </sheetView>
  </sheetViews>
  <sheetFormatPr defaultRowHeight="14.4" x14ac:dyDescent="0.3"/>
  <cols>
    <col min="1" max="1" width="15.5546875" customWidth="1"/>
    <col min="2" max="2" width="18.44140625" style="30" customWidth="1"/>
    <col min="3" max="3" width="17.44140625" style="30" customWidth="1"/>
    <col min="4" max="5" width="14.88671875" style="30" customWidth="1"/>
    <col min="6" max="6" width="24" style="2" customWidth="1"/>
    <col min="7" max="7" width="16.44140625" style="48" customWidth="1"/>
  </cols>
  <sheetData>
    <row r="1" spans="1:7" x14ac:dyDescent="0.3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47" t="s">
        <v>131</v>
      </c>
    </row>
    <row r="2" spans="1:7" x14ac:dyDescent="0.3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6">
        <f>E2/B2</f>
        <v>0.41492265696087355</v>
      </c>
    </row>
    <row r="3" spans="1:7" x14ac:dyDescent="0.3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57">
        <f t="shared" ref="G3:G25" si="0">E3/B3</f>
        <v>0.17524916943521596</v>
      </c>
    </row>
    <row r="4" spans="1:7" x14ac:dyDescent="0.3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57">
        <f t="shared" si="0"/>
        <v>0.50411522633744854</v>
      </c>
    </row>
    <row r="5" spans="1:7" x14ac:dyDescent="0.3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57">
        <f t="shared" si="0"/>
        <v>0.52380952380952384</v>
      </c>
    </row>
    <row r="6" spans="1:7" x14ac:dyDescent="0.3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57">
        <f t="shared" si="0"/>
        <v>0.43443132380360472</v>
      </c>
    </row>
    <row r="7" spans="1:7" x14ac:dyDescent="0.3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57">
        <f t="shared" si="0"/>
        <v>0.39156626506024095</v>
      </c>
    </row>
    <row r="8" spans="1:7" x14ac:dyDescent="0.3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57">
        <f t="shared" si="0"/>
        <v>0.57631444614599281</v>
      </c>
    </row>
    <row r="9" spans="1:7" x14ac:dyDescent="0.3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57">
        <f t="shared" si="0"/>
        <v>0.51498929336188437</v>
      </c>
    </row>
    <row r="10" spans="1:7" x14ac:dyDescent="0.3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57">
        <f t="shared" si="0"/>
        <v>0.47848537005163511</v>
      </c>
    </row>
    <row r="11" spans="1:7" x14ac:dyDescent="0.3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57">
        <f t="shared" si="0"/>
        <v>0.3377808988764045</v>
      </c>
    </row>
    <row r="12" spans="1:7" x14ac:dyDescent="0.3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57">
        <f t="shared" si="0"/>
        <v>0.34983766233766234</v>
      </c>
    </row>
    <row r="13" spans="1:7" x14ac:dyDescent="0.3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57">
        <f t="shared" si="0"/>
        <v>0.54775604142692746</v>
      </c>
    </row>
    <row r="14" spans="1:7" x14ac:dyDescent="0.3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57">
        <f t="shared" si="0"/>
        <v>0.5993031358885017</v>
      </c>
    </row>
    <row r="15" spans="1:7" x14ac:dyDescent="0.3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57">
        <f t="shared" si="0"/>
        <v>0.59571045576407511</v>
      </c>
    </row>
    <row r="16" spans="1:7" x14ac:dyDescent="0.3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57">
        <f t="shared" si="0"/>
        <v>0.51458670988654787</v>
      </c>
    </row>
    <row r="17" spans="1:7" x14ac:dyDescent="0.3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57">
        <f t="shared" si="0"/>
        <v>0.40393151553582751</v>
      </c>
    </row>
    <row r="18" spans="1:7" x14ac:dyDescent="0.3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57">
        <f t="shared" si="0"/>
        <v>0.51891074130105896</v>
      </c>
    </row>
    <row r="19" spans="1:7" x14ac:dyDescent="0.3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57">
        <f t="shared" si="0"/>
        <v>0.57448377581120946</v>
      </c>
    </row>
    <row r="20" spans="1:7" x14ac:dyDescent="0.3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57">
        <f t="shared" si="0"/>
        <v>0.47118463180362863</v>
      </c>
    </row>
    <row r="21" spans="1:7" x14ac:dyDescent="0.3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57">
        <f t="shared" si="0"/>
        <v>0.60243407707910746</v>
      </c>
    </row>
    <row r="22" spans="1:7" x14ac:dyDescent="0.3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57">
        <f t="shared" si="0"/>
        <v>0.36644364384971695</v>
      </c>
    </row>
    <row r="23" spans="1:7" x14ac:dyDescent="0.3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57">
        <f t="shared" si="0"/>
        <v>0.54501385041551242</v>
      </c>
    </row>
    <row r="24" spans="1:7" x14ac:dyDescent="0.3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57">
        <f t="shared" si="0"/>
        <v>0.4105827193569993</v>
      </c>
    </row>
    <row r="25" spans="1:7" x14ac:dyDescent="0.3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57">
        <f t="shared" si="0"/>
        <v>0.66628308400460301</v>
      </c>
    </row>
  </sheetData>
  <conditionalFormatting sqref="A2:A25">
    <cfRule type="expression" dxfId="3" priority="2">
      <formula>$G2&lt;40%</formula>
    </cfRule>
  </conditionalFormatting>
  <conditionalFormatting sqref="A2:G25">
    <cfRule type="expression" dxfId="2" priority="1">
      <formula>$F2="Kids"</formula>
    </cfRule>
  </conditionalFormatting>
  <conditionalFormatting sqref="C2:C25">
    <cfRule type="iconSet" priority="4">
      <iconSet iconSet="3Arrows">
        <cfvo type="percent" val="0"/>
        <cfvo type="num" val="-200"/>
        <cfvo type="num" val="200" gte="0"/>
      </iconSet>
    </cfRule>
  </conditionalFormatting>
  <conditionalFormatting sqref="G2:G25">
    <cfRule type="cellIs" dxfId="1" priority="5" operator="lessThan">
      <formula>0.5</formula>
    </cfRule>
    <cfRule type="cellIs" dxfId="0" priority="6" operator="greaterThan">
      <formula>0.5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Q20"/>
  <sheetViews>
    <sheetView workbookViewId="0">
      <selection activeCell="K19" sqref="K19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15.5546875" customWidth="1"/>
    <col min="8" max="8" width="11.88671875" customWidth="1"/>
    <col min="9" max="9" width="13.5546875" customWidth="1"/>
    <col min="10" max="10" width="12.44140625" customWidth="1"/>
    <col min="11" max="11" width="15.33203125" customWidth="1"/>
    <col min="13" max="13" width="20.44140625" bestFit="1" customWidth="1"/>
    <col min="14" max="15" width="14.33203125" customWidth="1"/>
    <col min="16" max="17" width="12" customWidth="1"/>
  </cols>
  <sheetData>
    <row r="1" spans="1:17" ht="15" thickBot="1" x14ac:dyDescent="0.3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49" t="s">
        <v>206</v>
      </c>
      <c r="H1" s="49" t="s">
        <v>207</v>
      </c>
      <c r="I1" s="49" t="s">
        <v>208</v>
      </c>
      <c r="J1" s="49" t="s">
        <v>209</v>
      </c>
      <c r="K1" s="49" t="s">
        <v>210</v>
      </c>
    </row>
    <row r="2" spans="1:17" ht="15" thickBot="1" x14ac:dyDescent="0.35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41" t="str" cm="1">
        <f t="array" ref="G2:K16">_xlfn.SORTBY(A2:E16, B2:B16, 1, E2:E16, -1)</f>
        <v>Kathy</v>
      </c>
      <c r="H2" s="41" t="str">
        <v>BOS</v>
      </c>
      <c r="I2" s="41" t="str">
        <v>Electronics</v>
      </c>
      <c r="J2" s="40">
        <v>18270</v>
      </c>
      <c r="K2" s="40">
        <v>22873</v>
      </c>
      <c r="M2" s="60" t="s">
        <v>230</v>
      </c>
      <c r="N2" s="39" t="str">
        <f>INDEX(A2:A16, MATCH(MAX(E2:E16), E2:E16, 0))</f>
        <v>Sam</v>
      </c>
    </row>
    <row r="3" spans="1:17" x14ac:dyDescent="0.3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41" t="str">
        <v>John</v>
      </c>
      <c r="H3" s="41" t="str">
        <v>BOS</v>
      </c>
      <c r="I3" s="41" t="str">
        <v>Electronics</v>
      </c>
      <c r="J3" s="40">
        <v>20510</v>
      </c>
      <c r="K3" s="40">
        <v>21279</v>
      </c>
    </row>
    <row r="4" spans="1:17" x14ac:dyDescent="0.3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41" t="str">
        <v>Mindy</v>
      </c>
      <c r="H4" s="41" t="str">
        <v>BOS</v>
      </c>
      <c r="I4" s="41" t="str">
        <v>Apparel</v>
      </c>
      <c r="J4" s="40">
        <v>15972</v>
      </c>
      <c r="K4" s="40">
        <v>13096</v>
      </c>
      <c r="M4" s="49" t="s">
        <v>208</v>
      </c>
      <c r="N4" s="49" t="s">
        <v>210</v>
      </c>
    </row>
    <row r="5" spans="1:17" x14ac:dyDescent="0.3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41" t="str">
        <v>Aaron</v>
      </c>
      <c r="H5" s="41" t="str">
        <v>BOS</v>
      </c>
      <c r="I5" s="41" t="str">
        <v>Apparel</v>
      </c>
      <c r="J5" s="40">
        <v>17347</v>
      </c>
      <c r="K5" s="40">
        <v>10990</v>
      </c>
      <c r="M5" s="41" t="str" cm="1">
        <f t="array" ref="M5:M6">_xlfn._xlws.SORT(_xlfn.UNIQUE(C2:C16), 1, 1)</f>
        <v>Apparel</v>
      </c>
      <c r="N5" s="40" cm="1">
        <f t="array" ref="N5:N6">SUMIFS(E2:E16,C2:C16,_xlfn.ANCHORARRAY( M5))</f>
        <v>136990</v>
      </c>
    </row>
    <row r="6" spans="1:17" x14ac:dyDescent="0.3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58" t="str">
        <v>Sam</v>
      </c>
      <c r="H6" s="41" t="str">
        <v>CHI</v>
      </c>
      <c r="I6" s="41" t="str">
        <v>Apparel</v>
      </c>
      <c r="J6" s="40">
        <v>26508</v>
      </c>
      <c r="K6" s="40">
        <v>28682</v>
      </c>
      <c r="M6" s="41" t="str">
        <v>Electronics</v>
      </c>
      <c r="N6" s="40">
        <v>162245</v>
      </c>
    </row>
    <row r="7" spans="1:17" x14ac:dyDescent="0.3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58" t="str">
        <v>Jean</v>
      </c>
      <c r="H7" s="41" t="str">
        <v>CHI</v>
      </c>
      <c r="I7" s="41" t="str">
        <v>Electronics</v>
      </c>
      <c r="J7" s="40">
        <v>23810</v>
      </c>
      <c r="K7" s="40">
        <v>28543</v>
      </c>
    </row>
    <row r="8" spans="1:17" x14ac:dyDescent="0.3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41" t="str">
        <v>Tina</v>
      </c>
      <c r="H8" s="41" t="str">
        <v>CHI</v>
      </c>
      <c r="I8" s="41" t="str">
        <v>Electronics</v>
      </c>
      <c r="J8" s="40">
        <v>19325</v>
      </c>
      <c r="K8" s="40">
        <v>26697</v>
      </c>
      <c r="M8" s="9" t="s">
        <v>231</v>
      </c>
      <c r="N8" s="50" t="s">
        <v>212</v>
      </c>
    </row>
    <row r="9" spans="1:17" x14ac:dyDescent="0.3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41" t="str">
        <v>Kim</v>
      </c>
      <c r="H9" s="41" t="str">
        <v>CHI</v>
      </c>
      <c r="I9" s="41" t="str">
        <v>Electronics</v>
      </c>
      <c r="J9" s="40">
        <v>29120</v>
      </c>
      <c r="K9" s="40">
        <v>21824</v>
      </c>
    </row>
    <row r="10" spans="1:17" x14ac:dyDescent="0.3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41" t="str">
        <v>Ashley</v>
      </c>
      <c r="H10" s="41" t="str">
        <v>CHI</v>
      </c>
      <c r="I10" s="41" t="str">
        <v>Apparel</v>
      </c>
      <c r="J10" s="40">
        <v>17872</v>
      </c>
      <c r="K10" s="40">
        <v>17631</v>
      </c>
      <c r="M10" s="49" t="s">
        <v>206</v>
      </c>
      <c r="N10" s="49" t="s">
        <v>207</v>
      </c>
      <c r="O10" s="49" t="s">
        <v>208</v>
      </c>
      <c r="P10" s="49" t="s">
        <v>209</v>
      </c>
      <c r="Q10" s="49" t="s">
        <v>210</v>
      </c>
    </row>
    <row r="11" spans="1:17" x14ac:dyDescent="0.3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41" t="str">
        <v>Mark</v>
      </c>
      <c r="H11" s="41" t="str">
        <v>NYC</v>
      </c>
      <c r="I11" s="41" t="str">
        <v>Apparel</v>
      </c>
      <c r="J11" s="40">
        <v>25347</v>
      </c>
      <c r="K11" s="40">
        <v>25897</v>
      </c>
      <c r="M11" s="61" t="str" cm="1">
        <f t="array" ref="M11:Q12">_xlfn._xlws.FILTER(A2:E16, (B2:B16=N8)*(E2:E16&gt;D2:D16))</f>
        <v>Kathy</v>
      </c>
      <c r="N11" s="61" t="str">
        <v>BOS</v>
      </c>
      <c r="O11" s="61" t="str">
        <v>Electronics</v>
      </c>
      <c r="P11" s="62">
        <v>18270</v>
      </c>
      <c r="Q11" s="62">
        <v>22873</v>
      </c>
    </row>
    <row r="12" spans="1:17" x14ac:dyDescent="0.3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41" t="str">
        <v>Lauren</v>
      </c>
      <c r="H12" s="41" t="str">
        <v>NYC</v>
      </c>
      <c r="I12" s="41" t="str">
        <v>Apparel</v>
      </c>
      <c r="J12" s="40">
        <v>19588</v>
      </c>
      <c r="K12" s="40">
        <v>21973</v>
      </c>
      <c r="M12" s="61" t="str">
        <v>John</v>
      </c>
      <c r="N12" s="61" t="str">
        <v>BOS</v>
      </c>
      <c r="O12" s="61" t="str">
        <v>Electronics</v>
      </c>
      <c r="P12" s="62">
        <v>20510</v>
      </c>
      <c r="Q12" s="62">
        <v>21279</v>
      </c>
    </row>
    <row r="13" spans="1:17" x14ac:dyDescent="0.3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41" t="str">
        <v>Jason</v>
      </c>
      <c r="H13" s="41" t="str">
        <v>NYC</v>
      </c>
      <c r="I13" s="41" t="str">
        <v>Apparel</v>
      </c>
      <c r="J13" s="40">
        <v>15769</v>
      </c>
      <c r="K13" s="40">
        <v>18721</v>
      </c>
      <c r="M13" s="61"/>
      <c r="N13" s="61"/>
      <c r="O13" s="61"/>
      <c r="P13" s="62"/>
      <c r="Q13" s="62"/>
    </row>
    <row r="14" spans="1:17" x14ac:dyDescent="0.3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41" t="str">
        <v>Bill</v>
      </c>
      <c r="H14" s="41" t="str">
        <v>NYC</v>
      </c>
      <c r="I14" s="41" t="str">
        <v>Electronics</v>
      </c>
      <c r="J14" s="40">
        <v>17585</v>
      </c>
      <c r="K14" s="40">
        <v>15414</v>
      </c>
      <c r="M14" s="61"/>
      <c r="N14" s="61"/>
      <c r="O14" s="61"/>
      <c r="P14" s="62"/>
      <c r="Q14" s="62"/>
    </row>
    <row r="15" spans="1:17" x14ac:dyDescent="0.3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41" t="str">
        <v>Tom</v>
      </c>
      <c r="H15" s="41" t="str">
        <v>NYC</v>
      </c>
      <c r="I15" s="41" t="str">
        <v>Electronics</v>
      </c>
      <c r="J15" s="40">
        <v>13190</v>
      </c>
      <c r="K15" s="40">
        <v>15332</v>
      </c>
      <c r="M15" s="61"/>
      <c r="N15" s="61"/>
      <c r="O15" s="61"/>
      <c r="P15" s="61"/>
      <c r="Q15" s="61"/>
    </row>
    <row r="16" spans="1:17" x14ac:dyDescent="0.3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41" t="str">
        <v>Phil</v>
      </c>
      <c r="H16" s="41" t="str">
        <v>NYC</v>
      </c>
      <c r="I16" s="41" t="str">
        <v>Electronics</v>
      </c>
      <c r="J16" s="40">
        <v>19635</v>
      </c>
      <c r="K16" s="40">
        <v>10283</v>
      </c>
      <c r="M16" s="2"/>
      <c r="N16" s="2"/>
      <c r="O16" s="2"/>
      <c r="P16" s="2"/>
      <c r="Q16" s="2"/>
    </row>
    <row r="17" spans="13:14" x14ac:dyDescent="0.3">
      <c r="M17" s="49" t="s">
        <v>207</v>
      </c>
      <c r="N17" s="49" t="s">
        <v>232</v>
      </c>
    </row>
    <row r="18" spans="13:14" x14ac:dyDescent="0.3">
      <c r="M18" s="41" t="str" cm="1">
        <f t="array" ref="M18:N20">_xlfn.LET(
_xlpm.Office,_xlfn.UNIQUE(B2:B16),
_xlpm.Sales2015,SUMIFS(D2:D16, B2:B16, _xlpm.Office),
_xlpm.Sales2016,SUMIFS(E2:E16, B2:B16,_xlpm.Office),
_xlpm.Growth,_xlpm.Sales2016-_xlpm.Sales2015,
_xlpm.Array,CHOOSE({1,2},_xlpm.Office,_xlpm.Growth),
_xlfn._xlws.SORT(_xlpm.Array,2,-1))</f>
        <v>CHI</v>
      </c>
      <c r="N18" s="59">
        <v>6742</v>
      </c>
    </row>
    <row r="19" spans="13:14" x14ac:dyDescent="0.3">
      <c r="M19" s="41" t="str">
        <v>NYC</v>
      </c>
      <c r="N19" s="59">
        <v>-3494</v>
      </c>
    </row>
    <row r="20" spans="13:14" x14ac:dyDescent="0.3">
      <c r="M20" s="41" t="str">
        <v>BOS</v>
      </c>
      <c r="N20" s="59">
        <v>-3861</v>
      </c>
    </row>
  </sheetData>
  <dataValidations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AMINA</cp:lastModifiedBy>
  <dcterms:created xsi:type="dcterms:W3CDTF">2015-08-01T18:39:33Z</dcterms:created>
  <dcterms:modified xsi:type="dcterms:W3CDTF">2023-08-21T08:21:21Z</dcterms:modified>
</cp:coreProperties>
</file>