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\Documents\UDEMY\EXCEL\Excel+Demo+Workbooks\"/>
    </mc:Choice>
  </mc:AlternateContent>
  <xr:revisionPtr revIDLastSave="0" documentId="13_ncr:1_{19DC9695-BF0B-432B-8E24-684340F8339D}" xr6:coauthVersionLast="47" xr6:coauthVersionMax="47" xr10:uidLastSave="{00000000-0000-0000-0000-000000000000}"/>
  <bookViews>
    <workbookView xWindow="-108" yWindow="-108" windowWidth="23256" windowHeight="13176" tabRatio="829" firstSheet="5" activeTab="11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 (2)" sheetId="23" r:id="rId6"/>
    <sheet name="Combining SORT, FILTER &amp; UNIQUE" sheetId="11" r:id="rId7"/>
    <sheet name="SEQUENCE" sheetId="13" r:id="rId8"/>
    <sheet name="RANDARRAY" sheetId="15" r:id="rId9"/>
    <sheet name="FREQUENCY" sheetId="16" r:id="rId10"/>
    <sheet name="TRANSPOSE" sheetId="20" r:id="rId11"/>
    <sheet name="CHOOSE &amp; LET" sheetId="22" r:id="rId12"/>
  </sheets>
  <definedNames>
    <definedName name="_xlnm._FilterDatabase" localSheetId="11" hidden="1">'CHOOSE &amp; LET'!$A$2:$E$842</definedName>
    <definedName name="_xlnm._FilterDatabase" localSheetId="5" hidden="1">'Combining SORT, FILTER &amp; UN (2)'!$A$2:$E$842</definedName>
    <definedName name="_xlnm._FilterDatabase" localSheetId="6" hidden="1">'Combining SORT, FILTER &amp; UNIQUE'!$A$2:$E$842</definedName>
    <definedName name="_xlnm._FilterDatabase" localSheetId="0" hidden="1">'Intro to Dynamic Arrays'!$A$2:$D$19</definedName>
    <definedName name="_xlnm._FilterDatabase" localSheetId="7" hidden="1">SEQUENCE!$A$2:$E$842</definedName>
    <definedName name="_xlnm._FilterDatabase" localSheetId="1" hidden="1">SORT!$A$2:$C$19</definedName>
    <definedName name="_xlchart.v1.0" hidden="1">FREQUENCY!$D$3:$D$842</definedName>
    <definedName name="AvgSalary">'Combining SORT, FILTER &amp; UN (2)'!$J$6+_xlfn.ANCHORARRAY('Combining SORT, FILTER &amp; UN (2)'!$J$6)</definedName>
    <definedName name="JobTitle">_xlfn.ANCHORARRAY('Combining SORT, FILTER &amp; UN (2)'!$I$6)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2" l="1" a="1"/>
  <c r="P3" i="22" s="1"/>
  <c r="M25" i="22" a="1"/>
  <c r="M25" i="22" s="1"/>
  <c r="G4" i="1"/>
  <c r="G3" i="1"/>
  <c r="D3" i="1" a="1"/>
  <c r="D3" i="1" s="1"/>
  <c r="G3" i="22" a="1"/>
  <c r="G3" i="22" s="1"/>
  <c r="H5" i="20" a="1"/>
  <c r="H5" i="20" s="1"/>
  <c r="G6" i="20" a="1"/>
  <c r="G6" i="20" s="1"/>
  <c r="H6" i="20" s="1" a="1"/>
  <c r="H6" i="20" s="1"/>
  <c r="G12" i="1" a="1"/>
  <c r="G12" i="1" s="1"/>
  <c r="L7" i="16" a="1"/>
  <c r="L7" i="16" s="1"/>
  <c r="K7" i="16" a="1"/>
  <c r="K7" i="16" s="1"/>
  <c r="I3" i="16" a="1"/>
  <c r="I3" i="16" s="1"/>
  <c r="Q3" i="15" a="1"/>
  <c r="Q3" i="15" s="1"/>
  <c r="G3" i="15" a="1"/>
  <c r="G3" i="15" s="1"/>
  <c r="U1" i="15" a="1"/>
  <c r="U1" i="15" s="1"/>
  <c r="K18" i="13" a="1"/>
  <c r="K18" i="13" s="1"/>
  <c r="K6" i="13" a="1"/>
  <c r="K6" i="13" s="1"/>
  <c r="I6" i="13" a="1"/>
  <c r="I6" i="13" s="1"/>
  <c r="G8" i="13" a="1"/>
  <c r="G8" i="13" s="1"/>
  <c r="G5" i="13"/>
  <c r="G4" i="13"/>
  <c r="G3" i="13"/>
  <c r="I6" i="23" a="1"/>
  <c r="I6" i="23" s="1"/>
  <c r="J6" i="23" s="1" a="1"/>
  <c r="J6" i="23" s="1"/>
  <c r="K6" i="23" s="1" a="1"/>
  <c r="K6" i="23" s="1"/>
  <c r="G3" i="23" a="1"/>
  <c r="G3" i="23" s="1"/>
  <c r="J6" i="11" a="1"/>
  <c r="J6" i="11" s="1"/>
  <c r="I6" i="11" a="1"/>
  <c r="I6" i="11" s="1"/>
  <c r="G3" i="11" a="1"/>
  <c r="G3" i="11" s="1"/>
  <c r="H3" i="9" a="1"/>
  <c r="H3" i="9" s="1"/>
  <c r="F3" i="9" a="1"/>
  <c r="F3" i="9" s="1"/>
  <c r="I3" i="8" a="1"/>
  <c r="I3" i="8" s="1"/>
  <c r="H3" i="8" a="1"/>
  <c r="H3" i="8" s="1"/>
  <c r="G3" i="8" a="1"/>
  <c r="G3" i="8" s="1"/>
  <c r="Q7" i="8" a="1"/>
  <c r="Q7" i="8" s="1"/>
  <c r="F3" i="8" a="1"/>
  <c r="F3" i="8" s="1"/>
  <c r="L7" i="8" a="1"/>
  <c r="L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H3" i="22" l="1" a="1"/>
  <c r="H3" i="22" s="1"/>
  <c r="M3" i="22" s="1" a="1"/>
  <c r="M3" i="22" s="1"/>
  <c r="I3" i="15" a="1"/>
  <c r="I3" i="15" s="1"/>
  <c r="K3" i="15" s="1"/>
  <c r="J3" i="22" l="1" a="1"/>
  <c r="J3" i="22" s="1"/>
  <c r="N3" i="15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<sst xmlns="http://schemas.openxmlformats.org/spreadsheetml/2006/main" count="18215" uniqueCount="174">
  <si>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</si>
  <si>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</si>
  <si>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</si>
  <si>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</si>
  <si>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</si>
  <si>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</si>
  <si>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</si>
  <si>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</si>
  <si>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</si>
  <si>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</si>
  <si>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</si>
  <si>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</si>
  <si>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</si>
  <si>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</si>
  <si>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</si>
  <si>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</si>
  <si>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</si>
  <si>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</si>
  <si>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</si>
  <si>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</si>
  <si>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</si>
  <si>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</si>
  <si>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</si>
  <si>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</si>
  <si>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</si>
  <si>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</si>
  <si>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</si>
  <si>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</si>
  <si>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</si>
  <si>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</si>
  <si>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</si>
  <si>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</si>
  <si>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</si>
  <si>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</si>
  <si>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</si>
  <si>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</si>
  <si>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</si>
  <si>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</si>
  <si>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</si>
  <si>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</si>
  <si>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</si>
  <si>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</si>
  <si>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</si>
  <si>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</si>
  <si>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</si>
  <si>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</si>
  <si>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</si>
  <si>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</si>
  <si>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</si>
  <si>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</si>
  <si>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</si>
  <si>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</si>
  <si>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</si>
  <si>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</si>
  <si>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</si>
  <si>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</si>
  <si>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</si>
  <si>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</si>
  <si>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</si>
  <si>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</si>
  <si>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</si>
  <si>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</si>
  <si>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</si>
  <si>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</si>
  <si>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</si>
  <si>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</si>
  <si>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</si>
  <si>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</si>
  <si>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</si>
  <si>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</si>
  <si>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</si>
  <si>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</si>
  <si>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</si>
  <si>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</si>
  <si>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</si>
  <si>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</si>
  <si>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</si>
  <si>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</si>
  <si>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</si>
  <si>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</si>
  <si>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</si>
  <si>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</si>
  <si>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</si>
  <si>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</si>
  <si>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</si>
  <si>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</si>
  <si>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</si>
  <si>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</si>
  <si>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</si>
  <si>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</si>
  <si>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</si>
  <si>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</si>
  <si>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</si>
  <si>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</si>
  <si>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</si>
  <si>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</si>
  <si>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</si>
  <si>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</si>
  <si>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</si>
  <si>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</si>
  <si>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</si>
  <si>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</si>
  <si>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</si>
  <si>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</si>
  <si>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</si>
  <si>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</si>
  <si>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</si>
  <si>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</si>
  <si>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</si>
  <si>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</si>
  <si>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</si>
  <si>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</si>
  <si>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</si>
  <si>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</si>
  <si>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</si>
  <si>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</si>
  <si>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</si>
  <si>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</si>
  <si>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</si>
  <si>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</si>
  <si>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</si>
  <si>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</si>
  <si>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</si>
  <si>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</si>
  <si>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</si>
  <si>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</si>
  <si>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</si>
  <si>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</si>
  <si>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</si>
  <si>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</si>
  <si>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</si>
  <si>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</si>
  <si>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</si>
  <si>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</si>
  <si>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</si>
  <si>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</si>
  <si>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</si>
  <si>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</si>
  <si>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</si>
  <si>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</si>
  <si>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</si>
  <si>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</si>
  <si>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</si>
  <si>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</si>
  <si>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</si>
  <si>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</si>
  <si>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</si>
  <si>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</si>
  <si>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</si>
  <si>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</si>
  <si>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</si>
  <si>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</si>
  <si>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</si>
  <si>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</si>
  <si>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</si>
  <si>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</si>
  <si>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</si>
  <si>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</si>
  <si>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</si>
  <si>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</si>
  <si>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</si>
  <si>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A3:A86=R3</t>
  </si>
  <si>
    <t>C3:C86&gt;R4</t>
  </si>
  <si>
    <t>LARGE IN DYNAMIC ARRAY</t>
  </si>
  <si>
    <t>SORT BY HIGHEST AVG SALARY</t>
  </si>
  <si>
    <t>RANDARRAY()</t>
  </si>
  <si>
    <t>NOTE</t>
  </si>
  <si>
    <t>Utilize CHOOSE to keep industry dinamic</t>
  </si>
  <si>
    <t>n=c+%gc</t>
  </si>
  <si>
    <t>n=c(1+%g)</t>
  </si>
  <si>
    <t>c=n/(1+%g)</t>
  </si>
  <si>
    <t>FORMULA TO FIND PREVIOUS RATE</t>
  </si>
  <si>
    <t>new rate=current rate+%growth*current rate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</si>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</sst>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68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9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168" fontId="2" fillId="0" borderId="0" xfId="2" applyNumberFormat="1" applyFont="1"/>
    <xf numFmtId="168" fontId="2" fillId="0" borderId="0" xfId="2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164" fontId="2" fillId="7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6"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Job Title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[0]!JobTitle</c:f>
              <c:strCache>
                <c:ptCount val="12"/>
                <c:pt idx="0">
                  <c:v>Project Manager</c:v>
                </c:pt>
                <c:pt idx="1">
                  <c:v>Program Manager</c:v>
                </c:pt>
                <c:pt idx="2">
                  <c:v>Product Manager</c:v>
                </c:pt>
                <c:pt idx="3">
                  <c:v>Office Manager</c:v>
                </c:pt>
                <c:pt idx="4">
                  <c:v>Marketing Manager</c:v>
                </c:pt>
                <c:pt idx="5">
                  <c:v>Customer Service Representative</c:v>
                </c:pt>
                <c:pt idx="6">
                  <c:v>Customer Service Manager</c:v>
                </c:pt>
                <c:pt idx="7">
                  <c:v>Consultant</c:v>
                </c:pt>
                <c:pt idx="8">
                  <c:v>Communications Manager</c:v>
                </c:pt>
                <c:pt idx="9">
                  <c:v>Business Development Manager</c:v>
                </c:pt>
                <c:pt idx="10">
                  <c:v>Business Analyst</c:v>
                </c:pt>
                <c:pt idx="11">
                  <c:v>Administrative Assistant</c:v>
                </c:pt>
              </c:strCache>
            </c:strRef>
          </c:cat>
          <c:val>
            <c:numRef>
              <c:f>[0]!AvgSalary</c:f>
              <c:numCache>
                <c:formatCode>General</c:formatCode>
                <c:ptCount val="12"/>
                <c:pt idx="0">
                  <c:v>174900.4</c:v>
                </c:pt>
                <c:pt idx="1">
                  <c:v>177469.2</c:v>
                </c:pt>
                <c:pt idx="2">
                  <c:v>200128.8</c:v>
                </c:pt>
                <c:pt idx="3">
                  <c:v>145916.1</c:v>
                </c:pt>
                <c:pt idx="4">
                  <c:v>173116.59999999998</c:v>
                </c:pt>
                <c:pt idx="5">
                  <c:v>132114.4</c:v>
                </c:pt>
                <c:pt idx="6">
                  <c:v>149217.20000000001</c:v>
                </c:pt>
                <c:pt idx="7">
                  <c:v>178737.4</c:v>
                </c:pt>
                <c:pt idx="8">
                  <c:v>170935.9</c:v>
                </c:pt>
                <c:pt idx="9">
                  <c:v>169438.59999999998</c:v>
                </c:pt>
                <c:pt idx="10">
                  <c:v>165843</c:v>
                </c:pt>
                <c:pt idx="11">
                  <c:v>138180.6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C-4B34-A56C-DE277759D0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35615487"/>
        <c:axId val="1912473599"/>
      </c:barChart>
      <c:catAx>
        <c:axId val="193561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73599"/>
        <c:crosses val="autoZero"/>
        <c:auto val="1"/>
        <c:lblAlgn val="ctr"/>
        <c:lblOffset val="100"/>
        <c:noMultiLvlLbl val="0"/>
      </c:catAx>
      <c:valAx>
        <c:axId val="191247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15487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Average 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Salary Distribution</a:t>
          </a:r>
        </a:p>
      </cx:txPr>
    </cx:title>
    <cx:plotArea>
      <cx:plotAreaRegion>
        <cx:series layoutId="clusteredColumn" uniqueId="{B87CDC0D-190D-4747-BAAC-7CD9749A4B46}"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18</xdr:row>
      <xdr:rowOff>83820</xdr:rowOff>
    </xdr:from>
    <xdr:to>
      <xdr:col>11</xdr:col>
      <xdr:colOff>236220</xdr:colOff>
      <xdr:row>34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EA00E-7088-4FBC-16A7-BE2F378E8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11</xdr:col>
      <xdr:colOff>754380</xdr:colOff>
      <xdr:row>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25E4BA-9C00-4886-B746-6AB0424A1D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5460" y="2125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X25"/>
  <sheetViews>
    <sheetView zoomScaleNormal="100" workbookViewId="0">
      <selection activeCell="G11" sqref="G11"/>
    </sheetView>
  </sheetViews>
  <sheetFormatPr defaultRowHeight="13.8" x14ac:dyDescent="0.3"/>
  <cols>
    <col min="1" max="1" width="18.33203125" style="1" customWidth="1"/>
    <col min="2" max="2" width="15.88671875" style="11" customWidth="1"/>
    <col min="3" max="3" width="14.33203125" style="11" customWidth="1"/>
    <col min="4" max="4" width="36.5546875" style="11" customWidth="1"/>
    <col min="5" max="5" width="4.6640625" style="1" customWidth="1"/>
    <col min="6" max="6" width="16.44140625" style="1" customWidth="1"/>
    <col min="7" max="7" width="14" style="1" bestFit="1" customWidth="1"/>
    <col min="8" max="8" width="9.77734375" style="1" bestFit="1" customWidth="1"/>
    <col min="9" max="9" width="10.77734375" style="1" bestFit="1" customWidth="1"/>
    <col min="10" max="10" width="6" style="1" bestFit="1" customWidth="1"/>
    <col min="11" max="11" width="9.44140625" style="1" bestFit="1" customWidth="1"/>
    <col min="12" max="12" width="17.33203125" style="1" bestFit="1" customWidth="1"/>
    <col min="13" max="13" width="9.5546875" style="1" bestFit="1" customWidth="1"/>
    <col min="14" max="14" width="6" style="1" bestFit="1" customWidth="1"/>
    <col min="15" max="15" width="12.44140625" style="1" bestFit="1" customWidth="1"/>
    <col min="16" max="17" width="6" style="1" bestFit="1" customWidth="1"/>
    <col min="18" max="18" width="15" style="1" bestFit="1" customWidth="1"/>
    <col min="19" max="19" width="6.109375" style="1" bestFit="1" customWidth="1"/>
    <col min="20" max="20" width="11.5546875" style="1" bestFit="1" customWidth="1"/>
    <col min="21" max="21" width="6.88671875" style="1" bestFit="1" customWidth="1"/>
    <col min="22" max="22" width="10" style="1" bestFit="1" customWidth="1"/>
    <col min="23" max="23" width="8.6640625" style="1" bestFit="1" customWidth="1"/>
    <col min="24" max="24" width="6.109375" style="1" bestFit="1" customWidth="1"/>
    <col min="25" max="16384" width="8.88671875" style="1"/>
  </cols>
  <sheetData>
    <row r="1" spans="1:24" ht="14.4" thickBot="1" x14ac:dyDescent="0.35">
      <c r="A1" s="44" t="s">
        <v>119</v>
      </c>
      <c r="B1" s="45"/>
      <c r="C1" s="45"/>
    </row>
    <row r="2" spans="1:24" ht="14.4" thickBot="1" x14ac:dyDescent="0.35">
      <c r="A2" s="27" t="s">
        <v>118</v>
      </c>
      <c r="B2" s="27" t="s">
        <v>133</v>
      </c>
      <c r="C2" s="27" t="s">
        <v>21</v>
      </c>
      <c r="D2" s="28" t="s">
        <v>132</v>
      </c>
      <c r="F2" s="25" t="s">
        <v>138</v>
      </c>
      <c r="G2" s="26"/>
    </row>
    <row r="3" spans="1:24" ht="15" thickBot="1" x14ac:dyDescent="0.35">
      <c r="A3" s="1" t="s">
        <v>18</v>
      </c>
      <c r="B3" s="12">
        <v>90267</v>
      </c>
      <c r="C3" s="15">
        <v>0.02</v>
      </c>
      <c r="D3" s="43" cm="1">
        <f t="array" ref="D3:D19">B3:B19/(1+C3:C19)</f>
        <v>88497.058823529413</v>
      </c>
      <c r="F3" s="8" t="s">
        <v>136</v>
      </c>
      <c r="G3" s="46">
        <f>AVERAGE(_xlfn.ANCHORARRAY(D3))</f>
        <v>65586.315586415963</v>
      </c>
      <c r="I3" s="3"/>
    </row>
    <row r="4" spans="1:24" ht="14.4" x14ac:dyDescent="0.3">
      <c r="A4" s="1" t="s">
        <v>101</v>
      </c>
      <c r="B4" s="12">
        <v>67139</v>
      </c>
      <c r="C4" s="15">
        <v>3.2000000000000001E-2</v>
      </c>
      <c r="D4">
        <v>65057.170542635657</v>
      </c>
      <c r="F4" s="8" t="s">
        <v>137</v>
      </c>
      <c r="G4" s="9">
        <f>AVERAGE(B3:B19)</f>
        <v>67237.823529411762</v>
      </c>
      <c r="I4" s="3"/>
    </row>
    <row r="5" spans="1:24" ht="14.4" x14ac:dyDescent="0.3">
      <c r="A5" s="1" t="s">
        <v>96</v>
      </c>
      <c r="B5" s="12">
        <v>48298</v>
      </c>
      <c r="C5" s="15">
        <v>3.5000000000000003E-2</v>
      </c>
      <c r="D5">
        <v>46664.734299516909</v>
      </c>
      <c r="I5" s="3"/>
    </row>
    <row r="6" spans="1:24" ht="14.4" x14ac:dyDescent="0.3">
      <c r="A6" s="1" t="s">
        <v>94</v>
      </c>
      <c r="B6" s="12">
        <v>67007</v>
      </c>
      <c r="C6" s="15">
        <v>0.04</v>
      </c>
      <c r="D6">
        <v>64429.807692307688</v>
      </c>
      <c r="F6" s="13"/>
      <c r="I6" s="3"/>
    </row>
    <row r="7" spans="1:24" ht="14.4" x14ac:dyDescent="0.3">
      <c r="A7" s="1" t="s">
        <v>81</v>
      </c>
      <c r="B7" s="12">
        <v>77216</v>
      </c>
      <c r="C7" s="15">
        <v>1.4999999999999999E-2</v>
      </c>
      <c r="D7">
        <v>76074.876847290652</v>
      </c>
      <c r="F7" s="11"/>
      <c r="G7" s="2"/>
      <c r="I7" s="3"/>
    </row>
    <row r="8" spans="1:24" ht="14.4" x14ac:dyDescent="0.3">
      <c r="A8" s="1" t="s">
        <v>77</v>
      </c>
      <c r="B8" s="12">
        <v>63668</v>
      </c>
      <c r="C8" s="15">
        <v>2.8000000000000001E-2</v>
      </c>
      <c r="D8">
        <v>61933.852140077819</v>
      </c>
      <c r="I8" s="3"/>
    </row>
    <row r="9" spans="1:24" ht="14.4" x14ac:dyDescent="0.3">
      <c r="A9" s="1" t="s">
        <v>74</v>
      </c>
      <c r="B9" s="12">
        <v>66406</v>
      </c>
      <c r="C9" s="15">
        <v>2.5999999999999999E-2</v>
      </c>
      <c r="D9">
        <v>64723.196881091615</v>
      </c>
      <c r="I9" s="3"/>
    </row>
    <row r="10" spans="1:24" ht="14.4" x14ac:dyDescent="0.3">
      <c r="A10" s="1" t="s">
        <v>69</v>
      </c>
      <c r="B10" s="12">
        <v>72173</v>
      </c>
      <c r="C10" s="15">
        <v>2.5999999999999999E-2</v>
      </c>
      <c r="D10">
        <v>70344.054580896685</v>
      </c>
      <c r="G10" s="2"/>
      <c r="H10" s="3"/>
      <c r="I10" s="3"/>
    </row>
    <row r="11" spans="1:24" ht="14.4" x14ac:dyDescent="0.3">
      <c r="A11" s="1" t="s">
        <v>66</v>
      </c>
      <c r="B11" s="12">
        <v>93395</v>
      </c>
      <c r="C11" s="15">
        <v>1.4999999999999999E-2</v>
      </c>
      <c r="D11">
        <v>92014.778325123159</v>
      </c>
      <c r="G11" s="58" t="s">
        <v>173</v>
      </c>
      <c r="H11" s="3"/>
      <c r="I11" s="3"/>
    </row>
    <row r="12" spans="1:24" ht="14.4" x14ac:dyDescent="0.3">
      <c r="A12" s="1" t="s">
        <v>16</v>
      </c>
      <c r="B12" s="12">
        <v>49222</v>
      </c>
      <c r="C12" s="15">
        <v>3.3000000000000002E-2</v>
      </c>
      <c r="D12">
        <v>47649.564375605041</v>
      </c>
      <c r="G12" s="2" t="str" cm="1">
        <f t="array" ref="G12:X14">TRANSPOSE(A2:C19)</f>
        <v>Industry</v>
      </c>
      <c r="H12" s="3" t="str">
        <v>Technology</v>
      </c>
      <c r="I12" s="3" t="str">
        <v>Sales</v>
      </c>
      <c r="J12" s="1" t="str">
        <v>Retail</v>
      </c>
      <c r="K12" s="1" t="str">
        <v>Real Estate</v>
      </c>
      <c r="L12" s="1" t="str">
        <v>Professional Services</v>
      </c>
      <c r="M12" s="1" t="str">
        <v>Operations</v>
      </c>
      <c r="N12" s="1" t="str">
        <v>Media</v>
      </c>
      <c r="O12" s="1" t="str">
        <v>Manufacturing</v>
      </c>
      <c r="P12" s="1" t="str">
        <v>Law</v>
      </c>
      <c r="Q12" s="1" t="str">
        <v>Labor</v>
      </c>
      <c r="R12" s="1" t="str">
        <v>Human Resources</v>
      </c>
      <c r="S12" s="1" t="str">
        <v>Health</v>
      </c>
      <c r="T12" s="1" t="str">
        <v>Food Services</v>
      </c>
      <c r="U12" s="1" t="str">
        <v>Finance</v>
      </c>
      <c r="V12" s="1" t="str">
        <v>Engineering</v>
      </c>
      <c r="W12" s="1" t="str">
        <v>Education</v>
      </c>
      <c r="X12" s="1" t="str">
        <v>Design</v>
      </c>
    </row>
    <row r="13" spans="1:24" ht="14.4" x14ac:dyDescent="0.3">
      <c r="A13" s="1" t="s">
        <v>56</v>
      </c>
      <c r="B13" s="12">
        <v>75417</v>
      </c>
      <c r="C13" s="15">
        <v>2.5000000000000001E-2</v>
      </c>
      <c r="D13">
        <v>73577.560975609769</v>
      </c>
      <c r="G13" s="1" t="str">
        <v>2020 Avg. Salary</v>
      </c>
      <c r="H13" s="1">
        <v>90267</v>
      </c>
      <c r="I13" s="3">
        <v>67139</v>
      </c>
      <c r="J13" s="1">
        <v>48298</v>
      </c>
      <c r="K13" s="1">
        <v>67007</v>
      </c>
      <c r="L13" s="1">
        <v>77216</v>
      </c>
      <c r="M13" s="1">
        <v>63668</v>
      </c>
      <c r="N13" s="1">
        <v>66406</v>
      </c>
      <c r="O13" s="1">
        <v>72173</v>
      </c>
      <c r="P13" s="1">
        <v>93395</v>
      </c>
      <c r="Q13" s="1">
        <v>49222</v>
      </c>
      <c r="R13" s="1">
        <v>75417</v>
      </c>
      <c r="S13" s="1">
        <v>62219</v>
      </c>
      <c r="T13" s="1">
        <v>39147</v>
      </c>
      <c r="U13" s="1">
        <v>62172</v>
      </c>
      <c r="V13" s="1">
        <v>82498</v>
      </c>
      <c r="W13" s="1">
        <v>68499</v>
      </c>
      <c r="X13" s="1">
        <v>58300</v>
      </c>
    </row>
    <row r="14" spans="1:24" ht="14.4" x14ac:dyDescent="0.3">
      <c r="A14" s="1" t="s">
        <v>46</v>
      </c>
      <c r="B14" s="12">
        <v>62219</v>
      </c>
      <c r="C14" s="15">
        <v>2.4E-2</v>
      </c>
      <c r="D14">
        <v>60760.7421875</v>
      </c>
      <c r="G14" s="1" t="str">
        <v>YoY % Growth</v>
      </c>
      <c r="H14" s="1">
        <v>0.02</v>
      </c>
      <c r="I14" s="3">
        <v>3.2000000000000001E-2</v>
      </c>
      <c r="J14" s="1">
        <v>3.5000000000000003E-2</v>
      </c>
      <c r="K14" s="1">
        <v>0.04</v>
      </c>
      <c r="L14" s="1">
        <v>1.4999999999999999E-2</v>
      </c>
      <c r="M14" s="1">
        <v>2.8000000000000001E-2</v>
      </c>
      <c r="N14" s="1">
        <v>2.5999999999999999E-2</v>
      </c>
      <c r="O14" s="1">
        <v>2.5999999999999999E-2</v>
      </c>
      <c r="P14" s="1">
        <v>1.4999999999999999E-2</v>
      </c>
      <c r="Q14" s="1">
        <v>3.3000000000000002E-2</v>
      </c>
      <c r="R14" s="1">
        <v>2.5000000000000001E-2</v>
      </c>
      <c r="S14" s="1">
        <v>2.4E-2</v>
      </c>
      <c r="T14" s="1">
        <v>2.1000000000000001E-2</v>
      </c>
      <c r="U14" s="1">
        <v>3.3000000000000002E-2</v>
      </c>
      <c r="V14" s="1">
        <v>2.1000000000000001E-2</v>
      </c>
      <c r="W14" s="1">
        <v>2.7E-2</v>
      </c>
      <c r="X14" s="1">
        <v>1.9E-2</v>
      </c>
    </row>
    <row r="15" spans="1:24" ht="14.4" x14ac:dyDescent="0.3">
      <c r="A15" s="1" t="s">
        <v>40</v>
      </c>
      <c r="B15" s="12">
        <v>39147</v>
      </c>
      <c r="C15" s="15">
        <v>2.1000000000000001E-2</v>
      </c>
      <c r="D15">
        <v>38341.821743388835</v>
      </c>
      <c r="I15" s="3"/>
    </row>
    <row r="16" spans="1:24" ht="14.4" x14ac:dyDescent="0.3">
      <c r="A16" s="1" t="s">
        <v>14</v>
      </c>
      <c r="B16" s="12">
        <v>62172</v>
      </c>
      <c r="C16" s="15">
        <v>3.3000000000000002E-2</v>
      </c>
      <c r="D16">
        <v>60185.866408518879</v>
      </c>
      <c r="I16" s="3"/>
    </row>
    <row r="17" spans="1:9" ht="14.4" x14ac:dyDescent="0.3">
      <c r="A17" s="1" t="s">
        <v>26</v>
      </c>
      <c r="B17" s="12">
        <v>82498</v>
      </c>
      <c r="C17" s="15">
        <v>2.1000000000000001E-2</v>
      </c>
      <c r="D17">
        <v>80801.175318315378</v>
      </c>
      <c r="I17" s="3"/>
    </row>
    <row r="18" spans="1:9" ht="14.4" x14ac:dyDescent="0.3">
      <c r="A18" s="1" t="s">
        <v>22</v>
      </c>
      <c r="B18" s="12">
        <v>68499</v>
      </c>
      <c r="C18" s="15">
        <v>2.7E-2</v>
      </c>
      <c r="D18">
        <v>66698.14995131451</v>
      </c>
      <c r="I18" s="3"/>
    </row>
    <row r="19" spans="1:9" ht="14.4" x14ac:dyDescent="0.3">
      <c r="A19" s="1" t="s">
        <v>2</v>
      </c>
      <c r="B19" s="12">
        <v>58300</v>
      </c>
      <c r="C19" s="15">
        <v>1.9E-2</v>
      </c>
      <c r="D19">
        <v>57212.953876349369</v>
      </c>
      <c r="I19" s="3"/>
    </row>
    <row r="20" spans="1:9" x14ac:dyDescent="0.3">
      <c r="C20" s="14"/>
      <c r="F20" s="13"/>
    </row>
    <row r="21" spans="1:9" x14ac:dyDescent="0.3">
      <c r="D21" s="57" t="s">
        <v>171</v>
      </c>
      <c r="F21" s="13"/>
    </row>
    <row r="22" spans="1:9" x14ac:dyDescent="0.3">
      <c r="D22" s="57" t="s">
        <v>172</v>
      </c>
      <c r="F22" s="13"/>
    </row>
    <row r="23" spans="1:9" x14ac:dyDescent="0.3">
      <c r="D23" s="57" t="s">
        <v>168</v>
      </c>
    </row>
    <row r="24" spans="1:9" x14ac:dyDescent="0.3">
      <c r="D24" s="57" t="s">
        <v>169</v>
      </c>
    </row>
    <row r="25" spans="1:9" x14ac:dyDescent="0.3">
      <c r="D25" s="57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4" sqref="K4"/>
    </sheetView>
  </sheetViews>
  <sheetFormatPr defaultRowHeight="13.8" x14ac:dyDescent="0.3"/>
  <cols>
    <col min="1" max="1" width="18.2187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8671875" style="1"/>
  </cols>
  <sheetData>
    <row r="1" spans="1:13" ht="14.4" thickBot="1" x14ac:dyDescent="0.35">
      <c r="A1" s="23" t="s">
        <v>119</v>
      </c>
      <c r="B1" s="24"/>
      <c r="C1" s="24"/>
      <c r="E1" s="28" t="s">
        <v>134</v>
      </c>
      <c r="G1" s="25" t="s">
        <v>141</v>
      </c>
      <c r="H1" s="25"/>
      <c r="I1" s="25"/>
      <c r="K1" s="25" t="s">
        <v>142</v>
      </c>
      <c r="L1" s="25"/>
      <c r="M1" s="25"/>
    </row>
    <row r="2" spans="1:13" x14ac:dyDescent="0.3">
      <c r="A2" s="6" t="s">
        <v>118</v>
      </c>
      <c r="B2" s="6" t="s">
        <v>139</v>
      </c>
      <c r="C2" s="6" t="s">
        <v>21</v>
      </c>
      <c r="E2" s="7" t="s">
        <v>118</v>
      </c>
      <c r="F2" s="11"/>
      <c r="G2" s="7" t="s">
        <v>118</v>
      </c>
      <c r="H2" s="7" t="s">
        <v>139</v>
      </c>
      <c r="I2" s="7" t="s">
        <v>21</v>
      </c>
      <c r="J2" s="11"/>
      <c r="K2" s="7" t="s">
        <v>118</v>
      </c>
      <c r="L2" s="7" t="s">
        <v>139</v>
      </c>
      <c r="M2" s="7" t="s">
        <v>21</v>
      </c>
    </row>
    <row r="3" spans="1:13" x14ac:dyDescent="0.3">
      <c r="A3" s="1" t="s">
        <v>18</v>
      </c>
      <c r="B3" s="2">
        <v>90267</v>
      </c>
      <c r="C3" s="3">
        <v>0.02</v>
      </c>
      <c r="E3" s="1" t="str" cm="1">
        <f t="array" ref="E3:E19">_xlfn._xlws.SORT(A3:A19, 1)</f>
        <v>Design</v>
      </c>
      <c r="G3" s="1" t="str" cm="1">
        <f t="array" ref="G3:I19">_xlfn._xlws.SORT(A3:C19, 2,-1)</f>
        <v>Law</v>
      </c>
      <c r="H3" s="1">
        <v>93395</v>
      </c>
      <c r="I3" s="1">
        <v>1.4999999999999999E-2</v>
      </c>
      <c r="K3" s="1" t="str" cm="1">
        <f t="array" ref="K3:M19">_xlfn._xlws.SORT(A3:C19, {3,2},{-1,-1})</f>
        <v>Real Estate</v>
      </c>
      <c r="L3" s="1">
        <v>67007</v>
      </c>
      <c r="M3" s="1">
        <v>0.04</v>
      </c>
    </row>
    <row r="4" spans="1:13" x14ac:dyDescent="0.3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3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Finance</v>
      </c>
      <c r="L5" s="1">
        <v>62172</v>
      </c>
      <c r="M5" s="1">
        <v>3.3000000000000002E-2</v>
      </c>
    </row>
    <row r="6" spans="1:13" x14ac:dyDescent="0.3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Labor</v>
      </c>
      <c r="L6" s="1">
        <v>49222</v>
      </c>
      <c r="M6" s="1">
        <v>3.3000000000000002E-2</v>
      </c>
    </row>
    <row r="7" spans="1:13" x14ac:dyDescent="0.3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3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3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3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Manufacturing</v>
      </c>
      <c r="L10" s="1">
        <v>72173</v>
      </c>
      <c r="M10" s="1">
        <v>2.5999999999999999E-2</v>
      </c>
    </row>
    <row r="11" spans="1:13" x14ac:dyDescent="0.3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Media</v>
      </c>
      <c r="L11" s="1">
        <v>66406</v>
      </c>
      <c r="M11" s="1">
        <v>2.5999999999999999E-2</v>
      </c>
    </row>
    <row r="12" spans="1:13" x14ac:dyDescent="0.3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3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3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Engineering</v>
      </c>
      <c r="L14" s="1">
        <v>82498</v>
      </c>
      <c r="M14" s="1">
        <v>2.1000000000000001E-2</v>
      </c>
    </row>
    <row r="15" spans="1:13" x14ac:dyDescent="0.3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Food Services</v>
      </c>
      <c r="L15" s="1">
        <v>39147</v>
      </c>
      <c r="M15" s="1">
        <v>2.1000000000000001E-2</v>
      </c>
    </row>
    <row r="16" spans="1:13" x14ac:dyDescent="0.3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3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3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Law</v>
      </c>
      <c r="L18" s="1">
        <v>93395</v>
      </c>
      <c r="M18" s="1">
        <v>1.4999999999999999E-2</v>
      </c>
    </row>
    <row r="19" spans="1:13" x14ac:dyDescent="0.3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Professional Services</v>
      </c>
      <c r="L19" s="1">
        <v>77216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E25" sqref="E25"/>
    </sheetView>
  </sheetViews>
  <sheetFormatPr defaultRowHeight="13.8" x14ac:dyDescent="0.3"/>
  <cols>
    <col min="1" max="1" width="18.77734375" style="1" customWidth="1"/>
    <col min="2" max="2" width="12.21875" style="1" customWidth="1"/>
    <col min="3" max="3" width="13.88671875" style="1" customWidth="1"/>
    <col min="4" max="4" width="4.6640625" style="1" customWidth="1"/>
    <col min="5" max="5" width="20" style="1" bestFit="1" customWidth="1"/>
    <col min="6" max="7" width="14.33203125" style="1" customWidth="1"/>
    <col min="8" max="8" width="4.6640625" style="1" customWidth="1"/>
    <col min="9" max="9" width="26.21875" style="1" customWidth="1"/>
    <col min="10" max="16384" width="8.88671875" style="1"/>
  </cols>
  <sheetData>
    <row r="1" spans="1:9" ht="14.4" thickBot="1" x14ac:dyDescent="0.35">
      <c r="A1" s="23" t="s">
        <v>119</v>
      </c>
      <c r="B1" s="30"/>
      <c r="C1" s="30"/>
      <c r="E1" s="31" t="s">
        <v>142</v>
      </c>
      <c r="F1" s="32"/>
      <c r="G1" s="32"/>
      <c r="I1" s="33" t="s">
        <v>135</v>
      </c>
    </row>
    <row r="2" spans="1:9" s="11" customFormat="1" x14ac:dyDescent="0.3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3">
      <c r="A3" s="1" t="s">
        <v>2</v>
      </c>
      <c r="B3" s="2">
        <v>58300</v>
      </c>
      <c r="C3" s="3">
        <v>1.9E-2</v>
      </c>
      <c r="E3" s="1" t="str" cm="1">
        <f t="array" ref="E3:G19">_xlfn.SORTBY(A3:C19, C3:C19, -1, B3:B19, -1)</f>
        <v>Real Estate</v>
      </c>
      <c r="F3" s="1">
        <v>67007</v>
      </c>
      <c r="G3" s="1">
        <v>0.04</v>
      </c>
      <c r="I3" s="1" t="str" cm="1">
        <f t="array" ref="I3:I19">_xlfn.SORTBY(A3:A19, B3:B19,-1)</f>
        <v>Law</v>
      </c>
    </row>
    <row r="4" spans="1:9" x14ac:dyDescent="0.3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3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3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3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3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3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3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3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3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3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3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3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3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3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3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3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S86"/>
  <sheetViews>
    <sheetView topLeftCell="C1" workbookViewId="0">
      <selection activeCell="L17" sqref="L17"/>
    </sheetView>
  </sheetViews>
  <sheetFormatPr defaultRowHeight="13.8" x14ac:dyDescent="0.3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12" style="1" customWidth="1"/>
    <col min="7" max="7" width="10.88671875" style="1" customWidth="1"/>
    <col min="8" max="8" width="9.6640625" style="1" bestFit="1" customWidth="1"/>
    <col min="9" max="9" width="9.44140625" style="1" bestFit="1" customWidth="1"/>
    <col min="10" max="11" width="4.6640625" style="1" customWidth="1"/>
    <col min="12" max="12" width="20" style="1" customWidth="1"/>
    <col min="13" max="13" width="22.21875" style="1" customWidth="1"/>
    <col min="14" max="14" width="15.5546875" style="1" customWidth="1"/>
    <col min="15" max="15" width="14.33203125" style="1" customWidth="1"/>
    <col min="16" max="16" width="4.6640625" style="1" customWidth="1"/>
    <col min="17" max="17" width="20" style="1" customWidth="1"/>
    <col min="18" max="18" width="22.21875" style="1" customWidth="1"/>
    <col min="19" max="20" width="14.33203125" style="1" customWidth="1"/>
    <col min="21" max="16384" width="8.88671875" style="1"/>
  </cols>
  <sheetData>
    <row r="1" spans="1:19" ht="14.4" thickBot="1" x14ac:dyDescent="0.35">
      <c r="A1" s="23" t="s">
        <v>119</v>
      </c>
      <c r="B1" s="30"/>
      <c r="C1" s="30"/>
      <c r="D1" s="30"/>
      <c r="L1" s="5" t="s">
        <v>143</v>
      </c>
      <c r="M1" s="4"/>
      <c r="N1" s="4"/>
      <c r="O1" s="4"/>
      <c r="Q1" s="5" t="s">
        <v>144</v>
      </c>
      <c r="R1" s="4"/>
      <c r="S1" s="4"/>
    </row>
    <row r="2" spans="1:19" s="11" customFormat="1" x14ac:dyDescent="0.3">
      <c r="A2" s="6" t="s">
        <v>118</v>
      </c>
      <c r="B2" s="6" t="s">
        <v>0</v>
      </c>
      <c r="C2" s="6" t="s">
        <v>139</v>
      </c>
      <c r="D2" s="6" t="s">
        <v>21</v>
      </c>
      <c r="F2" s="50" t="s">
        <v>161</v>
      </c>
      <c r="G2" s="50" t="s">
        <v>162</v>
      </c>
      <c r="H2" s="50" t="s">
        <v>161</v>
      </c>
      <c r="I2" s="50" t="s">
        <v>162</v>
      </c>
    </row>
    <row r="3" spans="1:19" ht="14.4" thickBot="1" x14ac:dyDescent="0.35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b" cm="1">
        <f t="array" ref="F3:F86">A3:A86=R3</f>
        <v>1</v>
      </c>
      <c r="G3" s="1" t="b" cm="1">
        <f t="array" ref="G3:G86">C3:C86&gt;R4</f>
        <v>0</v>
      </c>
      <c r="H3" s="1" cm="1">
        <f t="array" ref="H3:H86">--(A3:A86=R3)</f>
        <v>1</v>
      </c>
      <c r="I3" s="1" cm="1">
        <f t="array" ref="I3:I86">--(C3:C86&gt;R4)</f>
        <v>0</v>
      </c>
      <c r="L3" s="22" t="s">
        <v>121</v>
      </c>
      <c r="M3" s="20" t="s">
        <v>74</v>
      </c>
      <c r="Q3" s="22" t="s">
        <v>121</v>
      </c>
      <c r="R3" s="34" t="s">
        <v>18</v>
      </c>
    </row>
    <row r="4" spans="1:19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b">
        <v>1</v>
      </c>
      <c r="G4" s="1" t="b">
        <v>0</v>
      </c>
      <c r="H4" s="1">
        <v>1</v>
      </c>
      <c r="I4" s="1">
        <v>0</v>
      </c>
      <c r="Q4" s="22" t="s">
        <v>145</v>
      </c>
      <c r="R4" s="21">
        <v>100000</v>
      </c>
    </row>
    <row r="5" spans="1:19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b">
        <v>1</v>
      </c>
      <c r="G5" s="1" t="b">
        <v>0</v>
      </c>
      <c r="H5" s="1">
        <v>1</v>
      </c>
      <c r="I5" s="1">
        <v>0</v>
      </c>
    </row>
    <row r="6" spans="1:19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b">
        <v>1</v>
      </c>
      <c r="G6" s="1" t="b">
        <v>0</v>
      </c>
      <c r="H6" s="1">
        <v>1</v>
      </c>
      <c r="I6" s="1">
        <v>0</v>
      </c>
      <c r="L6" s="7" t="s">
        <v>118</v>
      </c>
      <c r="M6" s="7" t="s">
        <v>0</v>
      </c>
      <c r="N6" s="7" t="s">
        <v>139</v>
      </c>
      <c r="O6" s="7" t="s">
        <v>21</v>
      </c>
      <c r="Q6" s="7" t="s">
        <v>0</v>
      </c>
      <c r="R6" s="7" t="s">
        <v>139</v>
      </c>
      <c r="S6" s="7" t="s">
        <v>21</v>
      </c>
    </row>
    <row r="7" spans="1:19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b">
        <v>1</v>
      </c>
      <c r="G7" s="1" t="b">
        <v>0</v>
      </c>
      <c r="H7" s="1">
        <v>1</v>
      </c>
      <c r="I7" s="1">
        <v>0</v>
      </c>
      <c r="L7" s="1" t="str" cm="1">
        <f t="array" ref="L7:O8">_xlfn._xlws.FILTER(A3:D86, A3:A86=M3, "None job in the selected industry")</f>
        <v>Media</v>
      </c>
      <c r="M7" s="1" t="str">
        <v>Technical Editor</v>
      </c>
      <c r="N7" s="2">
        <v>61260.6</v>
      </c>
      <c r="O7" s="3">
        <v>2.3799999999999995E-2</v>
      </c>
      <c r="Q7" s="1" t="str" cm="1">
        <f t="array" ref="Q7:S10">_xlfn._xlws.FILTER(B3:D86, (A3:A86=R3)*(C3:C86&gt;R4))</f>
        <v>Solutions Architect</v>
      </c>
      <c r="R7" s="2">
        <v>122996.4</v>
      </c>
      <c r="S7" s="3">
        <v>1.3500000000000002E-2</v>
      </c>
    </row>
    <row r="8" spans="1:19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b">
        <v>1</v>
      </c>
      <c r="G8" s="1" t="b">
        <v>1</v>
      </c>
      <c r="H8" s="1">
        <v>1</v>
      </c>
      <c r="I8" s="1">
        <v>1</v>
      </c>
      <c r="L8" s="1" t="str">
        <v>Media</v>
      </c>
      <c r="M8" s="1" t="str">
        <v>Producer</v>
      </c>
      <c r="N8" s="2">
        <v>71552.2</v>
      </c>
      <c r="O8" s="3">
        <v>2.8500000000000004E-2</v>
      </c>
      <c r="Q8" s="1" t="str">
        <v>Software Engineer</v>
      </c>
      <c r="R8" s="2">
        <v>101811.8</v>
      </c>
      <c r="S8" s="3">
        <v>2.6200000000000001E-2</v>
      </c>
    </row>
    <row r="9" spans="1:19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b">
        <v>1</v>
      </c>
      <c r="G9" s="1" t="b">
        <v>1</v>
      </c>
      <c r="H9" s="1">
        <v>1</v>
      </c>
      <c r="I9" s="1">
        <v>1</v>
      </c>
      <c r="N9" s="2"/>
      <c r="O9" s="3"/>
      <c r="Q9" s="1" t="str">
        <v>IT Manager</v>
      </c>
      <c r="R9" s="2">
        <v>109285.8</v>
      </c>
      <c r="S9" s="3">
        <v>3.6400000000000002E-2</v>
      </c>
    </row>
    <row r="10" spans="1:19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b">
        <v>1</v>
      </c>
      <c r="G10" s="1" t="b">
        <v>0</v>
      </c>
      <c r="H10" s="1">
        <v>1</v>
      </c>
      <c r="I10" s="1">
        <v>0</v>
      </c>
      <c r="N10" s="2"/>
      <c r="O10" s="3"/>
      <c r="Q10" s="1" t="str">
        <v>Data Scientist</v>
      </c>
      <c r="R10" s="2">
        <v>116213.5</v>
      </c>
      <c r="S10" s="3">
        <v>1.4500000000000002E-2</v>
      </c>
    </row>
    <row r="11" spans="1:19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b">
        <v>1</v>
      </c>
      <c r="G11" s="1" t="b">
        <v>0</v>
      </c>
      <c r="H11" s="1">
        <v>1</v>
      </c>
      <c r="I11" s="1">
        <v>0</v>
      </c>
      <c r="N11" s="2"/>
      <c r="O11" s="3"/>
      <c r="R11" s="2"/>
      <c r="S11" s="3"/>
    </row>
    <row r="12" spans="1:19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b">
        <v>1</v>
      </c>
      <c r="G12" s="1" t="b">
        <v>1</v>
      </c>
      <c r="H12" s="1">
        <v>1</v>
      </c>
      <c r="I12" s="1">
        <v>1</v>
      </c>
      <c r="N12" s="2"/>
      <c r="O12" s="3"/>
      <c r="R12" s="2"/>
      <c r="S12" s="3"/>
    </row>
    <row r="13" spans="1:19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b">
        <v>1</v>
      </c>
      <c r="G13" s="1" t="b">
        <v>1</v>
      </c>
      <c r="H13" s="1">
        <v>1</v>
      </c>
      <c r="I13" s="1">
        <v>1</v>
      </c>
      <c r="N13" s="2"/>
      <c r="O13" s="3"/>
      <c r="R13" s="2"/>
      <c r="S13" s="3"/>
    </row>
    <row r="14" spans="1:19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b">
        <v>1</v>
      </c>
      <c r="G14" s="1" t="b">
        <v>0</v>
      </c>
      <c r="H14" s="1">
        <v>1</v>
      </c>
      <c r="I14" s="1">
        <v>0</v>
      </c>
      <c r="N14" s="2"/>
      <c r="O14" s="3"/>
      <c r="R14" s="2"/>
      <c r="S14" s="3"/>
    </row>
    <row r="15" spans="1:19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b">
        <v>0</v>
      </c>
      <c r="G15" s="1" t="b">
        <v>0</v>
      </c>
      <c r="H15" s="1">
        <v>0</v>
      </c>
      <c r="I15" s="1">
        <v>0</v>
      </c>
      <c r="N15" s="2"/>
      <c r="O15" s="3"/>
      <c r="R15" s="2"/>
      <c r="S15" s="3"/>
    </row>
    <row r="16" spans="1:19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b">
        <v>0</v>
      </c>
      <c r="G16" s="1" t="b">
        <v>0</v>
      </c>
      <c r="H16" s="1">
        <v>0</v>
      </c>
      <c r="I16" s="1">
        <v>0</v>
      </c>
      <c r="N16" s="2"/>
      <c r="O16" s="3"/>
      <c r="R16" s="2"/>
      <c r="S16" s="3"/>
    </row>
    <row r="17" spans="1:19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b">
        <v>0</v>
      </c>
      <c r="G17" s="1" t="b">
        <v>0</v>
      </c>
      <c r="H17" s="1">
        <v>0</v>
      </c>
      <c r="I17" s="1">
        <v>0</v>
      </c>
      <c r="N17" s="2"/>
      <c r="O17" s="3"/>
      <c r="R17" s="2"/>
      <c r="S17" s="3"/>
    </row>
    <row r="18" spans="1:19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b">
        <v>0</v>
      </c>
      <c r="G18" s="1" t="b">
        <v>0</v>
      </c>
      <c r="H18" s="1">
        <v>0</v>
      </c>
      <c r="I18" s="1">
        <v>0</v>
      </c>
      <c r="N18" s="2"/>
      <c r="O18" s="3"/>
      <c r="R18" s="2"/>
      <c r="S18" s="3"/>
    </row>
    <row r="19" spans="1:19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b">
        <v>0</v>
      </c>
      <c r="G19" s="1" t="b">
        <v>0</v>
      </c>
      <c r="H19" s="1">
        <v>0</v>
      </c>
      <c r="I19" s="1">
        <v>0</v>
      </c>
      <c r="R19" s="2"/>
      <c r="S19" s="3"/>
    </row>
    <row r="20" spans="1:19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F20" s="1" t="b">
        <v>0</v>
      </c>
      <c r="G20" s="1" t="b">
        <v>0</v>
      </c>
      <c r="H20" s="1">
        <v>0</v>
      </c>
      <c r="I20" s="1">
        <v>0</v>
      </c>
      <c r="R20" s="2"/>
      <c r="S20" s="3"/>
    </row>
    <row r="21" spans="1:19" x14ac:dyDescent="0.3">
      <c r="A21" s="1" t="s">
        <v>94</v>
      </c>
      <c r="B21" s="1" t="s">
        <v>95</v>
      </c>
      <c r="C21" s="2">
        <v>67006.8</v>
      </c>
      <c r="D21" s="3">
        <v>3.95E-2</v>
      </c>
      <c r="F21" s="1" t="b">
        <v>0</v>
      </c>
      <c r="G21" s="1" t="b">
        <v>0</v>
      </c>
      <c r="H21" s="1">
        <v>0</v>
      </c>
      <c r="I21" s="1">
        <v>0</v>
      </c>
      <c r="R21" s="2"/>
      <c r="S21" s="3"/>
    </row>
    <row r="22" spans="1:19" x14ac:dyDescent="0.3">
      <c r="A22" s="1" t="s">
        <v>81</v>
      </c>
      <c r="B22" s="1" t="s">
        <v>93</v>
      </c>
      <c r="C22" s="2">
        <v>87450.2</v>
      </c>
      <c r="D22" s="3">
        <v>1.0499999999999999E-2</v>
      </c>
      <c r="F22" s="1" t="b">
        <v>0</v>
      </c>
      <c r="G22" s="1" t="b">
        <v>0</v>
      </c>
      <c r="H22" s="1">
        <v>0</v>
      </c>
      <c r="I22" s="1">
        <v>0</v>
      </c>
      <c r="R22" s="2"/>
      <c r="S22" s="3"/>
    </row>
    <row r="23" spans="1:19" x14ac:dyDescent="0.3">
      <c r="A23" s="1" t="s">
        <v>81</v>
      </c>
      <c r="B23" s="1" t="s">
        <v>92</v>
      </c>
      <c r="C23" s="2">
        <v>90019</v>
      </c>
      <c r="D23" s="3">
        <v>-7.4999999999999997E-3</v>
      </c>
      <c r="F23" s="1" t="b">
        <v>0</v>
      </c>
      <c r="G23" s="1" t="b">
        <v>0</v>
      </c>
      <c r="H23" s="1">
        <v>0</v>
      </c>
      <c r="I23" s="1">
        <v>0</v>
      </c>
      <c r="R23" s="2"/>
      <c r="S23" s="3"/>
    </row>
    <row r="24" spans="1:19" x14ac:dyDescent="0.3">
      <c r="A24" s="1" t="s">
        <v>81</v>
      </c>
      <c r="B24" s="1" t="s">
        <v>91</v>
      </c>
      <c r="C24" s="2">
        <v>112678.6</v>
      </c>
      <c r="D24" s="3">
        <v>2.1399999999999999E-2</v>
      </c>
      <c r="F24" s="1" t="b">
        <v>0</v>
      </c>
      <c r="G24" s="1" t="b">
        <v>1</v>
      </c>
      <c r="H24" s="1">
        <v>0</v>
      </c>
      <c r="I24" s="1">
        <v>1</v>
      </c>
    </row>
    <row r="25" spans="1:19" x14ac:dyDescent="0.3">
      <c r="A25" s="1" t="s">
        <v>81</v>
      </c>
      <c r="B25" s="1" t="s">
        <v>90</v>
      </c>
      <c r="C25" s="2">
        <v>58465.9</v>
      </c>
      <c r="D25" s="3">
        <v>2.7800000000000002E-2</v>
      </c>
      <c r="F25" s="1" t="b">
        <v>0</v>
      </c>
      <c r="G25" s="1" t="b">
        <v>0</v>
      </c>
      <c r="H25" s="1">
        <v>0</v>
      </c>
      <c r="I25" s="1">
        <v>0</v>
      </c>
    </row>
    <row r="26" spans="1:19" x14ac:dyDescent="0.3">
      <c r="A26" s="1" t="s">
        <v>81</v>
      </c>
      <c r="B26" s="1" t="s">
        <v>89</v>
      </c>
      <c r="C26" s="2">
        <v>85666.4</v>
      </c>
      <c r="D26" s="3">
        <v>1.7399999999999999E-2</v>
      </c>
      <c r="F26" s="1" t="b">
        <v>0</v>
      </c>
      <c r="G26" s="1" t="b">
        <v>0</v>
      </c>
      <c r="H26" s="1">
        <v>0</v>
      </c>
      <c r="I26" s="1">
        <v>0</v>
      </c>
    </row>
    <row r="27" spans="1:19" x14ac:dyDescent="0.3">
      <c r="A27" s="1" t="s">
        <v>81</v>
      </c>
      <c r="B27" s="1" t="s">
        <v>88</v>
      </c>
      <c r="C27" s="2">
        <v>44664.2</v>
      </c>
      <c r="D27" s="3">
        <v>3.95E-2</v>
      </c>
      <c r="F27" s="1" t="b">
        <v>0</v>
      </c>
      <c r="G27" s="1" t="b">
        <v>0</v>
      </c>
      <c r="H27" s="1">
        <v>0</v>
      </c>
      <c r="I27" s="1">
        <v>0</v>
      </c>
    </row>
    <row r="28" spans="1:19" x14ac:dyDescent="0.3">
      <c r="A28" s="1" t="s">
        <v>81</v>
      </c>
      <c r="B28" s="1" t="s">
        <v>87</v>
      </c>
      <c r="C28" s="2">
        <v>61767</v>
      </c>
      <c r="D28" s="3">
        <v>1.4200000000000001E-2</v>
      </c>
      <c r="F28" s="1" t="b">
        <v>0</v>
      </c>
      <c r="G28" s="1" t="b">
        <v>0</v>
      </c>
      <c r="H28" s="1">
        <v>0</v>
      </c>
      <c r="I28" s="1">
        <v>0</v>
      </c>
    </row>
    <row r="29" spans="1:19" x14ac:dyDescent="0.3">
      <c r="A29" s="1" t="s">
        <v>81</v>
      </c>
      <c r="B29" s="1" t="s">
        <v>86</v>
      </c>
      <c r="C29" s="2">
        <v>91287.2</v>
      </c>
      <c r="D29" s="3">
        <v>1.4500000000000002E-2</v>
      </c>
      <c r="F29" s="1" t="b">
        <v>0</v>
      </c>
      <c r="G29" s="1" t="b">
        <v>0</v>
      </c>
      <c r="H29" s="1">
        <v>0</v>
      </c>
      <c r="I29" s="1">
        <v>0</v>
      </c>
    </row>
    <row r="30" spans="1:19" x14ac:dyDescent="0.3">
      <c r="A30" s="1" t="s">
        <v>81</v>
      </c>
      <c r="B30" s="1" t="s">
        <v>85</v>
      </c>
      <c r="C30" s="2">
        <v>83485.7</v>
      </c>
      <c r="D30" s="3">
        <v>-1.34E-2</v>
      </c>
      <c r="F30" s="1" t="b">
        <v>0</v>
      </c>
      <c r="G30" s="1" t="b">
        <v>0</v>
      </c>
      <c r="H30" s="1">
        <v>0</v>
      </c>
      <c r="I30" s="1">
        <v>0</v>
      </c>
    </row>
    <row r="31" spans="1:19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  <c r="F31" s="1" t="b">
        <v>0</v>
      </c>
      <c r="G31" s="1" t="b">
        <v>0</v>
      </c>
      <c r="H31" s="1">
        <v>0</v>
      </c>
      <c r="I31" s="1">
        <v>0</v>
      </c>
    </row>
    <row r="32" spans="1:19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  <c r="F32" s="1" t="b">
        <v>0</v>
      </c>
      <c r="G32" s="1" t="b">
        <v>0</v>
      </c>
      <c r="H32" s="1">
        <v>0</v>
      </c>
      <c r="I32" s="1">
        <v>0</v>
      </c>
    </row>
    <row r="33" spans="1:9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  <c r="F33" s="1" t="b">
        <v>0</v>
      </c>
      <c r="G33" s="1" t="b">
        <v>0</v>
      </c>
      <c r="H33" s="1">
        <v>0</v>
      </c>
      <c r="I33" s="1">
        <v>0</v>
      </c>
    </row>
    <row r="34" spans="1:9" x14ac:dyDescent="0.3">
      <c r="A34" s="1" t="s">
        <v>77</v>
      </c>
      <c r="B34" s="1" t="s">
        <v>80</v>
      </c>
      <c r="C34" s="2">
        <v>42456.4</v>
      </c>
      <c r="D34" s="3">
        <v>5.16E-2</v>
      </c>
      <c r="F34" s="1" t="b">
        <v>0</v>
      </c>
      <c r="G34" s="1" t="b">
        <v>0</v>
      </c>
      <c r="H34" s="1">
        <v>0</v>
      </c>
      <c r="I34" s="1">
        <v>0</v>
      </c>
    </row>
    <row r="35" spans="1:9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  <c r="F35" s="1" t="b">
        <v>0</v>
      </c>
      <c r="G35" s="1" t="b">
        <v>0</v>
      </c>
      <c r="H35" s="1">
        <v>0</v>
      </c>
      <c r="I35" s="1">
        <v>0</v>
      </c>
    </row>
    <row r="36" spans="1:9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  <c r="F36" s="1" t="b">
        <v>0</v>
      </c>
      <c r="G36" s="1" t="b">
        <v>0</v>
      </c>
      <c r="H36" s="1">
        <v>0</v>
      </c>
      <c r="I36" s="1">
        <v>0</v>
      </c>
    </row>
    <row r="37" spans="1:9" x14ac:dyDescent="0.3">
      <c r="A37" s="1" t="s">
        <v>74</v>
      </c>
      <c r="B37" s="1" t="s">
        <v>76</v>
      </c>
      <c r="C37" s="2">
        <v>61260.6</v>
      </c>
      <c r="D37" s="3">
        <v>2.3799999999999995E-2</v>
      </c>
      <c r="F37" s="1" t="b">
        <v>0</v>
      </c>
      <c r="G37" s="1" t="b">
        <v>0</v>
      </c>
      <c r="H37" s="1">
        <v>0</v>
      </c>
      <c r="I37" s="1">
        <v>0</v>
      </c>
    </row>
    <row r="38" spans="1:9" x14ac:dyDescent="0.3">
      <c r="A38" s="1" t="s">
        <v>74</v>
      </c>
      <c r="B38" s="1" t="s">
        <v>75</v>
      </c>
      <c r="C38" s="2">
        <v>71552.2</v>
      </c>
      <c r="D38" s="3">
        <v>2.8500000000000004E-2</v>
      </c>
      <c r="F38" s="1" t="b">
        <v>0</v>
      </c>
      <c r="G38" s="1" t="b">
        <v>0</v>
      </c>
      <c r="H38" s="1">
        <v>0</v>
      </c>
      <c r="I38" s="1">
        <v>0</v>
      </c>
    </row>
    <row r="39" spans="1:9" x14ac:dyDescent="0.3">
      <c r="A39" s="1" t="s">
        <v>69</v>
      </c>
      <c r="B39" s="1" t="s">
        <v>73</v>
      </c>
      <c r="C39" s="2">
        <v>77176.3</v>
      </c>
      <c r="D39" s="3">
        <v>2.0499999999999997E-2</v>
      </c>
      <c r="F39" s="1" t="b">
        <v>0</v>
      </c>
      <c r="G39" s="1" t="b">
        <v>0</v>
      </c>
      <c r="H39" s="1">
        <v>0</v>
      </c>
      <c r="I39" s="1">
        <v>0</v>
      </c>
    </row>
    <row r="40" spans="1:9" x14ac:dyDescent="0.3">
      <c r="A40" s="1" t="s">
        <v>69</v>
      </c>
      <c r="B40" s="1" t="s">
        <v>72</v>
      </c>
      <c r="C40" s="2">
        <v>88590.3</v>
      </c>
      <c r="D40" s="3">
        <v>2.1499999999999998E-2</v>
      </c>
      <c r="F40" s="1" t="b">
        <v>0</v>
      </c>
      <c r="G40" s="1" t="b">
        <v>0</v>
      </c>
      <c r="H40" s="1">
        <v>0</v>
      </c>
      <c r="I40" s="1">
        <v>0</v>
      </c>
    </row>
    <row r="41" spans="1:9" x14ac:dyDescent="0.3">
      <c r="A41" s="1" t="s">
        <v>69</v>
      </c>
      <c r="B41" s="1" t="s">
        <v>71</v>
      </c>
      <c r="C41" s="2">
        <v>40804.9</v>
      </c>
      <c r="D41" s="3">
        <v>2.9900000000000003E-2</v>
      </c>
      <c r="F41" s="1" t="b">
        <v>0</v>
      </c>
      <c r="G41" s="1" t="b">
        <v>0</v>
      </c>
      <c r="H41" s="1">
        <v>0</v>
      </c>
      <c r="I41" s="1">
        <v>0</v>
      </c>
    </row>
    <row r="42" spans="1:9" x14ac:dyDescent="0.3">
      <c r="A42" s="1" t="s">
        <v>69</v>
      </c>
      <c r="B42" s="1" t="s">
        <v>70</v>
      </c>
      <c r="C42" s="2">
        <v>82121.2</v>
      </c>
      <c r="D42" s="3">
        <v>3.0200000000000005E-2</v>
      </c>
      <c r="F42" s="1" t="b">
        <v>0</v>
      </c>
      <c r="G42" s="1" t="b">
        <v>0</v>
      </c>
      <c r="H42" s="1">
        <v>0</v>
      </c>
      <c r="I42" s="1">
        <v>0</v>
      </c>
    </row>
    <row r="43" spans="1:9" x14ac:dyDescent="0.3">
      <c r="A43" s="1" t="s">
        <v>66</v>
      </c>
      <c r="B43" s="1" t="s">
        <v>68</v>
      </c>
      <c r="C43" s="2">
        <v>61569.1</v>
      </c>
      <c r="D43" s="3">
        <v>1.2500000000000001E-2</v>
      </c>
      <c r="F43" s="1" t="b">
        <v>0</v>
      </c>
      <c r="G43" s="1" t="b">
        <v>0</v>
      </c>
      <c r="H43" s="1">
        <v>0</v>
      </c>
      <c r="I43" s="1">
        <v>0</v>
      </c>
    </row>
    <row r="44" spans="1:9" x14ac:dyDescent="0.3">
      <c r="A44" s="1" t="s">
        <v>66</v>
      </c>
      <c r="B44" s="1" t="s">
        <v>67</v>
      </c>
      <c r="C44" s="2">
        <v>125220.3</v>
      </c>
      <c r="D44" s="3">
        <v>1.7499999999999998E-2</v>
      </c>
      <c r="F44" s="1" t="b">
        <v>0</v>
      </c>
      <c r="G44" s="1" t="b">
        <v>1</v>
      </c>
      <c r="H44" s="1">
        <v>0</v>
      </c>
      <c r="I44" s="1">
        <v>1</v>
      </c>
    </row>
    <row r="45" spans="1:9" x14ac:dyDescent="0.3">
      <c r="A45" s="1" t="s">
        <v>16</v>
      </c>
      <c r="B45" s="1" t="s">
        <v>17</v>
      </c>
      <c r="C45" s="2">
        <v>45948</v>
      </c>
      <c r="D45" s="3">
        <v>2.5500000000000002E-2</v>
      </c>
      <c r="F45" s="1" t="b">
        <v>0</v>
      </c>
      <c r="G45" s="1" t="b">
        <v>0</v>
      </c>
      <c r="H45" s="1">
        <v>0</v>
      </c>
      <c r="I45" s="1">
        <v>0</v>
      </c>
    </row>
    <row r="46" spans="1:9" x14ac:dyDescent="0.3">
      <c r="A46" s="1" t="s">
        <v>16</v>
      </c>
      <c r="B46" s="1" t="s">
        <v>65</v>
      </c>
      <c r="C46" s="2">
        <v>60942.2</v>
      </c>
      <c r="D46" s="3">
        <v>3.0900000000000004E-2</v>
      </c>
      <c r="F46" s="1" t="b">
        <v>0</v>
      </c>
      <c r="G46" s="1" t="b">
        <v>0</v>
      </c>
      <c r="H46" s="1">
        <v>0</v>
      </c>
      <c r="I46" s="1">
        <v>0</v>
      </c>
    </row>
    <row r="47" spans="1:9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  <c r="F47" s="1" t="b">
        <v>0</v>
      </c>
      <c r="G47" s="1" t="b">
        <v>0</v>
      </c>
      <c r="H47" s="1">
        <v>0</v>
      </c>
      <c r="I47" s="1">
        <v>0</v>
      </c>
    </row>
    <row r="48" spans="1:9" x14ac:dyDescent="0.3">
      <c r="A48" s="1" t="s">
        <v>16</v>
      </c>
      <c r="B48" s="1" t="s">
        <v>63</v>
      </c>
      <c r="C48" s="2">
        <v>44439.6</v>
      </c>
      <c r="D48" s="3">
        <v>1.0799999999999999E-2</v>
      </c>
      <c r="F48" s="1" t="b">
        <v>0</v>
      </c>
      <c r="G48" s="1" t="b">
        <v>0</v>
      </c>
      <c r="H48" s="1">
        <v>0</v>
      </c>
      <c r="I48" s="1">
        <v>0</v>
      </c>
    </row>
    <row r="49" spans="1:9" x14ac:dyDescent="0.3">
      <c r="A49" s="1" t="s">
        <v>16</v>
      </c>
      <c r="B49" s="1" t="s">
        <v>62</v>
      </c>
      <c r="C49" s="2">
        <v>51534.8</v>
      </c>
      <c r="D49" s="3">
        <v>3.9799999999999995E-2</v>
      </c>
      <c r="F49" s="1" t="b">
        <v>0</v>
      </c>
      <c r="G49" s="1" t="b">
        <v>0</v>
      </c>
      <c r="H49" s="1">
        <v>0</v>
      </c>
      <c r="I49" s="1">
        <v>0</v>
      </c>
    </row>
    <row r="50" spans="1:9" x14ac:dyDescent="0.3">
      <c r="A50" s="1" t="s">
        <v>16</v>
      </c>
      <c r="B50" s="1" t="s">
        <v>61</v>
      </c>
      <c r="C50" s="2">
        <v>45048</v>
      </c>
      <c r="D50" s="3">
        <v>6.3399999999999984E-2</v>
      </c>
      <c r="F50" s="1" t="b">
        <v>0</v>
      </c>
      <c r="G50" s="1" t="b">
        <v>0</v>
      </c>
      <c r="H50" s="1">
        <v>0</v>
      </c>
      <c r="I50" s="1">
        <v>0</v>
      </c>
    </row>
    <row r="51" spans="1:9" x14ac:dyDescent="0.3">
      <c r="A51" s="1" t="s">
        <v>16</v>
      </c>
      <c r="B51" s="1" t="s">
        <v>60</v>
      </c>
      <c r="C51" s="2">
        <v>44107.4</v>
      </c>
      <c r="D51" s="3">
        <v>2.0199999999999999E-2</v>
      </c>
      <c r="F51" s="1" t="b">
        <v>0</v>
      </c>
      <c r="G51" s="1" t="b">
        <v>0</v>
      </c>
      <c r="H51" s="1">
        <v>0</v>
      </c>
      <c r="I51" s="1">
        <v>0</v>
      </c>
    </row>
    <row r="52" spans="1:9" x14ac:dyDescent="0.3">
      <c r="A52" s="1" t="s">
        <v>16</v>
      </c>
      <c r="B52" s="1" t="s">
        <v>59</v>
      </c>
      <c r="C52" s="2">
        <v>48422.6</v>
      </c>
      <c r="D52" s="3">
        <v>5.3100000000000001E-2</v>
      </c>
      <c r="F52" s="1" t="b">
        <v>0</v>
      </c>
      <c r="G52" s="1" t="b">
        <v>0</v>
      </c>
      <c r="H52" s="1">
        <v>0</v>
      </c>
      <c r="I52" s="1">
        <v>0</v>
      </c>
    </row>
    <row r="53" spans="1:9" x14ac:dyDescent="0.3">
      <c r="A53" s="1" t="s">
        <v>56</v>
      </c>
      <c r="B53" s="1" t="s">
        <v>58</v>
      </c>
      <c r="C53" s="2">
        <v>62270.3</v>
      </c>
      <c r="D53" s="3">
        <v>4.2499999999999989E-2</v>
      </c>
      <c r="F53" s="1" t="b">
        <v>0</v>
      </c>
      <c r="G53" s="1" t="b">
        <v>0</v>
      </c>
      <c r="H53" s="1">
        <v>0</v>
      </c>
      <c r="I53" s="1">
        <v>0</v>
      </c>
    </row>
    <row r="54" spans="1:9" x14ac:dyDescent="0.3">
      <c r="A54" s="1" t="s">
        <v>56</v>
      </c>
      <c r="B54" s="1" t="s">
        <v>57</v>
      </c>
      <c r="C54" s="2">
        <v>88563.6</v>
      </c>
      <c r="D54" s="3">
        <v>8.0000000000000002E-3</v>
      </c>
      <c r="F54" s="1" t="b">
        <v>0</v>
      </c>
      <c r="G54" s="1" t="b">
        <v>0</v>
      </c>
      <c r="H54" s="1">
        <v>0</v>
      </c>
      <c r="I54" s="1">
        <v>0</v>
      </c>
    </row>
    <row r="55" spans="1:9" x14ac:dyDescent="0.3">
      <c r="A55" s="1" t="s">
        <v>46</v>
      </c>
      <c r="B55" s="1" t="s">
        <v>55</v>
      </c>
      <c r="C55" s="2">
        <v>82019.3</v>
      </c>
      <c r="D55" s="3">
        <v>2.0199999999999999E-2</v>
      </c>
      <c r="F55" s="1" t="b">
        <v>0</v>
      </c>
      <c r="G55" s="1" t="b">
        <v>0</v>
      </c>
      <c r="H55" s="1">
        <v>0</v>
      </c>
      <c r="I55" s="1">
        <v>0</v>
      </c>
    </row>
    <row r="56" spans="1:9" x14ac:dyDescent="0.3">
      <c r="A56" s="1" t="s">
        <v>46</v>
      </c>
      <c r="B56" s="1" t="s">
        <v>54</v>
      </c>
      <c r="C56" s="2">
        <v>83898.6</v>
      </c>
      <c r="D56" s="3">
        <v>1.0999999999999999E-2</v>
      </c>
      <c r="F56" s="1" t="b">
        <v>0</v>
      </c>
      <c r="G56" s="1" t="b">
        <v>0</v>
      </c>
      <c r="H56" s="1">
        <v>0</v>
      </c>
      <c r="I56" s="1">
        <v>0</v>
      </c>
    </row>
    <row r="57" spans="1:9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  <c r="F57" s="1" t="b">
        <v>0</v>
      </c>
      <c r="G57" s="1" t="b">
        <v>0</v>
      </c>
      <c r="H57" s="1">
        <v>0</v>
      </c>
      <c r="I57" s="1">
        <v>0</v>
      </c>
    </row>
    <row r="58" spans="1:9" x14ac:dyDescent="0.3">
      <c r="A58" s="1" t="s">
        <v>46</v>
      </c>
      <c r="B58" s="1" t="s">
        <v>52</v>
      </c>
      <c r="C58" s="2">
        <v>124942.1</v>
      </c>
      <c r="D58" s="3">
        <v>-3.5000000000000005E-3</v>
      </c>
      <c r="F58" s="1" t="b">
        <v>0</v>
      </c>
      <c r="G58" s="1" t="b">
        <v>1</v>
      </c>
      <c r="H58" s="1">
        <v>0</v>
      </c>
      <c r="I58" s="1">
        <v>1</v>
      </c>
    </row>
    <row r="59" spans="1:9" x14ac:dyDescent="0.3">
      <c r="A59" s="1" t="s">
        <v>46</v>
      </c>
      <c r="B59" s="1" t="s">
        <v>51</v>
      </c>
      <c r="C59" s="2">
        <v>64068.9</v>
      </c>
      <c r="D59" s="3">
        <v>2.3799999999999995E-2</v>
      </c>
      <c r="F59" s="1" t="b">
        <v>0</v>
      </c>
      <c r="G59" s="1" t="b">
        <v>0</v>
      </c>
      <c r="H59" s="1">
        <v>0</v>
      </c>
      <c r="I59" s="1">
        <v>0</v>
      </c>
    </row>
    <row r="60" spans="1:9" x14ac:dyDescent="0.3">
      <c r="A60" s="1" t="s">
        <v>46</v>
      </c>
      <c r="B60" s="1" t="s">
        <v>50</v>
      </c>
      <c r="C60" s="2">
        <v>40125.1</v>
      </c>
      <c r="D60" s="3">
        <v>2.7900000000000001E-2</v>
      </c>
      <c r="F60" s="1" t="b">
        <v>0</v>
      </c>
      <c r="G60" s="1" t="b">
        <v>0</v>
      </c>
      <c r="H60" s="1">
        <v>0</v>
      </c>
      <c r="I60" s="1">
        <v>0</v>
      </c>
    </row>
    <row r="61" spans="1:9" x14ac:dyDescent="0.3">
      <c r="A61" s="1" t="s">
        <v>46</v>
      </c>
      <c r="B61" s="1" t="s">
        <v>49</v>
      </c>
      <c r="C61" s="2">
        <v>53669.7</v>
      </c>
      <c r="D61" s="3">
        <v>1.0499999999999999E-2</v>
      </c>
      <c r="F61" s="1" t="b">
        <v>0</v>
      </c>
      <c r="G61" s="1" t="b">
        <v>0</v>
      </c>
      <c r="H61" s="1">
        <v>0</v>
      </c>
      <c r="I61" s="1">
        <v>0</v>
      </c>
    </row>
    <row r="62" spans="1:9" x14ac:dyDescent="0.3">
      <c r="A62" s="1" t="s">
        <v>46</v>
      </c>
      <c r="B62" s="1" t="s">
        <v>48</v>
      </c>
      <c r="C62" s="2">
        <v>40342.6</v>
      </c>
      <c r="D62" s="3">
        <v>3.7499999999999999E-2</v>
      </c>
      <c r="F62" s="1" t="b">
        <v>0</v>
      </c>
      <c r="G62" s="1" t="b">
        <v>0</v>
      </c>
      <c r="H62" s="1">
        <v>0</v>
      </c>
      <c r="I62" s="1">
        <v>0</v>
      </c>
    </row>
    <row r="63" spans="1:9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  <c r="F63" s="1" t="b">
        <v>0</v>
      </c>
      <c r="G63" s="1" t="b">
        <v>0</v>
      </c>
      <c r="H63" s="1">
        <v>0</v>
      </c>
      <c r="I63" s="1">
        <v>0</v>
      </c>
    </row>
    <row r="64" spans="1:9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  <c r="F64" s="1" t="b">
        <v>0</v>
      </c>
      <c r="G64" s="1" t="b">
        <v>0</v>
      </c>
      <c r="H64" s="1">
        <v>0</v>
      </c>
      <c r="I64" s="1">
        <v>0</v>
      </c>
    </row>
    <row r="65" spans="1:9" x14ac:dyDescent="0.3">
      <c r="A65" s="1" t="s">
        <v>40</v>
      </c>
      <c r="B65" s="1" t="s">
        <v>44</v>
      </c>
      <c r="C65" s="2">
        <v>56748.9</v>
      </c>
      <c r="D65" s="3">
        <v>1.4600000000000002E-2</v>
      </c>
      <c r="F65" s="1" t="b">
        <v>0</v>
      </c>
      <c r="G65" s="1" t="b">
        <v>0</v>
      </c>
      <c r="H65" s="1">
        <v>0</v>
      </c>
      <c r="I65" s="1">
        <v>0</v>
      </c>
    </row>
    <row r="66" spans="1:9" x14ac:dyDescent="0.3">
      <c r="A66" s="1" t="s">
        <v>40</v>
      </c>
      <c r="B66" s="1" t="s">
        <v>43</v>
      </c>
      <c r="C66" s="2">
        <v>32865.4</v>
      </c>
      <c r="D66" s="3">
        <v>1.4500000000000002E-2</v>
      </c>
      <c r="F66" s="1" t="b">
        <v>0</v>
      </c>
      <c r="G66" s="1" t="b">
        <v>0</v>
      </c>
      <c r="H66" s="1">
        <v>0</v>
      </c>
      <c r="I66" s="1">
        <v>0</v>
      </c>
    </row>
    <row r="67" spans="1:9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  <c r="F67" s="1" t="b">
        <v>0</v>
      </c>
      <c r="G67" s="1" t="b">
        <v>0</v>
      </c>
      <c r="H67" s="1">
        <v>0</v>
      </c>
      <c r="I67" s="1">
        <v>0</v>
      </c>
    </row>
    <row r="68" spans="1:9" x14ac:dyDescent="0.3">
      <c r="A68" s="1" t="s">
        <v>40</v>
      </c>
      <c r="B68" s="1" t="s">
        <v>41</v>
      </c>
      <c r="C68" s="2">
        <v>27617.7</v>
      </c>
      <c r="D68" s="3">
        <v>3.0500000000000006E-2</v>
      </c>
      <c r="F68" s="1" t="b">
        <v>0</v>
      </c>
      <c r="G68" s="1" t="b">
        <v>0</v>
      </c>
      <c r="H68" s="1">
        <v>0</v>
      </c>
      <c r="I68" s="1">
        <v>0</v>
      </c>
    </row>
    <row r="69" spans="1:9" x14ac:dyDescent="0.3">
      <c r="A69" s="1" t="s">
        <v>14</v>
      </c>
      <c r="B69" s="1" t="s">
        <v>39</v>
      </c>
      <c r="C69" s="2">
        <v>105821.6</v>
      </c>
      <c r="D69" s="3">
        <v>1.2800000000000001E-2</v>
      </c>
      <c r="F69" s="1" t="b">
        <v>0</v>
      </c>
      <c r="G69" s="1" t="b">
        <v>1</v>
      </c>
      <c r="H69" s="1">
        <v>0</v>
      </c>
      <c r="I69" s="1">
        <v>1</v>
      </c>
    </row>
    <row r="70" spans="1:9" x14ac:dyDescent="0.3">
      <c r="A70" s="1" t="s">
        <v>14</v>
      </c>
      <c r="B70" s="1" t="s">
        <v>38</v>
      </c>
      <c r="C70" s="2">
        <v>52066.9</v>
      </c>
      <c r="D70" s="3">
        <v>5.9399999999999994E-2</v>
      </c>
      <c r="F70" s="1" t="b">
        <v>0</v>
      </c>
      <c r="G70" s="1" t="b">
        <v>0</v>
      </c>
      <c r="H70" s="1">
        <v>0</v>
      </c>
      <c r="I70" s="1">
        <v>0</v>
      </c>
    </row>
    <row r="71" spans="1:9" x14ac:dyDescent="0.3">
      <c r="A71" s="1" t="s">
        <v>14</v>
      </c>
      <c r="B71" s="1" t="s">
        <v>37</v>
      </c>
      <c r="C71" s="2">
        <v>45113.9</v>
      </c>
      <c r="D71" s="3">
        <v>3.3799999999999997E-2</v>
      </c>
      <c r="F71" s="1" t="b">
        <v>0</v>
      </c>
      <c r="G71" s="1" t="b">
        <v>0</v>
      </c>
      <c r="H71" s="1">
        <v>0</v>
      </c>
      <c r="I71" s="1">
        <v>0</v>
      </c>
    </row>
    <row r="72" spans="1:9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  <c r="F72" s="1" t="b">
        <v>0</v>
      </c>
      <c r="G72" s="1" t="b">
        <v>0</v>
      </c>
      <c r="H72" s="1">
        <v>0</v>
      </c>
      <c r="I72" s="1">
        <v>0</v>
      </c>
    </row>
    <row r="73" spans="1:9" x14ac:dyDescent="0.3">
      <c r="A73" s="1" t="s">
        <v>14</v>
      </c>
      <c r="B73" s="1" t="s">
        <v>36</v>
      </c>
      <c r="C73" s="2">
        <v>62632.6</v>
      </c>
      <c r="D73" s="3">
        <v>5.3299999999999993E-2</v>
      </c>
      <c r="F73" s="1" t="b">
        <v>0</v>
      </c>
      <c r="G73" s="1" t="b">
        <v>0</v>
      </c>
      <c r="H73" s="1">
        <v>0</v>
      </c>
      <c r="I73" s="1">
        <v>0</v>
      </c>
    </row>
    <row r="74" spans="1:9" x14ac:dyDescent="0.3">
      <c r="A74" s="1" t="s">
        <v>14</v>
      </c>
      <c r="B74" s="1" t="s">
        <v>35</v>
      </c>
      <c r="C74" s="2">
        <v>58152.9</v>
      </c>
      <c r="D74" s="3">
        <v>4.1399999999999999E-2</v>
      </c>
      <c r="F74" s="1" t="b">
        <v>0</v>
      </c>
      <c r="G74" s="1" t="b">
        <v>0</v>
      </c>
      <c r="H74" s="1">
        <v>0</v>
      </c>
      <c r="I74" s="1">
        <v>0</v>
      </c>
    </row>
    <row r="75" spans="1:9" x14ac:dyDescent="0.3">
      <c r="A75" s="1" t="s">
        <v>14</v>
      </c>
      <c r="B75" s="1" t="s">
        <v>34</v>
      </c>
      <c r="C75" s="2">
        <v>34870.5</v>
      </c>
      <c r="D75" s="3">
        <v>2.2799999999999997E-2</v>
      </c>
      <c r="F75" s="1" t="b">
        <v>0</v>
      </c>
      <c r="G75" s="1" t="b">
        <v>0</v>
      </c>
      <c r="H75" s="1">
        <v>0</v>
      </c>
      <c r="I75" s="1">
        <v>0</v>
      </c>
    </row>
    <row r="76" spans="1:9" x14ac:dyDescent="0.3">
      <c r="A76" s="1" t="s">
        <v>14</v>
      </c>
      <c r="B76" s="1" t="s">
        <v>33</v>
      </c>
      <c r="C76" s="2">
        <v>65197.5</v>
      </c>
      <c r="D76" s="3">
        <v>2.2499999999999999E-2</v>
      </c>
      <c r="F76" s="1" t="b">
        <v>0</v>
      </c>
      <c r="G76" s="1" t="b">
        <v>0</v>
      </c>
      <c r="H76" s="1">
        <v>0</v>
      </c>
      <c r="I76" s="1">
        <v>0</v>
      </c>
    </row>
    <row r="77" spans="1:9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  <c r="F77" s="1" t="b">
        <v>0</v>
      </c>
      <c r="G77" s="1" t="b">
        <v>0</v>
      </c>
      <c r="H77" s="1">
        <v>0</v>
      </c>
      <c r="I77" s="1">
        <v>0</v>
      </c>
    </row>
    <row r="78" spans="1:9" x14ac:dyDescent="0.3">
      <c r="A78" s="1" t="s">
        <v>26</v>
      </c>
      <c r="B78" s="1" t="s">
        <v>31</v>
      </c>
      <c r="C78" s="2">
        <v>83944.1</v>
      </c>
      <c r="D78" s="3">
        <v>1.3500000000000002E-2</v>
      </c>
      <c r="F78" s="1" t="b">
        <v>0</v>
      </c>
      <c r="G78" s="1" t="b">
        <v>0</v>
      </c>
      <c r="H78" s="1">
        <v>0</v>
      </c>
      <c r="I78" s="1">
        <v>0</v>
      </c>
    </row>
    <row r="79" spans="1:9" x14ac:dyDescent="0.3">
      <c r="A79" s="1" t="s">
        <v>26</v>
      </c>
      <c r="B79" s="1" t="s">
        <v>30</v>
      </c>
      <c r="C79" s="2">
        <v>75109.3</v>
      </c>
      <c r="D79" s="3">
        <v>1.67E-2</v>
      </c>
      <c r="F79" s="1" t="b">
        <v>0</v>
      </c>
      <c r="G79" s="1" t="b">
        <v>0</v>
      </c>
      <c r="H79" s="1">
        <v>0</v>
      </c>
      <c r="I79" s="1">
        <v>0</v>
      </c>
    </row>
    <row r="80" spans="1:9" x14ac:dyDescent="0.3">
      <c r="A80" s="1" t="s">
        <v>26</v>
      </c>
      <c r="B80" s="1" t="s">
        <v>29</v>
      </c>
      <c r="C80" s="2">
        <v>88482.7</v>
      </c>
      <c r="D80" s="3">
        <v>1.4500000000000002E-2</v>
      </c>
      <c r="F80" s="1" t="b">
        <v>0</v>
      </c>
      <c r="G80" s="1" t="b">
        <v>0</v>
      </c>
      <c r="H80" s="1">
        <v>0</v>
      </c>
      <c r="I80" s="1">
        <v>0</v>
      </c>
    </row>
    <row r="81" spans="1:9" x14ac:dyDescent="0.3">
      <c r="A81" s="1" t="s">
        <v>26</v>
      </c>
      <c r="B81" s="1" t="s">
        <v>28</v>
      </c>
      <c r="C81" s="2">
        <v>85447.3</v>
      </c>
      <c r="D81" s="3">
        <v>4.1399999999999999E-2</v>
      </c>
      <c r="F81" s="1" t="b">
        <v>0</v>
      </c>
      <c r="G81" s="1" t="b">
        <v>0</v>
      </c>
      <c r="H81" s="1">
        <v>0</v>
      </c>
      <c r="I81" s="1">
        <v>0</v>
      </c>
    </row>
    <row r="82" spans="1:9" x14ac:dyDescent="0.3">
      <c r="A82" s="1" t="s">
        <v>26</v>
      </c>
      <c r="B82" s="1" t="s">
        <v>27</v>
      </c>
      <c r="C82" s="2">
        <v>79859.7</v>
      </c>
      <c r="D82" s="3">
        <v>2.2499999999999999E-2</v>
      </c>
      <c r="F82" s="1" t="b">
        <v>0</v>
      </c>
      <c r="G82" s="1" t="b">
        <v>0</v>
      </c>
      <c r="H82" s="1">
        <v>0</v>
      </c>
      <c r="I82" s="1">
        <v>0</v>
      </c>
    </row>
    <row r="83" spans="1:9" x14ac:dyDescent="0.3">
      <c r="A83" s="1" t="s">
        <v>22</v>
      </c>
      <c r="B83" s="1" t="s">
        <v>25</v>
      </c>
      <c r="C83" s="2">
        <v>60002.5</v>
      </c>
      <c r="D83" s="3">
        <v>2.8400000000000002E-2</v>
      </c>
      <c r="F83" s="1" t="b">
        <v>0</v>
      </c>
      <c r="G83" s="1" t="b">
        <v>0</v>
      </c>
      <c r="H83" s="1">
        <v>0</v>
      </c>
      <c r="I83" s="1">
        <v>0</v>
      </c>
    </row>
    <row r="84" spans="1:9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  <c r="F84" s="1" t="b">
        <v>0</v>
      </c>
      <c r="G84" s="1" t="b">
        <v>0</v>
      </c>
      <c r="H84" s="1">
        <v>0</v>
      </c>
      <c r="I84" s="1">
        <v>0</v>
      </c>
    </row>
    <row r="85" spans="1:9" x14ac:dyDescent="0.3">
      <c r="A85" s="1" t="s">
        <v>22</v>
      </c>
      <c r="B85" s="1" t="s">
        <v>23</v>
      </c>
      <c r="C85" s="2">
        <v>110331.8</v>
      </c>
      <c r="D85" s="3">
        <v>2.7500000000000004E-2</v>
      </c>
      <c r="F85" s="1" t="b">
        <v>0</v>
      </c>
      <c r="G85" s="1" t="b">
        <v>1</v>
      </c>
      <c r="H85" s="1">
        <v>0</v>
      </c>
      <c r="I85" s="1">
        <v>1</v>
      </c>
    </row>
    <row r="86" spans="1:9" x14ac:dyDescent="0.3">
      <c r="A86" s="1" t="s">
        <v>2</v>
      </c>
      <c r="B86" s="1" t="s">
        <v>3</v>
      </c>
      <c r="C86" s="2">
        <v>58300.3</v>
      </c>
      <c r="D86" s="3">
        <v>1.8499999999999999E-2</v>
      </c>
      <c r="F86" s="1" t="b">
        <v>0</v>
      </c>
      <c r="G86" s="1" t="b">
        <v>0</v>
      </c>
      <c r="H86" s="1">
        <v>0</v>
      </c>
      <c r="I86" s="1">
        <v>0</v>
      </c>
    </row>
  </sheetData>
  <conditionalFormatting sqref="F3:F86">
    <cfRule type="expression" dxfId="5" priority="2">
      <formula>LEFT($F3,1)="T"</formula>
    </cfRule>
  </conditionalFormatting>
  <conditionalFormatting sqref="G3:G86">
    <cfRule type="expression" dxfId="4" priority="1">
      <formula>LEFT($G3,1)="F"</formula>
    </cfRule>
  </conditionalFormatting>
  <conditionalFormatting sqref="H3:I86">
    <cfRule type="cellIs" dxfId="3" priority="3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M3 R3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6" sqref="H6"/>
    </sheetView>
  </sheetViews>
  <sheetFormatPr defaultRowHeight="13.8" x14ac:dyDescent="0.3"/>
  <cols>
    <col min="1" max="1" width="20" style="1" bestFit="1" customWidth="1"/>
    <col min="2" max="2" width="28.2187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44140625" style="1" customWidth="1"/>
    <col min="9" max="16384" width="8.88671875" style="1"/>
  </cols>
  <sheetData>
    <row r="1" spans="1:8" ht="14.4" thickBot="1" x14ac:dyDescent="0.35">
      <c r="A1" s="23" t="s">
        <v>119</v>
      </c>
      <c r="B1" s="30"/>
      <c r="C1" s="30"/>
      <c r="D1" s="30"/>
      <c r="F1" s="33" t="s">
        <v>120</v>
      </c>
      <c r="H1" s="33" t="s">
        <v>122</v>
      </c>
    </row>
    <row r="2" spans="1:8" s="11" customFormat="1" x14ac:dyDescent="0.3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3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_xlfn.UNIQUE(A3:A86,,TRUE)</f>
        <v>Real Estate</v>
      </c>
    </row>
    <row r="4" spans="1:8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3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3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3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3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859-A11B-40FD-B5FC-92DCCAB25625}">
  <dimension ref="A1:M843"/>
  <sheetViews>
    <sheetView topLeftCell="H16" workbookViewId="0">
      <selection activeCell="M21" sqref="M21"/>
    </sheetView>
  </sheetViews>
  <sheetFormatPr defaultRowHeight="13.8" x14ac:dyDescent="0.3"/>
  <cols>
    <col min="1" max="1" width="16.6640625" style="1" customWidth="1"/>
    <col min="2" max="2" width="20.33203125" style="1" customWidth="1"/>
    <col min="3" max="3" width="15.33203125" style="1" customWidth="1"/>
    <col min="4" max="4" width="13.2187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09375" style="1" bestFit="1" customWidth="1"/>
    <col min="10" max="10" width="19.44140625" style="1" bestFit="1" customWidth="1"/>
    <col min="11" max="11" width="14.5546875" style="1" customWidth="1"/>
    <col min="12" max="12" width="19.44140625" style="1" bestFit="1" customWidth="1"/>
    <col min="13" max="13" width="12" style="1" bestFit="1" customWidth="1"/>
    <col min="14" max="16384" width="8.88671875" style="1"/>
  </cols>
  <sheetData>
    <row r="1" spans="1:13" ht="14.4" thickBot="1" x14ac:dyDescent="0.35">
      <c r="A1" s="23" t="s">
        <v>119</v>
      </c>
      <c r="B1" s="23"/>
      <c r="C1" s="23"/>
      <c r="D1" s="23"/>
      <c r="E1" s="23"/>
      <c r="G1" s="33" t="s">
        <v>120</v>
      </c>
      <c r="I1" s="5" t="s">
        <v>147</v>
      </c>
      <c r="J1" s="4"/>
      <c r="K1" s="4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2" t="s">
        <v>121</v>
      </c>
      <c r="J3" s="20" t="s">
        <v>81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5" t="s">
        <v>0</v>
      </c>
      <c r="J5" s="35" t="s">
        <v>139</v>
      </c>
      <c r="K5" s="36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_xlfn.UNIQUE(_xlfn._xlws.FILTER(B3:B842, A3:A842=J3))</f>
        <v>Project Manager</v>
      </c>
      <c r="J6" s="2" cm="1">
        <f t="array" ref="J6:J17">AVERAGEIFS(D3:D842, B3:B842,_xlfn.ANCHORARRAY( I6))</f>
        <v>87450.2</v>
      </c>
      <c r="K6" s="2" cm="1">
        <f t="array" ref="K6:K17">_xlfn.ANCHORARRAY(J6)</f>
        <v>87450.2</v>
      </c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Program Manager</v>
      </c>
      <c r="J7" s="2">
        <v>90019</v>
      </c>
      <c r="K7" s="1">
        <v>90019</v>
      </c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Product Manager</v>
      </c>
      <c r="J8" s="2">
        <v>112678.6</v>
      </c>
      <c r="K8" s="1">
        <v>112678.6</v>
      </c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Office Manager</v>
      </c>
      <c r="J9" s="2">
        <v>58465.9</v>
      </c>
      <c r="K9" s="1">
        <v>58465.9</v>
      </c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Marketing Manager</v>
      </c>
      <c r="J10" s="2">
        <v>85666.4</v>
      </c>
      <c r="K10" s="1">
        <v>85666.4</v>
      </c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Customer Service Representative</v>
      </c>
      <c r="J11" s="2">
        <v>44664.2</v>
      </c>
      <c r="K11" s="1">
        <v>44664.2</v>
      </c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Customer Service Manager</v>
      </c>
      <c r="J12" s="2">
        <v>61767</v>
      </c>
      <c r="K12" s="1">
        <v>61767</v>
      </c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Consultant</v>
      </c>
      <c r="J13" s="2">
        <v>91287.2</v>
      </c>
      <c r="K13" s="1">
        <v>91287.2</v>
      </c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Communications Manager</v>
      </c>
      <c r="J14" s="2">
        <v>83485.7</v>
      </c>
      <c r="K14" s="1">
        <v>83485.7</v>
      </c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Business Development Manager</v>
      </c>
      <c r="J15" s="2">
        <v>81988.399999999994</v>
      </c>
      <c r="K15" s="1">
        <v>81988.399999999994</v>
      </c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Business Analyst</v>
      </c>
      <c r="J16" s="2">
        <v>78392.800000000003</v>
      </c>
      <c r="K16" s="1">
        <v>78392.800000000003</v>
      </c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Administrative Assistant</v>
      </c>
      <c r="J17" s="2">
        <v>50730.400000000001</v>
      </c>
      <c r="K17" s="1">
        <v>50730.400000000001</v>
      </c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conditionalFormatting sqref="K6:K17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{554EB07D-8886-4150-B145-C5CDAEEBB38E}</x14:id>
        </ext>
      </extLst>
    </cfRule>
  </conditionalFormatting>
  <dataValidations count="1">
    <dataValidation type="list" allowBlank="1" showInputMessage="1" showErrorMessage="1" sqref="J3" xr:uid="{99C85DDF-AA92-4393-853F-034EF2E367CC}">
      <formula1>$G$3:$G$19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4EB07D-8886-4150-B145-C5CDAEEBB3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3" sqref="G3"/>
    </sheetView>
  </sheetViews>
  <sheetFormatPr defaultRowHeight="13.8" x14ac:dyDescent="0.3"/>
  <cols>
    <col min="1" max="1" width="16.6640625" style="1" customWidth="1"/>
    <col min="2" max="2" width="20.33203125" style="1" customWidth="1"/>
    <col min="3" max="3" width="15.33203125" style="1" customWidth="1"/>
    <col min="4" max="4" width="13.2187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09375" style="1" bestFit="1" customWidth="1"/>
    <col min="10" max="10" width="19.44140625" style="1" bestFit="1" customWidth="1"/>
    <col min="11" max="11" width="14.5546875" style="1" customWidth="1"/>
    <col min="12" max="12" width="19.44140625" style="1" bestFit="1" customWidth="1"/>
    <col min="13" max="13" width="12" style="1" bestFit="1" customWidth="1"/>
    <col min="14" max="16384" width="8.88671875" style="1"/>
  </cols>
  <sheetData>
    <row r="1" spans="1:13" ht="14.4" thickBot="1" x14ac:dyDescent="0.35">
      <c r="A1" s="23" t="s">
        <v>119</v>
      </c>
      <c r="B1" s="23"/>
      <c r="C1" s="23"/>
      <c r="D1" s="23"/>
      <c r="E1" s="23"/>
      <c r="G1" s="33" t="s">
        <v>120</v>
      </c>
      <c r="I1" s="5" t="s">
        <v>147</v>
      </c>
      <c r="J1" s="4"/>
      <c r="K1" s="4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2" t="s">
        <v>121</v>
      </c>
      <c r="J3" s="20" t="s">
        <v>69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5" t="s">
        <v>0</v>
      </c>
      <c r="J5" s="35" t="s">
        <v>139</v>
      </c>
      <c r="K5" s="36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45">_xlfn._xlws.FILTER(B3:B842, A3:A842=J3)</f>
        <v>Production Manager</v>
      </c>
      <c r="J6" s="2" cm="1">
        <f t="array" ref="J6:J45">_xlfn._xlws.FILTER(D3:D842, A3:A842=J3)</f>
        <v>71047</v>
      </c>
      <c r="K6" s="2"/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Production Manager</v>
      </c>
      <c r="J7" s="2">
        <v>75208</v>
      </c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Production Manager</v>
      </c>
      <c r="J8" s="2">
        <v>72843</v>
      </c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Production Manager</v>
      </c>
      <c r="J9" s="2">
        <v>73335</v>
      </c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Production Manager</v>
      </c>
      <c r="J10" s="2">
        <v>83787</v>
      </c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Production Manager</v>
      </c>
      <c r="J11" s="2">
        <v>82019</v>
      </c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Production Manager</v>
      </c>
      <c r="J12" s="2">
        <v>71094</v>
      </c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Production Manager</v>
      </c>
      <c r="J13" s="2">
        <v>93133</v>
      </c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Production Manager</v>
      </c>
      <c r="J14" s="2">
        <v>73947</v>
      </c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Production Manager</v>
      </c>
      <c r="J15" s="2">
        <v>75350</v>
      </c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Process Engineer</v>
      </c>
      <c r="J16" s="2">
        <v>80961</v>
      </c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Process Engineer</v>
      </c>
      <c r="J17" s="2">
        <v>87606</v>
      </c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I18" s="1" t="str">
        <v>Process Engineer</v>
      </c>
      <c r="J18" s="1">
        <v>84768</v>
      </c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I19" s="1" t="str">
        <v>Process Engineer</v>
      </c>
      <c r="J19" s="1">
        <v>93187</v>
      </c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" t="str">
        <v>Process Engineer</v>
      </c>
      <c r="J20" s="1">
        <v>87711</v>
      </c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" t="str">
        <v>Process Engineer</v>
      </c>
      <c r="J21" s="1">
        <v>86043</v>
      </c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" t="str">
        <v>Process Engineer</v>
      </c>
      <c r="J22" s="1">
        <v>84038</v>
      </c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" t="str">
        <v>Process Engineer</v>
      </c>
      <c r="J23" s="1">
        <v>102622</v>
      </c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" t="str">
        <v>Process Engineer</v>
      </c>
      <c r="J24" s="1">
        <v>92305</v>
      </c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" t="str">
        <v>Process Engineer</v>
      </c>
      <c r="J25" s="1">
        <v>86662</v>
      </c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" t="str">
        <v>Material Handler</v>
      </c>
      <c r="J26" s="1">
        <v>35933</v>
      </c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" t="str">
        <v>Material Handler</v>
      </c>
      <c r="J27" s="1">
        <v>45383</v>
      </c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" t="str">
        <v>Material Handler</v>
      </c>
      <c r="J28" s="1">
        <v>37976</v>
      </c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" t="str">
        <v>Material Handler</v>
      </c>
      <c r="J29" s="1">
        <v>37385</v>
      </c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" t="str">
        <v>Material Handler</v>
      </c>
      <c r="J30" s="1">
        <v>39590</v>
      </c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" t="str">
        <v>Material Handler</v>
      </c>
      <c r="J31" s="1">
        <v>41884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" t="str">
        <v>Material Handler</v>
      </c>
      <c r="J32" s="1">
        <v>38792</v>
      </c>
    </row>
    <row r="33" spans="1:10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" t="str">
        <v>Material Handler</v>
      </c>
      <c r="J33" s="1">
        <v>47338</v>
      </c>
    </row>
    <row r="34" spans="1:10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" t="str">
        <v>Material Handler</v>
      </c>
      <c r="J34" s="1">
        <v>43752</v>
      </c>
    </row>
    <row r="35" spans="1:10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" t="str">
        <v>Material Handler</v>
      </c>
      <c r="J35" s="1">
        <v>40016</v>
      </c>
    </row>
    <row r="36" spans="1:10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" t="str">
        <v>Manufacturing Engineer</v>
      </c>
      <c r="J36" s="1">
        <v>75673</v>
      </c>
    </row>
    <row r="37" spans="1:10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" t="str">
        <v>Manufacturing Engineer</v>
      </c>
      <c r="J37" s="1">
        <v>83620</v>
      </c>
    </row>
    <row r="38" spans="1:10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" t="str">
        <v>Manufacturing Engineer</v>
      </c>
      <c r="J38" s="1">
        <v>78097</v>
      </c>
    </row>
    <row r="39" spans="1:10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" t="str">
        <v>Manufacturing Engineer</v>
      </c>
      <c r="J39" s="1">
        <v>79237</v>
      </c>
    </row>
    <row r="40" spans="1:10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" t="str">
        <v>Manufacturing Engineer</v>
      </c>
      <c r="J40" s="1">
        <v>84862</v>
      </c>
    </row>
    <row r="41" spans="1:10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" t="str">
        <v>Manufacturing Engineer</v>
      </c>
      <c r="J41" s="1">
        <v>77649</v>
      </c>
    </row>
    <row r="42" spans="1:10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" t="str">
        <v>Manufacturing Engineer</v>
      </c>
      <c r="J42" s="1">
        <v>78751</v>
      </c>
    </row>
    <row r="43" spans="1:10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" t="str">
        <v>Manufacturing Engineer</v>
      </c>
      <c r="J43" s="1">
        <v>99148</v>
      </c>
    </row>
    <row r="44" spans="1:10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" t="str">
        <v>Manufacturing Engineer</v>
      </c>
      <c r="J44" s="1">
        <v>83023</v>
      </c>
    </row>
    <row r="45" spans="1:10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" t="str">
        <v>Manufacturing Engineer</v>
      </c>
      <c r="J45" s="1">
        <v>81152</v>
      </c>
    </row>
    <row r="46" spans="1:10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10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10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dataValidations count="1">
    <dataValidation type="list" allowBlank="1" showInputMessage="1" showErrorMessage="1" sqref="J3" xr:uid="{D222E974-1FA5-4F26-8D50-3F934B40A367}">
      <formula1>$G$3:$G$19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topLeftCell="E1" zoomScaleNormal="100" workbookViewId="0">
      <selection activeCell="I6" sqref="I6"/>
    </sheetView>
  </sheetViews>
  <sheetFormatPr defaultRowHeight="13.8" x14ac:dyDescent="0.3"/>
  <cols>
    <col min="1" max="1" width="15.6640625" style="1" customWidth="1"/>
    <col min="2" max="2" width="17.109375" style="1" customWidth="1"/>
    <col min="3" max="3" width="15.5546875" style="1" customWidth="1"/>
    <col min="4" max="4" width="12" style="1" customWidth="1"/>
    <col min="5" max="5" width="14.33203125" style="1" customWidth="1"/>
    <col min="6" max="6" width="4.6640625" style="1" customWidth="1"/>
    <col min="7" max="7" width="19.4414062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09375" style="1" customWidth="1"/>
    <col min="14" max="15" width="14.33203125" style="1" customWidth="1"/>
    <col min="16" max="16384" width="8.88671875" style="1"/>
  </cols>
  <sheetData>
    <row r="1" spans="1:15" ht="14.4" thickBot="1" x14ac:dyDescent="0.35">
      <c r="A1" s="23" t="s">
        <v>119</v>
      </c>
      <c r="B1" s="23"/>
      <c r="C1" s="23"/>
      <c r="D1" s="23"/>
      <c r="E1" s="23"/>
      <c r="G1" s="33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>
        <f>LARGE($D$3:$D$842,1)</f>
        <v>155654</v>
      </c>
      <c r="I3" s="22" t="s">
        <v>124</v>
      </c>
      <c r="J3" s="20">
        <v>10</v>
      </c>
      <c r="L3" s="8"/>
    </row>
    <row r="4" spans="1:15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f>LARGE($D$3:$D$842,2)</f>
        <v>144318</v>
      </c>
    </row>
    <row r="5" spans="1:15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f>LARGE($D$3:$D$842,3)</f>
        <v>143513</v>
      </c>
      <c r="I5" s="35" t="s">
        <v>139</v>
      </c>
      <c r="J5" s="11"/>
      <c r="K5" s="35" t="s">
        <v>118</v>
      </c>
      <c r="L5" s="35" t="s">
        <v>0</v>
      </c>
      <c r="M5" s="35" t="s">
        <v>1</v>
      </c>
      <c r="N5" s="35" t="s">
        <v>139</v>
      </c>
      <c r="O5" s="35" t="s">
        <v>21</v>
      </c>
    </row>
    <row r="6" spans="1:15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51" cm="1">
        <f t="array" ref="I6:I15">LARGE($D$3:$D$840,_xlfn.SEQUENCE(J3))</f>
        <v>155654</v>
      </c>
      <c r="K6" s="1" t="str" cm="1">
        <f t="array" ref="K6:O15">_xlfn._xlws.FILTER($A$3:$E$842,$D$3:$D$842&gt;=LARGE($D$3:$D$842,J3))</f>
        <v>Technology</v>
      </c>
      <c r="L6" s="1" t="str">
        <v>Solutions Architect</v>
      </c>
      <c r="M6" s="1" t="str">
        <v>San Francisco</v>
      </c>
      <c r="N6" s="2">
        <v>138842</v>
      </c>
      <c r="O6" s="3">
        <v>1.7000000000000001E-2</v>
      </c>
    </row>
    <row r="7" spans="1:15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">
        <v>163</v>
      </c>
      <c r="I7" s="52">
        <v>144318</v>
      </c>
      <c r="K7" s="1" t="str">
        <v>Technology</v>
      </c>
      <c r="L7" s="1" t="str">
        <v>Data Scientist</v>
      </c>
      <c r="M7" s="1" t="str">
        <v>San Francisco</v>
      </c>
      <c r="N7" s="2">
        <v>143513</v>
      </c>
      <c r="O7" s="3">
        <v>1.7999999999999999E-2</v>
      </c>
    </row>
    <row r="8" spans="1:15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1" cm="1">
        <f t="array" ref="G8:G10">LARGE($D$3:$D$842,_xlfn.SEQUENCE(3))</f>
        <v>155654</v>
      </c>
      <c r="I8" s="52">
        <v>143513</v>
      </c>
      <c r="K8" s="1" t="str">
        <v>Professional Services</v>
      </c>
      <c r="L8" s="1" t="str">
        <v>Product Manager</v>
      </c>
      <c r="M8" s="1" t="str">
        <v>San Francisco</v>
      </c>
      <c r="N8" s="2">
        <v>137309</v>
      </c>
      <c r="O8" s="3">
        <v>2.5000000000000001E-2</v>
      </c>
    </row>
    <row r="9" spans="1:15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1">
        <v>144318</v>
      </c>
      <c r="I9" s="52">
        <v>138842</v>
      </c>
      <c r="K9" s="1" t="str">
        <v>Law</v>
      </c>
      <c r="L9" s="1" t="str">
        <v>Attorney</v>
      </c>
      <c r="M9" s="1" t="str">
        <v>Los Angeles</v>
      </c>
      <c r="N9" s="2">
        <v>134747</v>
      </c>
      <c r="O9" s="3">
        <v>2.1999999999999999E-2</v>
      </c>
    </row>
    <row r="10" spans="1:15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1">
        <v>143513</v>
      </c>
      <c r="I10" s="52">
        <v>138705</v>
      </c>
      <c r="K10" s="1" t="str">
        <v>Law</v>
      </c>
      <c r="L10" s="1" t="str">
        <v>Attorney</v>
      </c>
      <c r="M10" s="1" t="str">
        <v>New York City</v>
      </c>
      <c r="N10" s="2">
        <v>130640</v>
      </c>
      <c r="O10" s="3">
        <v>0.02</v>
      </c>
    </row>
    <row r="11" spans="1:15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52">
        <v>137309</v>
      </c>
      <c r="K11" s="1" t="str">
        <v>Law</v>
      </c>
      <c r="L11" s="1" t="str">
        <v>Attorney</v>
      </c>
      <c r="M11" s="1" t="str">
        <v>San Francisco</v>
      </c>
      <c r="N11" s="2">
        <v>155654</v>
      </c>
      <c r="O11" s="3">
        <v>2.1000000000000001E-2</v>
      </c>
    </row>
    <row r="12" spans="1:15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52">
        <v>137104</v>
      </c>
      <c r="K12" s="1" t="str">
        <v>Law</v>
      </c>
      <c r="L12" s="1" t="str">
        <v>Attorney</v>
      </c>
      <c r="M12" s="1" t="str">
        <v>Washington DC</v>
      </c>
      <c r="N12" s="2">
        <v>138705</v>
      </c>
      <c r="O12" s="3">
        <v>1.4E-2</v>
      </c>
    </row>
    <row r="13" spans="1:15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52">
        <v>134747</v>
      </c>
      <c r="K13" s="1" t="str">
        <v>Health</v>
      </c>
      <c r="L13" s="1" t="str">
        <v>Pharmacist</v>
      </c>
      <c r="M13" s="1" t="str">
        <v>Los Angeles</v>
      </c>
      <c r="N13" s="2">
        <v>137104</v>
      </c>
      <c r="O13" s="3">
        <v>1E-3</v>
      </c>
    </row>
    <row r="14" spans="1:15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52">
        <v>130761</v>
      </c>
      <c r="K14" s="1" t="str">
        <v>Health</v>
      </c>
      <c r="L14" s="1" t="str">
        <v>Pharmacist</v>
      </c>
      <c r="M14" s="1" t="str">
        <v>San Francisco</v>
      </c>
      <c r="N14" s="2">
        <v>144318</v>
      </c>
      <c r="O14" s="3">
        <v>0</v>
      </c>
    </row>
    <row r="15" spans="1:15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52">
        <v>130640</v>
      </c>
      <c r="K15" s="1" t="str">
        <v>Education</v>
      </c>
      <c r="L15" s="1" t="str">
        <v>Professor</v>
      </c>
      <c r="M15" s="1" t="str">
        <v>San Francisco</v>
      </c>
      <c r="N15" s="2">
        <v>130761</v>
      </c>
      <c r="O15" s="3">
        <v>3.1E-2</v>
      </c>
    </row>
    <row r="16" spans="1:15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15" ht="14.4" thickBot="1" x14ac:dyDescent="0.35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55" t="s">
        <v>164</v>
      </c>
      <c r="K17" s="35" t="s">
        <v>118</v>
      </c>
      <c r="L17" s="35" t="s">
        <v>0</v>
      </c>
      <c r="M17" s="35" t="s">
        <v>1</v>
      </c>
      <c r="N17" s="35" t="s">
        <v>139</v>
      </c>
      <c r="O17" s="35" t="s">
        <v>21</v>
      </c>
    </row>
    <row r="18" spans="1:15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55"/>
      <c r="K18" s="1" t="str" cm="1">
        <f t="array" ref="K18:O27">_xlfn._xlws.SORT(_xlfn._xlws.FILTER($A$3:$E$842,$D$3:$D$842&gt;=LARGE($D$3:$D$842,J3)), 4,-1)</f>
        <v>Law</v>
      </c>
      <c r="L18" s="1" t="str">
        <v>Attorney</v>
      </c>
      <c r="M18" s="1" t="str">
        <v>San Francisco</v>
      </c>
      <c r="N18" s="51">
        <v>155654</v>
      </c>
      <c r="O18" s="1">
        <v>2.1000000000000001E-2</v>
      </c>
    </row>
    <row r="19" spans="1:15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55"/>
      <c r="K19" s="1" t="str">
        <v>Health</v>
      </c>
      <c r="L19" s="1" t="str">
        <v>Pharmacist</v>
      </c>
      <c r="M19" s="1" t="str">
        <v>San Francisco</v>
      </c>
      <c r="N19" s="51">
        <v>144318</v>
      </c>
      <c r="O19" s="1">
        <v>0</v>
      </c>
    </row>
    <row r="20" spans="1:15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55"/>
      <c r="K20" s="1" t="str">
        <v>Technology</v>
      </c>
      <c r="L20" s="1" t="str">
        <v>Data Scientist</v>
      </c>
      <c r="M20" s="1" t="str">
        <v>San Francisco</v>
      </c>
      <c r="N20" s="51">
        <v>143513</v>
      </c>
      <c r="O20" s="1">
        <v>1.7999999999999999E-2</v>
      </c>
    </row>
    <row r="21" spans="1:15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55"/>
      <c r="K21" s="1" t="str">
        <v>Technology</v>
      </c>
      <c r="L21" s="1" t="str">
        <v>Solutions Architect</v>
      </c>
      <c r="M21" s="1" t="str">
        <v>San Francisco</v>
      </c>
      <c r="N21" s="51">
        <v>138842</v>
      </c>
      <c r="O21" s="1">
        <v>1.7000000000000001E-2</v>
      </c>
    </row>
    <row r="22" spans="1:15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55"/>
      <c r="K22" s="1" t="str">
        <v>Law</v>
      </c>
      <c r="L22" s="1" t="str">
        <v>Attorney</v>
      </c>
      <c r="M22" s="1" t="str">
        <v>Washington DC</v>
      </c>
      <c r="N22" s="51">
        <v>138705</v>
      </c>
      <c r="O22" s="1">
        <v>1.4E-2</v>
      </c>
    </row>
    <row r="23" spans="1:15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55"/>
      <c r="K23" s="1" t="str">
        <v>Professional Services</v>
      </c>
      <c r="L23" s="1" t="str">
        <v>Product Manager</v>
      </c>
      <c r="M23" s="1" t="str">
        <v>San Francisco</v>
      </c>
      <c r="N23" s="51">
        <v>137309</v>
      </c>
      <c r="O23" s="1">
        <v>2.5000000000000001E-2</v>
      </c>
    </row>
    <row r="24" spans="1:15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55"/>
      <c r="K24" s="1" t="str">
        <v>Health</v>
      </c>
      <c r="L24" s="1" t="str">
        <v>Pharmacist</v>
      </c>
      <c r="M24" s="1" t="str">
        <v>Los Angeles</v>
      </c>
      <c r="N24" s="51">
        <v>137104</v>
      </c>
      <c r="O24" s="1">
        <v>1E-3</v>
      </c>
    </row>
    <row r="25" spans="1:15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55"/>
      <c r="K25" s="1" t="str">
        <v>Law</v>
      </c>
      <c r="L25" s="1" t="str">
        <v>Attorney</v>
      </c>
      <c r="M25" s="1" t="str">
        <v>Los Angeles</v>
      </c>
      <c r="N25" s="51">
        <v>134747</v>
      </c>
      <c r="O25" s="1">
        <v>2.1999999999999999E-2</v>
      </c>
    </row>
    <row r="26" spans="1:15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55"/>
      <c r="K26" s="1" t="str">
        <v>Education</v>
      </c>
      <c r="L26" s="1" t="str">
        <v>Professor</v>
      </c>
      <c r="M26" s="1" t="str">
        <v>San Francisco</v>
      </c>
      <c r="N26" s="51">
        <v>130761</v>
      </c>
      <c r="O26" s="1">
        <v>3.1E-2</v>
      </c>
    </row>
    <row r="27" spans="1:15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55"/>
      <c r="K27" s="1" t="str">
        <v>Law</v>
      </c>
      <c r="L27" s="1" t="str">
        <v>Attorney</v>
      </c>
      <c r="M27" s="1" t="str">
        <v>New York City</v>
      </c>
      <c r="N27" s="51">
        <v>130640</v>
      </c>
      <c r="O27" s="1">
        <v>0.02</v>
      </c>
    </row>
    <row r="28" spans="1:15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15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15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5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5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mergeCells count="1">
    <mergeCell ref="I17:I27"/>
  </mergeCells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W842"/>
  <sheetViews>
    <sheetView topLeftCell="F1" workbookViewId="0">
      <selection activeCell="Q3" sqref="Q3"/>
    </sheetView>
  </sheetViews>
  <sheetFormatPr defaultRowHeight="13.8" x14ac:dyDescent="0.3"/>
  <cols>
    <col min="1" max="1" width="14.109375" style="1" customWidth="1"/>
    <col min="2" max="2" width="17.10937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4414062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21875" style="1" customWidth="1"/>
    <col min="18" max="18" width="9.5546875" style="1" bestFit="1" customWidth="1"/>
    <col min="19" max="19" width="14" style="1" customWidth="1"/>
    <col min="20" max="16384" width="8.88671875" style="1"/>
  </cols>
  <sheetData>
    <row r="1" spans="1:23" ht="14.4" thickBot="1" x14ac:dyDescent="0.35">
      <c r="A1" s="23" t="s">
        <v>119</v>
      </c>
      <c r="B1" s="23"/>
      <c r="C1" s="23"/>
      <c r="D1" s="23"/>
      <c r="E1" s="23"/>
      <c r="G1" s="33" t="s">
        <v>126</v>
      </c>
      <c r="I1" s="33" t="s">
        <v>125</v>
      </c>
      <c r="K1" s="33" t="s">
        <v>127</v>
      </c>
      <c r="M1" s="5" t="s">
        <v>128</v>
      </c>
      <c r="N1" s="31"/>
      <c r="P1" s="5" t="s">
        <v>149</v>
      </c>
      <c r="Q1" s="31"/>
      <c r="S1" s="53" t="s">
        <v>165</v>
      </c>
      <c r="U1" s="1" cm="1">
        <f t="array" aca="1" ref="U1:W5" ca="1">_xlfn.RANDARRAY(5,3,0,50,TRUE)</f>
        <v>15</v>
      </c>
      <c r="V1" s="1">
        <f ca="1"/>
        <v>16</v>
      </c>
      <c r="W1" s="1">
        <f ca="1"/>
        <v>4</v>
      </c>
    </row>
    <row r="2" spans="1:23" s="11" customFormat="1" ht="14.4" thickBot="1" x14ac:dyDescent="0.35">
      <c r="A2" s="27" t="s">
        <v>118</v>
      </c>
      <c r="B2" s="27" t="s">
        <v>0</v>
      </c>
      <c r="C2" s="27" t="s">
        <v>1</v>
      </c>
      <c r="D2" s="27" t="s">
        <v>139</v>
      </c>
      <c r="E2" s="27" t="s">
        <v>21</v>
      </c>
      <c r="G2" s="29" t="s">
        <v>0</v>
      </c>
      <c r="I2" s="29" t="s">
        <v>0</v>
      </c>
      <c r="K2" s="29" t="s">
        <v>0</v>
      </c>
      <c r="M2" s="34">
        <v>5</v>
      </c>
      <c r="N2" s="29" t="s">
        <v>114</v>
      </c>
      <c r="P2" s="38">
        <v>5</v>
      </c>
      <c r="Q2" s="37" t="s">
        <v>114</v>
      </c>
      <c r="T2" s="1"/>
      <c r="U2" s="1">
        <f ca="1"/>
        <v>29</v>
      </c>
      <c r="V2" s="1">
        <f ca="1"/>
        <v>28</v>
      </c>
      <c r="W2" s="1">
        <f ca="1"/>
        <v>39</v>
      </c>
    </row>
    <row r="3" spans="1:2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 _xlfn.RANDARRAY(ROWS(_xlfn.ANCHORARRAY(G3))))</f>
        <v>Customer Service Representative</v>
      </c>
      <c r="K3" s="1" t="str">
        <f ca="1">INDEX(_xlfn.ANCHORARRAY(I3), 1)</f>
        <v>Customer Service Representative</v>
      </c>
      <c r="N3" s="1" t="str" cm="1">
        <f t="array" aca="1" ref="N3:N7" ca="1">INDEX(_xlfn.ANCHORARRAY(I3), _xlfn.SEQUENCE(M2))</f>
        <v>Customer Service Representative</v>
      </c>
      <c r="P3" s="10"/>
      <c r="Q3" s="1" t="str" cm="1">
        <f t="array" aca="1" ref="Q3:Q7" ca="1">INDEX(_xlfn.SORTBY(_xlfn.UNIQUE(B3:B842),_xlfn.RANDARRAY(ROWS(_xlfn.UNIQUE(B3:B842)))),_xlfn.SEQUENCE(P2))</f>
        <v>Design Engineer</v>
      </c>
      <c r="R3" s="16"/>
      <c r="S3" s="11"/>
      <c r="U3" s="1">
        <f ca="1"/>
        <v>48</v>
      </c>
      <c r="V3" s="1">
        <f ca="1"/>
        <v>14</v>
      </c>
      <c r="W3" s="1">
        <f ca="1"/>
        <v>0</v>
      </c>
    </row>
    <row r="4" spans="1:2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Paralegal</v>
      </c>
      <c r="N4" s="1" t="str">
        <f ca="1"/>
        <v>Paralegal</v>
      </c>
      <c r="P4" s="11"/>
      <c r="Q4" s="1" t="str">
        <f ca="1"/>
        <v>Project Manager</v>
      </c>
      <c r="R4" s="16"/>
      <c r="S4" s="11"/>
      <c r="U4" s="1">
        <f ca="1"/>
        <v>40</v>
      </c>
      <c r="V4" s="1">
        <f ca="1"/>
        <v>7</v>
      </c>
      <c r="W4" s="1">
        <f ca="1"/>
        <v>21</v>
      </c>
    </row>
    <row r="5" spans="1:2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Customer Service Manager</v>
      </c>
      <c r="N5" s="1" t="str">
        <f ca="1"/>
        <v>Customer Service Manager</v>
      </c>
      <c r="P5" s="11"/>
      <c r="Q5" s="1" t="str">
        <f ca="1"/>
        <v>Delivery Driver</v>
      </c>
      <c r="R5" s="16"/>
      <c r="S5" s="11"/>
      <c r="U5" s="1">
        <f ca="1"/>
        <v>2</v>
      </c>
      <c r="V5" s="1">
        <f ca="1"/>
        <v>5</v>
      </c>
      <c r="W5" s="1">
        <f ca="1"/>
        <v>3</v>
      </c>
    </row>
    <row r="6" spans="1:2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Emergency Medical Technician</v>
      </c>
      <c r="N6" s="1" t="str">
        <f ca="1"/>
        <v>Emergency Medical Technician</v>
      </c>
      <c r="P6" s="11"/>
      <c r="Q6" s="1" t="str">
        <f ca="1"/>
        <v>Medical Assistant</v>
      </c>
      <c r="R6" s="16"/>
    </row>
    <row r="7" spans="1:2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Product Manager</v>
      </c>
      <c r="N7" s="1" t="str">
        <f ca="1"/>
        <v>Product Manager</v>
      </c>
      <c r="P7" s="11"/>
      <c r="Q7" s="1" t="str">
        <f ca="1"/>
        <v>Teacher</v>
      </c>
      <c r="R7" s="16"/>
    </row>
    <row r="8" spans="1:2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Quality Engineer</v>
      </c>
      <c r="P8" s="11"/>
      <c r="R8" s="16"/>
    </row>
    <row r="9" spans="1:2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Administrative Assistant</v>
      </c>
      <c r="P9" s="11"/>
      <c r="R9" s="16"/>
    </row>
    <row r="10" spans="1:2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Business Development Manager</v>
      </c>
      <c r="P10" s="11"/>
      <c r="R10" s="16"/>
    </row>
    <row r="11" spans="1:2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Technical Editor</v>
      </c>
      <c r="P11" s="11"/>
      <c r="R11" s="16"/>
    </row>
    <row r="12" spans="1:2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Machine Operator</v>
      </c>
      <c r="P12" s="11"/>
      <c r="R12" s="16"/>
    </row>
    <row r="13" spans="1:2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Java Developer</v>
      </c>
      <c r="P13" s="11"/>
      <c r="R13" s="16"/>
    </row>
    <row r="14" spans="1:2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Restaurant Cook</v>
      </c>
      <c r="P14" s="11"/>
      <c r="R14" s="16"/>
    </row>
    <row r="15" spans="1:2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Professor</v>
      </c>
      <c r="P15" s="11"/>
      <c r="R15" s="16"/>
    </row>
    <row r="16" spans="1:2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Technical Support</v>
      </c>
      <c r="P16" s="11"/>
      <c r="R16" s="16"/>
    </row>
    <row r="17" spans="1:18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Certified Nursing Assistant</v>
      </c>
      <c r="P17" s="11"/>
      <c r="R17" s="16"/>
    </row>
    <row r="18" spans="1:18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Human Resources Manager</v>
      </c>
      <c r="P18" s="11"/>
      <c r="R18" s="16"/>
    </row>
    <row r="19" spans="1:18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Teacher</v>
      </c>
      <c r="P19" s="11"/>
      <c r="R19" s="16"/>
    </row>
    <row r="20" spans="1:18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Sales Representative</v>
      </c>
      <c r="P20" s="11"/>
      <c r="R20" s="16"/>
    </row>
    <row r="21" spans="1:18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Retail Key Holder</v>
      </c>
      <c r="P21" s="11"/>
      <c r="R21" s="16"/>
    </row>
    <row r="22" spans="1:18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Delivery Driver</v>
      </c>
      <c r="P22" s="11"/>
      <c r="R22" s="16"/>
    </row>
    <row r="23" spans="1:18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Pharmacist</v>
      </c>
      <c r="P23" s="11"/>
    </row>
    <row r="24" spans="1:18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Process Engineer</v>
      </c>
      <c r="P24" s="11"/>
    </row>
    <row r="25" spans="1:18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Buyer</v>
      </c>
      <c r="P25" s="11"/>
    </row>
    <row r="26" spans="1:18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Licensed Practical Nurse</v>
      </c>
      <c r="P26" s="11"/>
    </row>
    <row r="27" spans="1:18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Consultant</v>
      </c>
      <c r="P27" s="11"/>
    </row>
    <row r="28" spans="1:18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Restaurant Manager</v>
      </c>
      <c r="P28" s="11"/>
    </row>
    <row r="29" spans="1:18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Registered Nurse</v>
      </c>
      <c r="P29" s="11"/>
    </row>
    <row r="30" spans="1:18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Medical Technologist</v>
      </c>
      <c r="P30" s="11"/>
    </row>
    <row r="31" spans="1:18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Cashier</v>
      </c>
      <c r="P31" s="11"/>
    </row>
    <row r="32" spans="1:18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Operations Manager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Software Engineer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Research Assistant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Mechanical Engineer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Pharmacy Technician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Web Developer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Design Engineer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Bartender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Maintenance Worker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Web Designer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Barista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Maintenance Technician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Recruiter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Warehouse Associate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Marketing Manager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Security Officer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Graphic Designer</v>
      </c>
    </row>
    <row r="49" spans="1:9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Operations Analyst</v>
      </c>
    </row>
    <row r="50" spans="1:9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Data Analyst</v>
      </c>
    </row>
    <row r="51" spans="1:9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Accountant</v>
      </c>
    </row>
    <row r="52" spans="1:9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Office Manager</v>
      </c>
    </row>
    <row r="53" spans="1:9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Loan Officer</v>
      </c>
    </row>
    <row r="54" spans="1:9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Material Handler</v>
      </c>
    </row>
    <row r="55" spans="1:9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Insurance Agent</v>
      </c>
    </row>
    <row r="56" spans="1:9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Server</v>
      </c>
    </row>
    <row r="57" spans="1:9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Tax Manager</v>
      </c>
    </row>
    <row r="58" spans="1:9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Communications Manager</v>
      </c>
    </row>
    <row r="59" spans="1:9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Property Manager</v>
      </c>
    </row>
    <row r="60" spans="1:9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Data Scientist</v>
      </c>
    </row>
    <row r="61" spans="1:9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Solutions Architect</v>
      </c>
    </row>
    <row r="62" spans="1:9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Claims Adjuster</v>
      </c>
    </row>
    <row r="63" spans="1:9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Civil Engineer</v>
      </c>
    </row>
    <row r="64" spans="1:9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Financial Analyst</v>
      </c>
    </row>
    <row r="65" spans="1:9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Manufacturing Engineer</v>
      </c>
    </row>
    <row r="66" spans="1:9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Sales Manager</v>
      </c>
    </row>
    <row r="67" spans="1:9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Program Manager</v>
      </c>
    </row>
    <row r="68" spans="1:9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Technician</v>
      </c>
    </row>
    <row r="69" spans="1:9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Electrical Engineer</v>
      </c>
    </row>
    <row r="70" spans="1:9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Attorney</v>
      </c>
    </row>
    <row r="71" spans="1:9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Bank Teller</v>
      </c>
    </row>
    <row r="72" spans="1:9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Systems Engineer</v>
      </c>
    </row>
    <row r="73" spans="1:9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UX Designer</v>
      </c>
    </row>
    <row r="74" spans="1:9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Construction Laborer</v>
      </c>
    </row>
    <row r="75" spans="1:9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Producer</v>
      </c>
    </row>
    <row r="76" spans="1:9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Truck Driver</v>
      </c>
    </row>
    <row r="77" spans="1:9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Business Analyst</v>
      </c>
    </row>
    <row r="78" spans="1:9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Financial Advisor</v>
      </c>
    </row>
    <row r="79" spans="1:9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Field Engineer</v>
      </c>
    </row>
    <row r="80" spans="1:9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Medical Assistant</v>
      </c>
    </row>
    <row r="81" spans="1:9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Programmer Analyst</v>
      </c>
    </row>
    <row r="82" spans="1:9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IT Manager</v>
      </c>
    </row>
    <row r="83" spans="1:9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Production Manager</v>
      </c>
    </row>
    <row r="84" spans="1:9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Store Manager</v>
      </c>
    </row>
    <row r="85" spans="1:9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Physical Therapist</v>
      </c>
    </row>
    <row r="86" spans="1:9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Project Manager</v>
      </c>
    </row>
    <row r="87" spans="1:9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P13" sqref="P13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4.8867187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09375" style="1" customWidth="1"/>
    <col min="9" max="9" width="8.88671875" style="1"/>
    <col min="10" max="10" width="4.6640625" style="1" customWidth="1"/>
    <col min="11" max="11" width="13" style="1" bestFit="1" customWidth="1"/>
    <col min="12" max="12" width="11.109375" style="1" customWidth="1"/>
    <col min="13" max="13" width="14.88671875" style="1" customWidth="1"/>
    <col min="14" max="16384" width="8.88671875" style="1"/>
  </cols>
  <sheetData>
    <row r="1" spans="1:13" ht="14.4" thickBot="1" x14ac:dyDescent="0.35">
      <c r="A1" s="23" t="s">
        <v>119</v>
      </c>
      <c r="B1" s="23"/>
      <c r="C1" s="23"/>
      <c r="D1" s="23"/>
      <c r="E1" s="23"/>
      <c r="G1" s="31" t="s">
        <v>129</v>
      </c>
      <c r="H1" s="32"/>
      <c r="I1" s="32"/>
      <c r="K1" s="5" t="s">
        <v>152</v>
      </c>
      <c r="L1" s="5"/>
      <c r="M1" s="5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4.4" thickBot="1" x14ac:dyDescent="0.3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1" t="s">
        <v>130</v>
      </c>
      <c r="H3" s="2">
        <v>25000</v>
      </c>
      <c r="I3" s="1" cm="1">
        <f t="array" ref="I3:I10">FREQUENCY(D3:D842, H3:H9)</f>
        <v>3</v>
      </c>
      <c r="K3" s="22" t="s">
        <v>116</v>
      </c>
      <c r="L3" s="39">
        <v>150000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2" t="s">
        <v>153</v>
      </c>
      <c r="H4" s="2">
        <v>50000</v>
      </c>
      <c r="I4" s="1">
        <v>214</v>
      </c>
      <c r="K4" s="22" t="s">
        <v>117</v>
      </c>
      <c r="L4" s="21">
        <v>30000</v>
      </c>
    </row>
    <row r="5" spans="1:1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2" t="s">
        <v>154</v>
      </c>
      <c r="H5" s="2">
        <v>75000</v>
      </c>
      <c r="I5" s="1">
        <v>284</v>
      </c>
    </row>
    <row r="6" spans="1:13" ht="14.4" thickBot="1" x14ac:dyDescent="0.3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2" t="s">
        <v>155</v>
      </c>
      <c r="H6" s="2">
        <v>100000</v>
      </c>
      <c r="I6" s="1">
        <v>242</v>
      </c>
      <c r="K6" s="35" t="s">
        <v>115</v>
      </c>
      <c r="L6" s="35" t="s">
        <v>140</v>
      </c>
      <c r="M6" s="40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2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 K7))</f>
        <v>17</v>
      </c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2" t="s">
        <v>157</v>
      </c>
      <c r="H8" s="2">
        <v>150000</v>
      </c>
      <c r="I8" s="1">
        <v>15</v>
      </c>
      <c r="K8" s="2">
        <v>60000</v>
      </c>
      <c r="L8" s="1">
        <v>322</v>
      </c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2" t="s">
        <v>158</v>
      </c>
      <c r="H9" s="2">
        <v>175000</v>
      </c>
      <c r="I9" s="1">
        <v>1</v>
      </c>
      <c r="K9" s="2">
        <v>90000</v>
      </c>
      <c r="L9" s="1">
        <v>355</v>
      </c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2" t="s">
        <v>131</v>
      </c>
      <c r="H10" s="2"/>
      <c r="I10" s="1">
        <v>0</v>
      </c>
      <c r="K10" s="2">
        <v>120000</v>
      </c>
      <c r="L10" s="1">
        <v>118</v>
      </c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F1" workbookViewId="0">
      <selection activeCell="H3" sqref="H3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5.5546875" style="1" customWidth="1"/>
    <col min="4" max="4" width="12.88671875" style="1" customWidth="1"/>
    <col min="5" max="5" width="13.6640625" style="1" customWidth="1"/>
    <col min="6" max="6" width="4.6640625" style="1" customWidth="1"/>
    <col min="7" max="7" width="26.109375" style="47" customWidth="1"/>
    <col min="8" max="8" width="19.77734375" style="1" customWidth="1"/>
    <col min="9" max="17" width="14.44140625" style="1" customWidth="1"/>
    <col min="18" max="16384" width="8.88671875" style="1"/>
  </cols>
  <sheetData>
    <row r="1" spans="1:17" ht="14.4" thickBot="1" x14ac:dyDescent="0.35">
      <c r="A1" s="23" t="s">
        <v>119</v>
      </c>
      <c r="B1" s="23"/>
      <c r="C1" s="23"/>
      <c r="D1" s="23"/>
      <c r="E1" s="23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7"/>
    </row>
    <row r="3" spans="1:17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2" t="s">
        <v>121</v>
      </c>
      <c r="H3" s="20" t="s">
        <v>18</v>
      </c>
    </row>
    <row r="4" spans="1:17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4" t="str" cm="1">
        <f t="array" ref="H5:Q5">TRANSPOSE(_xlfn._xlws.SORT(_xlfn.UNIQUE(C3:C842)))</f>
        <v>Atlanta</v>
      </c>
      <c r="I5" s="54" t="str">
        <v>Boston</v>
      </c>
      <c r="J5" s="54" t="str">
        <v>Chicago</v>
      </c>
      <c r="K5" s="54" t="str">
        <v>Houston</v>
      </c>
      <c r="L5" s="54" t="str">
        <v>Los Angeles</v>
      </c>
      <c r="M5" s="54" t="str">
        <v>New York City</v>
      </c>
      <c r="N5" s="54" t="str">
        <v>Philadelphia</v>
      </c>
      <c r="O5" s="54" t="str">
        <v>San Francisco</v>
      </c>
      <c r="P5" s="54" t="str">
        <v>Seattle</v>
      </c>
      <c r="Q5" s="54" t="str">
        <v>Washington DC</v>
      </c>
    </row>
    <row r="6" spans="1:17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7" t="str" cm="1">
        <f t="array" ref="G6:G17">_xlfn._xlws.SORT(_xlfn.UNIQUE(_xlfn._xlws.FILTER(B3:B842, A3:A842=H3)))</f>
        <v>Data Analyst</v>
      </c>
      <c r="H6" s="17" cm="1">
        <f t="array" ref="H6:Q17">AVERAGEIFS(D3:D842, B3:B842,_xlfn.ANCHORARRAY(G6), C3:C842,_xlfn.ANCHORARRAY( H5) )</f>
        <v>67924</v>
      </c>
      <c r="I6" s="17">
        <v>73836</v>
      </c>
      <c r="J6" s="17">
        <v>67902</v>
      </c>
      <c r="K6" s="17">
        <v>67419</v>
      </c>
      <c r="L6" s="17">
        <v>75193</v>
      </c>
      <c r="M6" s="17">
        <v>74828</v>
      </c>
      <c r="N6" s="17">
        <v>67092</v>
      </c>
      <c r="O6" s="17">
        <v>93617</v>
      </c>
      <c r="P6" s="17">
        <v>75140</v>
      </c>
      <c r="Q6" s="17">
        <v>76103</v>
      </c>
    </row>
    <row r="7" spans="1:17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7" t="str">
        <v>Data Scientist</v>
      </c>
      <c r="H7" s="17">
        <v>103888</v>
      </c>
      <c r="I7" s="17">
        <v>114210</v>
      </c>
      <c r="J7" s="17">
        <v>105836</v>
      </c>
      <c r="K7" s="17">
        <v>113651</v>
      </c>
      <c r="L7" s="17">
        <v>121080</v>
      </c>
      <c r="M7" s="17">
        <v>117373</v>
      </c>
      <c r="N7" s="17">
        <v>105968</v>
      </c>
      <c r="O7" s="17">
        <v>143513</v>
      </c>
      <c r="P7" s="17">
        <v>128650</v>
      </c>
      <c r="Q7" s="17">
        <v>107966</v>
      </c>
    </row>
    <row r="8" spans="1:17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7" t="str">
        <v>IT Manager</v>
      </c>
      <c r="H8" s="17">
        <v>102227</v>
      </c>
      <c r="I8" s="17">
        <v>109715</v>
      </c>
      <c r="J8" s="17">
        <v>105762</v>
      </c>
      <c r="K8" s="17">
        <v>100939</v>
      </c>
      <c r="L8" s="17">
        <v>112013</v>
      </c>
      <c r="M8" s="17">
        <v>110035</v>
      </c>
      <c r="N8" s="17">
        <v>102307</v>
      </c>
      <c r="O8" s="17">
        <v>127397</v>
      </c>
      <c r="P8" s="17">
        <v>112043</v>
      </c>
      <c r="Q8" s="17">
        <v>110420</v>
      </c>
    </row>
    <row r="9" spans="1:17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7" t="str">
        <v>Java Developer</v>
      </c>
      <c r="H9" s="17">
        <v>81173</v>
      </c>
      <c r="I9" s="17">
        <v>96405</v>
      </c>
      <c r="J9" s="17">
        <v>84591</v>
      </c>
      <c r="K9" s="17">
        <v>85300</v>
      </c>
      <c r="L9" s="17">
        <v>90978</v>
      </c>
      <c r="M9" s="17">
        <v>89942</v>
      </c>
      <c r="N9" s="17">
        <v>83343</v>
      </c>
      <c r="O9" s="17">
        <v>104358</v>
      </c>
      <c r="P9" s="17">
        <v>92885</v>
      </c>
      <c r="Q9" s="17">
        <v>83775</v>
      </c>
    </row>
    <row r="10" spans="1:17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7" t="str">
        <v>Programmer Analyst</v>
      </c>
      <c r="H10" s="17">
        <v>76356</v>
      </c>
      <c r="I10" s="17">
        <v>77801</v>
      </c>
      <c r="J10" s="17">
        <v>77800</v>
      </c>
      <c r="K10" s="17">
        <v>73416</v>
      </c>
      <c r="L10" s="17">
        <v>83497</v>
      </c>
      <c r="M10" s="17">
        <v>85597</v>
      </c>
      <c r="N10" s="17">
        <v>76001</v>
      </c>
      <c r="O10" s="17">
        <v>95660</v>
      </c>
      <c r="P10" s="17">
        <v>88844</v>
      </c>
      <c r="Q10" s="17">
        <v>82165</v>
      </c>
    </row>
    <row r="11" spans="1:17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7" t="str">
        <v>Software Engineer</v>
      </c>
      <c r="H11" s="17">
        <v>88441</v>
      </c>
      <c r="I11" s="17">
        <v>101261</v>
      </c>
      <c r="J11" s="17">
        <v>91911</v>
      </c>
      <c r="K11" s="17">
        <v>87232</v>
      </c>
      <c r="L11" s="17">
        <v>103463</v>
      </c>
      <c r="M11" s="17">
        <v>110695</v>
      </c>
      <c r="N11" s="17">
        <v>89641</v>
      </c>
      <c r="O11" s="17">
        <v>127511</v>
      </c>
      <c r="P11" s="17">
        <v>118376</v>
      </c>
      <c r="Q11" s="17">
        <v>99587</v>
      </c>
    </row>
    <row r="12" spans="1:17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7" t="str">
        <v>Solutions Architect</v>
      </c>
      <c r="H12" s="17">
        <v>121295</v>
      </c>
      <c r="I12" s="17">
        <v>119592</v>
      </c>
      <c r="J12" s="17">
        <v>118947</v>
      </c>
      <c r="K12" s="17">
        <v>110532</v>
      </c>
      <c r="L12" s="17">
        <v>124972</v>
      </c>
      <c r="M12" s="17">
        <v>126424</v>
      </c>
      <c r="N12" s="17">
        <v>117611</v>
      </c>
      <c r="O12" s="17">
        <v>138842</v>
      </c>
      <c r="P12" s="17">
        <v>124766</v>
      </c>
      <c r="Q12" s="17">
        <v>126983</v>
      </c>
    </row>
    <row r="13" spans="1:17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7" t="str">
        <v>Systems Engineer</v>
      </c>
      <c r="H13" s="17">
        <v>82532</v>
      </c>
      <c r="I13" s="17">
        <v>90553</v>
      </c>
      <c r="J13" s="17">
        <v>85134</v>
      </c>
      <c r="K13" s="17">
        <v>77991</v>
      </c>
      <c r="L13" s="17">
        <v>94649</v>
      </c>
      <c r="M13" s="17">
        <v>91868</v>
      </c>
      <c r="N13" s="17">
        <v>83349</v>
      </c>
      <c r="O13" s="17">
        <v>106969</v>
      </c>
      <c r="P13" s="17">
        <v>95389</v>
      </c>
      <c r="Q13" s="17">
        <v>94236</v>
      </c>
    </row>
    <row r="14" spans="1:17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7" t="str">
        <v>Technical Support</v>
      </c>
      <c r="H14" s="17">
        <v>46457</v>
      </c>
      <c r="I14" s="17">
        <v>58646</v>
      </c>
      <c r="J14" s="17">
        <v>53640</v>
      </c>
      <c r="K14" s="17">
        <v>48978</v>
      </c>
      <c r="L14" s="17">
        <v>55913</v>
      </c>
      <c r="M14" s="17">
        <v>58419</v>
      </c>
      <c r="N14" s="17">
        <v>51340</v>
      </c>
      <c r="O14" s="17">
        <v>68588</v>
      </c>
      <c r="P14" s="17">
        <v>55575</v>
      </c>
      <c r="Q14" s="17">
        <v>59011</v>
      </c>
    </row>
    <row r="15" spans="1:17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7" t="str">
        <v>UX Designer</v>
      </c>
      <c r="H15" s="17">
        <v>85912</v>
      </c>
      <c r="I15" s="17">
        <v>90980</v>
      </c>
      <c r="J15" s="17">
        <v>84536</v>
      </c>
      <c r="K15" s="17">
        <v>78309</v>
      </c>
      <c r="L15" s="17">
        <v>93434</v>
      </c>
      <c r="M15" s="17">
        <v>95097</v>
      </c>
      <c r="N15" s="17">
        <v>79303</v>
      </c>
      <c r="O15" s="17">
        <v>112133</v>
      </c>
      <c r="P15" s="17">
        <v>101237</v>
      </c>
      <c r="Q15" s="17">
        <v>91979</v>
      </c>
    </row>
    <row r="16" spans="1:17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7" t="str">
        <v>Web Designer</v>
      </c>
      <c r="H16" s="17">
        <v>61899</v>
      </c>
      <c r="I16" s="17">
        <v>68300</v>
      </c>
      <c r="J16" s="17">
        <v>64393</v>
      </c>
      <c r="K16" s="17">
        <v>59430</v>
      </c>
      <c r="L16" s="17">
        <v>65705</v>
      </c>
      <c r="M16" s="17">
        <v>68077</v>
      </c>
      <c r="N16" s="17">
        <v>58624</v>
      </c>
      <c r="O16" s="17">
        <v>83150</v>
      </c>
      <c r="P16" s="17">
        <v>67126</v>
      </c>
      <c r="Q16" s="17">
        <v>69062</v>
      </c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7" t="str">
        <v>Web Developer</v>
      </c>
      <c r="H17" s="17">
        <v>77856</v>
      </c>
      <c r="I17" s="17">
        <v>85334</v>
      </c>
      <c r="J17" s="17">
        <v>78251</v>
      </c>
      <c r="K17" s="17">
        <v>72252</v>
      </c>
      <c r="L17" s="17">
        <v>82970</v>
      </c>
      <c r="M17" s="17">
        <v>87284</v>
      </c>
      <c r="N17" s="17">
        <v>74319</v>
      </c>
      <c r="O17" s="17">
        <v>104640</v>
      </c>
      <c r="P17" s="17">
        <v>89770</v>
      </c>
      <c r="Q17" s="17">
        <v>89420</v>
      </c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14.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8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8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8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8"/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8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8"/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8"/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8"/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8"/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8"/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8"/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8"/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8"/>
    </row>
    <row r="33" spans="1:8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8"/>
    </row>
    <row r="34" spans="1:8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8"/>
    </row>
    <row r="35" spans="1:8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8"/>
    </row>
    <row r="36" spans="1:8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8"/>
    </row>
    <row r="37" spans="1:8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8"/>
    </row>
    <row r="38" spans="1:8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3">
    <cfRule type="top10" dxfId="2" priority="5" rank="3"/>
  </conditionalFormatting>
  <conditionalFormatting sqref="H6:Q17">
    <cfRule type="top10" dxfId="1" priority="2" bottom="1" rank="3"/>
    <cfRule type="top10" dxfId="0" priority="4" rank="3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Q842"/>
  <sheetViews>
    <sheetView tabSelected="1" topLeftCell="E1" workbookViewId="0">
      <selection activeCell="S9" sqref="S9"/>
    </sheetView>
  </sheetViews>
  <sheetFormatPr defaultRowHeight="13.8" x14ac:dyDescent="0.3"/>
  <cols>
    <col min="1" max="1" width="15.88671875" style="1" customWidth="1"/>
    <col min="2" max="2" width="17.109375" style="1" customWidth="1"/>
    <col min="3" max="3" width="15.88671875" style="1" customWidth="1"/>
    <col min="4" max="4" width="12.77734375" style="1" customWidth="1"/>
    <col min="5" max="5" width="14.33203125" style="1" customWidth="1"/>
    <col min="6" max="6" width="4.6640625" style="1" customWidth="1"/>
    <col min="7" max="7" width="21.21875" style="1" customWidth="1"/>
    <col min="8" max="8" width="14.33203125" style="1" customWidth="1"/>
    <col min="9" max="9" width="6" style="1" customWidth="1"/>
    <col min="10" max="10" width="21.88671875" style="1" customWidth="1"/>
    <col min="11" max="11" width="14.33203125" style="1" customWidth="1"/>
    <col min="12" max="12" width="4.6640625" style="1" customWidth="1"/>
    <col min="13" max="13" width="21.88671875" style="1" customWidth="1"/>
    <col min="14" max="14" width="14.5546875" style="1" customWidth="1"/>
    <col min="15" max="15" width="14.33203125" style="1" customWidth="1"/>
    <col min="16" max="16" width="22.21875" style="1" customWidth="1"/>
    <col min="17" max="17" width="14.33203125" style="1" customWidth="1"/>
    <col min="18" max="16384" width="8.88671875" style="1"/>
  </cols>
  <sheetData>
    <row r="1" spans="1:17" ht="14.4" thickBot="1" x14ac:dyDescent="0.35">
      <c r="A1" s="23" t="s">
        <v>119</v>
      </c>
      <c r="B1" s="23"/>
      <c r="C1" s="23"/>
      <c r="D1" s="23"/>
      <c r="E1" s="23"/>
      <c r="G1" s="31" t="s">
        <v>146</v>
      </c>
      <c r="H1" s="32"/>
      <c r="J1" s="31" t="s">
        <v>159</v>
      </c>
      <c r="K1" s="32"/>
      <c r="M1" s="31" t="s">
        <v>159</v>
      </c>
      <c r="N1" s="32"/>
      <c r="P1" s="31" t="s">
        <v>160</v>
      </c>
      <c r="Q1" s="31"/>
    </row>
    <row r="2" spans="1:17" s="11" customFormat="1" x14ac:dyDescent="0.3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  <c r="P2" s="7" t="s">
        <v>118</v>
      </c>
      <c r="Q2" s="7" t="s">
        <v>139</v>
      </c>
    </row>
    <row r="3" spans="1:17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 A3:A842,_xlfn.ANCHORARRAY( G3))</f>
        <v>90266.958333333328</v>
      </c>
      <c r="J3" s="1" t="str" cm="1">
        <f t="array" ref="J3:K19">_xlfn._xlws.SORT(G3:H19, 2, -1)</f>
        <v>Law</v>
      </c>
      <c r="K3" s="2">
        <v>93394.7</v>
      </c>
      <c r="M3" s="1" t="str" cm="1">
        <f t="array" ref="M3:N19">_xlfn._xlws.SORT(CHOOSE({1,2},_xlfn.ANCHORARRAY( G3),_xlfn.ANCHORARRAY( H3)), 2, -1)</f>
        <v>Law</v>
      </c>
      <c r="N3" s="2">
        <v>93394.7</v>
      </c>
      <c r="P3" s="1" t="str" cm="1">
        <f t="array" ref="P3:Q19">_xlfn.LET(
_xlpm.Industry, _xlfn.UNIQUE(A3:A842),
_xlpm.AvgSalary, AVERAGEIFS(D3:D842, A3:A842, _xlfn.UNIQUE(A3:A842)),
_xlpm.Array, CHOOSE({1,2}, _xlpm.Industry, _xlpm.AvgSalary),
_xlfn._xlws.SORT(_xlpm.Array, 2, -1)
)</f>
        <v>Law</v>
      </c>
      <c r="Q3" s="2">
        <v>93394.7</v>
      </c>
    </row>
    <row r="4" spans="1:17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  <c r="P4" s="1" t="str">
        <v>Technology</v>
      </c>
      <c r="Q4" s="2">
        <v>90266.958333333328</v>
      </c>
    </row>
    <row r="5" spans="1:17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  <c r="P5" s="1" t="str">
        <v>Engineering</v>
      </c>
      <c r="Q5" s="2">
        <v>82497.78333333334</v>
      </c>
    </row>
    <row r="6" spans="1:17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  <c r="P6" s="1" t="str">
        <v>Professional Services</v>
      </c>
      <c r="Q6" s="2">
        <v>77216.316666666666</v>
      </c>
    </row>
    <row r="7" spans="1:17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  <c r="P7" s="1" t="str">
        <v>Human Resources</v>
      </c>
      <c r="Q7" s="2">
        <v>75416.95</v>
      </c>
    </row>
    <row r="8" spans="1:17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  <c r="P8" s="1" t="str">
        <v>Manufacturing</v>
      </c>
      <c r="Q8" s="2">
        <v>72173.175000000003</v>
      </c>
    </row>
    <row r="9" spans="1:17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  <c r="P9" s="1" t="str">
        <v>Education</v>
      </c>
      <c r="Q9" s="2">
        <v>68499.166666666672</v>
      </c>
    </row>
    <row r="10" spans="1:17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  <c r="P10" s="1" t="str">
        <v>Sales</v>
      </c>
      <c r="Q10" s="2">
        <v>67139</v>
      </c>
    </row>
    <row r="11" spans="1:17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  <c r="P11" s="1" t="str">
        <v>Real Estate</v>
      </c>
      <c r="Q11" s="2">
        <v>67006.8</v>
      </c>
    </row>
    <row r="12" spans="1:17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  <c r="P12" s="1" t="str">
        <v>Media</v>
      </c>
      <c r="Q12" s="2">
        <v>66406.399999999994</v>
      </c>
    </row>
    <row r="13" spans="1:17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  <c r="P13" s="1" t="str">
        <v>Operations</v>
      </c>
      <c r="Q13" s="2">
        <v>63668.133333333331</v>
      </c>
    </row>
    <row r="14" spans="1:17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  <c r="P14" s="1" t="str">
        <v>Health</v>
      </c>
      <c r="Q14" s="2">
        <v>62218.922222222223</v>
      </c>
    </row>
    <row r="15" spans="1:17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  <c r="P15" s="1" t="str">
        <v>Finance</v>
      </c>
      <c r="Q15" s="2">
        <v>62172.387499999997</v>
      </c>
    </row>
    <row r="16" spans="1:17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  <c r="P16" s="1" t="str">
        <v>Design</v>
      </c>
      <c r="Q16" s="2">
        <v>58300.3</v>
      </c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  <c r="P17" s="1" t="str">
        <v>Labor</v>
      </c>
      <c r="Q17" s="2">
        <v>49221.525000000001</v>
      </c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  <c r="P18" s="1" t="str">
        <v>Retail</v>
      </c>
      <c r="Q18" s="2">
        <v>48298.025000000001</v>
      </c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  <c r="P19" s="1" t="str">
        <v>Food Services</v>
      </c>
      <c r="Q19" s="2">
        <v>39146.92</v>
      </c>
    </row>
    <row r="20" spans="1:17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9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9"/>
      <c r="M22" s="56" t="s">
        <v>166</v>
      </c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56" t="s">
        <v>167</v>
      </c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9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9"/>
      <c r="M25" s="1" t="str" cm="1">
        <f t="array" ref="M25:N41">_xlfn._xlws.SORT(CHOOSE({1,2},_xlfn.UNIQUE($A$3:$A$842),AVERAGEIFS($D$3:$D$842,$A$3:$A$842,_xlfn.UNIQUE(A3:A842))),2,-1)</f>
        <v>Law</v>
      </c>
      <c r="N25" s="51">
        <v>93394.7</v>
      </c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9"/>
      <c r="M26" s="1" t="str">
        <v>Technology</v>
      </c>
      <c r="N26" s="51">
        <v>90266.958333333328</v>
      </c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9"/>
      <c r="M27" s="1" t="str">
        <v>Engineering</v>
      </c>
      <c r="N27" s="51">
        <v>82497.78333333334</v>
      </c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9"/>
      <c r="M28" s="1" t="str">
        <v>Professional Services</v>
      </c>
      <c r="N28" s="51">
        <v>77216.316666666666</v>
      </c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9"/>
      <c r="M29" s="1" t="str">
        <v>Human Resources</v>
      </c>
      <c r="N29" s="51">
        <v>75416.95</v>
      </c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9"/>
      <c r="M30" s="1" t="str">
        <v>Manufacturing</v>
      </c>
      <c r="N30" s="51">
        <v>72173.175000000003</v>
      </c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9"/>
      <c r="M31" s="1" t="str">
        <v>Education</v>
      </c>
      <c r="N31" s="51">
        <v>68499.166666666672</v>
      </c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9"/>
      <c r="M32" s="1" t="str">
        <v>Sales</v>
      </c>
      <c r="N32" s="51">
        <v>67139</v>
      </c>
    </row>
    <row r="33" spans="1:14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9"/>
      <c r="M33" s="1" t="str">
        <v>Real Estate</v>
      </c>
      <c r="N33" s="51">
        <v>67006.8</v>
      </c>
    </row>
    <row r="34" spans="1:14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M34" s="1" t="str">
        <v>Media</v>
      </c>
      <c r="N34" s="51">
        <v>66406.399999999994</v>
      </c>
    </row>
    <row r="35" spans="1:14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M35" s="1" t="str">
        <v>Operations</v>
      </c>
      <c r="N35" s="51">
        <v>63668.133333333331</v>
      </c>
    </row>
    <row r="36" spans="1:14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M36" s="1" t="str">
        <v>Health</v>
      </c>
      <c r="N36" s="51">
        <v>62218.922222222223</v>
      </c>
    </row>
    <row r="37" spans="1:14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M37" s="1" t="str">
        <v>Finance</v>
      </c>
      <c r="N37" s="51">
        <v>62172.387499999997</v>
      </c>
    </row>
    <row r="38" spans="1:14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M38" s="1" t="str">
        <v>Design</v>
      </c>
      <c r="N38" s="51">
        <v>58300.3</v>
      </c>
    </row>
    <row r="39" spans="1:14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M39" s="1" t="str">
        <v>Labor</v>
      </c>
      <c r="N39" s="51">
        <v>49221.525000000001</v>
      </c>
    </row>
    <row r="40" spans="1:14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M40" s="1" t="str">
        <v>Retail</v>
      </c>
      <c r="N40" s="51">
        <v>48298.025000000001</v>
      </c>
    </row>
    <row r="41" spans="1:14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M41" s="1" t="str">
        <v>Food Services</v>
      </c>
      <c r="N41" s="51">
        <v>39146.92</v>
      </c>
    </row>
    <row r="42" spans="1:14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14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14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14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14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14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14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Intro to Dynamic Arrays</vt:lpstr>
      <vt:lpstr>SORT</vt:lpstr>
      <vt:lpstr>SORTBY</vt:lpstr>
      <vt:lpstr>FILTER</vt:lpstr>
      <vt:lpstr>UNIQUE</vt:lpstr>
      <vt:lpstr>Combining SORT, FILTER &amp; UN (2)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AMINA</cp:lastModifiedBy>
  <dcterms:created xsi:type="dcterms:W3CDTF">2021-03-18T20:05:03Z</dcterms:created>
  <dcterms:modified xsi:type="dcterms:W3CDTF">2023-08-21T08:21:33Z</dcterms:modified>
</cp:coreProperties>
</file>